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ydrive.merck.com/personal/banduri_merck_com/Documents/desktop/MMix/MMix 2024/Belsomra/Model/"/>
    </mc:Choice>
  </mc:AlternateContent>
  <xr:revisionPtr revIDLastSave="555" documentId="8_{D3206981-E16A-4111-A782-2425801993E4}" xr6:coauthVersionLast="47" xr6:coauthVersionMax="47" xr10:uidLastSave="{C8B3025C-6154-4686-905B-FA10C42E78F5}"/>
  <bookViews>
    <workbookView xWindow="-110" yWindow="-110" windowWidth="19420" windowHeight="11620" activeTab="2" xr2:uid="{B0B3192A-B3CB-42A7-96CB-F39989C0CE47}"/>
  </bookViews>
  <sheets>
    <sheet name="Index" sheetId="27" r:id="rId1"/>
    <sheet name="Model Comparison Vs Previous Tf" sheetId="79" r:id="rId2"/>
    <sheet name="Model Comparison" sheetId="80" r:id="rId3"/>
    <sheet name="Correlation " sheetId="28" r:id="rId4"/>
    <sheet name="Model 1" sheetId="6" r:id="rId5"/>
    <sheet name="Model 2" sheetId="68" r:id="rId6"/>
    <sheet name="Model 3" sheetId="70" r:id="rId7"/>
    <sheet name="Model 4" sheetId="71" r:id="rId8"/>
    <sheet name="Model 5" sheetId="72" r:id="rId9"/>
    <sheet name="Model 6" sheetId="81" r:id="rId10"/>
    <sheet name="Raw Ridge Model 6" sheetId="82" r:id="rId11"/>
    <sheet name="Model 7" sheetId="88" r:id="rId12"/>
    <sheet name="Raw Ridge Model 7" sheetId="89" r:id="rId13"/>
    <sheet name="Model 8" sheetId="92" r:id="rId14"/>
    <sheet name="Raw Ridge Model 8" sheetId="93" r:id="rId15"/>
    <sheet name="Model 9" sheetId="111" r:id="rId16"/>
    <sheet name="Model 10" sheetId="94" r:id="rId17"/>
    <sheet name="Raw Ridge Model 10" sheetId="95" r:id="rId18"/>
    <sheet name="Model 11" sheetId="98" r:id="rId19"/>
    <sheet name="Raw Ridge Model 11" sheetId="99" r:id="rId20"/>
    <sheet name="Model 12" sheetId="100" r:id="rId21"/>
    <sheet name="Raw Ridge Model 12" sheetId="101" r:id="rId22"/>
    <sheet name="Model 13" sheetId="112" r:id="rId23"/>
    <sheet name="Model 14" sheetId="113" r:id="rId24"/>
    <sheet name="Model 15" sheetId="114" r:id="rId25"/>
    <sheet name="Model 16" sheetId="115" r:id="rId26"/>
    <sheet name="Model 17" sheetId="116" r:id="rId27"/>
    <sheet name="Model 18" sheetId="102" r:id="rId28"/>
    <sheet name="Raw Ridge Model 18" sheetId="103" r:id="rId29"/>
    <sheet name="Model 19" sheetId="117" r:id="rId30"/>
    <sheet name="Model 20" sheetId="118" r:id="rId31"/>
    <sheet name="Model 21" sheetId="119" r:id="rId32"/>
    <sheet name="Previous Run Final Results" sheetId="46" r:id="rId33"/>
    <sheet name="Controls" sheetId="45" r:id="rId34"/>
    <sheet name="Vendor Level Info" sheetId="47" r:id="rId35"/>
    <sheet name="Belsomra HCC Spend Info" sheetId="90" r:id="rId36"/>
  </sheets>
  <definedNames>
    <definedName name="_xlnm._FilterDatabase" localSheetId="4" hidden="1">'Model 1'!$E$4:$X$4</definedName>
    <definedName name="_xlnm._FilterDatabase" localSheetId="16" hidden="1">'Model 10'!$E$4:$X$4</definedName>
    <definedName name="_xlnm._FilterDatabase" localSheetId="18" hidden="1">'Model 11'!$E$4:$X$4</definedName>
    <definedName name="_xlnm._FilterDatabase" localSheetId="20" hidden="1">'Model 12'!$E$4:$X$4</definedName>
    <definedName name="_xlnm._FilterDatabase" localSheetId="22" hidden="1">'Model 13'!$E$4:$X$4</definedName>
    <definedName name="_xlnm._FilterDatabase" localSheetId="23" hidden="1">'Model 14'!$E$4:$X$4</definedName>
    <definedName name="_xlnm._FilterDatabase" localSheetId="24" hidden="1">'Model 15'!$E$4:$X$4</definedName>
    <definedName name="_xlnm._FilterDatabase" localSheetId="25" hidden="1">'Model 16'!$E$4:$X$4</definedName>
    <definedName name="_xlnm._FilterDatabase" localSheetId="26" hidden="1">'Model 17'!$E$4:$X$4</definedName>
    <definedName name="_xlnm._FilterDatabase" localSheetId="27" hidden="1">'Model 18'!$E$4:$X$4</definedName>
    <definedName name="_xlnm._FilterDatabase" localSheetId="29" hidden="1">'Model 19'!$E$4:$X$4</definedName>
    <definedName name="_xlnm._FilterDatabase" localSheetId="5" hidden="1">'Model 2'!$E$4:$X$4</definedName>
    <definedName name="_xlnm._FilterDatabase" localSheetId="30" hidden="1">'Model 20'!$E$4:$X$4</definedName>
    <definedName name="_xlnm._FilterDatabase" localSheetId="31" hidden="1">'Model 21'!$E$4:$X$4</definedName>
    <definedName name="_xlnm._FilterDatabase" localSheetId="6" hidden="1">'Model 3'!$E$4:$X$4</definedName>
    <definedName name="_xlnm._FilterDatabase" localSheetId="7" hidden="1">'Model 4'!$E$4:$X$4</definedName>
    <definedName name="_xlnm._FilterDatabase" localSheetId="8" hidden="1">'Model 5'!$E$4:$X$4</definedName>
    <definedName name="_xlnm._FilterDatabase" localSheetId="9" hidden="1">'Model 6'!$E$4:$X$4</definedName>
    <definedName name="_xlnm._FilterDatabase" localSheetId="11" hidden="1">'Model 7'!$E$4:$X$4</definedName>
    <definedName name="_xlnm._FilterDatabase" localSheetId="13" hidden="1">'Model 8'!$E$4:$X$4</definedName>
    <definedName name="_xlnm._FilterDatabase" localSheetId="15" hidden="1">'Model 9'!$E$4:$X$4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1" i="114" l="1"/>
  <c r="Y60" i="114"/>
  <c r="Y21" i="115"/>
  <c r="Y10" i="115"/>
  <c r="Y13" i="117"/>
  <c r="Y70" i="118"/>
  <c r="Y9" i="118"/>
  <c r="Y66" i="119"/>
  <c r="Y5" i="119"/>
  <c r="Y62" i="116"/>
  <c r="G33" i="94"/>
  <c r="I33" i="94" s="1"/>
  <c r="J33" i="94" s="1"/>
  <c r="H33" i="94"/>
  <c r="K33" i="94"/>
  <c r="L33" i="94"/>
  <c r="N33" i="94"/>
  <c r="P33" i="94"/>
  <c r="G34" i="94"/>
  <c r="H34" i="94"/>
  <c r="I34" i="94"/>
  <c r="J34" i="94" s="1"/>
  <c r="K34" i="94"/>
  <c r="L34" i="94"/>
  <c r="N34" i="94"/>
  <c r="P34" i="94"/>
  <c r="G35" i="94"/>
  <c r="P35" i="94" s="1"/>
  <c r="H35" i="94"/>
  <c r="K35" i="94"/>
  <c r="L35" i="94"/>
  <c r="N35" i="94"/>
  <c r="G36" i="94"/>
  <c r="I36" i="94" s="1"/>
  <c r="J36" i="94" s="1"/>
  <c r="H36" i="94"/>
  <c r="K36" i="94"/>
  <c r="L36" i="94"/>
  <c r="N36" i="94"/>
  <c r="Q36" i="94" s="1"/>
  <c r="P36" i="94"/>
  <c r="G37" i="94"/>
  <c r="I37" i="94" s="1"/>
  <c r="J37" i="94" s="1"/>
  <c r="H37" i="94"/>
  <c r="K37" i="94"/>
  <c r="L37" i="94"/>
  <c r="N37" i="94"/>
  <c r="P37" i="94"/>
  <c r="G38" i="94"/>
  <c r="H38" i="94"/>
  <c r="I38" i="94"/>
  <c r="J38" i="94"/>
  <c r="K38" i="94"/>
  <c r="L38" i="94"/>
  <c r="N38" i="94"/>
  <c r="P38" i="94"/>
  <c r="G39" i="94"/>
  <c r="P39" i="94" s="1"/>
  <c r="H39" i="94"/>
  <c r="K39" i="94"/>
  <c r="L39" i="94"/>
  <c r="N39" i="94"/>
  <c r="G40" i="94"/>
  <c r="I40" i="94" s="1"/>
  <c r="J40" i="94" s="1"/>
  <c r="H40" i="94"/>
  <c r="K40" i="94"/>
  <c r="L40" i="94"/>
  <c r="N40" i="94"/>
  <c r="P40" i="94"/>
  <c r="Q40" i="94"/>
  <c r="G41" i="94"/>
  <c r="I41" i="94" s="1"/>
  <c r="J41" i="94" s="1"/>
  <c r="H41" i="94"/>
  <c r="K41" i="94"/>
  <c r="L41" i="94"/>
  <c r="N41" i="94"/>
  <c r="P41" i="94"/>
  <c r="G42" i="94"/>
  <c r="Q42" i="94" s="1"/>
  <c r="H42" i="94"/>
  <c r="I42" i="94"/>
  <c r="J42" i="94"/>
  <c r="K42" i="94"/>
  <c r="L42" i="94"/>
  <c r="N42" i="94"/>
  <c r="P42" i="94"/>
  <c r="G43" i="94"/>
  <c r="P43" i="94" s="1"/>
  <c r="H43" i="94"/>
  <c r="K43" i="94"/>
  <c r="L43" i="94"/>
  <c r="N43" i="94"/>
  <c r="G44" i="94"/>
  <c r="I44" i="94" s="1"/>
  <c r="J44" i="94" s="1"/>
  <c r="H44" i="94"/>
  <c r="K44" i="94"/>
  <c r="L44" i="94"/>
  <c r="N44" i="94"/>
  <c r="Q44" i="94" s="1"/>
  <c r="P44" i="94"/>
  <c r="G30" i="94"/>
  <c r="I30" i="94" s="1"/>
  <c r="J30" i="94" s="1"/>
  <c r="H30" i="94"/>
  <c r="K30" i="94"/>
  <c r="L30" i="94"/>
  <c r="N30" i="94"/>
  <c r="V72" i="119"/>
  <c r="S72" i="119"/>
  <c r="R72" i="119"/>
  <c r="D72" i="119"/>
  <c r="Y72" i="119" s="1"/>
  <c r="C72" i="119"/>
  <c r="V71" i="119"/>
  <c r="S71" i="119"/>
  <c r="R71" i="119"/>
  <c r="D71" i="119"/>
  <c r="T71" i="119" s="1"/>
  <c r="C71" i="119"/>
  <c r="V70" i="119"/>
  <c r="S70" i="119"/>
  <c r="R70" i="119"/>
  <c r="D70" i="119"/>
  <c r="T70" i="119" s="1"/>
  <c r="C70" i="119"/>
  <c r="V69" i="119"/>
  <c r="S69" i="119"/>
  <c r="R69" i="119"/>
  <c r="D69" i="119"/>
  <c r="Y69" i="119" s="1"/>
  <c r="C69" i="119"/>
  <c r="V68" i="119"/>
  <c r="S68" i="119"/>
  <c r="R68" i="119"/>
  <c r="D68" i="119"/>
  <c r="T68" i="119" s="1"/>
  <c r="W68" i="119" s="1"/>
  <c r="X68" i="119" s="1"/>
  <c r="C68" i="119"/>
  <c r="V67" i="119"/>
  <c r="S67" i="119"/>
  <c r="R67" i="119"/>
  <c r="D67" i="119"/>
  <c r="T67" i="119" s="1"/>
  <c r="C67" i="119"/>
  <c r="V66" i="119"/>
  <c r="S66" i="119"/>
  <c r="R66" i="119"/>
  <c r="D66" i="119"/>
  <c r="C66" i="119"/>
  <c r="V65" i="119"/>
  <c r="S65" i="119"/>
  <c r="R65" i="119"/>
  <c r="D65" i="119"/>
  <c r="Y65" i="119" s="1"/>
  <c r="C65" i="119"/>
  <c r="V64" i="119"/>
  <c r="S64" i="119"/>
  <c r="R64" i="119"/>
  <c r="D64" i="119"/>
  <c r="T64" i="119" s="1"/>
  <c r="W64" i="119" s="1"/>
  <c r="C64" i="119"/>
  <c r="V63" i="119"/>
  <c r="S63" i="119"/>
  <c r="R63" i="119"/>
  <c r="D63" i="119"/>
  <c r="T63" i="119" s="1"/>
  <c r="W63" i="119" s="1"/>
  <c r="C63" i="119"/>
  <c r="V62" i="119"/>
  <c r="S62" i="119"/>
  <c r="R62" i="119"/>
  <c r="D62" i="119"/>
  <c r="Y62" i="119" s="1"/>
  <c r="C62" i="119"/>
  <c r="V61" i="119"/>
  <c r="S61" i="119"/>
  <c r="R61" i="119"/>
  <c r="D61" i="119"/>
  <c r="T61" i="119" s="1"/>
  <c r="W61" i="119" s="1"/>
  <c r="C61" i="119"/>
  <c r="V60" i="119"/>
  <c r="S60" i="119"/>
  <c r="R60" i="119"/>
  <c r="D60" i="119"/>
  <c r="T60" i="119" s="1"/>
  <c r="W60" i="119" s="1"/>
  <c r="C60" i="119"/>
  <c r="V59" i="119"/>
  <c r="S59" i="119"/>
  <c r="R59" i="119"/>
  <c r="D59" i="119"/>
  <c r="T59" i="119" s="1"/>
  <c r="W59" i="119" s="1"/>
  <c r="C59" i="119"/>
  <c r="V58" i="119"/>
  <c r="S58" i="119"/>
  <c r="R58" i="119"/>
  <c r="D58" i="119"/>
  <c r="T58" i="119" s="1"/>
  <c r="C58" i="119"/>
  <c r="V57" i="119"/>
  <c r="S57" i="119"/>
  <c r="R57" i="119"/>
  <c r="D57" i="119"/>
  <c r="Y57" i="119" s="1"/>
  <c r="C57" i="119"/>
  <c r="V56" i="119"/>
  <c r="S56" i="119"/>
  <c r="R56" i="119"/>
  <c r="D56" i="119"/>
  <c r="T56" i="119" s="1"/>
  <c r="W56" i="119" s="1"/>
  <c r="X56" i="119" s="1"/>
  <c r="C56" i="119"/>
  <c r="V55" i="119"/>
  <c r="S55" i="119"/>
  <c r="R55" i="119"/>
  <c r="D55" i="119"/>
  <c r="Y55" i="119" s="1"/>
  <c r="C55" i="119"/>
  <c r="V54" i="119"/>
  <c r="S54" i="119"/>
  <c r="R54" i="119"/>
  <c r="D54" i="119"/>
  <c r="T54" i="119" s="1"/>
  <c r="W54" i="119" s="1"/>
  <c r="C54" i="119"/>
  <c r="V53" i="119"/>
  <c r="S53" i="119"/>
  <c r="R53" i="119"/>
  <c r="D53" i="119"/>
  <c r="Y53" i="119" s="1"/>
  <c r="C53" i="119"/>
  <c r="V52" i="119"/>
  <c r="S52" i="119"/>
  <c r="R52" i="119"/>
  <c r="D52" i="119"/>
  <c r="T52" i="119" s="1"/>
  <c r="W52" i="119" s="1"/>
  <c r="C52" i="119"/>
  <c r="V51" i="119"/>
  <c r="S51" i="119"/>
  <c r="R51" i="119"/>
  <c r="D51" i="119"/>
  <c r="T51" i="119" s="1"/>
  <c r="W51" i="119" s="1"/>
  <c r="C51" i="119"/>
  <c r="V50" i="119"/>
  <c r="S50" i="119"/>
  <c r="R50" i="119"/>
  <c r="D50" i="119"/>
  <c r="T50" i="119" s="1"/>
  <c r="W50" i="119" s="1"/>
  <c r="C50" i="119"/>
  <c r="V49" i="119"/>
  <c r="S49" i="119"/>
  <c r="R49" i="119"/>
  <c r="D49" i="119"/>
  <c r="T49" i="119" s="1"/>
  <c r="W49" i="119" s="1"/>
  <c r="C49" i="119"/>
  <c r="V48" i="119"/>
  <c r="S48" i="119"/>
  <c r="R48" i="119"/>
  <c r="D48" i="119"/>
  <c r="Y48" i="119" s="1"/>
  <c r="C48" i="119"/>
  <c r="V47" i="119"/>
  <c r="S47" i="119"/>
  <c r="R47" i="119"/>
  <c r="D47" i="119"/>
  <c r="T47" i="119" s="1"/>
  <c r="W47" i="119" s="1"/>
  <c r="C47" i="119"/>
  <c r="V46" i="119"/>
  <c r="S46" i="119"/>
  <c r="R46" i="119"/>
  <c r="D46" i="119"/>
  <c r="T46" i="119" s="1"/>
  <c r="C46" i="119"/>
  <c r="V45" i="119"/>
  <c r="S45" i="119"/>
  <c r="R45" i="119"/>
  <c r="D45" i="119"/>
  <c r="T45" i="119" s="1"/>
  <c r="C45" i="119"/>
  <c r="V44" i="119"/>
  <c r="S44" i="119"/>
  <c r="R44" i="119"/>
  <c r="D44" i="119"/>
  <c r="Y44" i="119" s="1"/>
  <c r="C44" i="119"/>
  <c r="V43" i="119"/>
  <c r="S43" i="119"/>
  <c r="R43" i="119"/>
  <c r="D43" i="119"/>
  <c r="Y43" i="119" s="1"/>
  <c r="C43" i="119"/>
  <c r="V42" i="119"/>
  <c r="S42" i="119"/>
  <c r="R42" i="119"/>
  <c r="D42" i="119"/>
  <c r="Y42" i="119" s="1"/>
  <c r="C42" i="119"/>
  <c r="V41" i="119"/>
  <c r="S41" i="119"/>
  <c r="R41" i="119"/>
  <c r="D41" i="119"/>
  <c r="Y41" i="119" s="1"/>
  <c r="C41" i="119"/>
  <c r="V40" i="119"/>
  <c r="S40" i="119"/>
  <c r="R40" i="119"/>
  <c r="D40" i="119"/>
  <c r="Y40" i="119" s="1"/>
  <c r="C40" i="119"/>
  <c r="V39" i="119"/>
  <c r="S39" i="119"/>
  <c r="R39" i="119"/>
  <c r="D39" i="119"/>
  <c r="Y39" i="119" s="1"/>
  <c r="C39" i="119"/>
  <c r="V38" i="119"/>
  <c r="S38" i="119"/>
  <c r="R38" i="119"/>
  <c r="D38" i="119"/>
  <c r="T38" i="119" s="1"/>
  <c r="W38" i="119" s="1"/>
  <c r="C38" i="119"/>
  <c r="V37" i="119"/>
  <c r="S37" i="119"/>
  <c r="R37" i="119"/>
  <c r="D37" i="119"/>
  <c r="T37" i="119" s="1"/>
  <c r="W37" i="119" s="1"/>
  <c r="C37" i="119"/>
  <c r="V36" i="119"/>
  <c r="S36" i="119"/>
  <c r="R36" i="119"/>
  <c r="D36" i="119"/>
  <c r="T36" i="119" s="1"/>
  <c r="W36" i="119" s="1"/>
  <c r="C36" i="119"/>
  <c r="V35" i="119"/>
  <c r="S35" i="119"/>
  <c r="R35" i="119"/>
  <c r="D35" i="119"/>
  <c r="T35" i="119" s="1"/>
  <c r="W35" i="119" s="1"/>
  <c r="C35" i="119"/>
  <c r="V34" i="119"/>
  <c r="S34" i="119"/>
  <c r="R34" i="119"/>
  <c r="D34" i="119"/>
  <c r="T34" i="119" s="1"/>
  <c r="C34" i="119"/>
  <c r="V33" i="119"/>
  <c r="S33" i="119"/>
  <c r="R33" i="119"/>
  <c r="D33" i="119"/>
  <c r="Y33" i="119" s="1"/>
  <c r="C33" i="119"/>
  <c r="V32" i="119"/>
  <c r="S32" i="119"/>
  <c r="R32" i="119"/>
  <c r="D32" i="119"/>
  <c r="Y32" i="119" s="1"/>
  <c r="C32" i="119"/>
  <c r="V31" i="119"/>
  <c r="S31" i="119"/>
  <c r="R31" i="119"/>
  <c r="D31" i="119"/>
  <c r="Y31" i="119" s="1"/>
  <c r="C31" i="119"/>
  <c r="V30" i="119"/>
  <c r="S30" i="119"/>
  <c r="R30" i="119"/>
  <c r="D30" i="119"/>
  <c r="T30" i="119" s="1"/>
  <c r="W30" i="119" s="1"/>
  <c r="C30" i="119"/>
  <c r="V29" i="119"/>
  <c r="S29" i="119"/>
  <c r="R29" i="119"/>
  <c r="D29" i="119"/>
  <c r="Y29" i="119" s="1"/>
  <c r="C29" i="119"/>
  <c r="V28" i="119"/>
  <c r="S28" i="119"/>
  <c r="R28" i="119"/>
  <c r="D28" i="119"/>
  <c r="T28" i="119" s="1"/>
  <c r="C28" i="119"/>
  <c r="V27" i="119"/>
  <c r="S27" i="119"/>
  <c r="R27" i="119"/>
  <c r="D27" i="119"/>
  <c r="Y27" i="119" s="1"/>
  <c r="C27" i="119"/>
  <c r="V26" i="119"/>
  <c r="S26" i="119"/>
  <c r="R26" i="119"/>
  <c r="D26" i="119"/>
  <c r="T26" i="119" s="1"/>
  <c r="W26" i="119" s="1"/>
  <c r="C26" i="119"/>
  <c r="V25" i="119"/>
  <c r="S25" i="119"/>
  <c r="R25" i="119"/>
  <c r="D25" i="119"/>
  <c r="T25" i="119" s="1"/>
  <c r="W25" i="119" s="1"/>
  <c r="C25" i="119"/>
  <c r="V24" i="119"/>
  <c r="S24" i="119"/>
  <c r="R24" i="119"/>
  <c r="D24" i="119"/>
  <c r="T24" i="119" s="1"/>
  <c r="W24" i="119" s="1"/>
  <c r="C24" i="119"/>
  <c r="V23" i="119"/>
  <c r="S23" i="119"/>
  <c r="R23" i="119"/>
  <c r="D23" i="119"/>
  <c r="T23" i="119" s="1"/>
  <c r="W23" i="119" s="1"/>
  <c r="C23" i="119"/>
  <c r="V22" i="119"/>
  <c r="S22" i="119"/>
  <c r="R22" i="119"/>
  <c r="D22" i="119"/>
  <c r="T22" i="119" s="1"/>
  <c r="C22" i="119"/>
  <c r="V21" i="119"/>
  <c r="S21" i="119"/>
  <c r="R21" i="119"/>
  <c r="D21" i="119"/>
  <c r="Y21" i="119" s="1"/>
  <c r="C21" i="119"/>
  <c r="V20" i="119"/>
  <c r="S20" i="119"/>
  <c r="R20" i="119"/>
  <c r="D20" i="119"/>
  <c r="T20" i="119" s="1"/>
  <c r="W20" i="119" s="1"/>
  <c r="C20" i="119"/>
  <c r="V19" i="119"/>
  <c r="S19" i="119"/>
  <c r="R19" i="119"/>
  <c r="D19" i="119"/>
  <c r="Y19" i="119" s="1"/>
  <c r="C19" i="119"/>
  <c r="V18" i="119"/>
  <c r="S18" i="119"/>
  <c r="R18" i="119"/>
  <c r="D18" i="119"/>
  <c r="Y18" i="119" s="1"/>
  <c r="C18" i="119"/>
  <c r="V17" i="119"/>
  <c r="S17" i="119"/>
  <c r="R17" i="119"/>
  <c r="D17" i="119"/>
  <c r="Y17" i="119" s="1"/>
  <c r="C17" i="119"/>
  <c r="V16" i="119"/>
  <c r="S16" i="119"/>
  <c r="R16" i="119"/>
  <c r="D16" i="119"/>
  <c r="T16" i="119" s="1"/>
  <c r="W16" i="119" s="1"/>
  <c r="C16" i="119"/>
  <c r="V15" i="119"/>
  <c r="S15" i="119"/>
  <c r="R15" i="119"/>
  <c r="D15" i="119"/>
  <c r="Y15" i="119" s="1"/>
  <c r="C15" i="119"/>
  <c r="V14" i="119"/>
  <c r="S14" i="119"/>
  <c r="R14" i="119"/>
  <c r="D14" i="119"/>
  <c r="Y14" i="119" s="1"/>
  <c r="C14" i="119"/>
  <c r="V13" i="119"/>
  <c r="S13" i="119"/>
  <c r="R13" i="119"/>
  <c r="D13" i="119"/>
  <c r="T13" i="119" s="1"/>
  <c r="W13" i="119" s="1"/>
  <c r="C13" i="119"/>
  <c r="V12" i="119"/>
  <c r="S12" i="119"/>
  <c r="R12" i="119"/>
  <c r="D12" i="119"/>
  <c r="T12" i="119" s="1"/>
  <c r="W12" i="119" s="1"/>
  <c r="C12" i="119"/>
  <c r="V11" i="119"/>
  <c r="S11" i="119"/>
  <c r="R11" i="119"/>
  <c r="D11" i="119"/>
  <c r="T11" i="119" s="1"/>
  <c r="W11" i="119" s="1"/>
  <c r="C11" i="119"/>
  <c r="V10" i="119"/>
  <c r="S10" i="119"/>
  <c r="R10" i="119"/>
  <c r="D10" i="119"/>
  <c r="T10" i="119" s="1"/>
  <c r="C10" i="119"/>
  <c r="V9" i="119"/>
  <c r="S9" i="119"/>
  <c r="R9" i="119"/>
  <c r="D9" i="119"/>
  <c r="Y9" i="119" s="1"/>
  <c r="C9" i="119"/>
  <c r="V8" i="119"/>
  <c r="S8" i="119"/>
  <c r="R8" i="119"/>
  <c r="D8" i="119"/>
  <c r="Y8" i="119" s="1"/>
  <c r="C8" i="119"/>
  <c r="AC7" i="119"/>
  <c r="V7" i="119"/>
  <c r="S7" i="119"/>
  <c r="R7" i="119"/>
  <c r="D7" i="119"/>
  <c r="Y7" i="119" s="1"/>
  <c r="C7" i="119"/>
  <c r="V6" i="119"/>
  <c r="S6" i="119"/>
  <c r="R6" i="119"/>
  <c r="D6" i="119"/>
  <c r="Y6" i="119" s="1"/>
  <c r="C6" i="119"/>
  <c r="V5" i="119"/>
  <c r="S5" i="119"/>
  <c r="R5" i="119"/>
  <c r="D5" i="119"/>
  <c r="C5" i="119"/>
  <c r="V72" i="118"/>
  <c r="S72" i="118"/>
  <c r="R72" i="118"/>
  <c r="D72" i="118"/>
  <c r="Y72" i="118" s="1"/>
  <c r="C72" i="118"/>
  <c r="V71" i="118"/>
  <c r="S71" i="118"/>
  <c r="R71" i="118"/>
  <c r="D71" i="118"/>
  <c r="T71" i="118" s="1"/>
  <c r="C71" i="118"/>
  <c r="V70" i="118"/>
  <c r="S70" i="118"/>
  <c r="R70" i="118"/>
  <c r="D70" i="118"/>
  <c r="T70" i="118" s="1"/>
  <c r="C70" i="118"/>
  <c r="V69" i="118"/>
  <c r="S69" i="118"/>
  <c r="R69" i="118"/>
  <c r="D69" i="118"/>
  <c r="T69" i="118" s="1"/>
  <c r="W69" i="118" s="1"/>
  <c r="X69" i="118" s="1"/>
  <c r="C69" i="118"/>
  <c r="V68" i="118"/>
  <c r="S68" i="118"/>
  <c r="R68" i="118"/>
  <c r="D68" i="118"/>
  <c r="Y68" i="118" s="1"/>
  <c r="C68" i="118"/>
  <c r="V67" i="118"/>
  <c r="S67" i="118"/>
  <c r="R67" i="118"/>
  <c r="D67" i="118"/>
  <c r="Y67" i="118" s="1"/>
  <c r="C67" i="118"/>
  <c r="V66" i="118"/>
  <c r="S66" i="118"/>
  <c r="R66" i="118"/>
  <c r="D66" i="118"/>
  <c r="T66" i="118" s="1"/>
  <c r="W66" i="118" s="1"/>
  <c r="C66" i="118"/>
  <c r="V65" i="118"/>
  <c r="S65" i="118"/>
  <c r="R65" i="118"/>
  <c r="D65" i="118"/>
  <c r="Y65" i="118" s="1"/>
  <c r="C65" i="118"/>
  <c r="V64" i="118"/>
  <c r="S64" i="118"/>
  <c r="R64" i="118"/>
  <c r="D64" i="118"/>
  <c r="T64" i="118" s="1"/>
  <c r="W64" i="118" s="1"/>
  <c r="C64" i="118"/>
  <c r="V63" i="118"/>
  <c r="S63" i="118"/>
  <c r="R63" i="118"/>
  <c r="D63" i="118"/>
  <c r="Y63" i="118" s="1"/>
  <c r="C63" i="118"/>
  <c r="V62" i="118"/>
  <c r="S62" i="118"/>
  <c r="R62" i="118"/>
  <c r="D62" i="118"/>
  <c r="Y62" i="118" s="1"/>
  <c r="C62" i="118"/>
  <c r="V61" i="118"/>
  <c r="S61" i="118"/>
  <c r="R61" i="118"/>
  <c r="D61" i="118"/>
  <c r="T61" i="118" s="1"/>
  <c r="W61" i="118" s="1"/>
  <c r="X61" i="118" s="1"/>
  <c r="C61" i="118"/>
  <c r="V60" i="118"/>
  <c r="S60" i="118"/>
  <c r="R60" i="118"/>
  <c r="D60" i="118"/>
  <c r="Y60" i="118" s="1"/>
  <c r="C60" i="118"/>
  <c r="V59" i="118"/>
  <c r="S59" i="118"/>
  <c r="R59" i="118"/>
  <c r="D59" i="118"/>
  <c r="T59" i="118" s="1"/>
  <c r="W59" i="118" s="1"/>
  <c r="C59" i="118"/>
  <c r="V58" i="118"/>
  <c r="S58" i="118"/>
  <c r="R58" i="118"/>
  <c r="D58" i="118"/>
  <c r="T58" i="118" s="1"/>
  <c r="C58" i="118"/>
  <c r="V57" i="118"/>
  <c r="S57" i="118"/>
  <c r="R57" i="118"/>
  <c r="D57" i="118"/>
  <c r="Y57" i="118" s="1"/>
  <c r="C57" i="118"/>
  <c r="V56" i="118"/>
  <c r="S56" i="118"/>
  <c r="R56" i="118"/>
  <c r="D56" i="118"/>
  <c r="Y56" i="118" s="1"/>
  <c r="C56" i="118"/>
  <c r="V55" i="118"/>
  <c r="S55" i="118"/>
  <c r="R55" i="118"/>
  <c r="D55" i="118"/>
  <c r="Y55" i="118" s="1"/>
  <c r="C55" i="118"/>
  <c r="V54" i="118"/>
  <c r="S54" i="118"/>
  <c r="R54" i="118"/>
  <c r="D54" i="118"/>
  <c r="T54" i="118" s="1"/>
  <c r="W54" i="118" s="1"/>
  <c r="C54" i="118"/>
  <c r="V53" i="118"/>
  <c r="S53" i="118"/>
  <c r="R53" i="118"/>
  <c r="D53" i="118"/>
  <c r="T53" i="118" s="1"/>
  <c r="W53" i="118" s="1"/>
  <c r="C53" i="118"/>
  <c r="V52" i="118"/>
  <c r="S52" i="118"/>
  <c r="R52" i="118"/>
  <c r="D52" i="118"/>
  <c r="T52" i="118" s="1"/>
  <c r="W52" i="118" s="1"/>
  <c r="C52" i="118"/>
  <c r="V51" i="118"/>
  <c r="S51" i="118"/>
  <c r="R51" i="118"/>
  <c r="D51" i="118"/>
  <c r="Y51" i="118" s="1"/>
  <c r="C51" i="118"/>
  <c r="V50" i="118"/>
  <c r="S50" i="118"/>
  <c r="R50" i="118"/>
  <c r="D50" i="118"/>
  <c r="Y50" i="118" s="1"/>
  <c r="C50" i="118"/>
  <c r="V49" i="118"/>
  <c r="S49" i="118"/>
  <c r="R49" i="118"/>
  <c r="D49" i="118"/>
  <c r="T49" i="118" s="1"/>
  <c r="W49" i="118" s="1"/>
  <c r="C49" i="118"/>
  <c r="V48" i="118"/>
  <c r="S48" i="118"/>
  <c r="R48" i="118"/>
  <c r="D48" i="118"/>
  <c r="Y48" i="118" s="1"/>
  <c r="C48" i="118"/>
  <c r="V47" i="118"/>
  <c r="S47" i="118"/>
  <c r="R47" i="118"/>
  <c r="D47" i="118"/>
  <c r="T47" i="118" s="1"/>
  <c r="W47" i="118" s="1"/>
  <c r="C47" i="118"/>
  <c r="V46" i="118"/>
  <c r="S46" i="118"/>
  <c r="R46" i="118"/>
  <c r="D46" i="118"/>
  <c r="T46" i="118" s="1"/>
  <c r="C46" i="118"/>
  <c r="V45" i="118"/>
  <c r="S45" i="118"/>
  <c r="R45" i="118"/>
  <c r="D45" i="118"/>
  <c r="Y45" i="118" s="1"/>
  <c r="C45" i="118"/>
  <c r="V44" i="118"/>
  <c r="S44" i="118"/>
  <c r="R44" i="118"/>
  <c r="D44" i="118"/>
  <c r="T44" i="118" s="1"/>
  <c r="W44" i="118" s="1"/>
  <c r="C44" i="118"/>
  <c r="V43" i="118"/>
  <c r="S43" i="118"/>
  <c r="R43" i="118"/>
  <c r="D43" i="118"/>
  <c r="Y43" i="118" s="1"/>
  <c r="C43" i="118"/>
  <c r="V42" i="118"/>
  <c r="S42" i="118"/>
  <c r="R42" i="118"/>
  <c r="D42" i="118"/>
  <c r="T42" i="118" s="1"/>
  <c r="W42" i="118" s="1"/>
  <c r="C42" i="118"/>
  <c r="V41" i="118"/>
  <c r="S41" i="118"/>
  <c r="R41" i="118"/>
  <c r="D41" i="118"/>
  <c r="Y41" i="118" s="1"/>
  <c r="C41" i="118"/>
  <c r="V40" i="118"/>
  <c r="S40" i="118"/>
  <c r="R40" i="118"/>
  <c r="D40" i="118"/>
  <c r="T40" i="118" s="1"/>
  <c r="W40" i="118" s="1"/>
  <c r="C40" i="118"/>
  <c r="V39" i="118"/>
  <c r="S39" i="118"/>
  <c r="R39" i="118"/>
  <c r="D39" i="118"/>
  <c r="Y39" i="118" s="1"/>
  <c r="C39" i="118"/>
  <c r="V38" i="118"/>
  <c r="S38" i="118"/>
  <c r="R38" i="118"/>
  <c r="D38" i="118"/>
  <c r="Y38" i="118" s="1"/>
  <c r="C38" i="118"/>
  <c r="V37" i="118"/>
  <c r="S37" i="118"/>
  <c r="R37" i="118"/>
  <c r="D37" i="118"/>
  <c r="T37" i="118" s="1"/>
  <c r="W37" i="118" s="1"/>
  <c r="C37" i="118"/>
  <c r="V36" i="118"/>
  <c r="S36" i="118"/>
  <c r="R36" i="118"/>
  <c r="D36" i="118"/>
  <c r="Y36" i="118" s="1"/>
  <c r="C36" i="118"/>
  <c r="V35" i="118"/>
  <c r="S35" i="118"/>
  <c r="R35" i="118"/>
  <c r="D35" i="118"/>
  <c r="T35" i="118" s="1"/>
  <c r="W35" i="118" s="1"/>
  <c r="C35" i="118"/>
  <c r="V34" i="118"/>
  <c r="S34" i="118"/>
  <c r="R34" i="118"/>
  <c r="D34" i="118"/>
  <c r="T34" i="118" s="1"/>
  <c r="C34" i="118"/>
  <c r="V33" i="118"/>
  <c r="S33" i="118"/>
  <c r="R33" i="118"/>
  <c r="D33" i="118"/>
  <c r="T33" i="118" s="1"/>
  <c r="W33" i="118" s="1"/>
  <c r="C33" i="118"/>
  <c r="V32" i="118"/>
  <c r="S32" i="118"/>
  <c r="R32" i="118"/>
  <c r="D32" i="118"/>
  <c r="Y32" i="118" s="1"/>
  <c r="C32" i="118"/>
  <c r="V31" i="118"/>
  <c r="S31" i="118"/>
  <c r="R31" i="118"/>
  <c r="D31" i="118"/>
  <c r="T31" i="118" s="1"/>
  <c r="W31" i="118" s="1"/>
  <c r="C31" i="118"/>
  <c r="V30" i="118"/>
  <c r="S30" i="118"/>
  <c r="R30" i="118"/>
  <c r="D30" i="118"/>
  <c r="Y30" i="118" s="1"/>
  <c r="C30" i="118"/>
  <c r="V29" i="118"/>
  <c r="S29" i="118"/>
  <c r="R29" i="118"/>
  <c r="D29" i="118"/>
  <c r="Y29" i="118" s="1"/>
  <c r="C29" i="118"/>
  <c r="V28" i="118"/>
  <c r="S28" i="118"/>
  <c r="R28" i="118"/>
  <c r="D28" i="118"/>
  <c r="T28" i="118" s="1"/>
  <c r="W28" i="118" s="1"/>
  <c r="C28" i="118"/>
  <c r="V27" i="118"/>
  <c r="S27" i="118"/>
  <c r="R27" i="118"/>
  <c r="D27" i="118"/>
  <c r="Y27" i="118" s="1"/>
  <c r="C27" i="118"/>
  <c r="V26" i="118"/>
  <c r="S26" i="118"/>
  <c r="R26" i="118"/>
  <c r="D26" i="118"/>
  <c r="Y26" i="118" s="1"/>
  <c r="C26" i="118"/>
  <c r="V25" i="118"/>
  <c r="S25" i="118"/>
  <c r="R25" i="118"/>
  <c r="D25" i="118"/>
  <c r="T25" i="118" s="1"/>
  <c r="W25" i="118" s="1"/>
  <c r="C25" i="118"/>
  <c r="V24" i="118"/>
  <c r="S24" i="118"/>
  <c r="R24" i="118"/>
  <c r="D24" i="118"/>
  <c r="Y24" i="118" s="1"/>
  <c r="C24" i="118"/>
  <c r="V23" i="118"/>
  <c r="S23" i="118"/>
  <c r="R23" i="118"/>
  <c r="D23" i="118"/>
  <c r="T23" i="118" s="1"/>
  <c r="W23" i="118" s="1"/>
  <c r="C23" i="118"/>
  <c r="V22" i="118"/>
  <c r="S22" i="118"/>
  <c r="R22" i="118"/>
  <c r="D22" i="118"/>
  <c r="T22" i="118" s="1"/>
  <c r="C22" i="118"/>
  <c r="V21" i="118"/>
  <c r="S21" i="118"/>
  <c r="R21" i="118"/>
  <c r="D21" i="118"/>
  <c r="Y21" i="118" s="1"/>
  <c r="C21" i="118"/>
  <c r="V20" i="118"/>
  <c r="S20" i="118"/>
  <c r="R20" i="118"/>
  <c r="D20" i="118"/>
  <c r="Y20" i="118" s="1"/>
  <c r="C20" i="118"/>
  <c r="V19" i="118"/>
  <c r="S19" i="118"/>
  <c r="R19" i="118"/>
  <c r="D19" i="118"/>
  <c r="Y19" i="118" s="1"/>
  <c r="C19" i="118"/>
  <c r="V18" i="118"/>
  <c r="S18" i="118"/>
  <c r="R18" i="118"/>
  <c r="D18" i="118"/>
  <c r="Y18" i="118" s="1"/>
  <c r="C18" i="118"/>
  <c r="V17" i="118"/>
  <c r="S17" i="118"/>
  <c r="R17" i="118"/>
  <c r="D17" i="118"/>
  <c r="Y17" i="118" s="1"/>
  <c r="C17" i="118"/>
  <c r="V16" i="118"/>
  <c r="S16" i="118"/>
  <c r="R16" i="118"/>
  <c r="D16" i="118"/>
  <c r="Y16" i="118" s="1"/>
  <c r="C16" i="118"/>
  <c r="V15" i="118"/>
  <c r="S15" i="118"/>
  <c r="R15" i="118"/>
  <c r="D15" i="118"/>
  <c r="Y15" i="118" s="1"/>
  <c r="C15" i="118"/>
  <c r="V14" i="118"/>
  <c r="S14" i="118"/>
  <c r="R14" i="118"/>
  <c r="D14" i="118"/>
  <c r="Y14" i="118" s="1"/>
  <c r="C14" i="118"/>
  <c r="V13" i="118"/>
  <c r="S13" i="118"/>
  <c r="R13" i="118"/>
  <c r="D13" i="118"/>
  <c r="T13" i="118" s="1"/>
  <c r="W13" i="118" s="1"/>
  <c r="C13" i="118"/>
  <c r="V12" i="118"/>
  <c r="S12" i="118"/>
  <c r="R12" i="118"/>
  <c r="D12" i="118"/>
  <c r="T12" i="118" s="1"/>
  <c r="W12" i="118" s="1"/>
  <c r="C12" i="118"/>
  <c r="V11" i="118"/>
  <c r="S11" i="118"/>
  <c r="R11" i="118"/>
  <c r="D11" i="118"/>
  <c r="T11" i="118" s="1"/>
  <c r="W11" i="118" s="1"/>
  <c r="C11" i="118"/>
  <c r="V10" i="118"/>
  <c r="S10" i="118"/>
  <c r="R10" i="118"/>
  <c r="D10" i="118"/>
  <c r="T10" i="118" s="1"/>
  <c r="C10" i="118"/>
  <c r="V9" i="118"/>
  <c r="S9" i="118"/>
  <c r="R9" i="118"/>
  <c r="D9" i="118"/>
  <c r="C9" i="118"/>
  <c r="V8" i="118"/>
  <c r="S8" i="118"/>
  <c r="R8" i="118"/>
  <c r="D8" i="118"/>
  <c r="T8" i="118" s="1"/>
  <c r="W8" i="118" s="1"/>
  <c r="C8" i="118"/>
  <c r="AC7" i="118"/>
  <c r="V7" i="118"/>
  <c r="S7" i="118"/>
  <c r="R7" i="118"/>
  <c r="D7" i="118"/>
  <c r="T7" i="118" s="1"/>
  <c r="W7" i="118" s="1"/>
  <c r="C7" i="118"/>
  <c r="V6" i="118"/>
  <c r="S6" i="118"/>
  <c r="R6" i="118"/>
  <c r="D6" i="118"/>
  <c r="Y6" i="118" s="1"/>
  <c r="C6" i="118"/>
  <c r="V5" i="118"/>
  <c r="S5" i="118"/>
  <c r="R5" i="118"/>
  <c r="D5" i="118"/>
  <c r="Y5" i="118" s="1"/>
  <c r="C5" i="118"/>
  <c r="L30" i="102"/>
  <c r="N30" i="102"/>
  <c r="L31" i="102"/>
  <c r="N31" i="102"/>
  <c r="L32" i="102"/>
  <c r="N32" i="102"/>
  <c r="L33" i="102"/>
  <c r="N33" i="102"/>
  <c r="L34" i="102"/>
  <c r="N34" i="102"/>
  <c r="L35" i="102"/>
  <c r="N35" i="102"/>
  <c r="L36" i="102"/>
  <c r="N36" i="102"/>
  <c r="L37" i="102"/>
  <c r="N37" i="102"/>
  <c r="V72" i="117"/>
  <c r="S72" i="117"/>
  <c r="R72" i="117"/>
  <c r="D72" i="117"/>
  <c r="Y72" i="117" s="1"/>
  <c r="C72" i="117"/>
  <c r="V71" i="117"/>
  <c r="S71" i="117"/>
  <c r="R71" i="117"/>
  <c r="D71" i="117"/>
  <c r="T71" i="117" s="1"/>
  <c r="W71" i="117" s="1"/>
  <c r="C71" i="117"/>
  <c r="V70" i="117"/>
  <c r="S70" i="117"/>
  <c r="R70" i="117"/>
  <c r="D70" i="117"/>
  <c r="T70" i="117" s="1"/>
  <c r="W70" i="117" s="1"/>
  <c r="X70" i="117" s="1"/>
  <c r="C70" i="117"/>
  <c r="V69" i="117"/>
  <c r="S69" i="117"/>
  <c r="R69" i="117"/>
  <c r="D69" i="117"/>
  <c r="Y69" i="117" s="1"/>
  <c r="C69" i="117"/>
  <c r="V68" i="117"/>
  <c r="S68" i="117"/>
  <c r="R68" i="117"/>
  <c r="D68" i="117"/>
  <c r="T68" i="117" s="1"/>
  <c r="W68" i="117" s="1"/>
  <c r="C68" i="117"/>
  <c r="V67" i="117"/>
  <c r="S67" i="117"/>
  <c r="R67" i="117"/>
  <c r="D67" i="117"/>
  <c r="T67" i="117" s="1"/>
  <c r="C67" i="117"/>
  <c r="V66" i="117"/>
  <c r="S66" i="117"/>
  <c r="R66" i="117"/>
  <c r="D66" i="117"/>
  <c r="Y66" i="117" s="1"/>
  <c r="C66" i="117"/>
  <c r="V65" i="117"/>
  <c r="S65" i="117"/>
  <c r="R65" i="117"/>
  <c r="D65" i="117"/>
  <c r="T65" i="117" s="1"/>
  <c r="W65" i="117" s="1"/>
  <c r="C65" i="117"/>
  <c r="V64" i="117"/>
  <c r="S64" i="117"/>
  <c r="R64" i="117"/>
  <c r="D64" i="117"/>
  <c r="T64" i="117" s="1"/>
  <c r="C64" i="117"/>
  <c r="V63" i="117"/>
  <c r="S63" i="117"/>
  <c r="R63" i="117"/>
  <c r="D63" i="117"/>
  <c r="Y63" i="117" s="1"/>
  <c r="C63" i="117"/>
  <c r="V62" i="117"/>
  <c r="S62" i="117"/>
  <c r="R62" i="117"/>
  <c r="D62" i="117"/>
  <c r="Y62" i="117" s="1"/>
  <c r="C62" i="117"/>
  <c r="V61" i="117"/>
  <c r="S61" i="117"/>
  <c r="R61" i="117"/>
  <c r="D61" i="117"/>
  <c r="T61" i="117" s="1"/>
  <c r="C61" i="117"/>
  <c r="V60" i="117"/>
  <c r="S60" i="117"/>
  <c r="R60" i="117"/>
  <c r="D60" i="117"/>
  <c r="Y60" i="117" s="1"/>
  <c r="C60" i="117"/>
  <c r="V59" i="117"/>
  <c r="S59" i="117"/>
  <c r="R59" i="117"/>
  <c r="D59" i="117"/>
  <c r="T59" i="117" s="1"/>
  <c r="W59" i="117" s="1"/>
  <c r="C59" i="117"/>
  <c r="V58" i="117"/>
  <c r="S58" i="117"/>
  <c r="R58" i="117"/>
  <c r="D58" i="117"/>
  <c r="T58" i="117" s="1"/>
  <c r="C58" i="117"/>
  <c r="V57" i="117"/>
  <c r="S57" i="117"/>
  <c r="R57" i="117"/>
  <c r="D57" i="117"/>
  <c r="T57" i="117" s="1"/>
  <c r="W57" i="117" s="1"/>
  <c r="C57" i="117"/>
  <c r="V56" i="117"/>
  <c r="S56" i="117"/>
  <c r="R56" i="117"/>
  <c r="D56" i="117"/>
  <c r="T56" i="117" s="1"/>
  <c r="W56" i="117" s="1"/>
  <c r="C56" i="117"/>
  <c r="V55" i="117"/>
  <c r="S55" i="117"/>
  <c r="R55" i="117"/>
  <c r="D55" i="117"/>
  <c r="T55" i="117" s="1"/>
  <c r="C55" i="117"/>
  <c r="V54" i="117"/>
  <c r="S54" i="117"/>
  <c r="R54" i="117"/>
  <c r="D54" i="117"/>
  <c r="T54" i="117" s="1"/>
  <c r="W54" i="117" s="1"/>
  <c r="C54" i="117"/>
  <c r="V53" i="117"/>
  <c r="S53" i="117"/>
  <c r="R53" i="117"/>
  <c r="D53" i="117"/>
  <c r="Y53" i="117" s="1"/>
  <c r="C53" i="117"/>
  <c r="V52" i="117"/>
  <c r="S52" i="117"/>
  <c r="R52" i="117"/>
  <c r="D52" i="117"/>
  <c r="T52" i="117" s="1"/>
  <c r="C52" i="117"/>
  <c r="V51" i="117"/>
  <c r="S51" i="117"/>
  <c r="R51" i="117"/>
  <c r="D51" i="117"/>
  <c r="Y51" i="117" s="1"/>
  <c r="C51" i="117"/>
  <c r="V50" i="117"/>
  <c r="S50" i="117"/>
  <c r="R50" i="117"/>
  <c r="D50" i="117"/>
  <c r="Y50" i="117" s="1"/>
  <c r="C50" i="117"/>
  <c r="V49" i="117"/>
  <c r="S49" i="117"/>
  <c r="R49" i="117"/>
  <c r="D49" i="117"/>
  <c r="T49" i="117" s="1"/>
  <c r="C49" i="117"/>
  <c r="V48" i="117"/>
  <c r="S48" i="117"/>
  <c r="R48" i="117"/>
  <c r="D48" i="117"/>
  <c r="Y48" i="117" s="1"/>
  <c r="C48" i="117"/>
  <c r="V47" i="117"/>
  <c r="S47" i="117"/>
  <c r="R47" i="117"/>
  <c r="D47" i="117"/>
  <c r="Y47" i="117" s="1"/>
  <c r="C47" i="117"/>
  <c r="V46" i="117"/>
  <c r="S46" i="117"/>
  <c r="R46" i="117"/>
  <c r="D46" i="117"/>
  <c r="T46" i="117" s="1"/>
  <c r="C46" i="117"/>
  <c r="V45" i="117"/>
  <c r="S45" i="117"/>
  <c r="R45" i="117"/>
  <c r="D45" i="117"/>
  <c r="Y45" i="117" s="1"/>
  <c r="C45" i="117"/>
  <c r="V44" i="117"/>
  <c r="S44" i="117"/>
  <c r="R44" i="117"/>
  <c r="D44" i="117"/>
  <c r="Y44" i="117" s="1"/>
  <c r="C44" i="117"/>
  <c r="V43" i="117"/>
  <c r="S43" i="117"/>
  <c r="R43" i="117"/>
  <c r="D43" i="117"/>
  <c r="T43" i="117" s="1"/>
  <c r="C43" i="117"/>
  <c r="V42" i="117"/>
  <c r="S42" i="117"/>
  <c r="R42" i="117"/>
  <c r="D42" i="117"/>
  <c r="Y42" i="117" s="1"/>
  <c r="C42" i="117"/>
  <c r="V41" i="117"/>
  <c r="S41" i="117"/>
  <c r="R41" i="117"/>
  <c r="D41" i="117"/>
  <c r="Y41" i="117" s="1"/>
  <c r="C41" i="117"/>
  <c r="V40" i="117"/>
  <c r="S40" i="117"/>
  <c r="R40" i="117"/>
  <c r="D40" i="117"/>
  <c r="T40" i="117" s="1"/>
  <c r="W40" i="117" s="1"/>
  <c r="C40" i="117"/>
  <c r="V39" i="117"/>
  <c r="S39" i="117"/>
  <c r="R39" i="117"/>
  <c r="D39" i="117"/>
  <c r="Y39" i="117" s="1"/>
  <c r="C39" i="117"/>
  <c r="V38" i="117"/>
  <c r="S38" i="117"/>
  <c r="R38" i="117"/>
  <c r="D38" i="117"/>
  <c r="Y38" i="117" s="1"/>
  <c r="C38" i="117"/>
  <c r="V37" i="117"/>
  <c r="S37" i="117"/>
  <c r="R37" i="117"/>
  <c r="D37" i="117"/>
  <c r="T37" i="117" s="1"/>
  <c r="C37" i="117"/>
  <c r="V36" i="117"/>
  <c r="S36" i="117"/>
  <c r="R36" i="117"/>
  <c r="D36" i="117"/>
  <c r="T36" i="117" s="1"/>
  <c r="W36" i="117" s="1"/>
  <c r="C36" i="117"/>
  <c r="V35" i="117"/>
  <c r="S35" i="117"/>
  <c r="R35" i="117"/>
  <c r="D35" i="117"/>
  <c r="Y35" i="117" s="1"/>
  <c r="C35" i="117"/>
  <c r="V34" i="117"/>
  <c r="S34" i="117"/>
  <c r="R34" i="117"/>
  <c r="D34" i="117"/>
  <c r="T34" i="117" s="1"/>
  <c r="C34" i="117"/>
  <c r="V33" i="117"/>
  <c r="S33" i="117"/>
  <c r="R33" i="117"/>
  <c r="D33" i="117"/>
  <c r="Y33" i="117" s="1"/>
  <c r="C33" i="117"/>
  <c r="V32" i="117"/>
  <c r="S32" i="117"/>
  <c r="R32" i="117"/>
  <c r="D32" i="117"/>
  <c r="Y32" i="117" s="1"/>
  <c r="C32" i="117"/>
  <c r="V31" i="117"/>
  <c r="S31" i="117"/>
  <c r="R31" i="117"/>
  <c r="D31" i="117"/>
  <c r="Y31" i="117" s="1"/>
  <c r="C31" i="117"/>
  <c r="V30" i="117"/>
  <c r="S30" i="117"/>
  <c r="R30" i="117"/>
  <c r="D30" i="117"/>
  <c r="Y30" i="117" s="1"/>
  <c r="C30" i="117"/>
  <c r="V29" i="117"/>
  <c r="S29" i="117"/>
  <c r="R29" i="117"/>
  <c r="D29" i="117"/>
  <c r="Y29" i="117" s="1"/>
  <c r="C29" i="117"/>
  <c r="V28" i="117"/>
  <c r="S28" i="117"/>
  <c r="R28" i="117"/>
  <c r="D28" i="117"/>
  <c r="T28" i="117" s="1"/>
  <c r="W28" i="117" s="1"/>
  <c r="C28" i="117"/>
  <c r="V27" i="117"/>
  <c r="S27" i="117"/>
  <c r="R27" i="117"/>
  <c r="D27" i="117"/>
  <c r="Y27" i="117" s="1"/>
  <c r="C27" i="117"/>
  <c r="V26" i="117"/>
  <c r="S26" i="117"/>
  <c r="R26" i="117"/>
  <c r="D26" i="117"/>
  <c r="Y26" i="117" s="1"/>
  <c r="C26" i="117"/>
  <c r="V25" i="117"/>
  <c r="S25" i="117"/>
  <c r="R25" i="117"/>
  <c r="D25" i="117"/>
  <c r="T25" i="117" s="1"/>
  <c r="C25" i="117"/>
  <c r="V24" i="117"/>
  <c r="S24" i="117"/>
  <c r="R24" i="117"/>
  <c r="D24" i="117"/>
  <c r="Y24" i="117" s="1"/>
  <c r="C24" i="117"/>
  <c r="V23" i="117"/>
  <c r="S23" i="117"/>
  <c r="R23" i="117"/>
  <c r="D23" i="117"/>
  <c r="T23" i="117" s="1"/>
  <c r="W23" i="117" s="1"/>
  <c r="C23" i="117"/>
  <c r="V22" i="117"/>
  <c r="S22" i="117"/>
  <c r="R22" i="117"/>
  <c r="D22" i="117"/>
  <c r="Y22" i="117" s="1"/>
  <c r="C22" i="117"/>
  <c r="V21" i="117"/>
  <c r="S21" i="117"/>
  <c r="R21" i="117"/>
  <c r="D21" i="117"/>
  <c r="Y21" i="117" s="1"/>
  <c r="C21" i="117"/>
  <c r="V20" i="117"/>
  <c r="S20" i="117"/>
  <c r="R20" i="117"/>
  <c r="D20" i="117"/>
  <c r="Y20" i="117" s="1"/>
  <c r="C20" i="117"/>
  <c r="V19" i="117"/>
  <c r="S19" i="117"/>
  <c r="R19" i="117"/>
  <c r="D19" i="117"/>
  <c r="T19" i="117" s="1"/>
  <c r="W19" i="117" s="1"/>
  <c r="C19" i="117"/>
  <c r="V18" i="117"/>
  <c r="S18" i="117"/>
  <c r="R18" i="117"/>
  <c r="D18" i="117"/>
  <c r="Y18" i="117" s="1"/>
  <c r="C18" i="117"/>
  <c r="V17" i="117"/>
  <c r="S17" i="117"/>
  <c r="R17" i="117"/>
  <c r="D17" i="117"/>
  <c r="T17" i="117" s="1"/>
  <c r="W17" i="117" s="1"/>
  <c r="C17" i="117"/>
  <c r="V16" i="117"/>
  <c r="S16" i="117"/>
  <c r="R16" i="117"/>
  <c r="D16" i="117"/>
  <c r="T16" i="117" s="1"/>
  <c r="W16" i="117" s="1"/>
  <c r="X16" i="117" s="1"/>
  <c r="C16" i="117"/>
  <c r="V15" i="117"/>
  <c r="S15" i="117"/>
  <c r="R15" i="117"/>
  <c r="D15" i="117"/>
  <c r="Y15" i="117" s="1"/>
  <c r="C15" i="117"/>
  <c r="V14" i="117"/>
  <c r="S14" i="117"/>
  <c r="R14" i="117"/>
  <c r="D14" i="117"/>
  <c r="Y14" i="117" s="1"/>
  <c r="C14" i="117"/>
  <c r="V13" i="117"/>
  <c r="S13" i="117"/>
  <c r="R13" i="117"/>
  <c r="D13" i="117"/>
  <c r="T13" i="117" s="1"/>
  <c r="C13" i="117"/>
  <c r="V12" i="117"/>
  <c r="S12" i="117"/>
  <c r="R12" i="117"/>
  <c r="D12" i="117"/>
  <c r="T12" i="117" s="1"/>
  <c r="C12" i="117"/>
  <c r="V11" i="117"/>
  <c r="S11" i="117"/>
  <c r="R11" i="117"/>
  <c r="D11" i="117"/>
  <c r="T11" i="117" s="1"/>
  <c r="W11" i="117" s="1"/>
  <c r="C11" i="117"/>
  <c r="V10" i="117"/>
  <c r="S10" i="117"/>
  <c r="R10" i="117"/>
  <c r="D10" i="117"/>
  <c r="Y10" i="117" s="1"/>
  <c r="C10" i="117"/>
  <c r="V9" i="117"/>
  <c r="S9" i="117"/>
  <c r="R9" i="117"/>
  <c r="D9" i="117"/>
  <c r="Y9" i="117" s="1"/>
  <c r="C9" i="117"/>
  <c r="V8" i="117"/>
  <c r="S8" i="117"/>
  <c r="R8" i="117"/>
  <c r="D8" i="117"/>
  <c r="Y8" i="117" s="1"/>
  <c r="C8" i="117"/>
  <c r="AC7" i="117"/>
  <c r="V7" i="117"/>
  <c r="S7" i="117"/>
  <c r="R7" i="117"/>
  <c r="D7" i="117"/>
  <c r="Y7" i="117" s="1"/>
  <c r="C7" i="117"/>
  <c r="V6" i="117"/>
  <c r="S6" i="117"/>
  <c r="R6" i="117"/>
  <c r="D6" i="117"/>
  <c r="Y6" i="117" s="1"/>
  <c r="C6" i="117"/>
  <c r="V5" i="117"/>
  <c r="S5" i="117"/>
  <c r="R5" i="117"/>
  <c r="D5" i="117"/>
  <c r="Y5" i="117" s="1"/>
  <c r="C5" i="117"/>
  <c r="V72" i="116"/>
  <c r="S72" i="116"/>
  <c r="R72" i="116"/>
  <c r="D72" i="116"/>
  <c r="Y72" i="116" s="1"/>
  <c r="C72" i="116"/>
  <c r="V71" i="116"/>
  <c r="S71" i="116"/>
  <c r="R71" i="116"/>
  <c r="D71" i="116"/>
  <c r="Y71" i="116" s="1"/>
  <c r="C71" i="116"/>
  <c r="V70" i="116"/>
  <c r="S70" i="116"/>
  <c r="R70" i="116"/>
  <c r="D70" i="116"/>
  <c r="Y70" i="116" s="1"/>
  <c r="C70" i="116"/>
  <c r="V69" i="116"/>
  <c r="S69" i="116"/>
  <c r="R69" i="116"/>
  <c r="D69" i="116"/>
  <c r="T69" i="116" s="1"/>
  <c r="W69" i="116" s="1"/>
  <c r="X69" i="116" s="1"/>
  <c r="C69" i="116"/>
  <c r="V68" i="116"/>
  <c r="S68" i="116"/>
  <c r="R68" i="116"/>
  <c r="D68" i="116"/>
  <c r="T68" i="116" s="1"/>
  <c r="C68" i="116"/>
  <c r="V67" i="116"/>
  <c r="S67" i="116"/>
  <c r="R67" i="116"/>
  <c r="D67" i="116"/>
  <c r="T67" i="116" s="1"/>
  <c r="C67" i="116"/>
  <c r="V66" i="116"/>
  <c r="S66" i="116"/>
  <c r="R66" i="116"/>
  <c r="D66" i="116"/>
  <c r="T66" i="116" s="1"/>
  <c r="U66" i="116" s="1"/>
  <c r="C66" i="116"/>
  <c r="V65" i="116"/>
  <c r="S65" i="116"/>
  <c r="R65" i="116"/>
  <c r="D65" i="116"/>
  <c r="T65" i="116" s="1"/>
  <c r="W65" i="116" s="1"/>
  <c r="C65" i="116"/>
  <c r="V64" i="116"/>
  <c r="S64" i="116"/>
  <c r="R64" i="116"/>
  <c r="D64" i="116"/>
  <c r="Y64" i="116" s="1"/>
  <c r="C64" i="116"/>
  <c r="V63" i="116"/>
  <c r="S63" i="116"/>
  <c r="R63" i="116"/>
  <c r="D63" i="116"/>
  <c r="Y63" i="116" s="1"/>
  <c r="C63" i="116"/>
  <c r="V62" i="116"/>
  <c r="S62" i="116"/>
  <c r="R62" i="116"/>
  <c r="D62" i="116"/>
  <c r="C62" i="116"/>
  <c r="V61" i="116"/>
  <c r="S61" i="116"/>
  <c r="R61" i="116"/>
  <c r="D61" i="116"/>
  <c r="T61" i="116" s="1"/>
  <c r="C61" i="116"/>
  <c r="V60" i="116"/>
  <c r="S60" i="116"/>
  <c r="R60" i="116"/>
  <c r="D60" i="116"/>
  <c r="Y60" i="116" s="1"/>
  <c r="C60" i="116"/>
  <c r="V59" i="116"/>
  <c r="S59" i="116"/>
  <c r="R59" i="116"/>
  <c r="D59" i="116"/>
  <c r="Y59" i="116" s="1"/>
  <c r="C59" i="116"/>
  <c r="V58" i="116"/>
  <c r="S58" i="116"/>
  <c r="R58" i="116"/>
  <c r="D58" i="116"/>
  <c r="T58" i="116" s="1"/>
  <c r="W58" i="116" s="1"/>
  <c r="X58" i="116" s="1"/>
  <c r="C58" i="116"/>
  <c r="V57" i="116"/>
  <c r="S57" i="116"/>
  <c r="R57" i="116"/>
  <c r="D57" i="116"/>
  <c r="T57" i="116" s="1"/>
  <c r="W57" i="116" s="1"/>
  <c r="C57" i="116"/>
  <c r="V56" i="116"/>
  <c r="S56" i="116"/>
  <c r="R56" i="116"/>
  <c r="D56" i="116"/>
  <c r="T56" i="116" s="1"/>
  <c r="C56" i="116"/>
  <c r="V55" i="116"/>
  <c r="S55" i="116"/>
  <c r="R55" i="116"/>
  <c r="D55" i="116"/>
  <c r="T55" i="116" s="1"/>
  <c r="C55" i="116"/>
  <c r="V54" i="116"/>
  <c r="S54" i="116"/>
  <c r="R54" i="116"/>
  <c r="D54" i="116"/>
  <c r="Y54" i="116" s="1"/>
  <c r="C54" i="116"/>
  <c r="V53" i="116"/>
  <c r="S53" i="116"/>
  <c r="R53" i="116"/>
  <c r="D53" i="116"/>
  <c r="Y53" i="116" s="1"/>
  <c r="C53" i="116"/>
  <c r="V52" i="116"/>
  <c r="S52" i="116"/>
  <c r="R52" i="116"/>
  <c r="D52" i="116"/>
  <c r="Y52" i="116" s="1"/>
  <c r="C52" i="116"/>
  <c r="V51" i="116"/>
  <c r="S51" i="116"/>
  <c r="R51" i="116"/>
  <c r="D51" i="116"/>
  <c r="Y51" i="116" s="1"/>
  <c r="C51" i="116"/>
  <c r="V50" i="116"/>
  <c r="S50" i="116"/>
  <c r="R50" i="116"/>
  <c r="D50" i="116"/>
  <c r="Y50" i="116" s="1"/>
  <c r="C50" i="116"/>
  <c r="V49" i="116"/>
  <c r="S49" i="116"/>
  <c r="R49" i="116"/>
  <c r="D49" i="116"/>
  <c r="T49" i="116" s="1"/>
  <c r="C49" i="116"/>
  <c r="V48" i="116"/>
  <c r="S48" i="116"/>
  <c r="R48" i="116"/>
  <c r="D48" i="116"/>
  <c r="Y48" i="116" s="1"/>
  <c r="C48" i="116"/>
  <c r="V47" i="116"/>
  <c r="S47" i="116"/>
  <c r="R47" i="116"/>
  <c r="D47" i="116"/>
  <c r="Y47" i="116" s="1"/>
  <c r="C47" i="116"/>
  <c r="V46" i="116"/>
  <c r="S46" i="116"/>
  <c r="R46" i="116"/>
  <c r="D46" i="116"/>
  <c r="Y46" i="116" s="1"/>
  <c r="C46" i="116"/>
  <c r="V45" i="116"/>
  <c r="S45" i="116"/>
  <c r="R45" i="116"/>
  <c r="D45" i="116"/>
  <c r="T45" i="116" s="1"/>
  <c r="W45" i="116" s="1"/>
  <c r="C45" i="116"/>
  <c r="V44" i="116"/>
  <c r="S44" i="116"/>
  <c r="R44" i="116"/>
  <c r="D44" i="116"/>
  <c r="T44" i="116" s="1"/>
  <c r="C44" i="116"/>
  <c r="V43" i="116"/>
  <c r="S43" i="116"/>
  <c r="R43" i="116"/>
  <c r="D43" i="116"/>
  <c r="T43" i="116" s="1"/>
  <c r="C43" i="116"/>
  <c r="V42" i="116"/>
  <c r="S42" i="116"/>
  <c r="R42" i="116"/>
  <c r="D42" i="116"/>
  <c r="T42" i="116" s="1"/>
  <c r="C42" i="116"/>
  <c r="V41" i="116"/>
  <c r="S41" i="116"/>
  <c r="R41" i="116"/>
  <c r="D41" i="116"/>
  <c r="Y41" i="116" s="1"/>
  <c r="C41" i="116"/>
  <c r="V40" i="116"/>
  <c r="S40" i="116"/>
  <c r="R40" i="116"/>
  <c r="D40" i="116"/>
  <c r="Y40" i="116" s="1"/>
  <c r="C40" i="116"/>
  <c r="V39" i="116"/>
  <c r="S39" i="116"/>
  <c r="R39" i="116"/>
  <c r="D39" i="116"/>
  <c r="Y39" i="116" s="1"/>
  <c r="C39" i="116"/>
  <c r="V38" i="116"/>
  <c r="S38" i="116"/>
  <c r="R38" i="116"/>
  <c r="D38" i="116"/>
  <c r="Y38" i="116" s="1"/>
  <c r="C38" i="116"/>
  <c r="V37" i="116"/>
  <c r="S37" i="116"/>
  <c r="R37" i="116"/>
  <c r="D37" i="116"/>
  <c r="Y37" i="116" s="1"/>
  <c r="C37" i="116"/>
  <c r="V36" i="116"/>
  <c r="S36" i="116"/>
  <c r="R36" i="116"/>
  <c r="D36" i="116"/>
  <c r="T36" i="116" s="1"/>
  <c r="W36" i="116" s="1"/>
  <c r="C36" i="116"/>
  <c r="V35" i="116"/>
  <c r="S35" i="116"/>
  <c r="R35" i="116"/>
  <c r="D35" i="116"/>
  <c r="Y35" i="116" s="1"/>
  <c r="C35" i="116"/>
  <c r="V34" i="116"/>
  <c r="S34" i="116"/>
  <c r="R34" i="116"/>
  <c r="D34" i="116"/>
  <c r="Y34" i="116" s="1"/>
  <c r="C34" i="116"/>
  <c r="V33" i="116"/>
  <c r="S33" i="116"/>
  <c r="R33" i="116"/>
  <c r="D33" i="116"/>
  <c r="T33" i="116" s="1"/>
  <c r="W33" i="116" s="1"/>
  <c r="C33" i="116"/>
  <c r="V32" i="116"/>
  <c r="S32" i="116"/>
  <c r="R32" i="116"/>
  <c r="D32" i="116"/>
  <c r="T32" i="116" s="1"/>
  <c r="C32" i="116"/>
  <c r="V31" i="116"/>
  <c r="S31" i="116"/>
  <c r="R31" i="116"/>
  <c r="D31" i="116"/>
  <c r="T31" i="116" s="1"/>
  <c r="C31" i="116"/>
  <c r="V30" i="116"/>
  <c r="S30" i="116"/>
  <c r="R30" i="116"/>
  <c r="D30" i="116"/>
  <c r="T30" i="116" s="1"/>
  <c r="W30" i="116" s="1"/>
  <c r="C30" i="116"/>
  <c r="V29" i="116"/>
  <c r="S29" i="116"/>
  <c r="R29" i="116"/>
  <c r="D29" i="116"/>
  <c r="T29" i="116" s="1"/>
  <c r="W29" i="116" s="1"/>
  <c r="C29" i="116"/>
  <c r="V28" i="116"/>
  <c r="S28" i="116"/>
  <c r="R28" i="116"/>
  <c r="D28" i="116"/>
  <c r="Y28" i="116" s="1"/>
  <c r="C28" i="116"/>
  <c r="V27" i="116"/>
  <c r="S27" i="116"/>
  <c r="R27" i="116"/>
  <c r="D27" i="116"/>
  <c r="Y27" i="116" s="1"/>
  <c r="C27" i="116"/>
  <c r="V26" i="116"/>
  <c r="S26" i="116"/>
  <c r="R26" i="116"/>
  <c r="D26" i="116"/>
  <c r="Y26" i="116" s="1"/>
  <c r="C26" i="116"/>
  <c r="V25" i="116"/>
  <c r="S25" i="116"/>
  <c r="R25" i="116"/>
  <c r="D25" i="116"/>
  <c r="T25" i="116" s="1"/>
  <c r="C25" i="116"/>
  <c r="V24" i="116"/>
  <c r="S24" i="116"/>
  <c r="R24" i="116"/>
  <c r="D24" i="116"/>
  <c r="Y24" i="116" s="1"/>
  <c r="C24" i="116"/>
  <c r="V23" i="116"/>
  <c r="S23" i="116"/>
  <c r="R23" i="116"/>
  <c r="D23" i="116"/>
  <c r="T23" i="116" s="1"/>
  <c r="C23" i="116"/>
  <c r="V22" i="116"/>
  <c r="S22" i="116"/>
  <c r="R22" i="116"/>
  <c r="D22" i="116"/>
  <c r="T22" i="116" s="1"/>
  <c r="W22" i="116" s="1"/>
  <c r="C22" i="116"/>
  <c r="V21" i="116"/>
  <c r="S21" i="116"/>
  <c r="R21" i="116"/>
  <c r="D21" i="116"/>
  <c r="T21" i="116" s="1"/>
  <c r="W21" i="116" s="1"/>
  <c r="C21" i="116"/>
  <c r="V20" i="116"/>
  <c r="S20" i="116"/>
  <c r="R20" i="116"/>
  <c r="D20" i="116"/>
  <c r="T20" i="116" s="1"/>
  <c r="C20" i="116"/>
  <c r="V19" i="116"/>
  <c r="S19" i="116"/>
  <c r="R19" i="116"/>
  <c r="D19" i="116"/>
  <c r="T19" i="116" s="1"/>
  <c r="C19" i="116"/>
  <c r="V18" i="116"/>
  <c r="S18" i="116"/>
  <c r="R18" i="116"/>
  <c r="D18" i="116"/>
  <c r="T18" i="116" s="1"/>
  <c r="W18" i="116" s="1"/>
  <c r="C18" i="116"/>
  <c r="V17" i="116"/>
  <c r="S17" i="116"/>
  <c r="R17" i="116"/>
  <c r="D17" i="116"/>
  <c r="Y17" i="116" s="1"/>
  <c r="C17" i="116"/>
  <c r="V16" i="116"/>
  <c r="S16" i="116"/>
  <c r="R16" i="116"/>
  <c r="D16" i="116"/>
  <c r="Y16" i="116" s="1"/>
  <c r="C16" i="116"/>
  <c r="V15" i="116"/>
  <c r="S15" i="116"/>
  <c r="R15" i="116"/>
  <c r="D15" i="116"/>
  <c r="Y15" i="116" s="1"/>
  <c r="C15" i="116"/>
  <c r="V14" i="116"/>
  <c r="S14" i="116"/>
  <c r="R14" i="116"/>
  <c r="D14" i="116"/>
  <c r="Y14" i="116" s="1"/>
  <c r="C14" i="116"/>
  <c r="V13" i="116"/>
  <c r="S13" i="116"/>
  <c r="R13" i="116"/>
  <c r="D13" i="116"/>
  <c r="T13" i="116" s="1"/>
  <c r="C13" i="116"/>
  <c r="V12" i="116"/>
  <c r="S12" i="116"/>
  <c r="R12" i="116"/>
  <c r="D12" i="116"/>
  <c r="T12" i="116" s="1"/>
  <c r="W12" i="116" s="1"/>
  <c r="C12" i="116"/>
  <c r="V11" i="116"/>
  <c r="S11" i="116"/>
  <c r="R11" i="116"/>
  <c r="D11" i="116"/>
  <c r="T11" i="116" s="1"/>
  <c r="W11" i="116" s="1"/>
  <c r="C11" i="116"/>
  <c r="V10" i="116"/>
  <c r="S10" i="116"/>
  <c r="R10" i="116"/>
  <c r="D10" i="116"/>
  <c r="Y10" i="116" s="1"/>
  <c r="C10" i="116"/>
  <c r="V9" i="116"/>
  <c r="S9" i="116"/>
  <c r="R9" i="116"/>
  <c r="D9" i="116"/>
  <c r="T9" i="116" s="1"/>
  <c r="W9" i="116" s="1"/>
  <c r="C9" i="116"/>
  <c r="V8" i="116"/>
  <c r="S8" i="116"/>
  <c r="R8" i="116"/>
  <c r="D8" i="116"/>
  <c r="T8" i="116" s="1"/>
  <c r="C8" i="116"/>
  <c r="AC7" i="116"/>
  <c r="V7" i="116"/>
  <c r="S7" i="116"/>
  <c r="R7" i="116"/>
  <c r="D7" i="116"/>
  <c r="T7" i="116" s="1"/>
  <c r="C7" i="116"/>
  <c r="V6" i="116"/>
  <c r="S6" i="116"/>
  <c r="R6" i="116"/>
  <c r="D6" i="116"/>
  <c r="T6" i="116" s="1"/>
  <c r="C6" i="116"/>
  <c r="V5" i="116"/>
  <c r="S5" i="116"/>
  <c r="R5" i="116"/>
  <c r="D5" i="116"/>
  <c r="Y5" i="116" s="1"/>
  <c r="C5" i="116"/>
  <c r="V72" i="115"/>
  <c r="S72" i="115"/>
  <c r="R72" i="115"/>
  <c r="D72" i="115"/>
  <c r="Y72" i="115" s="1"/>
  <c r="C72" i="115"/>
  <c r="V71" i="115"/>
  <c r="S71" i="115"/>
  <c r="R71" i="115"/>
  <c r="D71" i="115"/>
  <c r="Y71" i="115" s="1"/>
  <c r="C71" i="115"/>
  <c r="V70" i="115"/>
  <c r="S70" i="115"/>
  <c r="R70" i="115"/>
  <c r="D70" i="115"/>
  <c r="T70" i="115" s="1"/>
  <c r="C70" i="115"/>
  <c r="V69" i="115"/>
  <c r="S69" i="115"/>
  <c r="R69" i="115"/>
  <c r="D69" i="115"/>
  <c r="T69" i="115" s="1"/>
  <c r="C69" i="115"/>
  <c r="V68" i="115"/>
  <c r="S68" i="115"/>
  <c r="R68" i="115"/>
  <c r="D68" i="115"/>
  <c r="T68" i="115" s="1"/>
  <c r="C68" i="115"/>
  <c r="V67" i="115"/>
  <c r="S67" i="115"/>
  <c r="R67" i="115"/>
  <c r="D67" i="115"/>
  <c r="T67" i="115" s="1"/>
  <c r="C67" i="115"/>
  <c r="V66" i="115"/>
  <c r="S66" i="115"/>
  <c r="R66" i="115"/>
  <c r="D66" i="115"/>
  <c r="T66" i="115" s="1"/>
  <c r="W66" i="115" s="1"/>
  <c r="C66" i="115"/>
  <c r="V65" i="115"/>
  <c r="S65" i="115"/>
  <c r="R65" i="115"/>
  <c r="D65" i="115"/>
  <c r="Y65" i="115" s="1"/>
  <c r="C65" i="115"/>
  <c r="V64" i="115"/>
  <c r="S64" i="115"/>
  <c r="R64" i="115"/>
  <c r="D64" i="115"/>
  <c r="T64" i="115" s="1"/>
  <c r="W64" i="115" s="1"/>
  <c r="C64" i="115"/>
  <c r="V63" i="115"/>
  <c r="S63" i="115"/>
  <c r="R63" i="115"/>
  <c r="D63" i="115"/>
  <c r="Y63" i="115" s="1"/>
  <c r="C63" i="115"/>
  <c r="V62" i="115"/>
  <c r="S62" i="115"/>
  <c r="R62" i="115"/>
  <c r="D62" i="115"/>
  <c r="Y62" i="115" s="1"/>
  <c r="C62" i="115"/>
  <c r="V61" i="115"/>
  <c r="S61" i="115"/>
  <c r="R61" i="115"/>
  <c r="D61" i="115"/>
  <c r="T61" i="115" s="1"/>
  <c r="W61" i="115" s="1"/>
  <c r="C61" i="115"/>
  <c r="V60" i="115"/>
  <c r="S60" i="115"/>
  <c r="R60" i="115"/>
  <c r="D60" i="115"/>
  <c r="T60" i="115" s="1"/>
  <c r="W60" i="115" s="1"/>
  <c r="X60" i="115" s="1"/>
  <c r="C60" i="115"/>
  <c r="V59" i="115"/>
  <c r="S59" i="115"/>
  <c r="R59" i="115"/>
  <c r="D59" i="115"/>
  <c r="T59" i="115" s="1"/>
  <c r="W59" i="115" s="1"/>
  <c r="C59" i="115"/>
  <c r="V58" i="115"/>
  <c r="S58" i="115"/>
  <c r="R58" i="115"/>
  <c r="D58" i="115"/>
  <c r="Y58" i="115" s="1"/>
  <c r="C58" i="115"/>
  <c r="V57" i="115"/>
  <c r="S57" i="115"/>
  <c r="R57" i="115"/>
  <c r="D57" i="115"/>
  <c r="T57" i="115" s="1"/>
  <c r="C57" i="115"/>
  <c r="V56" i="115"/>
  <c r="S56" i="115"/>
  <c r="R56" i="115"/>
  <c r="D56" i="115"/>
  <c r="Y56" i="115" s="1"/>
  <c r="C56" i="115"/>
  <c r="V55" i="115"/>
  <c r="S55" i="115"/>
  <c r="R55" i="115"/>
  <c r="D55" i="115"/>
  <c r="Y55" i="115" s="1"/>
  <c r="C55" i="115"/>
  <c r="V54" i="115"/>
  <c r="S54" i="115"/>
  <c r="R54" i="115"/>
  <c r="D54" i="115"/>
  <c r="T54" i="115" s="1"/>
  <c r="W54" i="115" s="1"/>
  <c r="C54" i="115"/>
  <c r="V53" i="115"/>
  <c r="S53" i="115"/>
  <c r="R53" i="115"/>
  <c r="D53" i="115"/>
  <c r="Y53" i="115" s="1"/>
  <c r="C53" i="115"/>
  <c r="V52" i="115"/>
  <c r="S52" i="115"/>
  <c r="R52" i="115"/>
  <c r="D52" i="115"/>
  <c r="Y52" i="115" s="1"/>
  <c r="C52" i="115"/>
  <c r="V51" i="115"/>
  <c r="S51" i="115"/>
  <c r="R51" i="115"/>
  <c r="D51" i="115"/>
  <c r="Y51" i="115" s="1"/>
  <c r="C51" i="115"/>
  <c r="V50" i="115"/>
  <c r="S50" i="115"/>
  <c r="R50" i="115"/>
  <c r="D50" i="115"/>
  <c r="T50" i="115" s="1"/>
  <c r="W50" i="115" s="1"/>
  <c r="C50" i="115"/>
  <c r="V49" i="115"/>
  <c r="S49" i="115"/>
  <c r="R49" i="115"/>
  <c r="D49" i="115"/>
  <c r="T49" i="115" s="1"/>
  <c r="W49" i="115" s="1"/>
  <c r="C49" i="115"/>
  <c r="V48" i="115"/>
  <c r="S48" i="115"/>
  <c r="R48" i="115"/>
  <c r="D48" i="115"/>
  <c r="T48" i="115" s="1"/>
  <c r="W48" i="115" s="1"/>
  <c r="X48" i="115" s="1"/>
  <c r="C48" i="115"/>
  <c r="V47" i="115"/>
  <c r="S47" i="115"/>
  <c r="R47" i="115"/>
  <c r="D47" i="115"/>
  <c r="T47" i="115" s="1"/>
  <c r="W47" i="115" s="1"/>
  <c r="X47" i="115" s="1"/>
  <c r="C47" i="115"/>
  <c r="V46" i="115"/>
  <c r="S46" i="115"/>
  <c r="R46" i="115"/>
  <c r="D46" i="115"/>
  <c r="T46" i="115" s="1"/>
  <c r="W46" i="115" s="1"/>
  <c r="X46" i="115" s="1"/>
  <c r="C46" i="115"/>
  <c r="V45" i="115"/>
  <c r="S45" i="115"/>
  <c r="R45" i="115"/>
  <c r="D45" i="115"/>
  <c r="T45" i="115" s="1"/>
  <c r="C45" i="115"/>
  <c r="V44" i="115"/>
  <c r="S44" i="115"/>
  <c r="R44" i="115"/>
  <c r="D44" i="115"/>
  <c r="Y44" i="115" s="1"/>
  <c r="C44" i="115"/>
  <c r="V43" i="115"/>
  <c r="S43" i="115"/>
  <c r="R43" i="115"/>
  <c r="D43" i="115"/>
  <c r="Y43" i="115" s="1"/>
  <c r="C43" i="115"/>
  <c r="V42" i="115"/>
  <c r="S42" i="115"/>
  <c r="R42" i="115"/>
  <c r="D42" i="115"/>
  <c r="T42" i="115" s="1"/>
  <c r="W42" i="115" s="1"/>
  <c r="C42" i="115"/>
  <c r="V41" i="115"/>
  <c r="S41" i="115"/>
  <c r="R41" i="115"/>
  <c r="D41" i="115"/>
  <c r="Y41" i="115" s="1"/>
  <c r="C41" i="115"/>
  <c r="V40" i="115"/>
  <c r="S40" i="115"/>
  <c r="R40" i="115"/>
  <c r="D40" i="115"/>
  <c r="Y40" i="115" s="1"/>
  <c r="C40" i="115"/>
  <c r="V39" i="115"/>
  <c r="S39" i="115"/>
  <c r="R39" i="115"/>
  <c r="D39" i="115"/>
  <c r="Y39" i="115" s="1"/>
  <c r="C39" i="115"/>
  <c r="V38" i="115"/>
  <c r="S38" i="115"/>
  <c r="R38" i="115"/>
  <c r="D38" i="115"/>
  <c r="T38" i="115" s="1"/>
  <c r="W38" i="115" s="1"/>
  <c r="C38" i="115"/>
  <c r="V37" i="115"/>
  <c r="S37" i="115"/>
  <c r="R37" i="115"/>
  <c r="D37" i="115"/>
  <c r="T37" i="115" s="1"/>
  <c r="W37" i="115" s="1"/>
  <c r="C37" i="115"/>
  <c r="V36" i="115"/>
  <c r="S36" i="115"/>
  <c r="R36" i="115"/>
  <c r="D36" i="115"/>
  <c r="T36" i="115" s="1"/>
  <c r="C36" i="115"/>
  <c r="V35" i="115"/>
  <c r="S35" i="115"/>
  <c r="R35" i="115"/>
  <c r="D35" i="115"/>
  <c r="T35" i="115" s="1"/>
  <c r="W35" i="115" s="1"/>
  <c r="C35" i="115"/>
  <c r="V34" i="115"/>
  <c r="S34" i="115"/>
  <c r="R34" i="115"/>
  <c r="D34" i="115"/>
  <c r="T34" i="115" s="1"/>
  <c r="W34" i="115" s="1"/>
  <c r="C34" i="115"/>
  <c r="V33" i="115"/>
  <c r="S33" i="115"/>
  <c r="R33" i="115"/>
  <c r="D33" i="115"/>
  <c r="T33" i="115" s="1"/>
  <c r="C33" i="115"/>
  <c r="V32" i="115"/>
  <c r="S32" i="115"/>
  <c r="R32" i="115"/>
  <c r="D32" i="115"/>
  <c r="T32" i="115" s="1"/>
  <c r="W32" i="115" s="1"/>
  <c r="C32" i="115"/>
  <c r="V31" i="115"/>
  <c r="S31" i="115"/>
  <c r="R31" i="115"/>
  <c r="D31" i="115"/>
  <c r="Y31" i="115" s="1"/>
  <c r="C31" i="115"/>
  <c r="V30" i="115"/>
  <c r="S30" i="115"/>
  <c r="R30" i="115"/>
  <c r="D30" i="115"/>
  <c r="T30" i="115" s="1"/>
  <c r="W30" i="115" s="1"/>
  <c r="C30" i="115"/>
  <c r="V29" i="115"/>
  <c r="S29" i="115"/>
  <c r="R29" i="115"/>
  <c r="D29" i="115"/>
  <c r="Y29" i="115" s="1"/>
  <c r="C29" i="115"/>
  <c r="V28" i="115"/>
  <c r="S28" i="115"/>
  <c r="R28" i="115"/>
  <c r="D28" i="115"/>
  <c r="Y28" i="115" s="1"/>
  <c r="C28" i="115"/>
  <c r="V27" i="115"/>
  <c r="S27" i="115"/>
  <c r="R27" i="115"/>
  <c r="D27" i="115"/>
  <c r="Y27" i="115" s="1"/>
  <c r="C27" i="115"/>
  <c r="V26" i="115"/>
  <c r="S26" i="115"/>
  <c r="R26" i="115"/>
  <c r="D26" i="115"/>
  <c r="T26" i="115" s="1"/>
  <c r="W26" i="115" s="1"/>
  <c r="C26" i="115"/>
  <c r="V25" i="115"/>
  <c r="S25" i="115"/>
  <c r="R25" i="115"/>
  <c r="D25" i="115"/>
  <c r="T25" i="115" s="1"/>
  <c r="W25" i="115" s="1"/>
  <c r="C25" i="115"/>
  <c r="V24" i="115"/>
  <c r="S24" i="115"/>
  <c r="R24" i="115"/>
  <c r="D24" i="115"/>
  <c r="T24" i="115" s="1"/>
  <c r="C24" i="115"/>
  <c r="V23" i="115"/>
  <c r="S23" i="115"/>
  <c r="R23" i="115"/>
  <c r="D23" i="115"/>
  <c r="T23" i="115" s="1"/>
  <c r="W23" i="115" s="1"/>
  <c r="C23" i="115"/>
  <c r="V22" i="115"/>
  <c r="S22" i="115"/>
  <c r="R22" i="115"/>
  <c r="D22" i="115"/>
  <c r="T22" i="115" s="1"/>
  <c r="W22" i="115" s="1"/>
  <c r="C22" i="115"/>
  <c r="V21" i="115"/>
  <c r="S21" i="115"/>
  <c r="R21" i="115"/>
  <c r="D21" i="115"/>
  <c r="T21" i="115" s="1"/>
  <c r="C21" i="115"/>
  <c r="V20" i="115"/>
  <c r="S20" i="115"/>
  <c r="R20" i="115"/>
  <c r="D20" i="115"/>
  <c r="T20" i="115" s="1"/>
  <c r="W20" i="115" s="1"/>
  <c r="C20" i="115"/>
  <c r="V19" i="115"/>
  <c r="S19" i="115"/>
  <c r="R19" i="115"/>
  <c r="D19" i="115"/>
  <c r="T19" i="115" s="1"/>
  <c r="C19" i="115"/>
  <c r="V18" i="115"/>
  <c r="S18" i="115"/>
  <c r="R18" i="115"/>
  <c r="D18" i="115"/>
  <c r="T18" i="115" s="1"/>
  <c r="W18" i="115" s="1"/>
  <c r="C18" i="115"/>
  <c r="V17" i="115"/>
  <c r="S17" i="115"/>
  <c r="R17" i="115"/>
  <c r="D17" i="115"/>
  <c r="Y17" i="115" s="1"/>
  <c r="C17" i="115"/>
  <c r="V16" i="115"/>
  <c r="S16" i="115"/>
  <c r="R16" i="115"/>
  <c r="D16" i="115"/>
  <c r="T16" i="115" s="1"/>
  <c r="W16" i="115" s="1"/>
  <c r="C16" i="115"/>
  <c r="V15" i="115"/>
  <c r="S15" i="115"/>
  <c r="R15" i="115"/>
  <c r="D15" i="115"/>
  <c r="Y15" i="115" s="1"/>
  <c r="C15" i="115"/>
  <c r="V14" i="115"/>
  <c r="S14" i="115"/>
  <c r="R14" i="115"/>
  <c r="D14" i="115"/>
  <c r="Y14" i="115" s="1"/>
  <c r="C14" i="115"/>
  <c r="V13" i="115"/>
  <c r="S13" i="115"/>
  <c r="R13" i="115"/>
  <c r="D13" i="115"/>
  <c r="T13" i="115" s="1"/>
  <c r="W13" i="115" s="1"/>
  <c r="C13" i="115"/>
  <c r="V12" i="115"/>
  <c r="S12" i="115"/>
  <c r="R12" i="115"/>
  <c r="D12" i="115"/>
  <c r="T12" i="115" s="1"/>
  <c r="C12" i="115"/>
  <c r="V11" i="115"/>
  <c r="S11" i="115"/>
  <c r="R11" i="115"/>
  <c r="D11" i="115"/>
  <c r="T11" i="115" s="1"/>
  <c r="W11" i="115" s="1"/>
  <c r="C11" i="115"/>
  <c r="V10" i="115"/>
  <c r="S10" i="115"/>
  <c r="R10" i="115"/>
  <c r="D10" i="115"/>
  <c r="T10" i="115" s="1"/>
  <c r="W10" i="115" s="1"/>
  <c r="C10" i="115"/>
  <c r="V9" i="115"/>
  <c r="S9" i="115"/>
  <c r="R9" i="115"/>
  <c r="D9" i="115"/>
  <c r="T9" i="115" s="1"/>
  <c r="C9" i="115"/>
  <c r="V8" i="115"/>
  <c r="S8" i="115"/>
  <c r="R8" i="115"/>
  <c r="D8" i="115"/>
  <c r="T8" i="115" s="1"/>
  <c r="W8" i="115" s="1"/>
  <c r="C8" i="115"/>
  <c r="AC7" i="115"/>
  <c r="V7" i="115"/>
  <c r="S7" i="115"/>
  <c r="R7" i="115"/>
  <c r="D7" i="115"/>
  <c r="Y7" i="115" s="1"/>
  <c r="C7" i="115"/>
  <c r="V6" i="115"/>
  <c r="S6" i="115"/>
  <c r="R6" i="115"/>
  <c r="D6" i="115"/>
  <c r="Y6" i="115" s="1"/>
  <c r="C6" i="115"/>
  <c r="V5" i="115"/>
  <c r="S5" i="115"/>
  <c r="R5" i="115"/>
  <c r="D5" i="115"/>
  <c r="T5" i="115" s="1"/>
  <c r="W5" i="115" s="1"/>
  <c r="C5" i="115"/>
  <c r="V72" i="114"/>
  <c r="S72" i="114"/>
  <c r="R72" i="114"/>
  <c r="D72" i="114"/>
  <c r="Y72" i="114" s="1"/>
  <c r="C72" i="114"/>
  <c r="V71" i="114"/>
  <c r="S71" i="114"/>
  <c r="R71" i="114"/>
  <c r="D71" i="114"/>
  <c r="C71" i="114"/>
  <c r="V70" i="114"/>
  <c r="S70" i="114"/>
  <c r="R70" i="114"/>
  <c r="D70" i="114"/>
  <c r="Y70" i="114" s="1"/>
  <c r="C70" i="114"/>
  <c r="V69" i="114"/>
  <c r="S69" i="114"/>
  <c r="R69" i="114"/>
  <c r="D69" i="114"/>
  <c r="C69" i="114"/>
  <c r="V68" i="114"/>
  <c r="S68" i="114"/>
  <c r="R68" i="114"/>
  <c r="D68" i="114"/>
  <c r="C68" i="114"/>
  <c r="V67" i="114"/>
  <c r="S67" i="114"/>
  <c r="R67" i="114"/>
  <c r="D67" i="114"/>
  <c r="C67" i="114"/>
  <c r="V66" i="114"/>
  <c r="S66" i="114"/>
  <c r="R66" i="114"/>
  <c r="D66" i="114"/>
  <c r="Y66" i="114" s="1"/>
  <c r="C66" i="114"/>
  <c r="V65" i="114"/>
  <c r="S65" i="114"/>
  <c r="R65" i="114"/>
  <c r="D65" i="114"/>
  <c r="Y65" i="114" s="1"/>
  <c r="C65" i="114"/>
  <c r="V64" i="114"/>
  <c r="S64" i="114"/>
  <c r="R64" i="114"/>
  <c r="D64" i="114"/>
  <c r="T64" i="114" s="1"/>
  <c r="W64" i="114" s="1"/>
  <c r="X64" i="114" s="1"/>
  <c r="C64" i="114"/>
  <c r="V63" i="114"/>
  <c r="S63" i="114"/>
  <c r="R63" i="114"/>
  <c r="D63" i="114"/>
  <c r="Y63" i="114" s="1"/>
  <c r="C63" i="114"/>
  <c r="V62" i="114"/>
  <c r="S62" i="114"/>
  <c r="R62" i="114"/>
  <c r="D62" i="114"/>
  <c r="Y62" i="114" s="1"/>
  <c r="C62" i="114"/>
  <c r="V61" i="114"/>
  <c r="S61" i="114"/>
  <c r="R61" i="114"/>
  <c r="D61" i="114"/>
  <c r="C61" i="114"/>
  <c r="V60" i="114"/>
  <c r="S60" i="114"/>
  <c r="R60" i="114"/>
  <c r="D60" i="114"/>
  <c r="C60" i="114"/>
  <c r="V59" i="114"/>
  <c r="S59" i="114"/>
  <c r="R59" i="114"/>
  <c r="D59" i="114"/>
  <c r="Y59" i="114" s="1"/>
  <c r="C59" i="114"/>
  <c r="V58" i="114"/>
  <c r="S58" i="114"/>
  <c r="R58" i="114"/>
  <c r="D58" i="114"/>
  <c r="C58" i="114"/>
  <c r="V57" i="114"/>
  <c r="S57" i="114"/>
  <c r="R57" i="114"/>
  <c r="D57" i="114"/>
  <c r="C57" i="114"/>
  <c r="V56" i="114"/>
  <c r="S56" i="114"/>
  <c r="R56" i="114"/>
  <c r="D56" i="114"/>
  <c r="C56" i="114"/>
  <c r="V55" i="114"/>
  <c r="S55" i="114"/>
  <c r="R55" i="114"/>
  <c r="D55" i="114"/>
  <c r="C55" i="114"/>
  <c r="V54" i="114"/>
  <c r="S54" i="114"/>
  <c r="R54" i="114"/>
  <c r="D54" i="114"/>
  <c r="Y54" i="114" s="1"/>
  <c r="C54" i="114"/>
  <c r="V53" i="114"/>
  <c r="S53" i="114"/>
  <c r="R53" i="114"/>
  <c r="D53" i="114"/>
  <c r="Y53" i="114" s="1"/>
  <c r="C53" i="114"/>
  <c r="V52" i="114"/>
  <c r="S52" i="114"/>
  <c r="R52" i="114"/>
  <c r="D52" i="114"/>
  <c r="T52" i="114" s="1"/>
  <c r="W52" i="114" s="1"/>
  <c r="C52" i="114"/>
  <c r="V51" i="114"/>
  <c r="S51" i="114"/>
  <c r="R51" i="114"/>
  <c r="D51" i="114"/>
  <c r="Y51" i="114" s="1"/>
  <c r="C51" i="114"/>
  <c r="V50" i="114"/>
  <c r="S50" i="114"/>
  <c r="R50" i="114"/>
  <c r="D50" i="114"/>
  <c r="Y50" i="114" s="1"/>
  <c r="C50" i="114"/>
  <c r="V49" i="114"/>
  <c r="S49" i="114"/>
  <c r="R49" i="114"/>
  <c r="D49" i="114"/>
  <c r="T49" i="114" s="1"/>
  <c r="C49" i="114"/>
  <c r="V48" i="114"/>
  <c r="S48" i="114"/>
  <c r="R48" i="114"/>
  <c r="D48" i="114"/>
  <c r="Y48" i="114" s="1"/>
  <c r="C48" i="114"/>
  <c r="V47" i="114"/>
  <c r="S47" i="114"/>
  <c r="R47" i="114"/>
  <c r="D47" i="114"/>
  <c r="Y47" i="114" s="1"/>
  <c r="C47" i="114"/>
  <c r="V46" i="114"/>
  <c r="S46" i="114"/>
  <c r="R46" i="114"/>
  <c r="D46" i="114"/>
  <c r="C46" i="114"/>
  <c r="V45" i="114"/>
  <c r="S45" i="114"/>
  <c r="R45" i="114"/>
  <c r="D45" i="114"/>
  <c r="C45" i="114"/>
  <c r="V44" i="114"/>
  <c r="S44" i="114"/>
  <c r="R44" i="114"/>
  <c r="D44" i="114"/>
  <c r="Y44" i="114" s="1"/>
  <c r="C44" i="114"/>
  <c r="V43" i="114"/>
  <c r="S43" i="114"/>
  <c r="R43" i="114"/>
  <c r="D43" i="114"/>
  <c r="C43" i="114"/>
  <c r="V42" i="114"/>
  <c r="S42" i="114"/>
  <c r="R42" i="114"/>
  <c r="D42" i="114"/>
  <c r="C42" i="114"/>
  <c r="V41" i="114"/>
  <c r="S41" i="114"/>
  <c r="R41" i="114"/>
  <c r="D41" i="114"/>
  <c r="C41" i="114"/>
  <c r="V40" i="114"/>
  <c r="S40" i="114"/>
  <c r="R40" i="114"/>
  <c r="D40" i="114"/>
  <c r="T40" i="114" s="1"/>
  <c r="W40" i="114" s="1"/>
  <c r="X40" i="114" s="1"/>
  <c r="C40" i="114"/>
  <c r="V39" i="114"/>
  <c r="S39" i="114"/>
  <c r="R39" i="114"/>
  <c r="D39" i="114"/>
  <c r="Y39" i="114" s="1"/>
  <c r="C39" i="114"/>
  <c r="V38" i="114"/>
  <c r="S38" i="114"/>
  <c r="R38" i="114"/>
  <c r="D38" i="114"/>
  <c r="Y38" i="114" s="1"/>
  <c r="C38" i="114"/>
  <c r="V37" i="114"/>
  <c r="S37" i="114"/>
  <c r="R37" i="114"/>
  <c r="D37" i="114"/>
  <c r="T37" i="114" s="1"/>
  <c r="C37" i="114"/>
  <c r="V36" i="114"/>
  <c r="S36" i="114"/>
  <c r="R36" i="114"/>
  <c r="D36" i="114"/>
  <c r="Y36" i="114" s="1"/>
  <c r="C36" i="114"/>
  <c r="V35" i="114"/>
  <c r="S35" i="114"/>
  <c r="R35" i="114"/>
  <c r="D35" i="114"/>
  <c r="Y35" i="114" s="1"/>
  <c r="C35" i="114"/>
  <c r="V34" i="114"/>
  <c r="S34" i="114"/>
  <c r="R34" i="114"/>
  <c r="D34" i="114"/>
  <c r="C34" i="114"/>
  <c r="V33" i="114"/>
  <c r="S33" i="114"/>
  <c r="R33" i="114"/>
  <c r="D33" i="114"/>
  <c r="C33" i="114"/>
  <c r="V32" i="114"/>
  <c r="S32" i="114"/>
  <c r="R32" i="114"/>
  <c r="D32" i="114"/>
  <c r="C32" i="114"/>
  <c r="V31" i="114"/>
  <c r="S31" i="114"/>
  <c r="R31" i="114"/>
  <c r="D31" i="114"/>
  <c r="C31" i="114"/>
  <c r="V30" i="114"/>
  <c r="S30" i="114"/>
  <c r="R30" i="114"/>
  <c r="D30" i="114"/>
  <c r="C30" i="114"/>
  <c r="V29" i="114"/>
  <c r="S29" i="114"/>
  <c r="R29" i="114"/>
  <c r="D29" i="114"/>
  <c r="Y29" i="114" s="1"/>
  <c r="C29" i="114"/>
  <c r="V28" i="114"/>
  <c r="S28" i="114"/>
  <c r="R28" i="114"/>
  <c r="D28" i="114"/>
  <c r="T28" i="114" s="1"/>
  <c r="W28" i="114" s="1"/>
  <c r="C28" i="114"/>
  <c r="V27" i="114"/>
  <c r="S27" i="114"/>
  <c r="R27" i="114"/>
  <c r="D27" i="114"/>
  <c r="Y27" i="114" s="1"/>
  <c r="C27" i="114"/>
  <c r="V26" i="114"/>
  <c r="S26" i="114"/>
  <c r="R26" i="114"/>
  <c r="D26" i="114"/>
  <c r="Y26" i="114" s="1"/>
  <c r="C26" i="114"/>
  <c r="V25" i="114"/>
  <c r="S25" i="114"/>
  <c r="R25" i="114"/>
  <c r="D25" i="114"/>
  <c r="Y25" i="114" s="1"/>
  <c r="C25" i="114"/>
  <c r="V24" i="114"/>
  <c r="S24" i="114"/>
  <c r="R24" i="114"/>
  <c r="D24" i="114"/>
  <c r="T24" i="114" s="1"/>
  <c r="W24" i="114" s="1"/>
  <c r="X24" i="114" s="1"/>
  <c r="C24" i="114"/>
  <c r="V23" i="114"/>
  <c r="S23" i="114"/>
  <c r="R23" i="114"/>
  <c r="D23" i="114"/>
  <c r="Y23" i="114" s="1"/>
  <c r="C23" i="114"/>
  <c r="V22" i="114"/>
  <c r="S22" i="114"/>
  <c r="R22" i="114"/>
  <c r="D22" i="114"/>
  <c r="C22" i="114"/>
  <c r="V21" i="114"/>
  <c r="S21" i="114"/>
  <c r="R21" i="114"/>
  <c r="D21" i="114"/>
  <c r="C21" i="114"/>
  <c r="V20" i="114"/>
  <c r="S20" i="114"/>
  <c r="R20" i="114"/>
  <c r="D20" i="114"/>
  <c r="C20" i="114"/>
  <c r="V19" i="114"/>
  <c r="S19" i="114"/>
  <c r="R19" i="114"/>
  <c r="D19" i="114"/>
  <c r="C19" i="114"/>
  <c r="V18" i="114"/>
  <c r="S18" i="114"/>
  <c r="R18" i="114"/>
  <c r="D18" i="114"/>
  <c r="Y18" i="114" s="1"/>
  <c r="C18" i="114"/>
  <c r="V17" i="114"/>
  <c r="S17" i="114"/>
  <c r="R17" i="114"/>
  <c r="D17" i="114"/>
  <c r="Y17" i="114" s="1"/>
  <c r="C17" i="114"/>
  <c r="V16" i="114"/>
  <c r="S16" i="114"/>
  <c r="R16" i="114"/>
  <c r="D16" i="114"/>
  <c r="Y16" i="114" s="1"/>
  <c r="C16" i="114"/>
  <c r="V15" i="114"/>
  <c r="S15" i="114"/>
  <c r="R15" i="114"/>
  <c r="D15" i="114"/>
  <c r="Y15" i="114" s="1"/>
  <c r="C15" i="114"/>
  <c r="V14" i="114"/>
  <c r="S14" i="114"/>
  <c r="R14" i="114"/>
  <c r="D14" i="114"/>
  <c r="Y14" i="114" s="1"/>
  <c r="C14" i="114"/>
  <c r="V13" i="114"/>
  <c r="S13" i="114"/>
  <c r="R13" i="114"/>
  <c r="D13" i="114"/>
  <c r="T13" i="114" s="1"/>
  <c r="C13" i="114"/>
  <c r="V12" i="114"/>
  <c r="S12" i="114"/>
  <c r="R12" i="114"/>
  <c r="D12" i="114"/>
  <c r="T12" i="114" s="1"/>
  <c r="W12" i="114" s="1"/>
  <c r="C12" i="114"/>
  <c r="V11" i="114"/>
  <c r="S11" i="114"/>
  <c r="R11" i="114"/>
  <c r="D11" i="114"/>
  <c r="Y11" i="114" s="1"/>
  <c r="C11" i="114"/>
  <c r="V10" i="114"/>
  <c r="S10" i="114"/>
  <c r="R10" i="114"/>
  <c r="D10" i="114"/>
  <c r="C10" i="114"/>
  <c r="V9" i="114"/>
  <c r="S9" i="114"/>
  <c r="R9" i="114"/>
  <c r="D9" i="114"/>
  <c r="C9" i="114"/>
  <c r="V8" i="114"/>
  <c r="S8" i="114"/>
  <c r="R8" i="114"/>
  <c r="D8" i="114"/>
  <c r="C8" i="114"/>
  <c r="AC7" i="114"/>
  <c r="V7" i="114"/>
  <c r="S7" i="114"/>
  <c r="R7" i="114"/>
  <c r="D7" i="114"/>
  <c r="C7" i="114"/>
  <c r="V6" i="114"/>
  <c r="S6" i="114"/>
  <c r="R6" i="114"/>
  <c r="D6" i="114"/>
  <c r="C6" i="114"/>
  <c r="V5" i="114"/>
  <c r="S5" i="114"/>
  <c r="R5" i="114"/>
  <c r="D5" i="114"/>
  <c r="Y5" i="114" s="1"/>
  <c r="C5" i="114"/>
  <c r="V72" i="113"/>
  <c r="S72" i="113"/>
  <c r="R72" i="113"/>
  <c r="D72" i="113"/>
  <c r="Y72" i="113" s="1"/>
  <c r="C72" i="113"/>
  <c r="V71" i="113"/>
  <c r="S71" i="113"/>
  <c r="R71" i="113"/>
  <c r="D71" i="113"/>
  <c r="C71" i="113"/>
  <c r="V70" i="113"/>
  <c r="S70" i="113"/>
  <c r="R70" i="113"/>
  <c r="D70" i="113"/>
  <c r="C70" i="113"/>
  <c r="V69" i="113"/>
  <c r="S69" i="113"/>
  <c r="R69" i="113"/>
  <c r="D69" i="113"/>
  <c r="C69" i="113"/>
  <c r="V68" i="113"/>
  <c r="S68" i="113"/>
  <c r="R68" i="113"/>
  <c r="D68" i="113"/>
  <c r="T68" i="113" s="1"/>
  <c r="C68" i="113"/>
  <c r="V67" i="113"/>
  <c r="S67" i="113"/>
  <c r="R67" i="113"/>
  <c r="D67" i="113"/>
  <c r="Y67" i="113" s="1"/>
  <c r="C67" i="113"/>
  <c r="V66" i="113"/>
  <c r="S66" i="113"/>
  <c r="R66" i="113"/>
  <c r="D66" i="113"/>
  <c r="Y66" i="113" s="1"/>
  <c r="C66" i="113"/>
  <c r="V65" i="113"/>
  <c r="S65" i="113"/>
  <c r="R65" i="113"/>
  <c r="D65" i="113"/>
  <c r="T65" i="113" s="1"/>
  <c r="W65" i="113" s="1"/>
  <c r="C65" i="113"/>
  <c r="V64" i="113"/>
  <c r="S64" i="113"/>
  <c r="R64" i="113"/>
  <c r="D64" i="113"/>
  <c r="Y64" i="113" s="1"/>
  <c r="C64" i="113"/>
  <c r="V63" i="113"/>
  <c r="S63" i="113"/>
  <c r="R63" i="113"/>
  <c r="D63" i="113"/>
  <c r="Y63" i="113" s="1"/>
  <c r="C63" i="113"/>
  <c r="V62" i="113"/>
  <c r="S62" i="113"/>
  <c r="R62" i="113"/>
  <c r="D62" i="113"/>
  <c r="Y62" i="113" s="1"/>
  <c r="C62" i="113"/>
  <c r="V61" i="113"/>
  <c r="S61" i="113"/>
  <c r="R61" i="113"/>
  <c r="D61" i="113"/>
  <c r="C61" i="113"/>
  <c r="V60" i="113"/>
  <c r="S60" i="113"/>
  <c r="R60" i="113"/>
  <c r="D60" i="113"/>
  <c r="Y60" i="113" s="1"/>
  <c r="C60" i="113"/>
  <c r="V59" i="113"/>
  <c r="S59" i="113"/>
  <c r="R59" i="113"/>
  <c r="D59" i="113"/>
  <c r="C59" i="113"/>
  <c r="V58" i="113"/>
  <c r="S58" i="113"/>
  <c r="R58" i="113"/>
  <c r="D58" i="113"/>
  <c r="C58" i="113"/>
  <c r="V57" i="113"/>
  <c r="S57" i="113"/>
  <c r="R57" i="113"/>
  <c r="D57" i="113"/>
  <c r="C57" i="113"/>
  <c r="V56" i="113"/>
  <c r="S56" i="113"/>
  <c r="R56" i="113"/>
  <c r="D56" i="113"/>
  <c r="Y56" i="113" s="1"/>
  <c r="C56" i="113"/>
  <c r="V55" i="113"/>
  <c r="S55" i="113"/>
  <c r="R55" i="113"/>
  <c r="D55" i="113"/>
  <c r="T55" i="113" s="1"/>
  <c r="W55" i="113" s="1"/>
  <c r="C55" i="113"/>
  <c r="V54" i="113"/>
  <c r="S54" i="113"/>
  <c r="R54" i="113"/>
  <c r="D54" i="113"/>
  <c r="Y54" i="113" s="1"/>
  <c r="C54" i="113"/>
  <c r="V53" i="113"/>
  <c r="S53" i="113"/>
  <c r="R53" i="113"/>
  <c r="D53" i="113"/>
  <c r="Y53" i="113" s="1"/>
  <c r="C53" i="113"/>
  <c r="V52" i="113"/>
  <c r="S52" i="113"/>
  <c r="R52" i="113"/>
  <c r="D52" i="113"/>
  <c r="Y52" i="113" s="1"/>
  <c r="C52" i="113"/>
  <c r="V51" i="113"/>
  <c r="S51" i="113"/>
  <c r="R51" i="113"/>
  <c r="D51" i="113"/>
  <c r="Y51" i="113" s="1"/>
  <c r="C51" i="113"/>
  <c r="V50" i="113"/>
  <c r="S50" i="113"/>
  <c r="R50" i="113"/>
  <c r="D50" i="113"/>
  <c r="Y50" i="113" s="1"/>
  <c r="C50" i="113"/>
  <c r="V49" i="113"/>
  <c r="S49" i="113"/>
  <c r="R49" i="113"/>
  <c r="D49" i="113"/>
  <c r="C49" i="113"/>
  <c r="V48" i="113"/>
  <c r="S48" i="113"/>
  <c r="R48" i="113"/>
  <c r="D48" i="113"/>
  <c r="Y48" i="113" s="1"/>
  <c r="C48" i="113"/>
  <c r="V47" i="113"/>
  <c r="S47" i="113"/>
  <c r="R47" i="113"/>
  <c r="D47" i="113"/>
  <c r="Y47" i="113" s="1"/>
  <c r="C47" i="113"/>
  <c r="V46" i="113"/>
  <c r="S46" i="113"/>
  <c r="R46" i="113"/>
  <c r="D46" i="113"/>
  <c r="C46" i="113"/>
  <c r="V45" i="113"/>
  <c r="S45" i="113"/>
  <c r="R45" i="113"/>
  <c r="D45" i="113"/>
  <c r="C45" i="113"/>
  <c r="V44" i="113"/>
  <c r="S44" i="113"/>
  <c r="R44" i="113"/>
  <c r="D44" i="113"/>
  <c r="T44" i="113" s="1"/>
  <c r="C44" i="113"/>
  <c r="V43" i="113"/>
  <c r="S43" i="113"/>
  <c r="R43" i="113"/>
  <c r="D43" i="113"/>
  <c r="Y43" i="113" s="1"/>
  <c r="C43" i="113"/>
  <c r="V42" i="113"/>
  <c r="S42" i="113"/>
  <c r="R42" i="113"/>
  <c r="D42" i="113"/>
  <c r="T42" i="113" s="1"/>
  <c r="W42" i="113" s="1"/>
  <c r="C42" i="113"/>
  <c r="V41" i="113"/>
  <c r="S41" i="113"/>
  <c r="R41" i="113"/>
  <c r="D41" i="113"/>
  <c r="Y41" i="113" s="1"/>
  <c r="C41" i="113"/>
  <c r="V40" i="113"/>
  <c r="S40" i="113"/>
  <c r="R40" i="113"/>
  <c r="D40" i="113"/>
  <c r="Y40" i="113" s="1"/>
  <c r="C40" i="113"/>
  <c r="V39" i="113"/>
  <c r="S39" i="113"/>
  <c r="R39" i="113"/>
  <c r="D39" i="113"/>
  <c r="Y39" i="113" s="1"/>
  <c r="C39" i="113"/>
  <c r="V38" i="113"/>
  <c r="S38" i="113"/>
  <c r="R38" i="113"/>
  <c r="D38" i="113"/>
  <c r="Y38" i="113" s="1"/>
  <c r="C38" i="113"/>
  <c r="V37" i="113"/>
  <c r="S37" i="113"/>
  <c r="R37" i="113"/>
  <c r="D37" i="113"/>
  <c r="Y37" i="113" s="1"/>
  <c r="C37" i="113"/>
  <c r="V36" i="113"/>
  <c r="S36" i="113"/>
  <c r="R36" i="113"/>
  <c r="D36" i="113"/>
  <c r="Y36" i="113" s="1"/>
  <c r="C36" i="113"/>
  <c r="V35" i="113"/>
  <c r="S35" i="113"/>
  <c r="R35" i="113"/>
  <c r="D35" i="113"/>
  <c r="C35" i="113"/>
  <c r="V34" i="113"/>
  <c r="S34" i="113"/>
  <c r="R34" i="113"/>
  <c r="D34" i="113"/>
  <c r="C34" i="113"/>
  <c r="V33" i="113"/>
  <c r="S33" i="113"/>
  <c r="R33" i="113"/>
  <c r="D33" i="113"/>
  <c r="C33" i="113"/>
  <c r="V32" i="113"/>
  <c r="S32" i="113"/>
  <c r="R32" i="113"/>
  <c r="D32" i="113"/>
  <c r="T32" i="113" s="1"/>
  <c r="C32" i="113"/>
  <c r="V31" i="113"/>
  <c r="S31" i="113"/>
  <c r="R31" i="113"/>
  <c r="D31" i="113"/>
  <c r="Y31" i="113" s="1"/>
  <c r="C31" i="113"/>
  <c r="V30" i="113"/>
  <c r="S30" i="113"/>
  <c r="R30" i="113"/>
  <c r="D30" i="113"/>
  <c r="T30" i="113" s="1"/>
  <c r="W30" i="113" s="1"/>
  <c r="C30" i="113"/>
  <c r="V29" i="113"/>
  <c r="S29" i="113"/>
  <c r="R29" i="113"/>
  <c r="D29" i="113"/>
  <c r="Y29" i="113" s="1"/>
  <c r="C29" i="113"/>
  <c r="V28" i="113"/>
  <c r="S28" i="113"/>
  <c r="R28" i="113"/>
  <c r="D28" i="113"/>
  <c r="Y28" i="113" s="1"/>
  <c r="C28" i="113"/>
  <c r="V27" i="113"/>
  <c r="S27" i="113"/>
  <c r="R27" i="113"/>
  <c r="D27" i="113"/>
  <c r="Y27" i="113" s="1"/>
  <c r="C27" i="113"/>
  <c r="V26" i="113"/>
  <c r="S26" i="113"/>
  <c r="R26" i="113"/>
  <c r="D26" i="113"/>
  <c r="Y26" i="113" s="1"/>
  <c r="C26" i="113"/>
  <c r="V25" i="113"/>
  <c r="S25" i="113"/>
  <c r="R25" i="113"/>
  <c r="D25" i="113"/>
  <c r="Y25" i="113" s="1"/>
  <c r="C25" i="113"/>
  <c r="V24" i="113"/>
  <c r="S24" i="113"/>
  <c r="R24" i="113"/>
  <c r="D24" i="113"/>
  <c r="C24" i="113"/>
  <c r="V23" i="113"/>
  <c r="S23" i="113"/>
  <c r="R23" i="113"/>
  <c r="D23" i="113"/>
  <c r="Y23" i="113" s="1"/>
  <c r="C23" i="113"/>
  <c r="V22" i="113"/>
  <c r="S22" i="113"/>
  <c r="R22" i="113"/>
  <c r="D22" i="113"/>
  <c r="C22" i="113"/>
  <c r="V21" i="113"/>
  <c r="S21" i="113"/>
  <c r="R21" i="113"/>
  <c r="D21" i="113"/>
  <c r="C21" i="113"/>
  <c r="V20" i="113"/>
  <c r="S20" i="113"/>
  <c r="R20" i="113"/>
  <c r="D20" i="113"/>
  <c r="T20" i="113" s="1"/>
  <c r="C20" i="113"/>
  <c r="V19" i="113"/>
  <c r="S19" i="113"/>
  <c r="R19" i="113"/>
  <c r="D19" i="113"/>
  <c r="T19" i="113" s="1"/>
  <c r="C19" i="113"/>
  <c r="V18" i="113"/>
  <c r="S18" i="113"/>
  <c r="R18" i="113"/>
  <c r="D18" i="113"/>
  <c r="T18" i="113" s="1"/>
  <c r="W18" i="113" s="1"/>
  <c r="C18" i="113"/>
  <c r="V17" i="113"/>
  <c r="S17" i="113"/>
  <c r="R17" i="113"/>
  <c r="D17" i="113"/>
  <c r="Y17" i="113" s="1"/>
  <c r="C17" i="113"/>
  <c r="V16" i="113"/>
  <c r="S16" i="113"/>
  <c r="R16" i="113"/>
  <c r="D16" i="113"/>
  <c r="Y16" i="113" s="1"/>
  <c r="C16" i="113"/>
  <c r="V15" i="113"/>
  <c r="S15" i="113"/>
  <c r="R15" i="113"/>
  <c r="D15" i="113"/>
  <c r="Y15" i="113" s="1"/>
  <c r="C15" i="113"/>
  <c r="V14" i="113"/>
  <c r="S14" i="113"/>
  <c r="R14" i="113"/>
  <c r="D14" i="113"/>
  <c r="Y14" i="113" s="1"/>
  <c r="C14" i="113"/>
  <c r="V13" i="113"/>
  <c r="S13" i="113"/>
  <c r="R13" i="113"/>
  <c r="D13" i="113"/>
  <c r="C13" i="113"/>
  <c r="V12" i="113"/>
  <c r="S12" i="113"/>
  <c r="R12" i="113"/>
  <c r="D12" i="113"/>
  <c r="Y12" i="113" s="1"/>
  <c r="C12" i="113"/>
  <c r="V11" i="113"/>
  <c r="S11" i="113"/>
  <c r="R11" i="113"/>
  <c r="D11" i="113"/>
  <c r="C11" i="113"/>
  <c r="V10" i="113"/>
  <c r="S10" i="113"/>
  <c r="R10" i="113"/>
  <c r="D10" i="113"/>
  <c r="C10" i="113"/>
  <c r="V9" i="113"/>
  <c r="S9" i="113"/>
  <c r="R9" i="113"/>
  <c r="D9" i="113"/>
  <c r="C9" i="113"/>
  <c r="V8" i="113"/>
  <c r="S8" i="113"/>
  <c r="R8" i="113"/>
  <c r="D8" i="113"/>
  <c r="T8" i="113" s="1"/>
  <c r="C8" i="113"/>
  <c r="AC7" i="113"/>
  <c r="V7" i="113"/>
  <c r="S7" i="113"/>
  <c r="R7" i="113"/>
  <c r="D7" i="113"/>
  <c r="T7" i="113" s="1"/>
  <c r="C7" i="113"/>
  <c r="V6" i="113"/>
  <c r="S6" i="113"/>
  <c r="R6" i="113"/>
  <c r="D6" i="113"/>
  <c r="Y6" i="113" s="1"/>
  <c r="C6" i="113"/>
  <c r="V5" i="113"/>
  <c r="S5" i="113"/>
  <c r="R5" i="113"/>
  <c r="D5" i="113"/>
  <c r="T5" i="113" s="1"/>
  <c r="W5" i="113" s="1"/>
  <c r="C5" i="113"/>
  <c r="V72" i="112"/>
  <c r="S72" i="112"/>
  <c r="R72" i="112"/>
  <c r="D72" i="112"/>
  <c r="Y72" i="112" s="1"/>
  <c r="C72" i="112"/>
  <c r="V71" i="112"/>
  <c r="S71" i="112"/>
  <c r="R71" i="112"/>
  <c r="D71" i="112"/>
  <c r="T71" i="112" s="1"/>
  <c r="W71" i="112" s="1"/>
  <c r="C71" i="112"/>
  <c r="V70" i="112"/>
  <c r="S70" i="112"/>
  <c r="R70" i="112"/>
  <c r="D70" i="112"/>
  <c r="T70" i="112" s="1"/>
  <c r="C70" i="112"/>
  <c r="V69" i="112"/>
  <c r="S69" i="112"/>
  <c r="R69" i="112"/>
  <c r="D69" i="112"/>
  <c r="T69" i="112" s="1"/>
  <c r="W69" i="112" s="1"/>
  <c r="C69" i="112"/>
  <c r="V68" i="112"/>
  <c r="S68" i="112"/>
  <c r="R68" i="112"/>
  <c r="D68" i="112"/>
  <c r="T68" i="112" s="1"/>
  <c r="W68" i="112" s="1"/>
  <c r="C68" i="112"/>
  <c r="V67" i="112"/>
  <c r="S67" i="112"/>
  <c r="R67" i="112"/>
  <c r="D67" i="112"/>
  <c r="C67" i="112"/>
  <c r="V66" i="112"/>
  <c r="S66" i="112"/>
  <c r="R66" i="112"/>
  <c r="D66" i="112"/>
  <c r="C66" i="112"/>
  <c r="V65" i="112"/>
  <c r="S65" i="112"/>
  <c r="R65" i="112"/>
  <c r="D65" i="112"/>
  <c r="Y65" i="112" s="1"/>
  <c r="C65" i="112"/>
  <c r="V64" i="112"/>
  <c r="S64" i="112"/>
  <c r="R64" i="112"/>
  <c r="D64" i="112"/>
  <c r="Y64" i="112" s="1"/>
  <c r="C64" i="112"/>
  <c r="V63" i="112"/>
  <c r="S63" i="112"/>
  <c r="R63" i="112"/>
  <c r="D63" i="112"/>
  <c r="Y63" i="112" s="1"/>
  <c r="C63" i="112"/>
  <c r="V62" i="112"/>
  <c r="S62" i="112"/>
  <c r="R62" i="112"/>
  <c r="D62" i="112"/>
  <c r="Y62" i="112" s="1"/>
  <c r="C62" i="112"/>
  <c r="V61" i="112"/>
  <c r="S61" i="112"/>
  <c r="R61" i="112"/>
  <c r="D61" i="112"/>
  <c r="Y61" i="112" s="1"/>
  <c r="C61" i="112"/>
  <c r="V60" i="112"/>
  <c r="S60" i="112"/>
  <c r="R60" i="112"/>
  <c r="D60" i="112"/>
  <c r="Y60" i="112" s="1"/>
  <c r="C60" i="112"/>
  <c r="V59" i="112"/>
  <c r="S59" i="112"/>
  <c r="R59" i="112"/>
  <c r="D59" i="112"/>
  <c r="T59" i="112" s="1"/>
  <c r="W59" i="112" s="1"/>
  <c r="C59" i="112"/>
  <c r="V58" i="112"/>
  <c r="S58" i="112"/>
  <c r="R58" i="112"/>
  <c r="D58" i="112"/>
  <c r="T58" i="112" s="1"/>
  <c r="C58" i="112"/>
  <c r="V57" i="112"/>
  <c r="S57" i="112"/>
  <c r="R57" i="112"/>
  <c r="D57" i="112"/>
  <c r="T57" i="112" s="1"/>
  <c r="W57" i="112" s="1"/>
  <c r="C57" i="112"/>
  <c r="V56" i="112"/>
  <c r="S56" i="112"/>
  <c r="R56" i="112"/>
  <c r="D56" i="112"/>
  <c r="T56" i="112" s="1"/>
  <c r="W56" i="112" s="1"/>
  <c r="C56" i="112"/>
  <c r="V55" i="112"/>
  <c r="S55" i="112"/>
  <c r="R55" i="112"/>
  <c r="D55" i="112"/>
  <c r="C55" i="112"/>
  <c r="V54" i="112"/>
  <c r="S54" i="112"/>
  <c r="R54" i="112"/>
  <c r="D54" i="112"/>
  <c r="Y54" i="112" s="1"/>
  <c r="C54" i="112"/>
  <c r="V53" i="112"/>
  <c r="S53" i="112"/>
  <c r="R53" i="112"/>
  <c r="D53" i="112"/>
  <c r="Y53" i="112" s="1"/>
  <c r="C53" i="112"/>
  <c r="V52" i="112"/>
  <c r="S52" i="112"/>
  <c r="R52" i="112"/>
  <c r="D52" i="112"/>
  <c r="Y52" i="112" s="1"/>
  <c r="C52" i="112"/>
  <c r="V51" i="112"/>
  <c r="S51" i="112"/>
  <c r="R51" i="112"/>
  <c r="D51" i="112"/>
  <c r="Y51" i="112" s="1"/>
  <c r="C51" i="112"/>
  <c r="V50" i="112"/>
  <c r="S50" i="112"/>
  <c r="R50" i="112"/>
  <c r="D50" i="112"/>
  <c r="Y50" i="112" s="1"/>
  <c r="C50" i="112"/>
  <c r="V49" i="112"/>
  <c r="S49" i="112"/>
  <c r="R49" i="112"/>
  <c r="D49" i="112"/>
  <c r="C49" i="112"/>
  <c r="V48" i="112"/>
  <c r="S48" i="112"/>
  <c r="R48" i="112"/>
  <c r="D48" i="112"/>
  <c r="Y48" i="112" s="1"/>
  <c r="C48" i="112"/>
  <c r="V47" i="112"/>
  <c r="S47" i="112"/>
  <c r="R47" i="112"/>
  <c r="D47" i="112"/>
  <c r="Y47" i="112" s="1"/>
  <c r="C47" i="112"/>
  <c r="V46" i="112"/>
  <c r="S46" i="112"/>
  <c r="R46" i="112"/>
  <c r="D46" i="112"/>
  <c r="T46" i="112" s="1"/>
  <c r="C46" i="112"/>
  <c r="V45" i="112"/>
  <c r="S45" i="112"/>
  <c r="R45" i="112"/>
  <c r="D45" i="112"/>
  <c r="T45" i="112" s="1"/>
  <c r="C45" i="112"/>
  <c r="V44" i="112"/>
  <c r="S44" i="112"/>
  <c r="R44" i="112"/>
  <c r="D44" i="112"/>
  <c r="Y44" i="112" s="1"/>
  <c r="C44" i="112"/>
  <c r="V43" i="112"/>
  <c r="S43" i="112"/>
  <c r="R43" i="112"/>
  <c r="D43" i="112"/>
  <c r="Y43" i="112" s="1"/>
  <c r="C43" i="112"/>
  <c r="V42" i="112"/>
  <c r="S42" i="112"/>
  <c r="R42" i="112"/>
  <c r="D42" i="112"/>
  <c r="Y42" i="112" s="1"/>
  <c r="C42" i="112"/>
  <c r="V41" i="112"/>
  <c r="S41" i="112"/>
  <c r="R41" i="112"/>
  <c r="D41" i="112"/>
  <c r="Y41" i="112" s="1"/>
  <c r="C41" i="112"/>
  <c r="V40" i="112"/>
  <c r="S40" i="112"/>
  <c r="R40" i="112"/>
  <c r="D40" i="112"/>
  <c r="Y40" i="112" s="1"/>
  <c r="C40" i="112"/>
  <c r="V39" i="112"/>
  <c r="S39" i="112"/>
  <c r="R39" i="112"/>
  <c r="D39" i="112"/>
  <c r="Y39" i="112" s="1"/>
  <c r="C39" i="112"/>
  <c r="V38" i="112"/>
  <c r="S38" i="112"/>
  <c r="R38" i="112"/>
  <c r="D38" i="112"/>
  <c r="Y38" i="112" s="1"/>
  <c r="C38" i="112"/>
  <c r="V37" i="112"/>
  <c r="S37" i="112"/>
  <c r="R37" i="112"/>
  <c r="D37" i="112"/>
  <c r="Y37" i="112" s="1"/>
  <c r="C37" i="112"/>
  <c r="V36" i="112"/>
  <c r="S36" i="112"/>
  <c r="R36" i="112"/>
  <c r="D36" i="112"/>
  <c r="T36" i="112" s="1"/>
  <c r="W36" i="112" s="1"/>
  <c r="C36" i="112"/>
  <c r="V35" i="112"/>
  <c r="S35" i="112"/>
  <c r="R35" i="112"/>
  <c r="D35" i="112"/>
  <c r="Y35" i="112" s="1"/>
  <c r="C35" i="112"/>
  <c r="V34" i="112"/>
  <c r="S34" i="112"/>
  <c r="R34" i="112"/>
  <c r="D34" i="112"/>
  <c r="T34" i="112" s="1"/>
  <c r="C34" i="112"/>
  <c r="V33" i="112"/>
  <c r="S33" i="112"/>
  <c r="R33" i="112"/>
  <c r="D33" i="112"/>
  <c r="T33" i="112" s="1"/>
  <c r="C33" i="112"/>
  <c r="V32" i="112"/>
  <c r="S32" i="112"/>
  <c r="R32" i="112"/>
  <c r="D32" i="112"/>
  <c r="Y32" i="112" s="1"/>
  <c r="C32" i="112"/>
  <c r="V31" i="112"/>
  <c r="S31" i="112"/>
  <c r="R31" i="112"/>
  <c r="D31" i="112"/>
  <c r="Y31" i="112" s="1"/>
  <c r="C31" i="112"/>
  <c r="V30" i="112"/>
  <c r="S30" i="112"/>
  <c r="R30" i="112"/>
  <c r="D30" i="112"/>
  <c r="Y30" i="112" s="1"/>
  <c r="C30" i="112"/>
  <c r="V29" i="112"/>
  <c r="S29" i="112"/>
  <c r="R29" i="112"/>
  <c r="D29" i="112"/>
  <c r="Y29" i="112" s="1"/>
  <c r="C29" i="112"/>
  <c r="V28" i="112"/>
  <c r="S28" i="112"/>
  <c r="R28" i="112"/>
  <c r="D28" i="112"/>
  <c r="Y28" i="112" s="1"/>
  <c r="C28" i="112"/>
  <c r="V27" i="112"/>
  <c r="S27" i="112"/>
  <c r="R27" i="112"/>
  <c r="D27" i="112"/>
  <c r="Y27" i="112" s="1"/>
  <c r="C27" i="112"/>
  <c r="V26" i="112"/>
  <c r="S26" i="112"/>
  <c r="R26" i="112"/>
  <c r="D26" i="112"/>
  <c r="Y26" i="112" s="1"/>
  <c r="C26" i="112"/>
  <c r="V25" i="112"/>
  <c r="S25" i="112"/>
  <c r="R25" i="112"/>
  <c r="D25" i="112"/>
  <c r="C25" i="112"/>
  <c r="V24" i="112"/>
  <c r="S24" i="112"/>
  <c r="R24" i="112"/>
  <c r="D24" i="112"/>
  <c r="Y24" i="112" s="1"/>
  <c r="C24" i="112"/>
  <c r="V23" i="112"/>
  <c r="S23" i="112"/>
  <c r="R23" i="112"/>
  <c r="D23" i="112"/>
  <c r="T23" i="112" s="1"/>
  <c r="W23" i="112" s="1"/>
  <c r="C23" i="112"/>
  <c r="V22" i="112"/>
  <c r="S22" i="112"/>
  <c r="R22" i="112"/>
  <c r="D22" i="112"/>
  <c r="T22" i="112" s="1"/>
  <c r="C22" i="112"/>
  <c r="V21" i="112"/>
  <c r="S21" i="112"/>
  <c r="R21" i="112"/>
  <c r="D21" i="112"/>
  <c r="T21" i="112" s="1"/>
  <c r="C21" i="112"/>
  <c r="V20" i="112"/>
  <c r="S20" i="112"/>
  <c r="R20" i="112"/>
  <c r="D20" i="112"/>
  <c r="Y20" i="112" s="1"/>
  <c r="C20" i="112"/>
  <c r="V19" i="112"/>
  <c r="S19" i="112"/>
  <c r="R19" i="112"/>
  <c r="D19" i="112"/>
  <c r="C19" i="112"/>
  <c r="V18" i="112"/>
  <c r="S18" i="112"/>
  <c r="R18" i="112"/>
  <c r="D18" i="112"/>
  <c r="C18" i="112"/>
  <c r="V17" i="112"/>
  <c r="S17" i="112"/>
  <c r="R17" i="112"/>
  <c r="D17" i="112"/>
  <c r="Y17" i="112" s="1"/>
  <c r="C17" i="112"/>
  <c r="V16" i="112"/>
  <c r="S16" i="112"/>
  <c r="R16" i="112"/>
  <c r="D16" i="112"/>
  <c r="Y16" i="112" s="1"/>
  <c r="C16" i="112"/>
  <c r="V15" i="112"/>
  <c r="S15" i="112"/>
  <c r="R15" i="112"/>
  <c r="D15" i="112"/>
  <c r="Y15" i="112" s="1"/>
  <c r="C15" i="112"/>
  <c r="V14" i="112"/>
  <c r="S14" i="112"/>
  <c r="R14" i="112"/>
  <c r="D14" i="112"/>
  <c r="Y14" i="112" s="1"/>
  <c r="C14" i="112"/>
  <c r="V13" i="112"/>
  <c r="S13" i="112"/>
  <c r="R13" i="112"/>
  <c r="D13" i="112"/>
  <c r="Y13" i="112" s="1"/>
  <c r="C13" i="112"/>
  <c r="V12" i="112"/>
  <c r="S12" i="112"/>
  <c r="R12" i="112"/>
  <c r="D12" i="112"/>
  <c r="T12" i="112" s="1"/>
  <c r="W12" i="112" s="1"/>
  <c r="C12" i="112"/>
  <c r="V11" i="112"/>
  <c r="S11" i="112"/>
  <c r="R11" i="112"/>
  <c r="D11" i="112"/>
  <c r="Y11" i="112" s="1"/>
  <c r="C11" i="112"/>
  <c r="V10" i="112"/>
  <c r="S10" i="112"/>
  <c r="R10" i="112"/>
  <c r="D10" i="112"/>
  <c r="T10" i="112" s="1"/>
  <c r="W10" i="112" s="1"/>
  <c r="C10" i="112"/>
  <c r="V9" i="112"/>
  <c r="S9" i="112"/>
  <c r="R9" i="112"/>
  <c r="D9" i="112"/>
  <c r="T9" i="112" s="1"/>
  <c r="C9" i="112"/>
  <c r="V8" i="112"/>
  <c r="S8" i="112"/>
  <c r="R8" i="112"/>
  <c r="D8" i="112"/>
  <c r="T8" i="112" s="1"/>
  <c r="C8" i="112"/>
  <c r="AC7" i="112"/>
  <c r="V7" i="112"/>
  <c r="S7" i="112"/>
  <c r="R7" i="112"/>
  <c r="D7" i="112"/>
  <c r="Y7" i="112" s="1"/>
  <c r="C7" i="112"/>
  <c r="V6" i="112"/>
  <c r="S6" i="112"/>
  <c r="R6" i="112"/>
  <c r="D6" i="112"/>
  <c r="C6" i="112"/>
  <c r="V5" i="112"/>
  <c r="S5" i="112"/>
  <c r="R5" i="112"/>
  <c r="D5" i="112"/>
  <c r="C5" i="112"/>
  <c r="S48" i="111"/>
  <c r="V49" i="111"/>
  <c r="V50" i="111"/>
  <c r="V55" i="111"/>
  <c r="V56" i="111"/>
  <c r="S60" i="111"/>
  <c r="S61" i="111"/>
  <c r="S62" i="111"/>
  <c r="S68" i="111"/>
  <c r="S69" i="111"/>
  <c r="V71" i="111"/>
  <c r="V72" i="111"/>
  <c r="L33" i="111"/>
  <c r="P33" i="111" s="1"/>
  <c r="N33" i="111"/>
  <c r="R33" i="111" s="1"/>
  <c r="L34" i="111"/>
  <c r="P34" i="111" s="1"/>
  <c r="N34" i="111"/>
  <c r="R34" i="111" s="1"/>
  <c r="L35" i="111"/>
  <c r="P35" i="111" s="1"/>
  <c r="N35" i="111"/>
  <c r="Q35" i="111" s="1"/>
  <c r="V35" i="111" s="1"/>
  <c r="L36" i="111"/>
  <c r="P36" i="111" s="1"/>
  <c r="N36" i="111"/>
  <c r="L37" i="111"/>
  <c r="P37" i="111" s="1"/>
  <c r="N37" i="111"/>
  <c r="Q37" i="111" s="1"/>
  <c r="V37" i="111" s="1"/>
  <c r="L38" i="111"/>
  <c r="P38" i="111" s="1"/>
  <c r="N38" i="111"/>
  <c r="Q38" i="111" s="1"/>
  <c r="L39" i="111"/>
  <c r="P39" i="111" s="1"/>
  <c r="N39" i="111"/>
  <c r="Q39" i="111" s="1"/>
  <c r="L40" i="111"/>
  <c r="P40" i="111" s="1"/>
  <c r="N40" i="111"/>
  <c r="R40" i="111" s="1"/>
  <c r="L41" i="111"/>
  <c r="P41" i="111" s="1"/>
  <c r="N41" i="111"/>
  <c r="Q41" i="111" s="1"/>
  <c r="V41" i="111" s="1"/>
  <c r="L42" i="111"/>
  <c r="P42" i="111" s="1"/>
  <c r="N42" i="111"/>
  <c r="Q42" i="111" s="1"/>
  <c r="V42" i="111" s="1"/>
  <c r="L43" i="111"/>
  <c r="P43" i="111" s="1"/>
  <c r="N43" i="111"/>
  <c r="R43" i="111" s="1"/>
  <c r="L44" i="111"/>
  <c r="P44" i="111" s="1"/>
  <c r="N44" i="111"/>
  <c r="R44" i="111" s="1"/>
  <c r="R72" i="111"/>
  <c r="D72" i="111"/>
  <c r="Y72" i="111" s="1"/>
  <c r="C72" i="111"/>
  <c r="S71" i="111"/>
  <c r="R71" i="111"/>
  <c r="D71" i="111"/>
  <c r="C71" i="111"/>
  <c r="V70" i="111"/>
  <c r="S70" i="111"/>
  <c r="R70" i="111"/>
  <c r="D70" i="111"/>
  <c r="C70" i="111"/>
  <c r="V69" i="111"/>
  <c r="R69" i="111"/>
  <c r="D69" i="111"/>
  <c r="C69" i="111"/>
  <c r="R68" i="111"/>
  <c r="D68" i="111"/>
  <c r="C68" i="111"/>
  <c r="V67" i="111"/>
  <c r="S67" i="111"/>
  <c r="R67" i="111"/>
  <c r="D67" i="111"/>
  <c r="C67" i="111"/>
  <c r="V66" i="111"/>
  <c r="S66" i="111"/>
  <c r="R66" i="111"/>
  <c r="D66" i="111"/>
  <c r="Y66" i="111" s="1"/>
  <c r="C66" i="111"/>
  <c r="V65" i="111"/>
  <c r="S65" i="111"/>
  <c r="R65" i="111"/>
  <c r="D65" i="111"/>
  <c r="Y65" i="111" s="1"/>
  <c r="C65" i="111"/>
  <c r="V64" i="111"/>
  <c r="S64" i="111"/>
  <c r="R64" i="111"/>
  <c r="D64" i="111"/>
  <c r="Y64" i="111" s="1"/>
  <c r="C64" i="111"/>
  <c r="V63" i="111"/>
  <c r="S63" i="111"/>
  <c r="R63" i="111"/>
  <c r="D63" i="111"/>
  <c r="C63" i="111"/>
  <c r="R62" i="111"/>
  <c r="D62" i="111"/>
  <c r="C62" i="111"/>
  <c r="R61" i="111"/>
  <c r="D61" i="111"/>
  <c r="Y61" i="111" s="1"/>
  <c r="C61" i="111"/>
  <c r="V60" i="111"/>
  <c r="R60" i="111"/>
  <c r="D60" i="111"/>
  <c r="Y60" i="111" s="1"/>
  <c r="C60" i="111"/>
  <c r="V59" i="111"/>
  <c r="S59" i="111"/>
  <c r="R59" i="111"/>
  <c r="D59" i="111"/>
  <c r="C59" i="111"/>
  <c r="V58" i="111"/>
  <c r="S58" i="111"/>
  <c r="R58" i="111"/>
  <c r="D58" i="111"/>
  <c r="C58" i="111"/>
  <c r="V57" i="111"/>
  <c r="S57" i="111"/>
  <c r="R57" i="111"/>
  <c r="D57" i="111"/>
  <c r="C57" i="111"/>
  <c r="R56" i="111"/>
  <c r="D56" i="111"/>
  <c r="C56" i="111"/>
  <c r="S55" i="111"/>
  <c r="R55" i="111"/>
  <c r="D55" i="111"/>
  <c r="C55" i="111"/>
  <c r="V54" i="111"/>
  <c r="S54" i="111"/>
  <c r="R54" i="111"/>
  <c r="D54" i="111"/>
  <c r="Y54" i="111" s="1"/>
  <c r="C54" i="111"/>
  <c r="V53" i="111"/>
  <c r="S53" i="111"/>
  <c r="R53" i="111"/>
  <c r="D53" i="111"/>
  <c r="Y53" i="111" s="1"/>
  <c r="C53" i="111"/>
  <c r="V52" i="111"/>
  <c r="S52" i="111"/>
  <c r="R52" i="111"/>
  <c r="D52" i="111"/>
  <c r="T52" i="111" s="1"/>
  <c r="W52" i="111" s="1"/>
  <c r="C52" i="111"/>
  <c r="V51" i="111"/>
  <c r="S51" i="111"/>
  <c r="R51" i="111"/>
  <c r="D51" i="111"/>
  <c r="Y51" i="111" s="1"/>
  <c r="C51" i="111"/>
  <c r="S50" i="111"/>
  <c r="R50" i="111"/>
  <c r="D50" i="111"/>
  <c r="C50" i="111"/>
  <c r="R49" i="111"/>
  <c r="D49" i="111"/>
  <c r="Y49" i="111" s="1"/>
  <c r="C49" i="111"/>
  <c r="V48" i="111"/>
  <c r="R48" i="111"/>
  <c r="D48" i="111"/>
  <c r="Y48" i="111" s="1"/>
  <c r="C48" i="111"/>
  <c r="V47" i="111"/>
  <c r="S47" i="111"/>
  <c r="R47" i="111"/>
  <c r="D47" i="111"/>
  <c r="C47" i="111"/>
  <c r="V46" i="111"/>
  <c r="S46" i="111"/>
  <c r="R46" i="111"/>
  <c r="D46" i="111"/>
  <c r="C46" i="111"/>
  <c r="V45" i="111"/>
  <c r="S45" i="111"/>
  <c r="R45" i="111"/>
  <c r="D45" i="111"/>
  <c r="C45" i="111"/>
  <c r="D44" i="111"/>
  <c r="C44" i="111"/>
  <c r="D43" i="111"/>
  <c r="C43" i="111"/>
  <c r="D42" i="111"/>
  <c r="C42" i="111"/>
  <c r="D41" i="111"/>
  <c r="C41" i="111"/>
  <c r="D40" i="111"/>
  <c r="C40" i="111"/>
  <c r="D39" i="111"/>
  <c r="C39" i="111"/>
  <c r="D38" i="111"/>
  <c r="C38" i="111"/>
  <c r="D37" i="111"/>
  <c r="C37" i="111"/>
  <c r="D36" i="111"/>
  <c r="C36" i="111"/>
  <c r="D35" i="111"/>
  <c r="C35" i="111"/>
  <c r="D34" i="111"/>
  <c r="C34" i="111"/>
  <c r="D33" i="111"/>
  <c r="C33" i="111"/>
  <c r="N32" i="111"/>
  <c r="R32" i="111" s="1"/>
  <c r="L32" i="111"/>
  <c r="P32" i="111" s="1"/>
  <c r="D32" i="111"/>
  <c r="C32" i="111"/>
  <c r="N31" i="111"/>
  <c r="L31" i="111"/>
  <c r="D31" i="111"/>
  <c r="C31" i="111"/>
  <c r="N30" i="111"/>
  <c r="L30" i="111"/>
  <c r="P30" i="111" s="1"/>
  <c r="D30" i="111"/>
  <c r="C30" i="111"/>
  <c r="N29" i="111"/>
  <c r="R29" i="111" s="1"/>
  <c r="L29" i="111"/>
  <c r="P29" i="111" s="1"/>
  <c r="D29" i="111"/>
  <c r="C29" i="111"/>
  <c r="N28" i="111"/>
  <c r="L28" i="111"/>
  <c r="D28" i="111"/>
  <c r="T28" i="111" s="1"/>
  <c r="W28" i="111" s="1"/>
  <c r="C28" i="111"/>
  <c r="N27" i="111"/>
  <c r="L27" i="111"/>
  <c r="P27" i="111" s="1"/>
  <c r="D27" i="111"/>
  <c r="C27" i="111"/>
  <c r="N26" i="111"/>
  <c r="R26" i="111" s="1"/>
  <c r="L26" i="111"/>
  <c r="P26" i="111" s="1"/>
  <c r="D26" i="111"/>
  <c r="C26" i="111"/>
  <c r="N25" i="111"/>
  <c r="L25" i="111"/>
  <c r="D25" i="111"/>
  <c r="C25" i="111"/>
  <c r="N24" i="111"/>
  <c r="L24" i="111"/>
  <c r="D24" i="111"/>
  <c r="C24" i="111"/>
  <c r="N23" i="111"/>
  <c r="Q23" i="111" s="1"/>
  <c r="S23" i="111" s="1"/>
  <c r="L23" i="111"/>
  <c r="P23" i="111" s="1"/>
  <c r="D23" i="111"/>
  <c r="C23" i="111"/>
  <c r="N22" i="111"/>
  <c r="L22" i="111"/>
  <c r="D22" i="111"/>
  <c r="C22" i="111"/>
  <c r="N21" i="111"/>
  <c r="L21" i="111"/>
  <c r="D21" i="111"/>
  <c r="C21" i="111"/>
  <c r="N20" i="111"/>
  <c r="R20" i="111" s="1"/>
  <c r="L20" i="111"/>
  <c r="P20" i="111" s="1"/>
  <c r="D20" i="111"/>
  <c r="C20" i="111"/>
  <c r="N19" i="111"/>
  <c r="L19" i="111"/>
  <c r="D19" i="111"/>
  <c r="C19" i="111"/>
  <c r="N18" i="111"/>
  <c r="L18" i="111"/>
  <c r="D18" i="111"/>
  <c r="C18" i="111"/>
  <c r="N17" i="111"/>
  <c r="Q17" i="111" s="1"/>
  <c r="S17" i="111" s="1"/>
  <c r="L17" i="111"/>
  <c r="P17" i="111" s="1"/>
  <c r="D17" i="111"/>
  <c r="C17" i="111"/>
  <c r="N16" i="111"/>
  <c r="L16" i="111"/>
  <c r="D16" i="111"/>
  <c r="T16" i="111" s="1"/>
  <c r="W16" i="111" s="1"/>
  <c r="C16" i="111"/>
  <c r="N15" i="111"/>
  <c r="L15" i="111"/>
  <c r="D15" i="111"/>
  <c r="C15" i="111"/>
  <c r="N14" i="111"/>
  <c r="Q14" i="111" s="1"/>
  <c r="S14" i="111" s="1"/>
  <c r="L14" i="111"/>
  <c r="P14" i="111" s="1"/>
  <c r="D14" i="111"/>
  <c r="C14" i="111"/>
  <c r="N13" i="111"/>
  <c r="L13" i="111"/>
  <c r="D13" i="111"/>
  <c r="C13" i="111"/>
  <c r="N12" i="111"/>
  <c r="L12" i="111"/>
  <c r="D12" i="111"/>
  <c r="C12" i="111"/>
  <c r="N11" i="111"/>
  <c r="R11" i="111" s="1"/>
  <c r="L11" i="111"/>
  <c r="P11" i="111" s="1"/>
  <c r="D11" i="111"/>
  <c r="C11" i="111"/>
  <c r="N10" i="111"/>
  <c r="L10" i="111"/>
  <c r="D10" i="111"/>
  <c r="C10" i="111"/>
  <c r="N9" i="111"/>
  <c r="R9" i="111" s="1"/>
  <c r="L9" i="111"/>
  <c r="D9" i="111"/>
  <c r="C9" i="111"/>
  <c r="N8" i="111"/>
  <c r="Q8" i="111" s="1"/>
  <c r="S8" i="111" s="1"/>
  <c r="L8" i="111"/>
  <c r="P8" i="111" s="1"/>
  <c r="D8" i="111"/>
  <c r="C8" i="111"/>
  <c r="AC7" i="111"/>
  <c r="N7" i="111"/>
  <c r="Q7" i="111" s="1"/>
  <c r="L7" i="111"/>
  <c r="D7" i="111"/>
  <c r="C7" i="111"/>
  <c r="N6" i="111"/>
  <c r="Q6" i="111" s="1"/>
  <c r="L6" i="111"/>
  <c r="D6" i="111"/>
  <c r="C6" i="111"/>
  <c r="N5" i="111"/>
  <c r="R5" i="111" s="1"/>
  <c r="L5" i="111"/>
  <c r="P5" i="111" s="1"/>
  <c r="D5" i="111"/>
  <c r="C5" i="111"/>
  <c r="Q38" i="94" l="1"/>
  <c r="Q34" i="94"/>
  <c r="Y34" i="111"/>
  <c r="Y40" i="111"/>
  <c r="Y10" i="118"/>
  <c r="Y22" i="115"/>
  <c r="Y18" i="113"/>
  <c r="Y25" i="117"/>
  <c r="Y33" i="115"/>
  <c r="Y19" i="113"/>
  <c r="Y22" i="118"/>
  <c r="Y34" i="115"/>
  <c r="Y44" i="113"/>
  <c r="Y33" i="118"/>
  <c r="Y37" i="117"/>
  <c r="Y45" i="115"/>
  <c r="Y9" i="112"/>
  <c r="Y30" i="119"/>
  <c r="Y34" i="118"/>
  <c r="Y46" i="115"/>
  <c r="Y49" i="117"/>
  <c r="Y57" i="115"/>
  <c r="Y36" i="112"/>
  <c r="Y46" i="118"/>
  <c r="Y68" i="112"/>
  <c r="Y61" i="117"/>
  <c r="Y69" i="115"/>
  <c r="Y69" i="112"/>
  <c r="Y54" i="119"/>
  <c r="Y58" i="118"/>
  <c r="Y70" i="115"/>
  <c r="Y69" i="118"/>
  <c r="Y9" i="115"/>
  <c r="Y28" i="114"/>
  <c r="Y52" i="111"/>
  <c r="T25" i="111"/>
  <c r="W25" i="111" s="1"/>
  <c r="T21" i="113"/>
  <c r="W21" i="113" s="1"/>
  <c r="Y21" i="113"/>
  <c r="T20" i="114"/>
  <c r="U20" i="114" s="1"/>
  <c r="Y20" i="114"/>
  <c r="T46" i="111"/>
  <c r="W46" i="111" s="1"/>
  <c r="Y46" i="111"/>
  <c r="T6" i="114"/>
  <c r="W6" i="114" s="1"/>
  <c r="X6" i="114" s="1"/>
  <c r="Y6" i="114"/>
  <c r="Y67" i="119"/>
  <c r="Y11" i="118"/>
  <c r="Y23" i="118"/>
  <c r="Y35" i="118"/>
  <c r="Y47" i="118"/>
  <c r="Y59" i="118"/>
  <c r="Y71" i="118"/>
  <c r="Y11" i="115"/>
  <c r="Y23" i="115"/>
  <c r="Y35" i="115"/>
  <c r="Y47" i="115"/>
  <c r="Y59" i="115"/>
  <c r="Y20" i="113"/>
  <c r="Y70" i="112"/>
  <c r="Y25" i="116"/>
  <c r="Y49" i="116"/>
  <c r="Y61" i="116"/>
  <c r="T69" i="113"/>
  <c r="W69" i="113" s="1"/>
  <c r="Y69" i="113"/>
  <c r="T68" i="114"/>
  <c r="W68" i="114" s="1"/>
  <c r="Y68" i="114"/>
  <c r="T57" i="111"/>
  <c r="W57" i="111" s="1"/>
  <c r="Y57" i="111"/>
  <c r="T63" i="111"/>
  <c r="W63" i="111" s="1"/>
  <c r="X63" i="111" s="1"/>
  <c r="Y63" i="111"/>
  <c r="T30" i="114"/>
  <c r="U30" i="114" s="1"/>
  <c r="Y30" i="114"/>
  <c r="T42" i="114"/>
  <c r="W42" i="114" s="1"/>
  <c r="Y42" i="114"/>
  <c r="Y20" i="119"/>
  <c r="Y56" i="119"/>
  <c r="Y68" i="119"/>
  <c r="Y12" i="118"/>
  <c r="Y16" i="117"/>
  <c r="Y28" i="117"/>
  <c r="Y40" i="117"/>
  <c r="Y52" i="117"/>
  <c r="Y64" i="117"/>
  <c r="Y12" i="115"/>
  <c r="Y24" i="115"/>
  <c r="Y36" i="115"/>
  <c r="Y48" i="115"/>
  <c r="Y60" i="115"/>
  <c r="Y37" i="114"/>
  <c r="Y12" i="112"/>
  <c r="Y45" i="112"/>
  <c r="Y71" i="112"/>
  <c r="T7" i="111"/>
  <c r="W7" i="111" s="1"/>
  <c r="T62" i="111"/>
  <c r="W62" i="111" s="1"/>
  <c r="Y62" i="111"/>
  <c r="T22" i="111"/>
  <c r="W22" i="111" s="1"/>
  <c r="T57" i="113"/>
  <c r="W57" i="113" s="1"/>
  <c r="Y57" i="113"/>
  <c r="T5" i="111"/>
  <c r="W5" i="111" s="1"/>
  <c r="Y5" i="111"/>
  <c r="T68" i="111"/>
  <c r="W68" i="111" s="1"/>
  <c r="Y68" i="111"/>
  <c r="T24" i="113"/>
  <c r="W24" i="113" s="1"/>
  <c r="X24" i="113" s="1"/>
  <c r="Y24" i="113"/>
  <c r="T71" i="114"/>
  <c r="W71" i="114" s="1"/>
  <c r="X71" i="114" s="1"/>
  <c r="Y71" i="114"/>
  <c r="Y29" i="116"/>
  <c r="Y65" i="116"/>
  <c r="Y45" i="119"/>
  <c r="Y13" i="118"/>
  <c r="Y25" i="118"/>
  <c r="Y37" i="118"/>
  <c r="Y49" i="118"/>
  <c r="Y61" i="118"/>
  <c r="Y17" i="117"/>
  <c r="Y65" i="117"/>
  <c r="Y13" i="115"/>
  <c r="Y25" i="115"/>
  <c r="Y37" i="115"/>
  <c r="Y49" i="115"/>
  <c r="Y61" i="115"/>
  <c r="Y12" i="114"/>
  <c r="Y64" i="114"/>
  <c r="Y55" i="113"/>
  <c r="Y46" i="112"/>
  <c r="T41" i="111"/>
  <c r="W41" i="111" s="1"/>
  <c r="X41" i="111" s="1"/>
  <c r="T32" i="114"/>
  <c r="W32" i="114" s="1"/>
  <c r="Y32" i="114"/>
  <c r="T25" i="112"/>
  <c r="U25" i="112" s="1"/>
  <c r="Y25" i="112"/>
  <c r="T49" i="112"/>
  <c r="W49" i="112" s="1"/>
  <c r="Y49" i="112"/>
  <c r="T8" i="111"/>
  <c r="W8" i="111" s="1"/>
  <c r="Y8" i="111"/>
  <c r="T14" i="111"/>
  <c r="W14" i="111" s="1"/>
  <c r="T20" i="111"/>
  <c r="W20" i="111" s="1"/>
  <c r="Y20" i="111"/>
  <c r="T23" i="111"/>
  <c r="W23" i="111" s="1"/>
  <c r="T29" i="111"/>
  <c r="W29" i="111" s="1"/>
  <c r="Y29" i="111"/>
  <c r="T32" i="111"/>
  <c r="W32" i="111" s="1"/>
  <c r="Y32" i="111"/>
  <c r="T43" i="111"/>
  <c r="W43" i="111" s="1"/>
  <c r="Y43" i="111"/>
  <c r="T18" i="112"/>
  <c r="W18" i="112" s="1"/>
  <c r="Y18" i="112"/>
  <c r="T66" i="112"/>
  <c r="W66" i="112" s="1"/>
  <c r="X66" i="112" s="1"/>
  <c r="Y66" i="112"/>
  <c r="Y6" i="116"/>
  <c r="Y18" i="116"/>
  <c r="Y30" i="116"/>
  <c r="Y42" i="116"/>
  <c r="Y66" i="116"/>
  <c r="Y10" i="119"/>
  <c r="Y22" i="119"/>
  <c r="Y34" i="119"/>
  <c r="Y46" i="119"/>
  <c r="Y58" i="119"/>
  <c r="Y70" i="119"/>
  <c r="Y54" i="117"/>
  <c r="Y26" i="115"/>
  <c r="Y38" i="115"/>
  <c r="Y50" i="115"/>
  <c r="Y13" i="114"/>
  <c r="Y30" i="113"/>
  <c r="Y21" i="112"/>
  <c r="T35" i="111"/>
  <c r="W35" i="111" s="1"/>
  <c r="Y35" i="111"/>
  <c r="T71" i="111"/>
  <c r="W71" i="111" s="1"/>
  <c r="Y71" i="111"/>
  <c r="T6" i="112"/>
  <c r="W6" i="112" s="1"/>
  <c r="X6" i="112" s="1"/>
  <c r="Y6" i="112"/>
  <c r="T11" i="111"/>
  <c r="W11" i="111" s="1"/>
  <c r="Y11" i="111"/>
  <c r="T17" i="111"/>
  <c r="W17" i="111" s="1"/>
  <c r="T26" i="111"/>
  <c r="W26" i="111" s="1"/>
  <c r="Y26" i="111"/>
  <c r="T10" i="113"/>
  <c r="W10" i="113" s="1"/>
  <c r="X10" i="113" s="1"/>
  <c r="Y10" i="113"/>
  <c r="T22" i="113"/>
  <c r="W22" i="113" s="1"/>
  <c r="Y22" i="113"/>
  <c r="T34" i="113"/>
  <c r="W34" i="113" s="1"/>
  <c r="Y34" i="113"/>
  <c r="T46" i="113"/>
  <c r="W46" i="113" s="1"/>
  <c r="Y46" i="113"/>
  <c r="T58" i="113"/>
  <c r="W58" i="113" s="1"/>
  <c r="Y58" i="113"/>
  <c r="T70" i="113"/>
  <c r="W70" i="113" s="1"/>
  <c r="Y70" i="113"/>
  <c r="T9" i="114"/>
  <c r="U9" i="114" s="1"/>
  <c r="Y9" i="114"/>
  <c r="T21" i="114"/>
  <c r="Y21" i="114"/>
  <c r="T33" i="114"/>
  <c r="W33" i="114" s="1"/>
  <c r="X33" i="114" s="1"/>
  <c r="Y33" i="114"/>
  <c r="T45" i="114"/>
  <c r="Y45" i="114"/>
  <c r="T57" i="114"/>
  <c r="W57" i="114" s="1"/>
  <c r="X57" i="114" s="1"/>
  <c r="Y57" i="114"/>
  <c r="T69" i="114"/>
  <c r="W69" i="114" s="1"/>
  <c r="Y69" i="114"/>
  <c r="Y7" i="116"/>
  <c r="Y19" i="116"/>
  <c r="Y31" i="116"/>
  <c r="Y43" i="116"/>
  <c r="Y55" i="116"/>
  <c r="Y67" i="116"/>
  <c r="Y11" i="119"/>
  <c r="Y23" i="119"/>
  <c r="Y35" i="119"/>
  <c r="Y47" i="119"/>
  <c r="Y59" i="119"/>
  <c r="Y71" i="119"/>
  <c r="Y19" i="117"/>
  <c r="Y43" i="117"/>
  <c r="Y55" i="117"/>
  <c r="Y67" i="117"/>
  <c r="Y40" i="114"/>
  <c r="Y5" i="113"/>
  <c r="Y22" i="112"/>
  <c r="T13" i="111"/>
  <c r="W13" i="111" s="1"/>
  <c r="T33" i="113"/>
  <c r="W33" i="113" s="1"/>
  <c r="Y33" i="113"/>
  <c r="T8" i="114"/>
  <c r="Y8" i="114"/>
  <c r="T47" i="111"/>
  <c r="W47" i="111" s="1"/>
  <c r="Y47" i="111"/>
  <c r="T50" i="111"/>
  <c r="W50" i="111" s="1"/>
  <c r="Y50" i="111"/>
  <c r="T58" i="111"/>
  <c r="W58" i="111" s="1"/>
  <c r="X58" i="111" s="1"/>
  <c r="Y58" i="111"/>
  <c r="T69" i="111"/>
  <c r="W69" i="111" s="1"/>
  <c r="X69" i="111" s="1"/>
  <c r="Y69" i="111"/>
  <c r="T7" i="114"/>
  <c r="Y7" i="114"/>
  <c r="Y8" i="116"/>
  <c r="Y20" i="116"/>
  <c r="Y32" i="116"/>
  <c r="Y44" i="116"/>
  <c r="Y56" i="116"/>
  <c r="Y68" i="116"/>
  <c r="Y12" i="119"/>
  <c r="Y24" i="119"/>
  <c r="Y36" i="119"/>
  <c r="Y60" i="119"/>
  <c r="Y28" i="118"/>
  <c r="Y40" i="118"/>
  <c r="Y52" i="118"/>
  <c r="Y64" i="118"/>
  <c r="Y56" i="117"/>
  <c r="Y68" i="117"/>
  <c r="Y16" i="115"/>
  <c r="Y64" i="115"/>
  <c r="Y32" i="113"/>
  <c r="Y65" i="113"/>
  <c r="Y23" i="112"/>
  <c r="Y56" i="112"/>
  <c r="T56" i="114"/>
  <c r="W56" i="114" s="1"/>
  <c r="Y56" i="114"/>
  <c r="T44" i="111"/>
  <c r="Y44" i="111"/>
  <c r="T55" i="111"/>
  <c r="W55" i="111" s="1"/>
  <c r="Y55" i="111"/>
  <c r="T6" i="111"/>
  <c r="W6" i="111" s="1"/>
  <c r="T19" i="114"/>
  <c r="U19" i="114" s="1"/>
  <c r="Y19" i="114"/>
  <c r="T31" i="114"/>
  <c r="U31" i="114" s="1"/>
  <c r="Y31" i="114"/>
  <c r="T43" i="114"/>
  <c r="Y43" i="114"/>
  <c r="T55" i="114"/>
  <c r="Y55" i="114"/>
  <c r="T67" i="114"/>
  <c r="Y67" i="114"/>
  <c r="Y9" i="116"/>
  <c r="Y21" i="116"/>
  <c r="Y33" i="116"/>
  <c r="Y45" i="116"/>
  <c r="Y57" i="116"/>
  <c r="Y69" i="116"/>
  <c r="Y13" i="119"/>
  <c r="Y25" i="119"/>
  <c r="Y37" i="119"/>
  <c r="Y49" i="119"/>
  <c r="Y61" i="119"/>
  <c r="Y53" i="118"/>
  <c r="Y57" i="117"/>
  <c r="Y5" i="115"/>
  <c r="Y49" i="114"/>
  <c r="Y7" i="113"/>
  <c r="Y57" i="112"/>
  <c r="Y13" i="116"/>
  <c r="T10" i="111"/>
  <c r="W10" i="111" s="1"/>
  <c r="T9" i="111"/>
  <c r="W9" i="111" s="1"/>
  <c r="Y9" i="111"/>
  <c r="T18" i="111"/>
  <c r="W18" i="111" s="1"/>
  <c r="T27" i="111"/>
  <c r="W27" i="111" s="1"/>
  <c r="T13" i="113"/>
  <c r="W13" i="113" s="1"/>
  <c r="X13" i="113" s="1"/>
  <c r="Y13" i="113"/>
  <c r="T49" i="113"/>
  <c r="W49" i="113" s="1"/>
  <c r="Y49" i="113"/>
  <c r="T61" i="113"/>
  <c r="W61" i="113" s="1"/>
  <c r="Y61" i="113"/>
  <c r="Y22" i="116"/>
  <c r="Y58" i="116"/>
  <c r="Y26" i="119"/>
  <c r="Y38" i="119"/>
  <c r="Y50" i="119"/>
  <c r="Y42" i="118"/>
  <c r="Y54" i="118"/>
  <c r="Y66" i="118"/>
  <c r="Y34" i="117"/>
  <c r="Y46" i="117"/>
  <c r="Y58" i="117"/>
  <c r="Y70" i="117"/>
  <c r="Y18" i="115"/>
  <c r="Y30" i="115"/>
  <c r="Y42" i="115"/>
  <c r="Y54" i="115"/>
  <c r="Y66" i="115"/>
  <c r="Y24" i="114"/>
  <c r="Y8" i="113"/>
  <c r="Y58" i="112"/>
  <c r="T31" i="111"/>
  <c r="W31" i="111" s="1"/>
  <c r="T45" i="113"/>
  <c r="W45" i="113" s="1"/>
  <c r="Y45" i="113"/>
  <c r="T12" i="111"/>
  <c r="W12" i="111" s="1"/>
  <c r="Y12" i="111"/>
  <c r="T21" i="111"/>
  <c r="W21" i="111" s="1"/>
  <c r="T24" i="111"/>
  <c r="W24" i="111" s="1"/>
  <c r="T30" i="111"/>
  <c r="W30" i="111" s="1"/>
  <c r="T33" i="111"/>
  <c r="W33" i="111" s="1"/>
  <c r="Y33" i="111"/>
  <c r="T45" i="111"/>
  <c r="W45" i="111" s="1"/>
  <c r="Y45" i="111"/>
  <c r="T19" i="112"/>
  <c r="Y19" i="112"/>
  <c r="T55" i="112"/>
  <c r="W55" i="112" s="1"/>
  <c r="Y55" i="112"/>
  <c r="T67" i="112"/>
  <c r="W67" i="112" s="1"/>
  <c r="Y67" i="112"/>
  <c r="T41" i="114"/>
  <c r="W41" i="114" s="1"/>
  <c r="X41" i="114" s="1"/>
  <c r="Y41" i="114"/>
  <c r="Y11" i="116"/>
  <c r="Y23" i="116"/>
  <c r="Y51" i="119"/>
  <c r="Y63" i="119"/>
  <c r="Y7" i="118"/>
  <c r="Y31" i="118"/>
  <c r="Y11" i="117"/>
  <c r="Y23" i="117"/>
  <c r="Y59" i="117"/>
  <c r="Y71" i="117"/>
  <c r="Y19" i="115"/>
  <c r="Y67" i="115"/>
  <c r="Y42" i="113"/>
  <c r="Y68" i="113"/>
  <c r="Y33" i="112"/>
  <c r="Y59" i="112"/>
  <c r="T59" i="111"/>
  <c r="W59" i="111" s="1"/>
  <c r="X59" i="111" s="1"/>
  <c r="Y59" i="111"/>
  <c r="T19" i="111"/>
  <c r="W19" i="111" s="1"/>
  <c r="T9" i="113"/>
  <c r="W9" i="113" s="1"/>
  <c r="X9" i="113" s="1"/>
  <c r="Y9" i="113"/>
  <c r="Y10" i="112"/>
  <c r="T15" i="111"/>
  <c r="W15" i="111" s="1"/>
  <c r="T56" i="111"/>
  <c r="W56" i="111" s="1"/>
  <c r="Y56" i="111"/>
  <c r="T67" i="111"/>
  <c r="W67" i="111" s="1"/>
  <c r="Y67" i="111"/>
  <c r="T70" i="111"/>
  <c r="W70" i="111" s="1"/>
  <c r="Y70" i="111"/>
  <c r="T5" i="112"/>
  <c r="W5" i="112" s="1"/>
  <c r="Y5" i="112"/>
  <c r="T11" i="113"/>
  <c r="W11" i="113" s="1"/>
  <c r="Y11" i="113"/>
  <c r="T35" i="113"/>
  <c r="W35" i="113" s="1"/>
  <c r="X35" i="113" s="1"/>
  <c r="Y35" i="113"/>
  <c r="T59" i="113"/>
  <c r="W59" i="113" s="1"/>
  <c r="Y59" i="113"/>
  <c r="T71" i="113"/>
  <c r="W71" i="113" s="1"/>
  <c r="X71" i="113" s="1"/>
  <c r="Y71" i="113"/>
  <c r="T10" i="114"/>
  <c r="W10" i="114" s="1"/>
  <c r="Y10" i="114"/>
  <c r="T22" i="114"/>
  <c r="W22" i="114" s="1"/>
  <c r="Y22" i="114"/>
  <c r="T34" i="114"/>
  <c r="W34" i="114" s="1"/>
  <c r="X34" i="114" s="1"/>
  <c r="Y34" i="114"/>
  <c r="T46" i="114"/>
  <c r="W46" i="114" s="1"/>
  <c r="X46" i="114" s="1"/>
  <c r="Y46" i="114"/>
  <c r="T58" i="114"/>
  <c r="W58" i="114" s="1"/>
  <c r="X58" i="114" s="1"/>
  <c r="Y58" i="114"/>
  <c r="Y12" i="116"/>
  <c r="Y36" i="116"/>
  <c r="Y16" i="119"/>
  <c r="Y28" i="119"/>
  <c r="Y52" i="119"/>
  <c r="Y64" i="119"/>
  <c r="Y8" i="118"/>
  <c r="Y44" i="118"/>
  <c r="Y12" i="117"/>
  <c r="Y36" i="117"/>
  <c r="Y8" i="115"/>
  <c r="Y20" i="115"/>
  <c r="Y32" i="115"/>
  <c r="Y68" i="115"/>
  <c r="Y52" i="114"/>
  <c r="Y8" i="112"/>
  <c r="Y34" i="112"/>
  <c r="I43" i="94"/>
  <c r="J43" i="94" s="1"/>
  <c r="Q41" i="94"/>
  <c r="I39" i="94"/>
  <c r="J39" i="94" s="1"/>
  <c r="Q37" i="94"/>
  <c r="I35" i="94"/>
  <c r="J35" i="94" s="1"/>
  <c r="Q33" i="94"/>
  <c r="Q43" i="94"/>
  <c r="Q39" i="94"/>
  <c r="Q35" i="94"/>
  <c r="R30" i="94"/>
  <c r="Q30" i="94"/>
  <c r="S30" i="94" s="1"/>
  <c r="P30" i="94"/>
  <c r="R17" i="111"/>
  <c r="Y17" i="111" s="1"/>
  <c r="R42" i="111"/>
  <c r="Y42" i="111" s="1"/>
  <c r="Q40" i="111"/>
  <c r="S40" i="111" s="1"/>
  <c r="U40" i="111" s="1"/>
  <c r="Q43" i="111"/>
  <c r="S43" i="111" s="1"/>
  <c r="R37" i="111"/>
  <c r="Y37" i="111" s="1"/>
  <c r="U45" i="113"/>
  <c r="T53" i="116"/>
  <c r="W53" i="116" s="1"/>
  <c r="X53" i="116" s="1"/>
  <c r="U45" i="116"/>
  <c r="T70" i="116"/>
  <c r="W70" i="116" s="1"/>
  <c r="X70" i="116" s="1"/>
  <c r="X69" i="113"/>
  <c r="T72" i="114"/>
  <c r="W72" i="114" s="1"/>
  <c r="T50" i="117"/>
  <c r="W50" i="117" s="1"/>
  <c r="X50" i="117" s="1"/>
  <c r="T53" i="112"/>
  <c r="W53" i="112" s="1"/>
  <c r="X53" i="112" s="1"/>
  <c r="T54" i="114"/>
  <c r="W54" i="114" s="1"/>
  <c r="X54" i="114" s="1"/>
  <c r="T62" i="117"/>
  <c r="W62" i="117" s="1"/>
  <c r="X62" i="117" s="1"/>
  <c r="T51" i="111"/>
  <c r="W51" i="111" s="1"/>
  <c r="X51" i="111" s="1"/>
  <c r="U32" i="114"/>
  <c r="U61" i="119"/>
  <c r="T47" i="113"/>
  <c r="W47" i="113" s="1"/>
  <c r="X47" i="113" s="1"/>
  <c r="T43" i="115"/>
  <c r="W43" i="115" s="1"/>
  <c r="X43" i="115" s="1"/>
  <c r="T43" i="119"/>
  <c r="W43" i="119" s="1"/>
  <c r="X43" i="119" s="1"/>
  <c r="T72" i="111"/>
  <c r="W72" i="111" s="1"/>
  <c r="X72" i="111" s="1"/>
  <c r="U20" i="115"/>
  <c r="U55" i="112"/>
  <c r="T60" i="116"/>
  <c r="W60" i="116" s="1"/>
  <c r="X60" i="116" s="1"/>
  <c r="U49" i="112"/>
  <c r="U69" i="112"/>
  <c r="U21" i="116"/>
  <c r="W58" i="117"/>
  <c r="X58" i="117" s="1"/>
  <c r="U58" i="117"/>
  <c r="U56" i="112"/>
  <c r="T66" i="113"/>
  <c r="W66" i="113" s="1"/>
  <c r="X66" i="113" s="1"/>
  <c r="U66" i="115"/>
  <c r="T48" i="117"/>
  <c r="W48" i="117" s="1"/>
  <c r="X48" i="117" s="1"/>
  <c r="X23" i="112"/>
  <c r="T60" i="112"/>
  <c r="W60" i="112" s="1"/>
  <c r="X60" i="112" s="1"/>
  <c r="T54" i="113"/>
  <c r="W54" i="113" s="1"/>
  <c r="X54" i="113" s="1"/>
  <c r="X56" i="117"/>
  <c r="U68" i="117"/>
  <c r="X42" i="115"/>
  <c r="T40" i="111"/>
  <c r="W40" i="111" s="1"/>
  <c r="U67" i="112"/>
  <c r="U71" i="112"/>
  <c r="T48" i="113"/>
  <c r="W48" i="113" s="1"/>
  <c r="X48" i="113" s="1"/>
  <c r="T60" i="114"/>
  <c r="W60" i="114" s="1"/>
  <c r="X60" i="114" s="1"/>
  <c r="T31" i="115"/>
  <c r="W31" i="115" s="1"/>
  <c r="X31" i="115" s="1"/>
  <c r="T34" i="116"/>
  <c r="W34" i="116" s="1"/>
  <c r="X34" i="116" s="1"/>
  <c r="T72" i="116"/>
  <c r="W72" i="116" s="1"/>
  <c r="X72" i="116" s="1"/>
  <c r="T6" i="117"/>
  <c r="W6" i="117" s="1"/>
  <c r="X6" i="117" s="1"/>
  <c r="T66" i="117"/>
  <c r="W66" i="117" s="1"/>
  <c r="X66" i="117" s="1"/>
  <c r="T55" i="118"/>
  <c r="W55" i="118" s="1"/>
  <c r="X55" i="118" s="1"/>
  <c r="T57" i="118"/>
  <c r="W57" i="118" s="1"/>
  <c r="X57" i="118" s="1"/>
  <c r="T68" i="118"/>
  <c r="W68" i="118" s="1"/>
  <c r="X68" i="118" s="1"/>
  <c r="U57" i="117"/>
  <c r="T36" i="111"/>
  <c r="W36" i="111" s="1"/>
  <c r="X54" i="119"/>
  <c r="X55" i="112"/>
  <c r="U57" i="112"/>
  <c r="U59" i="112"/>
  <c r="T67" i="113"/>
  <c r="W67" i="113" s="1"/>
  <c r="X67" i="113" s="1"/>
  <c r="T56" i="115"/>
  <c r="U56" i="115" s="1"/>
  <c r="T17" i="116"/>
  <c r="W17" i="116" s="1"/>
  <c r="X17" i="116" s="1"/>
  <c r="T41" i="116"/>
  <c r="W41" i="116" s="1"/>
  <c r="X41" i="116" s="1"/>
  <c r="T18" i="117"/>
  <c r="U18" i="117" s="1"/>
  <c r="T20" i="117"/>
  <c r="W20" i="117" s="1"/>
  <c r="X20" i="117" s="1"/>
  <c r="X50" i="119"/>
  <c r="U63" i="119"/>
  <c r="U17" i="111"/>
  <c r="U59" i="117"/>
  <c r="T64" i="111"/>
  <c r="W64" i="111" s="1"/>
  <c r="X64" i="111" s="1"/>
  <c r="U68" i="111"/>
  <c r="T48" i="112"/>
  <c r="W48" i="112" s="1"/>
  <c r="X48" i="112" s="1"/>
  <c r="T36" i="113"/>
  <c r="W36" i="113" s="1"/>
  <c r="X36" i="113" s="1"/>
  <c r="U55" i="113"/>
  <c r="T52" i="115"/>
  <c r="W52" i="115" s="1"/>
  <c r="X52" i="115" s="1"/>
  <c r="X54" i="115"/>
  <c r="T71" i="116"/>
  <c r="W71" i="116" s="1"/>
  <c r="X71" i="116" s="1"/>
  <c r="U71" i="117"/>
  <c r="U68" i="112"/>
  <c r="U70" i="113"/>
  <c r="T61" i="114"/>
  <c r="U59" i="115"/>
  <c r="T24" i="116"/>
  <c r="W24" i="116" s="1"/>
  <c r="X24" i="116" s="1"/>
  <c r="T35" i="116"/>
  <c r="W35" i="116" s="1"/>
  <c r="X35" i="116" s="1"/>
  <c r="X59" i="117"/>
  <c r="X65" i="117"/>
  <c r="X71" i="117"/>
  <c r="T48" i="111"/>
  <c r="W48" i="111" s="1"/>
  <c r="X48" i="111" s="1"/>
  <c r="T54" i="112"/>
  <c r="W54" i="112" s="1"/>
  <c r="X54" i="112" s="1"/>
  <c r="T53" i="114"/>
  <c r="W53" i="114" s="1"/>
  <c r="X53" i="114" s="1"/>
  <c r="T6" i="115"/>
  <c r="W6" i="115" s="1"/>
  <c r="X6" i="115" s="1"/>
  <c r="T46" i="116"/>
  <c r="W46" i="116" s="1"/>
  <c r="X46" i="116" s="1"/>
  <c r="T48" i="116"/>
  <c r="W48" i="116" s="1"/>
  <c r="X48" i="116" s="1"/>
  <c r="T59" i="116"/>
  <c r="W59" i="116" s="1"/>
  <c r="X59" i="116" s="1"/>
  <c r="U23" i="117"/>
  <c r="T32" i="117"/>
  <c r="W32" i="117" s="1"/>
  <c r="X32" i="117" s="1"/>
  <c r="T40" i="119"/>
  <c r="W40" i="119" s="1"/>
  <c r="X40" i="119" s="1"/>
  <c r="U49" i="119"/>
  <c r="U51" i="119"/>
  <c r="T57" i="119"/>
  <c r="U57" i="119" s="1"/>
  <c r="T34" i="111"/>
  <c r="W34" i="111" s="1"/>
  <c r="W49" i="114"/>
  <c r="X49" i="114" s="1"/>
  <c r="U49" i="114"/>
  <c r="U45" i="119"/>
  <c r="W45" i="119"/>
  <c r="X45" i="119" s="1"/>
  <c r="T54" i="111"/>
  <c r="W54" i="111" s="1"/>
  <c r="T65" i="111"/>
  <c r="W65" i="111" s="1"/>
  <c r="X65" i="111" s="1"/>
  <c r="T31" i="112"/>
  <c r="W31" i="112" s="1"/>
  <c r="X31" i="112" s="1"/>
  <c r="T12" i="113"/>
  <c r="W12" i="113" s="1"/>
  <c r="X12" i="113" s="1"/>
  <c r="T5" i="116"/>
  <c r="W5" i="116" s="1"/>
  <c r="X5" i="116" s="1"/>
  <c r="T60" i="117"/>
  <c r="W60" i="117" s="1"/>
  <c r="X60" i="117" s="1"/>
  <c r="T65" i="112"/>
  <c r="W65" i="112" s="1"/>
  <c r="X65" i="112" s="1"/>
  <c r="R35" i="111"/>
  <c r="T39" i="111"/>
  <c r="W39" i="111" s="1"/>
  <c r="T58" i="115"/>
  <c r="W58" i="115" s="1"/>
  <c r="X58" i="115" s="1"/>
  <c r="T47" i="116"/>
  <c r="T45" i="118"/>
  <c r="T35" i="117"/>
  <c r="W35" i="117" s="1"/>
  <c r="X35" i="117" s="1"/>
  <c r="T61" i="112"/>
  <c r="W61" i="112" s="1"/>
  <c r="X61" i="112" s="1"/>
  <c r="W67" i="115"/>
  <c r="X67" i="115" s="1"/>
  <c r="U67" i="115"/>
  <c r="T71" i="115"/>
  <c r="W71" i="115" s="1"/>
  <c r="X71" i="115" s="1"/>
  <c r="T56" i="113"/>
  <c r="T13" i="112"/>
  <c r="W13" i="112" s="1"/>
  <c r="X13" i="112" s="1"/>
  <c r="T53" i="113"/>
  <c r="W53" i="113" s="1"/>
  <c r="X53" i="113" s="1"/>
  <c r="T53" i="117"/>
  <c r="W53" i="117" s="1"/>
  <c r="X53" i="117" s="1"/>
  <c r="T69" i="117"/>
  <c r="W69" i="117" s="1"/>
  <c r="X69" i="117" s="1"/>
  <c r="T47" i="112"/>
  <c r="W47" i="112" s="1"/>
  <c r="X47" i="112" s="1"/>
  <c r="T11" i="112"/>
  <c r="W11" i="112" s="1"/>
  <c r="T20" i="118"/>
  <c r="W20" i="118" s="1"/>
  <c r="X20" i="118" s="1"/>
  <c r="T42" i="111"/>
  <c r="W42" i="111" s="1"/>
  <c r="X42" i="111" s="1"/>
  <c r="T66" i="111"/>
  <c r="W66" i="111" s="1"/>
  <c r="X66" i="111" s="1"/>
  <c r="X71" i="111"/>
  <c r="T72" i="112"/>
  <c r="W72" i="112" s="1"/>
  <c r="X72" i="112" s="1"/>
  <c r="T59" i="114"/>
  <c r="W59" i="114" s="1"/>
  <c r="X59" i="114" s="1"/>
  <c r="T70" i="114"/>
  <c r="W70" i="114" s="1"/>
  <c r="X70" i="114" s="1"/>
  <c r="T37" i="116"/>
  <c r="W37" i="116" s="1"/>
  <c r="X37" i="116" s="1"/>
  <c r="T56" i="118"/>
  <c r="W56" i="118" s="1"/>
  <c r="X56" i="118" s="1"/>
  <c r="T67" i="118"/>
  <c r="W67" i="118" s="1"/>
  <c r="X67" i="118" s="1"/>
  <c r="Q26" i="111"/>
  <c r="S26" i="111" s="1"/>
  <c r="U26" i="111" s="1"/>
  <c r="T53" i="111"/>
  <c r="W53" i="111" s="1"/>
  <c r="X53" i="111" s="1"/>
  <c r="T43" i="113"/>
  <c r="W43" i="113" s="1"/>
  <c r="X43" i="113" s="1"/>
  <c r="T44" i="119"/>
  <c r="W44" i="119" s="1"/>
  <c r="X44" i="119" s="1"/>
  <c r="U47" i="111"/>
  <c r="T41" i="113"/>
  <c r="W41" i="113" s="1"/>
  <c r="X41" i="113" s="1"/>
  <c r="T44" i="114"/>
  <c r="W44" i="114" s="1"/>
  <c r="X44" i="114" s="1"/>
  <c r="T55" i="119"/>
  <c r="W55" i="119" s="1"/>
  <c r="X55" i="119" s="1"/>
  <c r="R41" i="111"/>
  <c r="Y41" i="111" s="1"/>
  <c r="Q36" i="111"/>
  <c r="V36" i="111" s="1"/>
  <c r="R36" i="111"/>
  <c r="Y36" i="111" s="1"/>
  <c r="T60" i="113"/>
  <c r="W60" i="113" s="1"/>
  <c r="X60" i="113" s="1"/>
  <c r="U71" i="111"/>
  <c r="T23" i="113"/>
  <c r="W23" i="113" s="1"/>
  <c r="X23" i="113" s="1"/>
  <c r="W46" i="117"/>
  <c r="X46" i="117" s="1"/>
  <c r="U46" i="117"/>
  <c r="U50" i="111"/>
  <c r="U57" i="114"/>
  <c r="X16" i="115"/>
  <c r="X18" i="115"/>
  <c r="X49" i="115"/>
  <c r="T55" i="115"/>
  <c r="W55" i="115" s="1"/>
  <c r="X55" i="115" s="1"/>
  <c r="T62" i="115"/>
  <c r="W62" i="115" s="1"/>
  <c r="X62" i="115" s="1"/>
  <c r="X64" i="115"/>
  <c r="X66" i="115"/>
  <c r="T54" i="116"/>
  <c r="W54" i="116" s="1"/>
  <c r="X54" i="116" s="1"/>
  <c r="T22" i="117"/>
  <c r="W22" i="117" s="1"/>
  <c r="X22" i="117" s="1"/>
  <c r="X57" i="117"/>
  <c r="T65" i="118"/>
  <c r="W65" i="118" s="1"/>
  <c r="X65" i="118" s="1"/>
  <c r="T31" i="119"/>
  <c r="W31" i="119" s="1"/>
  <c r="X31" i="119" s="1"/>
  <c r="X47" i="119"/>
  <c r="X51" i="119"/>
  <c r="X60" i="119"/>
  <c r="T69" i="119"/>
  <c r="U46" i="111"/>
  <c r="U55" i="111"/>
  <c r="X68" i="112"/>
  <c r="U19" i="113"/>
  <c r="X70" i="113"/>
  <c r="X25" i="115"/>
  <c r="X57" i="116"/>
  <c r="U59" i="118"/>
  <c r="U61" i="118"/>
  <c r="X50" i="111"/>
  <c r="X46" i="113"/>
  <c r="T48" i="114"/>
  <c r="W48" i="114" s="1"/>
  <c r="X48" i="114" s="1"/>
  <c r="X52" i="114"/>
  <c r="T66" i="114"/>
  <c r="W66" i="114" s="1"/>
  <c r="X66" i="114" s="1"/>
  <c r="T44" i="115"/>
  <c r="T33" i="117"/>
  <c r="W33" i="117" s="1"/>
  <c r="X33" i="117" s="1"/>
  <c r="T47" i="117"/>
  <c r="U65" i="117"/>
  <c r="T72" i="117"/>
  <c r="X37" i="118"/>
  <c r="X49" i="118"/>
  <c r="U53" i="118"/>
  <c r="X59" i="118"/>
  <c r="T62" i="119"/>
  <c r="W62" i="119" s="1"/>
  <c r="X62" i="119" s="1"/>
  <c r="T66" i="119"/>
  <c r="W66" i="119" s="1"/>
  <c r="X66" i="119" s="1"/>
  <c r="X12" i="112"/>
  <c r="U68" i="119"/>
  <c r="X10" i="112"/>
  <c r="T60" i="111"/>
  <c r="W60" i="111" s="1"/>
  <c r="X60" i="111" s="1"/>
  <c r="X49" i="112"/>
  <c r="X69" i="112"/>
  <c r="X71" i="112"/>
  <c r="U46" i="113"/>
  <c r="U59" i="113"/>
  <c r="U54" i="115"/>
  <c r="X59" i="115"/>
  <c r="U68" i="115"/>
  <c r="U17" i="117"/>
  <c r="U19" i="117"/>
  <c r="U56" i="117"/>
  <c r="U49" i="118"/>
  <c r="X53" i="118"/>
  <c r="U50" i="119"/>
  <c r="U54" i="119"/>
  <c r="X64" i="119"/>
  <c r="X56" i="112"/>
  <c r="X11" i="113"/>
  <c r="X22" i="113"/>
  <c r="X59" i="113"/>
  <c r="X69" i="114"/>
  <c r="U50" i="115"/>
  <c r="X22" i="116"/>
  <c r="X40" i="117"/>
  <c r="U54" i="117"/>
  <c r="X61" i="119"/>
  <c r="T72" i="113"/>
  <c r="W72" i="113" s="1"/>
  <c r="X72" i="113" s="1"/>
  <c r="T47" i="114"/>
  <c r="W47" i="114" s="1"/>
  <c r="X47" i="114" s="1"/>
  <c r="T65" i="114"/>
  <c r="W65" i="114" s="1"/>
  <c r="X65" i="114" s="1"/>
  <c r="X61" i="115"/>
  <c r="T19" i="118"/>
  <c r="W19" i="118" s="1"/>
  <c r="X19" i="118" s="1"/>
  <c r="U65" i="113"/>
  <c r="X28" i="114"/>
  <c r="X11" i="115"/>
  <c r="X22" i="115"/>
  <c r="U42" i="116"/>
  <c r="U36" i="117"/>
  <c r="U69" i="118"/>
  <c r="X12" i="119"/>
  <c r="X57" i="112"/>
  <c r="X59" i="112"/>
  <c r="X58" i="113"/>
  <c r="X65" i="113"/>
  <c r="U42" i="115"/>
  <c r="X33" i="116"/>
  <c r="X45" i="116"/>
  <c r="U65" i="116"/>
  <c r="X36" i="117"/>
  <c r="X68" i="117"/>
  <c r="X33" i="118"/>
  <c r="X49" i="119"/>
  <c r="U71" i="113"/>
  <c r="U58" i="116"/>
  <c r="T30" i="117"/>
  <c r="U30" i="117" s="1"/>
  <c r="T45" i="117"/>
  <c r="U56" i="119"/>
  <c r="T7" i="119"/>
  <c r="W7" i="119" s="1"/>
  <c r="X7" i="119" s="1"/>
  <c r="T6" i="119"/>
  <c r="W6" i="119" s="1"/>
  <c r="X6" i="119" s="1"/>
  <c r="X20" i="119"/>
  <c r="X37" i="119"/>
  <c r="X23" i="119"/>
  <c r="U30" i="119"/>
  <c r="U20" i="119"/>
  <c r="U28" i="119"/>
  <c r="X30" i="119"/>
  <c r="T32" i="119"/>
  <c r="W32" i="119" s="1"/>
  <c r="X32" i="119" s="1"/>
  <c r="X35" i="119"/>
  <c r="T19" i="119"/>
  <c r="T27" i="119"/>
  <c r="W27" i="119" s="1"/>
  <c r="X27" i="119" s="1"/>
  <c r="U23" i="119"/>
  <c r="T9" i="119"/>
  <c r="U9" i="119" s="1"/>
  <c r="T8" i="119"/>
  <c r="W8" i="119" s="1"/>
  <c r="X8" i="119" s="1"/>
  <c r="T15" i="119"/>
  <c r="W15" i="119" s="1"/>
  <c r="X15" i="119" s="1"/>
  <c r="U13" i="119"/>
  <c r="V39" i="111"/>
  <c r="S39" i="111"/>
  <c r="V38" i="111"/>
  <c r="S38" i="111"/>
  <c r="Q29" i="111"/>
  <c r="S29" i="111" s="1"/>
  <c r="U29" i="111" s="1"/>
  <c r="S42" i="111"/>
  <c r="R38" i="111"/>
  <c r="Y38" i="111" s="1"/>
  <c r="Q44" i="111"/>
  <c r="V44" i="111" s="1"/>
  <c r="R14" i="111"/>
  <c r="Y14" i="111" s="1"/>
  <c r="Q33" i="111"/>
  <c r="V33" i="111" s="1"/>
  <c r="Q34" i="111"/>
  <c r="R23" i="111"/>
  <c r="Y23" i="111" s="1"/>
  <c r="R39" i="111"/>
  <c r="Y39" i="111" s="1"/>
  <c r="S41" i="111"/>
  <c r="R8" i="111"/>
  <c r="T5" i="119"/>
  <c r="W5" i="119" s="1"/>
  <c r="X5" i="119" s="1"/>
  <c r="T14" i="119"/>
  <c r="W14" i="119" s="1"/>
  <c r="X14" i="119" s="1"/>
  <c r="T18" i="119"/>
  <c r="W18" i="119" s="1"/>
  <c r="X18" i="119" s="1"/>
  <c r="T33" i="119"/>
  <c r="X25" i="119"/>
  <c r="T21" i="119"/>
  <c r="T39" i="119"/>
  <c r="W39" i="119" s="1"/>
  <c r="X39" i="119" s="1"/>
  <c r="X13" i="119"/>
  <c r="X36" i="119"/>
  <c r="X11" i="119"/>
  <c r="U38" i="119"/>
  <c r="X26" i="119"/>
  <c r="X24" i="119"/>
  <c r="T42" i="119"/>
  <c r="W42" i="119" s="1"/>
  <c r="X42" i="119" s="1"/>
  <c r="U26" i="119"/>
  <c r="X38" i="119"/>
  <c r="U12" i="119"/>
  <c r="U47" i="119"/>
  <c r="W71" i="119"/>
  <c r="X71" i="119" s="1"/>
  <c r="U71" i="119"/>
  <c r="X16" i="119"/>
  <c r="U35" i="119"/>
  <c r="U37" i="119"/>
  <c r="W58" i="119"/>
  <c r="X58" i="119" s="1"/>
  <c r="U58" i="119"/>
  <c r="U25" i="119"/>
  <c r="U60" i="119"/>
  <c r="W46" i="119"/>
  <c r="X46" i="119" s="1"/>
  <c r="U46" i="119"/>
  <c r="U11" i="119"/>
  <c r="W34" i="119"/>
  <c r="X34" i="119" s="1"/>
  <c r="U34" i="119"/>
  <c r="W70" i="119"/>
  <c r="X70" i="119" s="1"/>
  <c r="U70" i="119"/>
  <c r="W22" i="119"/>
  <c r="X22" i="119" s="1"/>
  <c r="U22" i="119"/>
  <c r="U36" i="119"/>
  <c r="X52" i="119"/>
  <c r="W67" i="119"/>
  <c r="X67" i="119" s="1"/>
  <c r="U67" i="119"/>
  <c r="U59" i="119"/>
  <c r="W10" i="119"/>
  <c r="X10" i="119" s="1"/>
  <c r="U10" i="119"/>
  <c r="U24" i="119"/>
  <c r="X59" i="119"/>
  <c r="X63" i="119"/>
  <c r="U16" i="119"/>
  <c r="T17" i="119"/>
  <c r="T29" i="119"/>
  <c r="T41" i="119"/>
  <c r="T53" i="119"/>
  <c r="T65" i="119"/>
  <c r="U40" i="119"/>
  <c r="U64" i="119"/>
  <c r="U52" i="119"/>
  <c r="W28" i="119"/>
  <c r="X28" i="119" s="1"/>
  <c r="T48" i="119"/>
  <c r="W48" i="119" s="1"/>
  <c r="X48" i="119" s="1"/>
  <c r="T72" i="119"/>
  <c r="W72" i="119" s="1"/>
  <c r="X72" i="119" s="1"/>
  <c r="U31" i="118"/>
  <c r="X11" i="118"/>
  <c r="T6" i="118"/>
  <c r="T16" i="118"/>
  <c r="U16" i="118" s="1"/>
  <c r="T18" i="118"/>
  <c r="W18" i="118" s="1"/>
  <c r="X18" i="118" s="1"/>
  <c r="U8" i="118"/>
  <c r="U12" i="118"/>
  <c r="T41" i="118"/>
  <c r="W41" i="118" s="1"/>
  <c r="X41" i="118" s="1"/>
  <c r="X13" i="118"/>
  <c r="T17" i="118"/>
  <c r="W17" i="118" s="1"/>
  <c r="X17" i="118" s="1"/>
  <c r="T21" i="118"/>
  <c r="T32" i="118"/>
  <c r="W32" i="118" s="1"/>
  <c r="X32" i="118" s="1"/>
  <c r="T43" i="118"/>
  <c r="W43" i="118" s="1"/>
  <c r="X43" i="118" s="1"/>
  <c r="X25" i="118"/>
  <c r="X35" i="118"/>
  <c r="T9" i="118"/>
  <c r="T29" i="118"/>
  <c r="W29" i="118" s="1"/>
  <c r="X29" i="118" s="1"/>
  <c r="T5" i="118"/>
  <c r="W5" i="118" s="1"/>
  <c r="X5" i="118" s="1"/>
  <c r="U7" i="118"/>
  <c r="X8" i="118"/>
  <c r="U13" i="118"/>
  <c r="X31" i="118"/>
  <c r="X40" i="118"/>
  <c r="X42" i="118"/>
  <c r="X7" i="118"/>
  <c r="T30" i="118"/>
  <c r="W30" i="118" s="1"/>
  <c r="X30" i="118" s="1"/>
  <c r="U44" i="118"/>
  <c r="X12" i="118"/>
  <c r="X28" i="118"/>
  <c r="U33" i="118"/>
  <c r="X44" i="118"/>
  <c r="U35" i="118"/>
  <c r="U37" i="118"/>
  <c r="W46" i="118"/>
  <c r="X46" i="118" s="1"/>
  <c r="U46" i="118"/>
  <c r="X64" i="118"/>
  <c r="X66" i="118"/>
  <c r="W71" i="118"/>
  <c r="X71" i="118" s="1"/>
  <c r="U71" i="118"/>
  <c r="U23" i="118"/>
  <c r="U25" i="118"/>
  <c r="W34" i="118"/>
  <c r="X34" i="118" s="1"/>
  <c r="U34" i="118"/>
  <c r="X52" i="118"/>
  <c r="X54" i="118"/>
  <c r="X23" i="118"/>
  <c r="U11" i="118"/>
  <c r="W22" i="118"/>
  <c r="X22" i="118" s="1"/>
  <c r="U22" i="118"/>
  <c r="W70" i="118"/>
  <c r="X70" i="118" s="1"/>
  <c r="U70" i="118"/>
  <c r="W10" i="118"/>
  <c r="X10" i="118" s="1"/>
  <c r="U10" i="118"/>
  <c r="U47" i="118"/>
  <c r="W58" i="118"/>
  <c r="X58" i="118" s="1"/>
  <c r="U58" i="118"/>
  <c r="X47" i="118"/>
  <c r="U42" i="118"/>
  <c r="U54" i="118"/>
  <c r="U66" i="118"/>
  <c r="T27" i="118"/>
  <c r="W27" i="118" s="1"/>
  <c r="X27" i="118" s="1"/>
  <c r="U28" i="118"/>
  <c r="T39" i="118"/>
  <c r="W39" i="118" s="1"/>
  <c r="X39" i="118" s="1"/>
  <c r="U40" i="118"/>
  <c r="T51" i="118"/>
  <c r="W51" i="118" s="1"/>
  <c r="X51" i="118" s="1"/>
  <c r="U52" i="118"/>
  <c r="T63" i="118"/>
  <c r="W63" i="118" s="1"/>
  <c r="X63" i="118" s="1"/>
  <c r="U64" i="118"/>
  <c r="T14" i="118"/>
  <c r="W14" i="118" s="1"/>
  <c r="X14" i="118" s="1"/>
  <c r="T26" i="118"/>
  <c r="W26" i="118" s="1"/>
  <c r="X26" i="118" s="1"/>
  <c r="T38" i="118"/>
  <c r="W38" i="118" s="1"/>
  <c r="X38" i="118" s="1"/>
  <c r="T50" i="118"/>
  <c r="W50" i="118" s="1"/>
  <c r="X50" i="118" s="1"/>
  <c r="T62" i="118"/>
  <c r="W62" i="118" s="1"/>
  <c r="X62" i="118" s="1"/>
  <c r="T15" i="118"/>
  <c r="W15" i="118" s="1"/>
  <c r="X15" i="118" s="1"/>
  <c r="T24" i="118"/>
  <c r="W24" i="118" s="1"/>
  <c r="X24" i="118" s="1"/>
  <c r="T36" i="118"/>
  <c r="W36" i="118" s="1"/>
  <c r="X36" i="118" s="1"/>
  <c r="T48" i="118"/>
  <c r="W48" i="118" s="1"/>
  <c r="X48" i="118" s="1"/>
  <c r="T60" i="118"/>
  <c r="W60" i="118" s="1"/>
  <c r="X60" i="118" s="1"/>
  <c r="T72" i="118"/>
  <c r="W72" i="118" s="1"/>
  <c r="X72" i="118" s="1"/>
  <c r="U34" i="117"/>
  <c r="W34" i="117"/>
  <c r="X34" i="117" s="1"/>
  <c r="T10" i="117"/>
  <c r="W10" i="117" s="1"/>
  <c r="X10" i="117" s="1"/>
  <c r="T24" i="117"/>
  <c r="W24" i="117" s="1"/>
  <c r="X24" i="117" s="1"/>
  <c r="X28" i="117"/>
  <c r="T41" i="117"/>
  <c r="W41" i="117" s="1"/>
  <c r="X41" i="117" s="1"/>
  <c r="X23" i="117"/>
  <c r="T7" i="117"/>
  <c r="W7" i="117" s="1"/>
  <c r="X7" i="117" s="1"/>
  <c r="X17" i="117"/>
  <c r="T44" i="117"/>
  <c r="W44" i="117" s="1"/>
  <c r="X44" i="117" s="1"/>
  <c r="U11" i="117"/>
  <c r="X19" i="117"/>
  <c r="T21" i="117"/>
  <c r="U40" i="117"/>
  <c r="T42" i="117"/>
  <c r="W42" i="117" s="1"/>
  <c r="X42" i="117" s="1"/>
  <c r="T29" i="117"/>
  <c r="W29" i="117" s="1"/>
  <c r="X29" i="117" s="1"/>
  <c r="T31" i="117"/>
  <c r="W12" i="117"/>
  <c r="X12" i="117" s="1"/>
  <c r="U12" i="117"/>
  <c r="T5" i="117"/>
  <c r="U5" i="117" s="1"/>
  <c r="X11" i="117"/>
  <c r="T9" i="117"/>
  <c r="T8" i="117"/>
  <c r="W8" i="117" s="1"/>
  <c r="X8" i="117" s="1"/>
  <c r="W49" i="117"/>
  <c r="X49" i="117" s="1"/>
  <c r="U49" i="117"/>
  <c r="W64" i="117"/>
  <c r="X64" i="117" s="1"/>
  <c r="U64" i="117"/>
  <c r="U43" i="117"/>
  <c r="W43" i="117"/>
  <c r="X43" i="117" s="1"/>
  <c r="X54" i="117"/>
  <c r="W37" i="117"/>
  <c r="X37" i="117" s="1"/>
  <c r="U37" i="117"/>
  <c r="W55" i="117"/>
  <c r="X55" i="117" s="1"/>
  <c r="U55" i="117"/>
  <c r="U16" i="117"/>
  <c r="U67" i="117"/>
  <c r="W67" i="117"/>
  <c r="X67" i="117" s="1"/>
  <c r="W61" i="117"/>
  <c r="X61" i="117" s="1"/>
  <c r="U61" i="117"/>
  <c r="U28" i="117"/>
  <c r="W13" i="117"/>
  <c r="X13" i="117" s="1"/>
  <c r="U13" i="117"/>
  <c r="W52" i="117"/>
  <c r="X52" i="117" s="1"/>
  <c r="U52" i="117"/>
  <c r="W25" i="117"/>
  <c r="X25" i="117" s="1"/>
  <c r="U25" i="117"/>
  <c r="T15" i="117"/>
  <c r="W15" i="117" s="1"/>
  <c r="X15" i="117" s="1"/>
  <c r="T27" i="117"/>
  <c r="W27" i="117" s="1"/>
  <c r="X27" i="117" s="1"/>
  <c r="T39" i="117"/>
  <c r="W39" i="117" s="1"/>
  <c r="X39" i="117" s="1"/>
  <c r="T51" i="117"/>
  <c r="W51" i="117" s="1"/>
  <c r="X51" i="117" s="1"/>
  <c r="T63" i="117"/>
  <c r="W63" i="117" s="1"/>
  <c r="X63" i="117" s="1"/>
  <c r="T14" i="117"/>
  <c r="W14" i="117" s="1"/>
  <c r="X14" i="117" s="1"/>
  <c r="T26" i="117"/>
  <c r="W26" i="117" s="1"/>
  <c r="X26" i="117" s="1"/>
  <c r="T38" i="117"/>
  <c r="W38" i="117" s="1"/>
  <c r="X38" i="117" s="1"/>
  <c r="U70" i="117"/>
  <c r="T10" i="116"/>
  <c r="W10" i="116" s="1"/>
  <c r="X10" i="116" s="1"/>
  <c r="U11" i="116"/>
  <c r="W23" i="116"/>
  <c r="X23" i="116" s="1"/>
  <c r="U23" i="116"/>
  <c r="X11" i="116"/>
  <c r="X21" i="116"/>
  <c r="X9" i="116"/>
  <c r="U29" i="116"/>
  <c r="U22" i="116"/>
  <c r="T14" i="115"/>
  <c r="W14" i="115" s="1"/>
  <c r="X14" i="115" s="1"/>
  <c r="U22" i="115"/>
  <c r="X35" i="115"/>
  <c r="X32" i="115"/>
  <c r="T28" i="115"/>
  <c r="W28" i="115" s="1"/>
  <c r="X28" i="115" s="1"/>
  <c r="U8" i="115"/>
  <c r="U19" i="115"/>
  <c r="W19" i="115"/>
  <c r="X19" i="115" s="1"/>
  <c r="U26" i="115"/>
  <c r="X10" i="115"/>
  <c r="X26" i="115"/>
  <c r="T7" i="115"/>
  <c r="X8" i="115"/>
  <c r="U18" i="115"/>
  <c r="X23" i="115"/>
  <c r="U23" i="115"/>
  <c r="U25" i="115"/>
  <c r="U32" i="115"/>
  <c r="X34" i="115"/>
  <c r="U38" i="115"/>
  <c r="T40" i="115"/>
  <c r="W40" i="115" s="1"/>
  <c r="X40" i="115" s="1"/>
  <c r="U5" i="115"/>
  <c r="X5" i="115"/>
  <c r="X13" i="115"/>
  <c r="U30" i="115"/>
  <c r="X18" i="116"/>
  <c r="U32" i="116"/>
  <c r="W32" i="116"/>
  <c r="X32" i="116" s="1"/>
  <c r="U43" i="116"/>
  <c r="W43" i="116"/>
  <c r="X43" i="116" s="1"/>
  <c r="X65" i="116"/>
  <c r="U44" i="116"/>
  <c r="W44" i="116"/>
  <c r="X44" i="116" s="1"/>
  <c r="U55" i="116"/>
  <c r="W55" i="116"/>
  <c r="X55" i="116" s="1"/>
  <c r="U57" i="116"/>
  <c r="U20" i="116"/>
  <c r="W20" i="116"/>
  <c r="X20" i="116" s="1"/>
  <c r="W25" i="116"/>
  <c r="X25" i="116" s="1"/>
  <c r="U25" i="116"/>
  <c r="W31" i="116"/>
  <c r="X31" i="116" s="1"/>
  <c r="U31" i="116"/>
  <c r="U33" i="116"/>
  <c r="U19" i="116"/>
  <c r="W19" i="116"/>
  <c r="X19" i="116" s="1"/>
  <c r="U7" i="116"/>
  <c r="W7" i="116"/>
  <c r="X7" i="116" s="1"/>
  <c r="X36" i="116"/>
  <c r="W13" i="116"/>
  <c r="X13" i="116" s="1"/>
  <c r="U13" i="116"/>
  <c r="U6" i="116"/>
  <c r="W6" i="116"/>
  <c r="X6" i="116" s="1"/>
  <c r="U68" i="116"/>
  <c r="W68" i="116"/>
  <c r="X68" i="116" s="1"/>
  <c r="U9" i="116"/>
  <c r="X29" i="116"/>
  <c r="U8" i="116"/>
  <c r="W8" i="116"/>
  <c r="X8" i="116" s="1"/>
  <c r="X30" i="116"/>
  <c r="W49" i="116"/>
  <c r="X49" i="116" s="1"/>
  <c r="U49" i="116"/>
  <c r="X12" i="116"/>
  <c r="U56" i="116"/>
  <c r="W56" i="116"/>
  <c r="X56" i="116" s="1"/>
  <c r="W61" i="116"/>
  <c r="X61" i="116" s="1"/>
  <c r="U61" i="116"/>
  <c r="U67" i="116"/>
  <c r="W67" i="116"/>
  <c r="X67" i="116" s="1"/>
  <c r="U69" i="116"/>
  <c r="U30" i="116"/>
  <c r="T16" i="116"/>
  <c r="W16" i="116" s="1"/>
  <c r="X16" i="116" s="1"/>
  <c r="T28" i="116"/>
  <c r="W28" i="116" s="1"/>
  <c r="X28" i="116" s="1"/>
  <c r="T40" i="116"/>
  <c r="W40" i="116" s="1"/>
  <c r="X40" i="116" s="1"/>
  <c r="T52" i="116"/>
  <c r="W52" i="116" s="1"/>
  <c r="X52" i="116" s="1"/>
  <c r="T64" i="116"/>
  <c r="W64" i="116" s="1"/>
  <c r="X64" i="116" s="1"/>
  <c r="U18" i="116"/>
  <c r="T15" i="116"/>
  <c r="W15" i="116" s="1"/>
  <c r="X15" i="116" s="1"/>
  <c r="T27" i="116"/>
  <c r="W27" i="116" s="1"/>
  <c r="X27" i="116" s="1"/>
  <c r="T39" i="116"/>
  <c r="W39" i="116" s="1"/>
  <c r="X39" i="116" s="1"/>
  <c r="W42" i="116"/>
  <c r="X42" i="116" s="1"/>
  <c r="T51" i="116"/>
  <c r="W51" i="116" s="1"/>
  <c r="X51" i="116" s="1"/>
  <c r="T63" i="116"/>
  <c r="W66" i="116"/>
  <c r="X66" i="116" s="1"/>
  <c r="T14" i="116"/>
  <c r="W14" i="116" s="1"/>
  <c r="X14" i="116" s="1"/>
  <c r="T26" i="116"/>
  <c r="W26" i="116" s="1"/>
  <c r="X26" i="116" s="1"/>
  <c r="T38" i="116"/>
  <c r="W38" i="116" s="1"/>
  <c r="X38" i="116" s="1"/>
  <c r="T50" i="116"/>
  <c r="W50" i="116" s="1"/>
  <c r="X50" i="116" s="1"/>
  <c r="T62" i="116"/>
  <c r="W62" i="116" s="1"/>
  <c r="X62" i="116" s="1"/>
  <c r="U12" i="116"/>
  <c r="U36" i="116"/>
  <c r="U9" i="115"/>
  <c r="W9" i="115"/>
  <c r="X9" i="115" s="1"/>
  <c r="U45" i="115"/>
  <c r="W45" i="115"/>
  <c r="X45" i="115" s="1"/>
  <c r="U34" i="115"/>
  <c r="U69" i="115"/>
  <c r="W69" i="115"/>
  <c r="X69" i="115" s="1"/>
  <c r="U11" i="115"/>
  <c r="U13" i="115"/>
  <c r="W24" i="115"/>
  <c r="X24" i="115" s="1"/>
  <c r="U24" i="115"/>
  <c r="X38" i="115"/>
  <c r="U47" i="115"/>
  <c r="U49" i="115"/>
  <c r="U60" i="115"/>
  <c r="X30" i="115"/>
  <c r="W12" i="115"/>
  <c r="X12" i="115" s="1"/>
  <c r="U12" i="115"/>
  <c r="U35" i="115"/>
  <c r="U37" i="115"/>
  <c r="U57" i="115"/>
  <c r="W57" i="115"/>
  <c r="X57" i="115" s="1"/>
  <c r="X20" i="115"/>
  <c r="W21" i="115"/>
  <c r="X21" i="115" s="1"/>
  <c r="U21" i="115"/>
  <c r="X37" i="115"/>
  <c r="W70" i="115"/>
  <c r="X70" i="115" s="1"/>
  <c r="U70" i="115"/>
  <c r="U10" i="115"/>
  <c r="U46" i="115"/>
  <c r="U48" i="115"/>
  <c r="U61" i="115"/>
  <c r="U33" i="115"/>
  <c r="W33" i="115"/>
  <c r="X33" i="115" s="1"/>
  <c r="W36" i="115"/>
  <c r="X36" i="115" s="1"/>
  <c r="U36" i="115"/>
  <c r="X50" i="115"/>
  <c r="T17" i="115"/>
  <c r="W17" i="115" s="1"/>
  <c r="X17" i="115" s="1"/>
  <c r="T29" i="115"/>
  <c r="W29" i="115" s="1"/>
  <c r="X29" i="115" s="1"/>
  <c r="T41" i="115"/>
  <c r="W41" i="115" s="1"/>
  <c r="X41" i="115" s="1"/>
  <c r="T53" i="115"/>
  <c r="W53" i="115" s="1"/>
  <c r="X53" i="115" s="1"/>
  <c r="T65" i="115"/>
  <c r="W68" i="115"/>
  <c r="X68" i="115" s="1"/>
  <c r="T15" i="115"/>
  <c r="W15" i="115" s="1"/>
  <c r="X15" i="115" s="1"/>
  <c r="U16" i="115"/>
  <c r="T27" i="115"/>
  <c r="W27" i="115" s="1"/>
  <c r="X27" i="115" s="1"/>
  <c r="T39" i="115"/>
  <c r="W39" i="115" s="1"/>
  <c r="X39" i="115" s="1"/>
  <c r="T51" i="115"/>
  <c r="W51" i="115" s="1"/>
  <c r="X51" i="115" s="1"/>
  <c r="T63" i="115"/>
  <c r="W63" i="115" s="1"/>
  <c r="X63" i="115" s="1"/>
  <c r="U64" i="115"/>
  <c r="T72" i="115"/>
  <c r="W72" i="115" s="1"/>
  <c r="X72" i="115" s="1"/>
  <c r="T11" i="114"/>
  <c r="W11" i="114" s="1"/>
  <c r="X11" i="114" s="1"/>
  <c r="T29" i="114"/>
  <c r="W29" i="114" s="1"/>
  <c r="X29" i="114" s="1"/>
  <c r="T25" i="114"/>
  <c r="W25" i="114" s="1"/>
  <c r="X25" i="114" s="1"/>
  <c r="T5" i="114"/>
  <c r="W5" i="114" s="1"/>
  <c r="X5" i="114" s="1"/>
  <c r="X12" i="114"/>
  <c r="W37" i="114"/>
  <c r="X37" i="114" s="1"/>
  <c r="U37" i="114"/>
  <c r="W13" i="114"/>
  <c r="X13" i="114" s="1"/>
  <c r="U13" i="114"/>
  <c r="W19" i="114"/>
  <c r="X19" i="114" s="1"/>
  <c r="T18" i="114"/>
  <c r="U18" i="114" s="1"/>
  <c r="T36" i="114"/>
  <c r="W36" i="114" s="1"/>
  <c r="X36" i="114" s="1"/>
  <c r="X10" i="114"/>
  <c r="T17" i="114"/>
  <c r="W17" i="114" s="1"/>
  <c r="X17" i="114" s="1"/>
  <c r="U24" i="114"/>
  <c r="T35" i="114"/>
  <c r="W35" i="114" s="1"/>
  <c r="X35" i="114" s="1"/>
  <c r="X42" i="114"/>
  <c r="U28" i="114"/>
  <c r="U12" i="114"/>
  <c r="U41" i="114"/>
  <c r="T23" i="114"/>
  <c r="W23" i="114" s="1"/>
  <c r="X23" i="114" s="1"/>
  <c r="X22" i="114"/>
  <c r="T17" i="113"/>
  <c r="W17" i="113" s="1"/>
  <c r="X17" i="113" s="1"/>
  <c r="T29" i="113"/>
  <c r="W29" i="113" s="1"/>
  <c r="X29" i="113" s="1"/>
  <c r="U5" i="113"/>
  <c r="T31" i="113"/>
  <c r="U31" i="113" s="1"/>
  <c r="X34" i="113"/>
  <c r="T6" i="113"/>
  <c r="W6" i="113" s="1"/>
  <c r="X6" i="113" s="1"/>
  <c r="T25" i="113"/>
  <c r="W25" i="113" s="1"/>
  <c r="X25" i="113" s="1"/>
  <c r="U30" i="113"/>
  <c r="T37" i="113"/>
  <c r="W37" i="113" s="1"/>
  <c r="X37" i="113" s="1"/>
  <c r="U18" i="113"/>
  <c r="X30" i="113"/>
  <c r="X21" i="113"/>
  <c r="U42" i="113"/>
  <c r="U22" i="114"/>
  <c r="U56" i="114"/>
  <c r="U67" i="114"/>
  <c r="W67" i="114"/>
  <c r="X67" i="114" s="1"/>
  <c r="U69" i="114"/>
  <c r="U40" i="114"/>
  <c r="X56" i="114"/>
  <c r="U46" i="114"/>
  <c r="U8" i="114"/>
  <c r="W8" i="114"/>
  <c r="X8" i="114" s="1"/>
  <c r="U10" i="114"/>
  <c r="U64" i="114"/>
  <c r="U21" i="114"/>
  <c r="W21" i="114"/>
  <c r="X21" i="114" s="1"/>
  <c r="U55" i="114"/>
  <c r="W55" i="114"/>
  <c r="X55" i="114" s="1"/>
  <c r="U68" i="114"/>
  <c r="U45" i="114"/>
  <c r="W45" i="114"/>
  <c r="X45" i="114" s="1"/>
  <c r="X68" i="114"/>
  <c r="U7" i="114"/>
  <c r="W7" i="114"/>
  <c r="X7" i="114" s="1"/>
  <c r="U43" i="114"/>
  <c r="W43" i="114"/>
  <c r="X43" i="114" s="1"/>
  <c r="U52" i="114"/>
  <c r="X32" i="114"/>
  <c r="U58" i="114"/>
  <c r="X72" i="114"/>
  <c r="T16" i="114"/>
  <c r="W16" i="114" s="1"/>
  <c r="X16" i="114" s="1"/>
  <c r="U42" i="114"/>
  <c r="U54" i="114"/>
  <c r="T15" i="114"/>
  <c r="W15" i="114" s="1"/>
  <c r="X15" i="114" s="1"/>
  <c r="T27" i="114"/>
  <c r="W27" i="114" s="1"/>
  <c r="X27" i="114" s="1"/>
  <c r="T39" i="114"/>
  <c r="W39" i="114" s="1"/>
  <c r="X39" i="114" s="1"/>
  <c r="T51" i="114"/>
  <c r="W51" i="114" s="1"/>
  <c r="X51" i="114" s="1"/>
  <c r="T63" i="114"/>
  <c r="W63" i="114" s="1"/>
  <c r="X63" i="114" s="1"/>
  <c r="T14" i="114"/>
  <c r="T26" i="114"/>
  <c r="T38" i="114"/>
  <c r="T50" i="114"/>
  <c r="T62" i="114"/>
  <c r="X18" i="113"/>
  <c r="X5" i="113"/>
  <c r="U32" i="113"/>
  <c r="W32" i="113"/>
  <c r="X32" i="113" s="1"/>
  <c r="U34" i="113"/>
  <c r="U56" i="113"/>
  <c r="W56" i="113"/>
  <c r="X56" i="113" s="1"/>
  <c r="U58" i="113"/>
  <c r="X61" i="113"/>
  <c r="U69" i="113"/>
  <c r="X45" i="113"/>
  <c r="U21" i="113"/>
  <c r="U8" i="113"/>
  <c r="W8" i="113"/>
  <c r="X8" i="113" s="1"/>
  <c r="U68" i="113"/>
  <c r="W68" i="113"/>
  <c r="X68" i="113" s="1"/>
  <c r="X42" i="113"/>
  <c r="U44" i="113"/>
  <c r="W44" i="113"/>
  <c r="X44" i="113" s="1"/>
  <c r="X49" i="113"/>
  <c r="U33" i="113"/>
  <c r="U57" i="113"/>
  <c r="U20" i="113"/>
  <c r="W20" i="113"/>
  <c r="X20" i="113" s="1"/>
  <c r="U22" i="113"/>
  <c r="X33" i="113"/>
  <c r="X57" i="113"/>
  <c r="X55" i="113"/>
  <c r="U7" i="113"/>
  <c r="W7" i="113"/>
  <c r="X7" i="113" s="1"/>
  <c r="T16" i="113"/>
  <c r="W16" i="113" s="1"/>
  <c r="X16" i="113" s="1"/>
  <c r="W19" i="113"/>
  <c r="X19" i="113" s="1"/>
  <c r="T28" i="113"/>
  <c r="W28" i="113" s="1"/>
  <c r="X28" i="113" s="1"/>
  <c r="T40" i="113"/>
  <c r="W40" i="113" s="1"/>
  <c r="X40" i="113" s="1"/>
  <c r="T52" i="113"/>
  <c r="W52" i="113" s="1"/>
  <c r="X52" i="113" s="1"/>
  <c r="T64" i="113"/>
  <c r="W64" i="113" s="1"/>
  <c r="X64" i="113" s="1"/>
  <c r="T15" i="113"/>
  <c r="W15" i="113" s="1"/>
  <c r="X15" i="113" s="1"/>
  <c r="T27" i="113"/>
  <c r="W27" i="113" s="1"/>
  <c r="X27" i="113" s="1"/>
  <c r="T39" i="113"/>
  <c r="W39" i="113" s="1"/>
  <c r="X39" i="113" s="1"/>
  <c r="T51" i="113"/>
  <c r="W51" i="113" s="1"/>
  <c r="X51" i="113" s="1"/>
  <c r="T63" i="113"/>
  <c r="W63" i="113" s="1"/>
  <c r="X63" i="113" s="1"/>
  <c r="T14" i="113"/>
  <c r="T26" i="113"/>
  <c r="T38" i="113"/>
  <c r="T50" i="113"/>
  <c r="T62" i="113"/>
  <c r="U61" i="113"/>
  <c r="T32" i="112"/>
  <c r="W32" i="112" s="1"/>
  <c r="X32" i="112" s="1"/>
  <c r="T44" i="112"/>
  <c r="T24" i="112"/>
  <c r="W24" i="112" s="1"/>
  <c r="X24" i="112" s="1"/>
  <c r="U18" i="112"/>
  <c r="T35" i="112"/>
  <c r="W35" i="112" s="1"/>
  <c r="X35" i="112" s="1"/>
  <c r="T41" i="112"/>
  <c r="W41" i="112" s="1"/>
  <c r="X41" i="112" s="1"/>
  <c r="T7" i="112"/>
  <c r="W7" i="112" s="1"/>
  <c r="X7" i="112" s="1"/>
  <c r="U11" i="112"/>
  <c r="T42" i="112"/>
  <c r="W42" i="112" s="1"/>
  <c r="X42" i="112" s="1"/>
  <c r="X11" i="112"/>
  <c r="W8" i="112"/>
  <c r="X8" i="112" s="1"/>
  <c r="U8" i="112"/>
  <c r="T37" i="112"/>
  <c r="W37" i="112" s="1"/>
  <c r="X37" i="112" s="1"/>
  <c r="T20" i="112"/>
  <c r="W20" i="112" s="1"/>
  <c r="X20" i="112" s="1"/>
  <c r="T29" i="112"/>
  <c r="W29" i="112" s="1"/>
  <c r="X29" i="112" s="1"/>
  <c r="T43" i="112"/>
  <c r="W43" i="112" s="1"/>
  <c r="X43" i="112" s="1"/>
  <c r="X18" i="112"/>
  <c r="U5" i="112"/>
  <c r="U10" i="112"/>
  <c r="T17" i="112"/>
  <c r="W17" i="112" s="1"/>
  <c r="X17" i="112" s="1"/>
  <c r="U36" i="112"/>
  <c r="X36" i="112"/>
  <c r="U19" i="112"/>
  <c r="U12" i="112"/>
  <c r="U23" i="112"/>
  <c r="T30" i="112"/>
  <c r="W30" i="112" s="1"/>
  <c r="X30" i="112" s="1"/>
  <c r="W34" i="112"/>
  <c r="X34" i="112" s="1"/>
  <c r="U34" i="112"/>
  <c r="X67" i="112"/>
  <c r="X5" i="112"/>
  <c r="U21" i="112"/>
  <c r="W21" i="112"/>
  <c r="X21" i="112" s="1"/>
  <c r="U9" i="112"/>
  <c r="W9" i="112"/>
  <c r="X9" i="112" s="1"/>
  <c r="W58" i="112"/>
  <c r="X58" i="112" s="1"/>
  <c r="U58" i="112"/>
  <c r="W22" i="112"/>
  <c r="X22" i="112" s="1"/>
  <c r="U22" i="112"/>
  <c r="W70" i="112"/>
  <c r="X70" i="112" s="1"/>
  <c r="U70" i="112"/>
  <c r="U45" i="112"/>
  <c r="W45" i="112"/>
  <c r="X45" i="112" s="1"/>
  <c r="U33" i="112"/>
  <c r="W33" i="112"/>
  <c r="X33" i="112" s="1"/>
  <c r="W46" i="112"/>
  <c r="X46" i="112" s="1"/>
  <c r="U46" i="112"/>
  <c r="T16" i="112"/>
  <c r="W16" i="112" s="1"/>
  <c r="X16" i="112" s="1"/>
  <c r="W19" i="112"/>
  <c r="X19" i="112" s="1"/>
  <c r="T28" i="112"/>
  <c r="W28" i="112" s="1"/>
  <c r="X28" i="112" s="1"/>
  <c r="T40" i="112"/>
  <c r="W40" i="112" s="1"/>
  <c r="X40" i="112" s="1"/>
  <c r="T52" i="112"/>
  <c r="W52" i="112" s="1"/>
  <c r="X52" i="112" s="1"/>
  <c r="T64" i="112"/>
  <c r="W64" i="112" s="1"/>
  <c r="X64" i="112" s="1"/>
  <c r="T15" i="112"/>
  <c r="W15" i="112" s="1"/>
  <c r="X15" i="112" s="1"/>
  <c r="T27" i="112"/>
  <c r="W27" i="112" s="1"/>
  <c r="X27" i="112" s="1"/>
  <c r="T39" i="112"/>
  <c r="W39" i="112" s="1"/>
  <c r="X39" i="112" s="1"/>
  <c r="T51" i="112"/>
  <c r="W51" i="112" s="1"/>
  <c r="X51" i="112" s="1"/>
  <c r="T63" i="112"/>
  <c r="W63" i="112" s="1"/>
  <c r="X63" i="112" s="1"/>
  <c r="T14" i="112"/>
  <c r="T26" i="112"/>
  <c r="T38" i="112"/>
  <c r="T50" i="112"/>
  <c r="T62" i="112"/>
  <c r="W25" i="112"/>
  <c r="X25" i="112" s="1"/>
  <c r="S35" i="111"/>
  <c r="X52" i="111"/>
  <c r="V62" i="111"/>
  <c r="S49" i="111"/>
  <c r="X56" i="111"/>
  <c r="V61" i="111"/>
  <c r="S56" i="111"/>
  <c r="U56" i="111" s="1"/>
  <c r="S72" i="111"/>
  <c r="X35" i="111"/>
  <c r="X55" i="111"/>
  <c r="S37" i="111"/>
  <c r="V68" i="111"/>
  <c r="X68" i="111" s="1"/>
  <c r="X67" i="111"/>
  <c r="X47" i="111"/>
  <c r="Q5" i="111"/>
  <c r="S5" i="111" s="1"/>
  <c r="U5" i="111" s="1"/>
  <c r="T38" i="111"/>
  <c r="W38" i="111" s="1"/>
  <c r="Q11" i="111"/>
  <c r="S11" i="111" s="1"/>
  <c r="U11" i="111" s="1"/>
  <c r="Q20" i="111"/>
  <c r="S20" i="111" s="1"/>
  <c r="Q32" i="111"/>
  <c r="S32" i="111" s="1"/>
  <c r="U32" i="111" s="1"/>
  <c r="X54" i="111"/>
  <c r="U8" i="111"/>
  <c r="V7" i="111"/>
  <c r="S7" i="111"/>
  <c r="U14" i="111"/>
  <c r="U45" i="111"/>
  <c r="U57" i="111"/>
  <c r="U67" i="111"/>
  <c r="X45" i="111"/>
  <c r="X57" i="111"/>
  <c r="P31" i="111"/>
  <c r="R31" i="111"/>
  <c r="Y31" i="111" s="1"/>
  <c r="Q31" i="111"/>
  <c r="S6" i="111"/>
  <c r="U6" i="111" s="1"/>
  <c r="V6" i="111"/>
  <c r="X6" i="111" s="1"/>
  <c r="W44" i="111"/>
  <c r="X70" i="111"/>
  <c r="U23" i="111"/>
  <c r="X46" i="111"/>
  <c r="U54" i="111"/>
  <c r="V8" i="111"/>
  <c r="V14" i="111"/>
  <c r="X14" i="111" s="1"/>
  <c r="V17" i="111"/>
  <c r="X17" i="111" s="1"/>
  <c r="V23" i="111"/>
  <c r="X23" i="111" s="1"/>
  <c r="R7" i="111"/>
  <c r="Y7" i="111" s="1"/>
  <c r="P6" i="111"/>
  <c r="P9" i="111"/>
  <c r="P18" i="111"/>
  <c r="R6" i="111"/>
  <c r="Y6" i="111" s="1"/>
  <c r="Q9" i="111"/>
  <c r="Q12" i="111"/>
  <c r="Q15" i="111"/>
  <c r="Q18" i="111"/>
  <c r="Q21" i="111"/>
  <c r="Q24" i="111"/>
  <c r="Q27" i="111"/>
  <c r="Q30" i="111"/>
  <c r="U52" i="111"/>
  <c r="P12" i="111"/>
  <c r="P15" i="111"/>
  <c r="R12" i="111"/>
  <c r="R15" i="111"/>
  <c r="Y15" i="111" s="1"/>
  <c r="R18" i="111"/>
  <c r="Y18" i="111" s="1"/>
  <c r="R21" i="111"/>
  <c r="Y21" i="111" s="1"/>
  <c r="R24" i="111"/>
  <c r="Y24" i="111" s="1"/>
  <c r="R27" i="111"/>
  <c r="Y27" i="111" s="1"/>
  <c r="R30" i="111"/>
  <c r="Y30" i="111" s="1"/>
  <c r="P21" i="111"/>
  <c r="P24" i="111"/>
  <c r="T37" i="111"/>
  <c r="T49" i="111"/>
  <c r="T61" i="111"/>
  <c r="P7" i="111"/>
  <c r="S44" i="111" l="1"/>
  <c r="U44" i="111" s="1"/>
  <c r="V11" i="111"/>
  <c r="X11" i="111" s="1"/>
  <c r="X8" i="111"/>
  <c r="U59" i="111"/>
  <c r="U43" i="111"/>
  <c r="W9" i="114"/>
  <c r="X9" i="114" s="1"/>
  <c r="W20" i="114"/>
  <c r="X20" i="114" s="1"/>
  <c r="U35" i="111"/>
  <c r="U10" i="113"/>
  <c r="U6" i="112"/>
  <c r="W31" i="114"/>
  <c r="X31" i="114" s="1"/>
  <c r="U31" i="115"/>
  <c r="U63" i="111"/>
  <c r="U20" i="111"/>
  <c r="U6" i="114"/>
  <c r="U37" i="116"/>
  <c r="U59" i="116"/>
  <c r="U69" i="111"/>
  <c r="X33" i="111"/>
  <c r="U62" i="117"/>
  <c r="U24" i="113"/>
  <c r="W30" i="114"/>
  <c r="X30" i="114" s="1"/>
  <c r="U11" i="113"/>
  <c r="U62" i="111"/>
  <c r="U34" i="114"/>
  <c r="U49" i="113"/>
  <c r="U9" i="113"/>
  <c r="U13" i="113"/>
  <c r="U71" i="114"/>
  <c r="U58" i="111"/>
  <c r="U66" i="112"/>
  <c r="U7" i="111"/>
  <c r="X62" i="111"/>
  <c r="U33" i="114"/>
  <c r="U41" i="111"/>
  <c r="U70" i="111"/>
  <c r="X7" i="111"/>
  <c r="U35" i="113"/>
  <c r="X44" i="111"/>
  <c r="U46" i="116"/>
  <c r="U24" i="116"/>
  <c r="U60" i="112"/>
  <c r="U70" i="116"/>
  <c r="W30" i="117"/>
  <c r="X30" i="117" s="1"/>
  <c r="U72" i="116"/>
  <c r="U13" i="112"/>
  <c r="U31" i="112"/>
  <c r="W56" i="115"/>
  <c r="X56" i="115" s="1"/>
  <c r="U65" i="112"/>
  <c r="U47" i="112"/>
  <c r="U60" i="116"/>
  <c r="U71" i="116"/>
  <c r="U53" i="111"/>
  <c r="V43" i="111"/>
  <c r="X43" i="111" s="1"/>
  <c r="V29" i="111"/>
  <c r="X29" i="111" s="1"/>
  <c r="V40" i="111"/>
  <c r="X40" i="111" s="1"/>
  <c r="V26" i="111"/>
  <c r="X26" i="111" s="1"/>
  <c r="V32" i="111"/>
  <c r="X32" i="111" s="1"/>
  <c r="U60" i="111"/>
  <c r="U34" i="116"/>
  <c r="U65" i="111"/>
  <c r="U23" i="113"/>
  <c r="U72" i="114"/>
  <c r="U48" i="112"/>
  <c r="U58" i="115"/>
  <c r="U71" i="115"/>
  <c r="U72" i="111"/>
  <c r="U6" i="115"/>
  <c r="U59" i="114"/>
  <c r="U39" i="111"/>
  <c r="U54" i="113"/>
  <c r="U43" i="113"/>
  <c r="X39" i="111"/>
  <c r="U5" i="116"/>
  <c r="U35" i="117"/>
  <c r="U42" i="111"/>
  <c r="U67" i="113"/>
  <c r="U54" i="112"/>
  <c r="U51" i="111"/>
  <c r="U43" i="115"/>
  <c r="U12" i="113"/>
  <c r="U53" i="116"/>
  <c r="U52" i="115"/>
  <c r="U35" i="116"/>
  <c r="U37" i="113"/>
  <c r="U28" i="115"/>
  <c r="U72" i="119"/>
  <c r="U62" i="115"/>
  <c r="U57" i="118"/>
  <c r="U53" i="113"/>
  <c r="U66" i="113"/>
  <c r="U66" i="111"/>
  <c r="U44" i="114"/>
  <c r="U47" i="113"/>
  <c r="U19" i="118"/>
  <c r="U64" i="111"/>
  <c r="U69" i="117"/>
  <c r="U70" i="114"/>
  <c r="U65" i="118"/>
  <c r="W18" i="117"/>
  <c r="X18" i="117" s="1"/>
  <c r="U60" i="114"/>
  <c r="U54" i="116"/>
  <c r="U53" i="112"/>
  <c r="U66" i="114"/>
  <c r="U32" i="117"/>
  <c r="U68" i="118"/>
  <c r="X36" i="111"/>
  <c r="U50" i="117"/>
  <c r="U66" i="119"/>
  <c r="U20" i="117"/>
  <c r="U41" i="112"/>
  <c r="U48" i="117"/>
  <c r="U41" i="116"/>
  <c r="U61" i="112"/>
  <c r="U72" i="115"/>
  <c r="U14" i="115"/>
  <c r="U37" i="112"/>
  <c r="U32" i="112"/>
  <c r="U5" i="114"/>
  <c r="U18" i="118"/>
  <c r="U51" i="114"/>
  <c r="U47" i="114"/>
  <c r="U43" i="119"/>
  <c r="U22" i="117"/>
  <c r="W16" i="118"/>
  <c r="X16" i="118" s="1"/>
  <c r="U44" i="119"/>
  <c r="U38" i="118"/>
  <c r="U36" i="113"/>
  <c r="U72" i="113"/>
  <c r="U6" i="117"/>
  <c r="U51" i="112"/>
  <c r="U11" i="114"/>
  <c r="W5" i="117"/>
  <c r="X5" i="117" s="1"/>
  <c r="U27" i="119"/>
  <c r="W57" i="119"/>
  <c r="X57" i="119" s="1"/>
  <c r="U17" i="116"/>
  <c r="U48" i="111"/>
  <c r="W61" i="114"/>
  <c r="X61" i="114" s="1"/>
  <c r="U61" i="114"/>
  <c r="U25" i="113"/>
  <c r="U40" i="115"/>
  <c r="U33" i="117"/>
  <c r="U8" i="119"/>
  <c r="U31" i="119"/>
  <c r="U56" i="118"/>
  <c r="U53" i="114"/>
  <c r="U29" i="113"/>
  <c r="U55" i="119"/>
  <c r="U55" i="118"/>
  <c r="W18" i="114"/>
  <c r="X18" i="114" s="1"/>
  <c r="U41" i="113"/>
  <c r="U48" i="116"/>
  <c r="U51" i="117"/>
  <c r="U29" i="114"/>
  <c r="U66" i="117"/>
  <c r="U67" i="118"/>
  <c r="U48" i="113"/>
  <c r="U52" i="116"/>
  <c r="U45" i="117"/>
  <c r="W45" i="117"/>
  <c r="X45" i="117" s="1"/>
  <c r="W47" i="117"/>
  <c r="X47" i="117" s="1"/>
  <c r="U47" i="117"/>
  <c r="U45" i="118"/>
  <c r="W45" i="118"/>
  <c r="X45" i="118" s="1"/>
  <c r="U15" i="113"/>
  <c r="U39" i="115"/>
  <c r="U7" i="117"/>
  <c r="U5" i="119"/>
  <c r="U62" i="119"/>
  <c r="U63" i="112"/>
  <c r="U36" i="114"/>
  <c r="U62" i="118"/>
  <c r="W47" i="116"/>
  <c r="X47" i="116" s="1"/>
  <c r="U47" i="116"/>
  <c r="S33" i="111"/>
  <c r="U33" i="111" s="1"/>
  <c r="U41" i="117"/>
  <c r="U55" i="115"/>
  <c r="U48" i="119"/>
  <c r="W44" i="115"/>
  <c r="X44" i="115" s="1"/>
  <c r="U44" i="115"/>
  <c r="U72" i="112"/>
  <c r="U65" i="114"/>
  <c r="U69" i="119"/>
  <c r="W69" i="119"/>
  <c r="X69" i="119" s="1"/>
  <c r="U5" i="118"/>
  <c r="U72" i="117"/>
  <c r="W72" i="117"/>
  <c r="X72" i="117" s="1"/>
  <c r="U30" i="112"/>
  <c r="U43" i="112"/>
  <c r="S36" i="111"/>
  <c r="U36" i="111" s="1"/>
  <c r="U60" i="113"/>
  <c r="U29" i="117"/>
  <c r="U20" i="118"/>
  <c r="U64" i="116"/>
  <c r="U53" i="117"/>
  <c r="U48" i="114"/>
  <c r="U60" i="117"/>
  <c r="U7" i="119"/>
  <c r="U6" i="119"/>
  <c r="U32" i="119"/>
  <c r="U18" i="119"/>
  <c r="U19" i="119"/>
  <c r="W19" i="119"/>
  <c r="X19" i="119" s="1"/>
  <c r="W9" i="119"/>
  <c r="X9" i="119" s="1"/>
  <c r="U15" i="119"/>
  <c r="U14" i="119"/>
  <c r="V34" i="111"/>
  <c r="X34" i="111" s="1"/>
  <c r="S34" i="111"/>
  <c r="U34" i="111" s="1"/>
  <c r="V5" i="111"/>
  <c r="X5" i="111" s="1"/>
  <c r="V20" i="111"/>
  <c r="X20" i="111" s="1"/>
  <c r="X38" i="111"/>
  <c r="U39" i="119"/>
  <c r="U42" i="119"/>
  <c r="U33" i="119"/>
  <c r="W33" i="119"/>
  <c r="X33" i="119" s="1"/>
  <c r="U21" i="119"/>
  <c r="W21" i="119"/>
  <c r="X21" i="119" s="1"/>
  <c r="W65" i="119"/>
  <c r="X65" i="119" s="1"/>
  <c r="U65" i="119"/>
  <c r="U53" i="119"/>
  <c r="W53" i="119"/>
  <c r="X53" i="119" s="1"/>
  <c r="U41" i="119"/>
  <c r="W41" i="119"/>
  <c r="X41" i="119" s="1"/>
  <c r="W29" i="119"/>
  <c r="X29" i="119" s="1"/>
  <c r="U29" i="119"/>
  <c r="W17" i="119"/>
  <c r="X17" i="119" s="1"/>
  <c r="U17" i="119"/>
  <c r="U41" i="118"/>
  <c r="U17" i="118"/>
  <c r="W6" i="118"/>
  <c r="X6" i="118" s="1"/>
  <c r="U6" i="118"/>
  <c r="U32" i="118"/>
  <c r="U15" i="118"/>
  <c r="U30" i="118"/>
  <c r="U29" i="118"/>
  <c r="U21" i="118"/>
  <c r="W21" i="118"/>
  <c r="X21" i="118" s="1"/>
  <c r="U9" i="118"/>
  <c r="W9" i="118"/>
  <c r="X9" i="118" s="1"/>
  <c r="U43" i="118"/>
  <c r="U26" i="118"/>
  <c r="U60" i="118"/>
  <c r="U27" i="118"/>
  <c r="U48" i="118"/>
  <c r="U51" i="118"/>
  <c r="U39" i="118"/>
  <c r="U63" i="118"/>
  <c r="U14" i="118"/>
  <c r="U72" i="118"/>
  <c r="U50" i="118"/>
  <c r="U36" i="118"/>
  <c r="U24" i="118"/>
  <c r="W31" i="117"/>
  <c r="X31" i="117" s="1"/>
  <c r="U31" i="117"/>
  <c r="U42" i="117"/>
  <c r="U10" i="117"/>
  <c r="U27" i="117"/>
  <c r="U44" i="117"/>
  <c r="U24" i="117"/>
  <c r="U21" i="117"/>
  <c r="W21" i="117"/>
  <c r="X21" i="117" s="1"/>
  <c r="U8" i="117"/>
  <c r="U9" i="117"/>
  <c r="W9" i="117"/>
  <c r="X9" i="117" s="1"/>
  <c r="U14" i="117"/>
  <c r="U63" i="117"/>
  <c r="U15" i="117"/>
  <c r="U39" i="117"/>
  <c r="U26" i="117"/>
  <c r="U38" i="117"/>
  <c r="U10" i="116"/>
  <c r="U14" i="116"/>
  <c r="U39" i="116"/>
  <c r="U26" i="116"/>
  <c r="U27" i="116"/>
  <c r="U17" i="115"/>
  <c r="W7" i="115"/>
  <c r="X7" i="115" s="1"/>
  <c r="U7" i="115"/>
  <c r="U40" i="116"/>
  <c r="U28" i="116"/>
  <c r="U38" i="116"/>
  <c r="U16" i="116"/>
  <c r="U51" i="116"/>
  <c r="U15" i="116"/>
  <c r="W63" i="116"/>
  <c r="X63" i="116" s="1"/>
  <c r="U63" i="116"/>
  <c r="U62" i="116"/>
  <c r="U50" i="116"/>
  <c r="U51" i="115"/>
  <c r="U53" i="115"/>
  <c r="U29" i="115"/>
  <c r="U65" i="115"/>
  <c r="W65" i="115"/>
  <c r="X65" i="115" s="1"/>
  <c r="U41" i="115"/>
  <c r="U63" i="115"/>
  <c r="U27" i="115"/>
  <c r="U15" i="115"/>
  <c r="U23" i="114"/>
  <c r="U16" i="114"/>
  <c r="U25" i="114"/>
  <c r="U17" i="114"/>
  <c r="U35" i="114"/>
  <c r="W31" i="113"/>
  <c r="X31" i="113" s="1"/>
  <c r="U17" i="113"/>
  <c r="U28" i="113"/>
  <c r="U6" i="113"/>
  <c r="W50" i="114"/>
  <c r="X50" i="114" s="1"/>
  <c r="U50" i="114"/>
  <c r="U39" i="114"/>
  <c r="U15" i="114"/>
  <c r="W14" i="114"/>
  <c r="X14" i="114" s="1"/>
  <c r="U14" i="114"/>
  <c r="W38" i="114"/>
  <c r="X38" i="114" s="1"/>
  <c r="U38" i="114"/>
  <c r="W62" i="114"/>
  <c r="X62" i="114" s="1"/>
  <c r="U62" i="114"/>
  <c r="U63" i="114"/>
  <c r="U27" i="114"/>
  <c r="W26" i="114"/>
  <c r="X26" i="114" s="1"/>
  <c r="U26" i="114"/>
  <c r="U52" i="113"/>
  <c r="W50" i="113"/>
  <c r="X50" i="113" s="1"/>
  <c r="U50" i="113"/>
  <c r="W38" i="113"/>
  <c r="X38" i="113" s="1"/>
  <c r="U38" i="113"/>
  <c r="U63" i="113"/>
  <c r="U27" i="113"/>
  <c r="U40" i="113"/>
  <c r="U16" i="113"/>
  <c r="W26" i="113"/>
  <c r="X26" i="113" s="1"/>
  <c r="U26" i="113"/>
  <c r="U39" i="113"/>
  <c r="U51" i="113"/>
  <c r="W14" i="113"/>
  <c r="X14" i="113" s="1"/>
  <c r="U14" i="113"/>
  <c r="U64" i="113"/>
  <c r="W62" i="113"/>
  <c r="X62" i="113" s="1"/>
  <c r="U62" i="113"/>
  <c r="U42" i="112"/>
  <c r="U7" i="112"/>
  <c r="U35" i="112"/>
  <c r="U24" i="112"/>
  <c r="W44" i="112"/>
  <c r="X44" i="112" s="1"/>
  <c r="U44" i="112"/>
  <c r="U29" i="112"/>
  <c r="U15" i="112"/>
  <c r="U17" i="112"/>
  <c r="U16" i="112"/>
  <c r="U27" i="112"/>
  <c r="U20" i="112"/>
  <c r="U52" i="112"/>
  <c r="W50" i="112"/>
  <c r="X50" i="112" s="1"/>
  <c r="U50" i="112"/>
  <c r="W62" i="112"/>
  <c r="X62" i="112" s="1"/>
  <c r="U62" i="112"/>
  <c r="U39" i="112"/>
  <c r="U64" i="112"/>
  <c r="W38" i="112"/>
  <c r="X38" i="112" s="1"/>
  <c r="U38" i="112"/>
  <c r="U26" i="112"/>
  <c r="W26" i="112"/>
  <c r="X26" i="112" s="1"/>
  <c r="U28" i="112"/>
  <c r="U40" i="112"/>
  <c r="W14" i="112"/>
  <c r="X14" i="112" s="1"/>
  <c r="U14" i="112"/>
  <c r="U38" i="111"/>
  <c r="P13" i="111"/>
  <c r="Q13" i="111"/>
  <c r="R13" i="111"/>
  <c r="Y13" i="111" s="1"/>
  <c r="Q10" i="111"/>
  <c r="P10" i="111"/>
  <c r="R10" i="111"/>
  <c r="Y10" i="111" s="1"/>
  <c r="V18" i="111"/>
  <c r="X18" i="111" s="1"/>
  <c r="S18" i="111"/>
  <c r="U18" i="111" s="1"/>
  <c r="P28" i="111"/>
  <c r="R28" i="111"/>
  <c r="Y28" i="111" s="1"/>
  <c r="Q28" i="111"/>
  <c r="P16" i="111"/>
  <c r="R16" i="111"/>
  <c r="Y16" i="111" s="1"/>
  <c r="Q16" i="111"/>
  <c r="V31" i="111"/>
  <c r="X31" i="111" s="1"/>
  <c r="S31" i="111"/>
  <c r="U31" i="111" s="1"/>
  <c r="Q25" i="111"/>
  <c r="P25" i="111"/>
  <c r="R25" i="111"/>
  <c r="Y25" i="111" s="1"/>
  <c r="V30" i="111"/>
  <c r="X30" i="111" s="1"/>
  <c r="S30" i="111"/>
  <c r="U30" i="111" s="1"/>
  <c r="V27" i="111"/>
  <c r="X27" i="111" s="1"/>
  <c r="S27" i="111"/>
  <c r="U27" i="111" s="1"/>
  <c r="V15" i="111"/>
  <c r="X15" i="111" s="1"/>
  <c r="S15" i="111"/>
  <c r="U15" i="111" s="1"/>
  <c r="W61" i="111"/>
  <c r="X61" i="111" s="1"/>
  <c r="U61" i="111"/>
  <c r="W37" i="111"/>
  <c r="X37" i="111" s="1"/>
  <c r="U37" i="111"/>
  <c r="Q19" i="111"/>
  <c r="P19" i="111"/>
  <c r="R19" i="111"/>
  <c r="Y19" i="111" s="1"/>
  <c r="V12" i="111"/>
  <c r="X12" i="111" s="1"/>
  <c r="S12" i="111"/>
  <c r="U12" i="111" s="1"/>
  <c r="V24" i="111"/>
  <c r="X24" i="111" s="1"/>
  <c r="S24" i="111"/>
  <c r="U24" i="111" s="1"/>
  <c r="S21" i="111"/>
  <c r="U21" i="111" s="1"/>
  <c r="V21" i="111"/>
  <c r="X21" i="111" s="1"/>
  <c r="V9" i="111"/>
  <c r="X9" i="111" s="1"/>
  <c r="S9" i="111"/>
  <c r="U9" i="111" s="1"/>
  <c r="P22" i="111"/>
  <c r="Q22" i="111"/>
  <c r="R22" i="111"/>
  <c r="Y22" i="111" s="1"/>
  <c r="W49" i="111"/>
  <c r="X49" i="111" s="1"/>
  <c r="U49" i="111"/>
  <c r="V13" i="111" l="1"/>
  <c r="X13" i="111" s="1"/>
  <c r="S13" i="111"/>
  <c r="U13" i="111" s="1"/>
  <c r="V19" i="111"/>
  <c r="X19" i="111" s="1"/>
  <c r="S19" i="111"/>
  <c r="U19" i="111" s="1"/>
  <c r="V28" i="111"/>
  <c r="X28" i="111" s="1"/>
  <c r="S28" i="111"/>
  <c r="U28" i="111" s="1"/>
  <c r="V22" i="111"/>
  <c r="X22" i="111" s="1"/>
  <c r="S22" i="111"/>
  <c r="U22" i="111" s="1"/>
  <c r="V25" i="111"/>
  <c r="X25" i="111" s="1"/>
  <c r="S25" i="111"/>
  <c r="U25" i="111" s="1"/>
  <c r="V16" i="111"/>
  <c r="X16" i="111" s="1"/>
  <c r="S16" i="111"/>
  <c r="U16" i="111" s="1"/>
  <c r="V10" i="111"/>
  <c r="X10" i="111" s="1"/>
  <c r="S10" i="111"/>
  <c r="U10" i="111" s="1"/>
  <c r="A156" i="103" l="1"/>
  <c r="A155" i="103"/>
  <c r="A154" i="103"/>
  <c r="A153" i="103"/>
  <c r="A152" i="103"/>
  <c r="A151" i="103"/>
  <c r="A150" i="103"/>
  <c r="A149" i="103"/>
  <c r="A148" i="103"/>
  <c r="A147" i="103"/>
  <c r="A146" i="103"/>
  <c r="A145" i="103"/>
  <c r="A144" i="103"/>
  <c r="A143" i="103"/>
  <c r="A142" i="103"/>
  <c r="A141" i="103"/>
  <c r="A140" i="103"/>
  <c r="A139" i="103"/>
  <c r="A138" i="103"/>
  <c r="A137" i="103"/>
  <c r="A136" i="103"/>
  <c r="A135" i="103"/>
  <c r="A134" i="103"/>
  <c r="A133" i="103"/>
  <c r="A132" i="103"/>
  <c r="A131" i="103"/>
  <c r="A130" i="103"/>
  <c r="A129" i="103"/>
  <c r="A128" i="103"/>
  <c r="A127" i="103"/>
  <c r="A126" i="103"/>
  <c r="A125" i="103"/>
  <c r="A124" i="103"/>
  <c r="A123" i="103"/>
  <c r="A122" i="103"/>
  <c r="A121" i="103"/>
  <c r="A120" i="103"/>
  <c r="A119" i="103"/>
  <c r="A118" i="103"/>
  <c r="A117" i="103"/>
  <c r="A116" i="103"/>
  <c r="A115" i="103"/>
  <c r="A114" i="103"/>
  <c r="A113" i="103"/>
  <c r="A112" i="103"/>
  <c r="A111" i="103"/>
  <c r="A110" i="103"/>
  <c r="A109" i="103"/>
  <c r="A108" i="103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93" i="103"/>
  <c r="A92" i="103"/>
  <c r="A91" i="103"/>
  <c r="A90" i="103"/>
  <c r="A89" i="103"/>
  <c r="A88" i="103"/>
  <c r="A87" i="103"/>
  <c r="A86" i="103"/>
  <c r="A85" i="103"/>
  <c r="A84" i="103"/>
  <c r="A83" i="103"/>
  <c r="A82" i="103"/>
  <c r="A81" i="103"/>
  <c r="A80" i="103"/>
  <c r="A79" i="103"/>
  <c r="A78" i="103"/>
  <c r="A77" i="103"/>
  <c r="A76" i="103"/>
  <c r="A75" i="103"/>
  <c r="A74" i="103"/>
  <c r="A73" i="103"/>
  <c r="A72" i="103"/>
  <c r="A71" i="103"/>
  <c r="A70" i="103"/>
  <c r="A69" i="103"/>
  <c r="A68" i="103"/>
  <c r="A67" i="103"/>
  <c r="A66" i="103"/>
  <c r="A65" i="103"/>
  <c r="A64" i="103"/>
  <c r="A63" i="103"/>
  <c r="A62" i="103"/>
  <c r="A61" i="103"/>
  <c r="A60" i="103"/>
  <c r="A59" i="103"/>
  <c r="A58" i="103"/>
  <c r="A57" i="103"/>
  <c r="A56" i="103"/>
  <c r="A55" i="103"/>
  <c r="A54" i="103"/>
  <c r="A53" i="103"/>
  <c r="A52" i="103"/>
  <c r="A51" i="103"/>
  <c r="A50" i="103"/>
  <c r="A49" i="103"/>
  <c r="A48" i="103"/>
  <c r="A47" i="103"/>
  <c r="A46" i="103"/>
  <c r="A45" i="103"/>
  <c r="A44" i="103"/>
  <c r="A43" i="103"/>
  <c r="A42" i="103"/>
  <c r="A41" i="103"/>
  <c r="A40" i="103"/>
  <c r="A39" i="103"/>
  <c r="A38" i="103"/>
  <c r="A37" i="103"/>
  <c r="A36" i="103"/>
  <c r="A35" i="103"/>
  <c r="A34" i="103"/>
  <c r="A33" i="103"/>
  <c r="A32" i="103"/>
  <c r="A31" i="103"/>
  <c r="A30" i="103"/>
  <c r="A29" i="103"/>
  <c r="A28" i="103"/>
  <c r="A27" i="103"/>
  <c r="A26" i="103"/>
  <c r="A25" i="103"/>
  <c r="A24" i="103"/>
  <c r="A23" i="103"/>
  <c r="A22" i="103"/>
  <c r="A21" i="103"/>
  <c r="A20" i="103"/>
  <c r="A19" i="103"/>
  <c r="A18" i="103"/>
  <c r="A17" i="103"/>
  <c r="A16" i="103"/>
  <c r="A15" i="103"/>
  <c r="A14" i="103"/>
  <c r="A13" i="103"/>
  <c r="A12" i="103"/>
  <c r="A11" i="103"/>
  <c r="A10" i="103"/>
  <c r="A9" i="103"/>
  <c r="A8" i="103"/>
  <c r="A7" i="103"/>
  <c r="A6" i="103"/>
  <c r="A5" i="103"/>
  <c r="A4" i="103"/>
  <c r="A3" i="103"/>
  <c r="A2" i="103"/>
  <c r="V72" i="102"/>
  <c r="S72" i="102"/>
  <c r="R72" i="102"/>
  <c r="D72" i="102"/>
  <c r="C72" i="102"/>
  <c r="V71" i="102"/>
  <c r="S71" i="102"/>
  <c r="R71" i="102"/>
  <c r="D71" i="102"/>
  <c r="C71" i="102"/>
  <c r="V70" i="102"/>
  <c r="S70" i="102"/>
  <c r="R70" i="102"/>
  <c r="D70" i="102"/>
  <c r="C70" i="102"/>
  <c r="V69" i="102"/>
  <c r="S69" i="102"/>
  <c r="R69" i="102"/>
  <c r="D69" i="102"/>
  <c r="C69" i="102"/>
  <c r="V68" i="102"/>
  <c r="S68" i="102"/>
  <c r="R68" i="102"/>
  <c r="D68" i="102"/>
  <c r="C68" i="102"/>
  <c r="V67" i="102"/>
  <c r="S67" i="102"/>
  <c r="R67" i="102"/>
  <c r="D67" i="102"/>
  <c r="C67" i="102"/>
  <c r="V66" i="102"/>
  <c r="S66" i="102"/>
  <c r="R66" i="102"/>
  <c r="D66" i="102"/>
  <c r="Y66" i="102" s="1"/>
  <c r="C66" i="102"/>
  <c r="V65" i="102"/>
  <c r="S65" i="102"/>
  <c r="R65" i="102"/>
  <c r="D65" i="102"/>
  <c r="C65" i="102"/>
  <c r="V64" i="102"/>
  <c r="S64" i="102"/>
  <c r="R64" i="102"/>
  <c r="D64" i="102"/>
  <c r="Y64" i="102" s="1"/>
  <c r="C64" i="102"/>
  <c r="V63" i="102"/>
  <c r="S63" i="102"/>
  <c r="R63" i="102"/>
  <c r="D63" i="102"/>
  <c r="C63" i="102"/>
  <c r="V62" i="102"/>
  <c r="S62" i="102"/>
  <c r="R62" i="102"/>
  <c r="D62" i="102"/>
  <c r="C62" i="102"/>
  <c r="V61" i="102"/>
  <c r="S61" i="102"/>
  <c r="R61" i="102"/>
  <c r="D61" i="102"/>
  <c r="C61" i="102"/>
  <c r="V60" i="102"/>
  <c r="S60" i="102"/>
  <c r="R60" i="102"/>
  <c r="D60" i="102"/>
  <c r="C60" i="102"/>
  <c r="V59" i="102"/>
  <c r="S59" i="102"/>
  <c r="R59" i="102"/>
  <c r="D59" i="102"/>
  <c r="C59" i="102"/>
  <c r="V58" i="102"/>
  <c r="S58" i="102"/>
  <c r="R58" i="102"/>
  <c r="D58" i="102"/>
  <c r="C58" i="102"/>
  <c r="V57" i="102"/>
  <c r="S57" i="102"/>
  <c r="R57" i="102"/>
  <c r="D57" i="102"/>
  <c r="C57" i="102"/>
  <c r="V56" i="102"/>
  <c r="S56" i="102"/>
  <c r="R56" i="102"/>
  <c r="D56" i="102"/>
  <c r="C56" i="102"/>
  <c r="V55" i="102"/>
  <c r="S55" i="102"/>
  <c r="R55" i="102"/>
  <c r="D55" i="102"/>
  <c r="C55" i="102"/>
  <c r="V54" i="102"/>
  <c r="S54" i="102"/>
  <c r="R54" i="102"/>
  <c r="D54" i="102"/>
  <c r="Y54" i="102" s="1"/>
  <c r="C54" i="102"/>
  <c r="V53" i="102"/>
  <c r="S53" i="102"/>
  <c r="R53" i="102"/>
  <c r="D53" i="102"/>
  <c r="C53" i="102"/>
  <c r="V52" i="102"/>
  <c r="S52" i="102"/>
  <c r="R52" i="102"/>
  <c r="D52" i="102"/>
  <c r="C52" i="102"/>
  <c r="V51" i="102"/>
  <c r="S51" i="102"/>
  <c r="R51" i="102"/>
  <c r="D51" i="102"/>
  <c r="C51" i="102"/>
  <c r="V50" i="102"/>
  <c r="S50" i="102"/>
  <c r="R50" i="102"/>
  <c r="D50" i="102"/>
  <c r="C50" i="102"/>
  <c r="V49" i="102"/>
  <c r="S49" i="102"/>
  <c r="R49" i="102"/>
  <c r="D49" i="102"/>
  <c r="C49" i="102"/>
  <c r="V48" i="102"/>
  <c r="S48" i="102"/>
  <c r="R48" i="102"/>
  <c r="D48" i="102"/>
  <c r="C48" i="102"/>
  <c r="V47" i="102"/>
  <c r="S47" i="102"/>
  <c r="R47" i="102"/>
  <c r="D47" i="102"/>
  <c r="C47" i="102"/>
  <c r="V46" i="102"/>
  <c r="S46" i="102"/>
  <c r="R46" i="102"/>
  <c r="D46" i="102"/>
  <c r="C46" i="102"/>
  <c r="V45" i="102"/>
  <c r="S45" i="102"/>
  <c r="R45" i="102"/>
  <c r="D45" i="102"/>
  <c r="C45" i="102"/>
  <c r="V44" i="102"/>
  <c r="S44" i="102"/>
  <c r="R44" i="102"/>
  <c r="D44" i="102"/>
  <c r="C44" i="102"/>
  <c r="V43" i="102"/>
  <c r="S43" i="102"/>
  <c r="R43" i="102"/>
  <c r="D43" i="102"/>
  <c r="C43" i="102"/>
  <c r="V42" i="102"/>
  <c r="S42" i="102"/>
  <c r="R42" i="102"/>
  <c r="D42" i="102"/>
  <c r="Y42" i="102" s="1"/>
  <c r="C42" i="102"/>
  <c r="V41" i="102"/>
  <c r="S41" i="102"/>
  <c r="R41" i="102"/>
  <c r="D41" i="102"/>
  <c r="Y41" i="102" s="1"/>
  <c r="C41" i="102"/>
  <c r="V40" i="102"/>
  <c r="S40" i="102"/>
  <c r="R40" i="102"/>
  <c r="D40" i="102"/>
  <c r="C40" i="102"/>
  <c r="V39" i="102"/>
  <c r="S39" i="102"/>
  <c r="R39" i="102"/>
  <c r="D39" i="102"/>
  <c r="C39" i="102"/>
  <c r="D38" i="102"/>
  <c r="C38" i="102"/>
  <c r="D37" i="102"/>
  <c r="C37" i="102"/>
  <c r="D36" i="102"/>
  <c r="C36" i="102"/>
  <c r="D35" i="102"/>
  <c r="C35" i="102"/>
  <c r="D34" i="102"/>
  <c r="C34" i="102"/>
  <c r="D33" i="102"/>
  <c r="C33" i="102"/>
  <c r="D32" i="102"/>
  <c r="C32" i="102"/>
  <c r="D31" i="102"/>
  <c r="C31" i="102"/>
  <c r="D30" i="102"/>
  <c r="C30" i="102"/>
  <c r="N29" i="102"/>
  <c r="L29" i="102"/>
  <c r="D29" i="102"/>
  <c r="C29" i="102"/>
  <c r="N28" i="102"/>
  <c r="L28" i="102"/>
  <c r="D28" i="102"/>
  <c r="C28" i="102"/>
  <c r="N27" i="102"/>
  <c r="L27" i="102"/>
  <c r="D27" i="102"/>
  <c r="C27" i="102"/>
  <c r="N26" i="102"/>
  <c r="L26" i="102"/>
  <c r="D26" i="102"/>
  <c r="C26" i="102"/>
  <c r="N25" i="102"/>
  <c r="L25" i="102"/>
  <c r="D25" i="102"/>
  <c r="C25" i="102"/>
  <c r="N24" i="102"/>
  <c r="L24" i="102"/>
  <c r="D24" i="102"/>
  <c r="C24" i="102"/>
  <c r="N23" i="102"/>
  <c r="L23" i="102"/>
  <c r="D23" i="102"/>
  <c r="C23" i="102"/>
  <c r="N22" i="102"/>
  <c r="L22" i="102"/>
  <c r="D22" i="102"/>
  <c r="C22" i="102"/>
  <c r="N21" i="102"/>
  <c r="L21" i="102"/>
  <c r="D21" i="102"/>
  <c r="C21" i="102"/>
  <c r="N20" i="102"/>
  <c r="L20" i="102"/>
  <c r="D20" i="102"/>
  <c r="C20" i="102"/>
  <c r="N19" i="102"/>
  <c r="L19" i="102"/>
  <c r="D19" i="102"/>
  <c r="C19" i="102"/>
  <c r="N18" i="102"/>
  <c r="L18" i="102"/>
  <c r="D18" i="102"/>
  <c r="C18" i="102"/>
  <c r="N17" i="102"/>
  <c r="L17" i="102"/>
  <c r="D17" i="102"/>
  <c r="C17" i="102"/>
  <c r="N16" i="102"/>
  <c r="L16" i="102"/>
  <c r="D16" i="102"/>
  <c r="C16" i="102"/>
  <c r="N15" i="102"/>
  <c r="L15" i="102"/>
  <c r="D15" i="102"/>
  <c r="C15" i="102"/>
  <c r="N14" i="102"/>
  <c r="L14" i="102"/>
  <c r="D14" i="102"/>
  <c r="C14" i="102"/>
  <c r="N13" i="102"/>
  <c r="L13" i="102"/>
  <c r="D13" i="102"/>
  <c r="C13" i="102"/>
  <c r="N12" i="102"/>
  <c r="L12" i="102"/>
  <c r="D12" i="102"/>
  <c r="C12" i="102"/>
  <c r="N11" i="102"/>
  <c r="L11" i="102"/>
  <c r="D11" i="102"/>
  <c r="C11" i="102"/>
  <c r="N10" i="102"/>
  <c r="L10" i="102"/>
  <c r="D10" i="102"/>
  <c r="C10" i="102"/>
  <c r="N9" i="102"/>
  <c r="L9" i="102"/>
  <c r="D9" i="102"/>
  <c r="C9" i="102"/>
  <c r="N8" i="102"/>
  <c r="L8" i="102"/>
  <c r="D8" i="102"/>
  <c r="C8" i="102"/>
  <c r="AC7" i="102"/>
  <c r="N7" i="102"/>
  <c r="L7" i="102"/>
  <c r="D7" i="102"/>
  <c r="C7" i="102"/>
  <c r="N6" i="102"/>
  <c r="L6" i="102"/>
  <c r="D6" i="102"/>
  <c r="C6" i="102"/>
  <c r="N5" i="102"/>
  <c r="L5" i="102"/>
  <c r="D5" i="102"/>
  <c r="C5" i="102"/>
  <c r="K2" i="102"/>
  <c r="H2" i="102"/>
  <c r="G2" i="102"/>
  <c r="A156" i="101"/>
  <c r="A155" i="101"/>
  <c r="A154" i="101"/>
  <c r="A153" i="101"/>
  <c r="A152" i="101"/>
  <c r="A151" i="101"/>
  <c r="A150" i="101"/>
  <c r="A149" i="101"/>
  <c r="A148" i="101"/>
  <c r="A147" i="101"/>
  <c r="A146" i="101"/>
  <c r="A145" i="101"/>
  <c r="A144" i="101"/>
  <c r="A143" i="101"/>
  <c r="A142" i="101"/>
  <c r="A141" i="101"/>
  <c r="A140" i="101"/>
  <c r="A139" i="101"/>
  <c r="A138" i="101"/>
  <c r="A137" i="101"/>
  <c r="A136" i="101"/>
  <c r="A135" i="101"/>
  <c r="A134" i="101"/>
  <c r="A133" i="101"/>
  <c r="A132" i="101"/>
  <c r="A131" i="101"/>
  <c r="A130" i="101"/>
  <c r="A129" i="101"/>
  <c r="A128" i="101"/>
  <c r="A127" i="101"/>
  <c r="A126" i="101"/>
  <c r="A125" i="101"/>
  <c r="A124" i="101"/>
  <c r="A123" i="101"/>
  <c r="A122" i="101"/>
  <c r="A121" i="101"/>
  <c r="A120" i="101"/>
  <c r="A119" i="101"/>
  <c r="A118" i="101"/>
  <c r="A117" i="101"/>
  <c r="A116" i="101"/>
  <c r="A115" i="101"/>
  <c r="A114" i="101"/>
  <c r="A113" i="101"/>
  <c r="A112" i="101"/>
  <c r="A111" i="101"/>
  <c r="A110" i="101"/>
  <c r="A109" i="101"/>
  <c r="A108" i="101"/>
  <c r="A107" i="101"/>
  <c r="A106" i="101"/>
  <c r="A105" i="101"/>
  <c r="A104" i="101"/>
  <c r="A103" i="101"/>
  <c r="A102" i="101"/>
  <c r="A101" i="101"/>
  <c r="A100" i="101"/>
  <c r="A99" i="101"/>
  <c r="A98" i="101"/>
  <c r="A97" i="101"/>
  <c r="A96" i="101"/>
  <c r="A95" i="101"/>
  <c r="A94" i="101"/>
  <c r="A93" i="101"/>
  <c r="A92" i="101"/>
  <c r="A91" i="101"/>
  <c r="A90" i="101"/>
  <c r="A89" i="101"/>
  <c r="A88" i="101"/>
  <c r="A87" i="101"/>
  <c r="A86" i="101"/>
  <c r="A85" i="101"/>
  <c r="A84" i="101"/>
  <c r="A83" i="101"/>
  <c r="A82" i="101"/>
  <c r="A81" i="101"/>
  <c r="A80" i="101"/>
  <c r="A79" i="101"/>
  <c r="A78" i="101"/>
  <c r="A77" i="101"/>
  <c r="A76" i="101"/>
  <c r="A75" i="101"/>
  <c r="A74" i="101"/>
  <c r="A73" i="101"/>
  <c r="A72" i="101"/>
  <c r="A71" i="101"/>
  <c r="A70" i="101"/>
  <c r="A69" i="101"/>
  <c r="A68" i="101"/>
  <c r="A67" i="101"/>
  <c r="A66" i="101"/>
  <c r="A65" i="101"/>
  <c r="A64" i="101"/>
  <c r="A63" i="101"/>
  <c r="A62" i="101"/>
  <c r="A61" i="101"/>
  <c r="A60" i="101"/>
  <c r="A59" i="101"/>
  <c r="A58" i="101"/>
  <c r="A57" i="101"/>
  <c r="A56" i="101"/>
  <c r="A55" i="101"/>
  <c r="A54" i="101"/>
  <c r="A53" i="101"/>
  <c r="A52" i="101"/>
  <c r="A51" i="101"/>
  <c r="A50" i="101"/>
  <c r="A49" i="101"/>
  <c r="A48" i="101"/>
  <c r="A47" i="101"/>
  <c r="A46" i="101"/>
  <c r="A45" i="101"/>
  <c r="A44" i="101"/>
  <c r="A43" i="101"/>
  <c r="A42" i="101"/>
  <c r="A41" i="101"/>
  <c r="A40" i="101"/>
  <c r="A39" i="101"/>
  <c r="A38" i="101"/>
  <c r="A37" i="101"/>
  <c r="A36" i="101"/>
  <c r="A35" i="101"/>
  <c r="A34" i="101"/>
  <c r="A33" i="101"/>
  <c r="A32" i="101"/>
  <c r="A31" i="101"/>
  <c r="A30" i="101"/>
  <c r="A29" i="101"/>
  <c r="A28" i="101"/>
  <c r="A27" i="101"/>
  <c r="A26" i="101"/>
  <c r="A25" i="101"/>
  <c r="A24" i="101"/>
  <c r="A23" i="101"/>
  <c r="A22" i="101"/>
  <c r="A21" i="101"/>
  <c r="A20" i="101"/>
  <c r="A19" i="101"/>
  <c r="A18" i="101"/>
  <c r="A17" i="101"/>
  <c r="A16" i="101"/>
  <c r="A15" i="101"/>
  <c r="A14" i="101"/>
  <c r="A13" i="101"/>
  <c r="A12" i="101"/>
  <c r="A11" i="101"/>
  <c r="A10" i="101"/>
  <c r="A9" i="101"/>
  <c r="A8" i="101"/>
  <c r="A7" i="101"/>
  <c r="A6" i="101"/>
  <c r="A5" i="101"/>
  <c r="A4" i="101"/>
  <c r="A3" i="101"/>
  <c r="A2" i="101"/>
  <c r="V72" i="100"/>
  <c r="S72" i="100"/>
  <c r="R72" i="100"/>
  <c r="D72" i="100"/>
  <c r="C72" i="100"/>
  <c r="V71" i="100"/>
  <c r="S71" i="100"/>
  <c r="R71" i="100"/>
  <c r="D71" i="100"/>
  <c r="C71" i="100"/>
  <c r="V70" i="100"/>
  <c r="S70" i="100"/>
  <c r="R70" i="100"/>
  <c r="D70" i="100"/>
  <c r="C70" i="100"/>
  <c r="V69" i="100"/>
  <c r="S69" i="100"/>
  <c r="R69" i="100"/>
  <c r="D69" i="100"/>
  <c r="C69" i="100"/>
  <c r="V68" i="100"/>
  <c r="S68" i="100"/>
  <c r="R68" i="100"/>
  <c r="D68" i="100"/>
  <c r="Y68" i="100" s="1"/>
  <c r="C68" i="100"/>
  <c r="V67" i="100"/>
  <c r="S67" i="100"/>
  <c r="R67" i="100"/>
  <c r="D67" i="100"/>
  <c r="C67" i="100"/>
  <c r="V66" i="100"/>
  <c r="S66" i="100"/>
  <c r="R66" i="100"/>
  <c r="D66" i="100"/>
  <c r="Y66" i="100" s="1"/>
  <c r="C66" i="100"/>
  <c r="V65" i="100"/>
  <c r="S65" i="100"/>
  <c r="R65" i="100"/>
  <c r="D65" i="100"/>
  <c r="Y65" i="100" s="1"/>
  <c r="C65" i="100"/>
  <c r="V64" i="100"/>
  <c r="S64" i="100"/>
  <c r="R64" i="100"/>
  <c r="D64" i="100"/>
  <c r="Y64" i="100" s="1"/>
  <c r="C64" i="100"/>
  <c r="V63" i="100"/>
  <c r="S63" i="100"/>
  <c r="R63" i="100"/>
  <c r="D63" i="100"/>
  <c r="Y63" i="100" s="1"/>
  <c r="C63" i="100"/>
  <c r="V62" i="100"/>
  <c r="S62" i="100"/>
  <c r="R62" i="100"/>
  <c r="D62" i="100"/>
  <c r="C62" i="100"/>
  <c r="V61" i="100"/>
  <c r="S61" i="100"/>
  <c r="R61" i="100"/>
  <c r="D61" i="100"/>
  <c r="Y61" i="100" s="1"/>
  <c r="C61" i="100"/>
  <c r="V60" i="100"/>
  <c r="S60" i="100"/>
  <c r="R60" i="100"/>
  <c r="D60" i="100"/>
  <c r="C60" i="100"/>
  <c r="V59" i="100"/>
  <c r="S59" i="100"/>
  <c r="R59" i="100"/>
  <c r="D59" i="100"/>
  <c r="C59" i="100"/>
  <c r="V58" i="100"/>
  <c r="S58" i="100"/>
  <c r="R58" i="100"/>
  <c r="D58" i="100"/>
  <c r="C58" i="100"/>
  <c r="V57" i="100"/>
  <c r="S57" i="100"/>
  <c r="R57" i="100"/>
  <c r="D57" i="100"/>
  <c r="C57" i="100"/>
  <c r="V56" i="100"/>
  <c r="S56" i="100"/>
  <c r="R56" i="100"/>
  <c r="D56" i="100"/>
  <c r="Y56" i="100" s="1"/>
  <c r="C56" i="100"/>
  <c r="V55" i="100"/>
  <c r="S55" i="100"/>
  <c r="R55" i="100"/>
  <c r="D55" i="100"/>
  <c r="Y55" i="100" s="1"/>
  <c r="C55" i="100"/>
  <c r="V54" i="100"/>
  <c r="S54" i="100"/>
  <c r="R54" i="100"/>
  <c r="D54" i="100"/>
  <c r="Y54" i="100" s="1"/>
  <c r="C54" i="100"/>
  <c r="V53" i="100"/>
  <c r="S53" i="100"/>
  <c r="R53" i="100"/>
  <c r="D53" i="100"/>
  <c r="Y53" i="100" s="1"/>
  <c r="C53" i="100"/>
  <c r="V52" i="100"/>
  <c r="S52" i="100"/>
  <c r="R52" i="100"/>
  <c r="D52" i="100"/>
  <c r="C52" i="100"/>
  <c r="V51" i="100"/>
  <c r="S51" i="100"/>
  <c r="R51" i="100"/>
  <c r="D51" i="100"/>
  <c r="C51" i="100"/>
  <c r="V50" i="100"/>
  <c r="S50" i="100"/>
  <c r="R50" i="100"/>
  <c r="D50" i="100"/>
  <c r="Y50" i="100" s="1"/>
  <c r="C50" i="100"/>
  <c r="V49" i="100"/>
  <c r="S49" i="100"/>
  <c r="R49" i="100"/>
  <c r="D49" i="100"/>
  <c r="Y49" i="100" s="1"/>
  <c r="C49" i="100"/>
  <c r="V48" i="100"/>
  <c r="S48" i="100"/>
  <c r="R48" i="100"/>
  <c r="D48" i="100"/>
  <c r="C48" i="100"/>
  <c r="V47" i="100"/>
  <c r="S47" i="100"/>
  <c r="R47" i="100"/>
  <c r="D47" i="100"/>
  <c r="C47" i="100"/>
  <c r="V46" i="100"/>
  <c r="S46" i="100"/>
  <c r="R46" i="100"/>
  <c r="D46" i="100"/>
  <c r="C46" i="100"/>
  <c r="V45" i="100"/>
  <c r="S45" i="100"/>
  <c r="R45" i="100"/>
  <c r="D45" i="100"/>
  <c r="C45" i="100"/>
  <c r="V44" i="100"/>
  <c r="S44" i="100"/>
  <c r="R44" i="100"/>
  <c r="D44" i="100"/>
  <c r="C44" i="100"/>
  <c r="V43" i="100"/>
  <c r="S43" i="100"/>
  <c r="R43" i="100"/>
  <c r="D43" i="100"/>
  <c r="Y43" i="100" s="1"/>
  <c r="C43" i="100"/>
  <c r="V42" i="100"/>
  <c r="S42" i="100"/>
  <c r="R42" i="100"/>
  <c r="D42" i="100"/>
  <c r="Y42" i="100" s="1"/>
  <c r="C42" i="100"/>
  <c r="V41" i="100"/>
  <c r="S41" i="100"/>
  <c r="R41" i="100"/>
  <c r="D41" i="100"/>
  <c r="Y41" i="100" s="1"/>
  <c r="C41" i="100"/>
  <c r="V40" i="100"/>
  <c r="S40" i="100"/>
  <c r="R40" i="100"/>
  <c r="D40" i="100"/>
  <c r="C40" i="100"/>
  <c r="V39" i="100"/>
  <c r="S39" i="100"/>
  <c r="R39" i="100"/>
  <c r="D39" i="100"/>
  <c r="Y39" i="100" s="1"/>
  <c r="C39" i="100"/>
  <c r="V38" i="100"/>
  <c r="S38" i="100"/>
  <c r="R38" i="100"/>
  <c r="D38" i="100"/>
  <c r="Y38" i="100" s="1"/>
  <c r="C38" i="100"/>
  <c r="V37" i="100"/>
  <c r="S37" i="100"/>
  <c r="R37" i="100"/>
  <c r="D37" i="100"/>
  <c r="C37" i="100"/>
  <c r="V36" i="100"/>
  <c r="S36" i="100"/>
  <c r="R36" i="100"/>
  <c r="D36" i="100"/>
  <c r="C36" i="100"/>
  <c r="V35" i="100"/>
  <c r="S35" i="100"/>
  <c r="R35" i="100"/>
  <c r="D35" i="100"/>
  <c r="C35" i="100"/>
  <c r="V34" i="100"/>
  <c r="S34" i="100"/>
  <c r="R34" i="100"/>
  <c r="D34" i="100"/>
  <c r="C34" i="100"/>
  <c r="V33" i="100"/>
  <c r="S33" i="100"/>
  <c r="R33" i="100"/>
  <c r="D33" i="100"/>
  <c r="Y33" i="100" s="1"/>
  <c r="C33" i="100"/>
  <c r="D32" i="100"/>
  <c r="C32" i="100"/>
  <c r="D31" i="100"/>
  <c r="C31" i="100"/>
  <c r="D30" i="100"/>
  <c r="C30" i="100"/>
  <c r="D29" i="100"/>
  <c r="Y29" i="100" s="1"/>
  <c r="C29" i="100"/>
  <c r="D28" i="100"/>
  <c r="C28" i="100"/>
  <c r="D27" i="100"/>
  <c r="C27" i="100"/>
  <c r="D26" i="100"/>
  <c r="Y26" i="100" s="1"/>
  <c r="C26" i="100"/>
  <c r="D25" i="100"/>
  <c r="C25" i="100"/>
  <c r="D24" i="100"/>
  <c r="C24" i="100"/>
  <c r="D23" i="100"/>
  <c r="Y23" i="100" s="1"/>
  <c r="C23" i="100"/>
  <c r="D22" i="100"/>
  <c r="C22" i="100"/>
  <c r="D21" i="100"/>
  <c r="C21" i="100"/>
  <c r="D20" i="100"/>
  <c r="Y20" i="100" s="1"/>
  <c r="C20" i="100"/>
  <c r="D19" i="100"/>
  <c r="C19" i="100"/>
  <c r="D18" i="100"/>
  <c r="C18" i="100"/>
  <c r="D17" i="100"/>
  <c r="Y17" i="100" s="1"/>
  <c r="C17" i="100"/>
  <c r="D16" i="100"/>
  <c r="C16" i="100"/>
  <c r="N15" i="100"/>
  <c r="L15" i="100"/>
  <c r="D15" i="100"/>
  <c r="C15" i="100"/>
  <c r="N14" i="100"/>
  <c r="L14" i="100"/>
  <c r="D14" i="100"/>
  <c r="C14" i="100"/>
  <c r="N13" i="100"/>
  <c r="L13" i="100"/>
  <c r="D13" i="100"/>
  <c r="C13" i="100"/>
  <c r="N12" i="100"/>
  <c r="L12" i="100"/>
  <c r="D12" i="100"/>
  <c r="C12" i="100"/>
  <c r="N11" i="100"/>
  <c r="L11" i="100"/>
  <c r="D11" i="100"/>
  <c r="C11" i="100"/>
  <c r="N10" i="100"/>
  <c r="L10" i="100"/>
  <c r="D10" i="100"/>
  <c r="C10" i="100"/>
  <c r="N9" i="100"/>
  <c r="L9" i="100"/>
  <c r="D9" i="100"/>
  <c r="C9" i="100"/>
  <c r="N8" i="100"/>
  <c r="L8" i="100"/>
  <c r="D8" i="100"/>
  <c r="C8" i="100"/>
  <c r="AC7" i="100"/>
  <c r="N7" i="100"/>
  <c r="L7" i="100"/>
  <c r="D7" i="100"/>
  <c r="C7" i="100"/>
  <c r="N6" i="100"/>
  <c r="L6" i="100"/>
  <c r="D6" i="100"/>
  <c r="C6" i="100"/>
  <c r="N5" i="100"/>
  <c r="L5" i="100"/>
  <c r="D5" i="100"/>
  <c r="C5" i="100"/>
  <c r="K2" i="100"/>
  <c r="H2" i="100"/>
  <c r="G2" i="100"/>
  <c r="T68" i="102" l="1"/>
  <c r="Y68" i="102"/>
  <c r="T52" i="100"/>
  <c r="U52" i="100" s="1"/>
  <c r="Y52" i="100"/>
  <c r="T8" i="102"/>
  <c r="W8" i="102" s="1"/>
  <c r="T11" i="102"/>
  <c r="W11" i="102" s="1"/>
  <c r="T14" i="102"/>
  <c r="W14" i="102" s="1"/>
  <c r="T17" i="102"/>
  <c r="W17" i="102" s="1"/>
  <c r="T20" i="102"/>
  <c r="W20" i="102" s="1"/>
  <c r="T23" i="102"/>
  <c r="W23" i="102" s="1"/>
  <c r="T26" i="102"/>
  <c r="W26" i="102" s="1"/>
  <c r="T29" i="102"/>
  <c r="W29" i="102" s="1"/>
  <c r="T34" i="102"/>
  <c r="W34" i="102" s="1"/>
  <c r="T49" i="102"/>
  <c r="W49" i="102" s="1"/>
  <c r="Y49" i="102"/>
  <c r="T61" i="102"/>
  <c r="W61" i="102" s="1"/>
  <c r="Y61" i="102"/>
  <c r="T9" i="100"/>
  <c r="W9" i="100" s="1"/>
  <c r="T5" i="102"/>
  <c r="W5" i="102" s="1"/>
  <c r="T21" i="100"/>
  <c r="W21" i="100" s="1"/>
  <c r="Y21" i="100"/>
  <c r="T45" i="100"/>
  <c r="W45" i="100" s="1"/>
  <c r="X45" i="100" s="1"/>
  <c r="Y45" i="100"/>
  <c r="T57" i="100"/>
  <c r="Y57" i="100"/>
  <c r="T47" i="100"/>
  <c r="Y47" i="100"/>
  <c r="T69" i="100"/>
  <c r="Y69" i="100"/>
  <c r="T7" i="100"/>
  <c r="W7" i="100" s="1"/>
  <c r="T62" i="100"/>
  <c r="Y62" i="100"/>
  <c r="T35" i="102"/>
  <c r="W35" i="102" s="1"/>
  <c r="T47" i="102"/>
  <c r="W47" i="102" s="1"/>
  <c r="X47" i="102" s="1"/>
  <c r="Y47" i="102"/>
  <c r="T59" i="102"/>
  <c r="W59" i="102" s="1"/>
  <c r="X59" i="102" s="1"/>
  <c r="Y59" i="102"/>
  <c r="T71" i="102"/>
  <c r="W71" i="102" s="1"/>
  <c r="X71" i="102" s="1"/>
  <c r="Y71" i="102"/>
  <c r="T32" i="100"/>
  <c r="W32" i="100" s="1"/>
  <c r="Y32" i="100"/>
  <c r="T40" i="100"/>
  <c r="W40" i="100" s="1"/>
  <c r="Y40" i="100"/>
  <c r="T27" i="100"/>
  <c r="W27" i="100" s="1"/>
  <c r="Y27" i="100"/>
  <c r="T16" i="100"/>
  <c r="W16" i="100" s="1"/>
  <c r="Y16" i="100"/>
  <c r="T67" i="100"/>
  <c r="W67" i="100" s="1"/>
  <c r="Y67" i="100"/>
  <c r="T6" i="102"/>
  <c r="W6" i="102" s="1"/>
  <c r="T40" i="102"/>
  <c r="Y40" i="102"/>
  <c r="T52" i="102"/>
  <c r="W52" i="102" s="1"/>
  <c r="Y52" i="102"/>
  <c r="T63" i="102"/>
  <c r="W63" i="102" s="1"/>
  <c r="X63" i="102" s="1"/>
  <c r="Y63" i="102"/>
  <c r="T15" i="100"/>
  <c r="W15" i="100" s="1"/>
  <c r="T56" i="102"/>
  <c r="Y56" i="102"/>
  <c r="T22" i="100"/>
  <c r="W22" i="100" s="1"/>
  <c r="Y22" i="100"/>
  <c r="T28" i="100"/>
  <c r="W28" i="100" s="1"/>
  <c r="Y28" i="100"/>
  <c r="T36" i="100"/>
  <c r="W36" i="100" s="1"/>
  <c r="X36" i="100" s="1"/>
  <c r="Y36" i="100"/>
  <c r="T48" i="100"/>
  <c r="W48" i="100" s="1"/>
  <c r="X48" i="100" s="1"/>
  <c r="Y48" i="100"/>
  <c r="T60" i="100"/>
  <c r="W60" i="100" s="1"/>
  <c r="X60" i="100" s="1"/>
  <c r="Y60" i="100"/>
  <c r="T72" i="100"/>
  <c r="W72" i="100" s="1"/>
  <c r="X72" i="100" s="1"/>
  <c r="Y72" i="100"/>
  <c r="T9" i="102"/>
  <c r="W9" i="102" s="1"/>
  <c r="T12" i="102"/>
  <c r="W12" i="102" s="1"/>
  <c r="T15" i="102"/>
  <c r="W15" i="102" s="1"/>
  <c r="T18" i="102"/>
  <c r="W18" i="102" s="1"/>
  <c r="T21" i="102"/>
  <c r="W21" i="102" s="1"/>
  <c r="T24" i="102"/>
  <c r="W24" i="102" s="1"/>
  <c r="T27" i="102"/>
  <c r="W27" i="102" s="1"/>
  <c r="T30" i="102"/>
  <c r="W30" i="102" s="1"/>
  <c r="T36" i="102"/>
  <c r="W36" i="102" s="1"/>
  <c r="T45" i="102"/>
  <c r="W45" i="102" s="1"/>
  <c r="X45" i="102" s="1"/>
  <c r="Y45" i="102"/>
  <c r="T57" i="102"/>
  <c r="Y57" i="102"/>
  <c r="T69" i="102"/>
  <c r="Y69" i="102"/>
  <c r="T39" i="102"/>
  <c r="W39" i="102" s="1"/>
  <c r="Y39" i="102"/>
  <c r="T59" i="100"/>
  <c r="Y59" i="100"/>
  <c r="T50" i="102"/>
  <c r="W50" i="102" s="1"/>
  <c r="Y50" i="102"/>
  <c r="T62" i="102"/>
  <c r="W62" i="102" s="1"/>
  <c r="X62" i="102" s="1"/>
  <c r="Y62" i="102"/>
  <c r="T51" i="102"/>
  <c r="Y51" i="102"/>
  <c r="T71" i="100"/>
  <c r="Y71" i="100"/>
  <c r="T34" i="100"/>
  <c r="W34" i="100" s="1"/>
  <c r="Y34" i="100"/>
  <c r="T46" i="100"/>
  <c r="W46" i="100" s="1"/>
  <c r="Y46" i="100"/>
  <c r="T58" i="100"/>
  <c r="W58" i="100" s="1"/>
  <c r="Y58" i="100"/>
  <c r="T70" i="100"/>
  <c r="W70" i="100" s="1"/>
  <c r="X70" i="100" s="1"/>
  <c r="Y70" i="100"/>
  <c r="T31" i="102"/>
  <c r="W31" i="102" s="1"/>
  <c r="T37" i="102"/>
  <c r="W37" i="102" s="1"/>
  <c r="T43" i="102"/>
  <c r="Y43" i="102"/>
  <c r="T55" i="102"/>
  <c r="W55" i="102" s="1"/>
  <c r="X55" i="102" s="1"/>
  <c r="Y55" i="102"/>
  <c r="T67" i="102"/>
  <c r="Y67" i="102"/>
  <c r="T6" i="100"/>
  <c r="W6" i="100" s="1"/>
  <c r="T12" i="100"/>
  <c r="W12" i="100" s="1"/>
  <c r="T44" i="102"/>
  <c r="Y44" i="102"/>
  <c r="T18" i="100"/>
  <c r="W18" i="100" s="1"/>
  <c r="Y18" i="100"/>
  <c r="T24" i="100"/>
  <c r="W24" i="100" s="1"/>
  <c r="Y24" i="100"/>
  <c r="T30" i="100"/>
  <c r="W30" i="100" s="1"/>
  <c r="Y30" i="100"/>
  <c r="T51" i="100"/>
  <c r="W51" i="100" s="1"/>
  <c r="X51" i="100" s="1"/>
  <c r="Y51" i="100"/>
  <c r="T7" i="102"/>
  <c r="W7" i="102" s="1"/>
  <c r="T48" i="102"/>
  <c r="W48" i="102" s="1"/>
  <c r="Y48" i="102"/>
  <c r="T60" i="102"/>
  <c r="W60" i="102" s="1"/>
  <c r="X60" i="102" s="1"/>
  <c r="Y60" i="102"/>
  <c r="T72" i="102"/>
  <c r="W72" i="102" s="1"/>
  <c r="X72" i="102" s="1"/>
  <c r="Y72" i="102"/>
  <c r="T33" i="102"/>
  <c r="W33" i="102" s="1"/>
  <c r="T35" i="100"/>
  <c r="U35" i="100" s="1"/>
  <c r="Y35" i="100"/>
  <c r="T10" i="102"/>
  <c r="W10" i="102" s="1"/>
  <c r="T13" i="102"/>
  <c r="W13" i="102" s="1"/>
  <c r="T16" i="102"/>
  <c r="W16" i="102" s="1"/>
  <c r="T19" i="102"/>
  <c r="W19" i="102" s="1"/>
  <c r="T22" i="102"/>
  <c r="W22" i="102" s="1"/>
  <c r="T25" i="102"/>
  <c r="W25" i="102" s="1"/>
  <c r="T28" i="102"/>
  <c r="W28" i="102" s="1"/>
  <c r="T32" i="102"/>
  <c r="W32" i="102" s="1"/>
  <c r="T38" i="102"/>
  <c r="W38" i="102" s="1"/>
  <c r="Y38" i="102"/>
  <c r="T53" i="102"/>
  <c r="U53" i="102" s="1"/>
  <c r="Y53" i="102"/>
  <c r="T65" i="102"/>
  <c r="Y65" i="102"/>
  <c r="T44" i="100"/>
  <c r="W44" i="100" s="1"/>
  <c r="X44" i="100" s="1"/>
  <c r="Y44" i="100"/>
  <c r="T19" i="100"/>
  <c r="W19" i="100" s="1"/>
  <c r="Y19" i="100"/>
  <c r="T25" i="100"/>
  <c r="W25" i="100" s="1"/>
  <c r="Y25" i="100"/>
  <c r="T31" i="100"/>
  <c r="W31" i="100" s="1"/>
  <c r="Y31" i="100"/>
  <c r="T37" i="100"/>
  <c r="W37" i="100" s="1"/>
  <c r="X37" i="100" s="1"/>
  <c r="Y37" i="100"/>
  <c r="T46" i="102"/>
  <c r="W46" i="102" s="1"/>
  <c r="Y46" i="102"/>
  <c r="T58" i="102"/>
  <c r="W58" i="102" s="1"/>
  <c r="X58" i="102" s="1"/>
  <c r="Y58" i="102"/>
  <c r="T70" i="102"/>
  <c r="Y70" i="102"/>
  <c r="G35" i="102"/>
  <c r="G33" i="102"/>
  <c r="G31" i="102"/>
  <c r="G36" i="102"/>
  <c r="G34" i="102"/>
  <c r="G37" i="102"/>
  <c r="G32" i="102"/>
  <c r="G30" i="102"/>
  <c r="H30" i="102"/>
  <c r="H35" i="102"/>
  <c r="H33" i="102"/>
  <c r="H31" i="102"/>
  <c r="H36" i="102"/>
  <c r="H34" i="102"/>
  <c r="H37" i="102"/>
  <c r="H32" i="102"/>
  <c r="K37" i="102"/>
  <c r="K30" i="102"/>
  <c r="K35" i="102"/>
  <c r="K33" i="102"/>
  <c r="K31" i="102"/>
  <c r="K36" i="102"/>
  <c r="K32" i="102"/>
  <c r="K34" i="102"/>
  <c r="X67" i="100"/>
  <c r="U51" i="102"/>
  <c r="X48" i="102"/>
  <c r="X46" i="102"/>
  <c r="T66" i="102"/>
  <c r="W66" i="102" s="1"/>
  <c r="X66" i="102" s="1"/>
  <c r="U72" i="100"/>
  <c r="T61" i="100"/>
  <c r="W61" i="100" s="1"/>
  <c r="X61" i="100" s="1"/>
  <c r="T63" i="100"/>
  <c r="W63" i="100" s="1"/>
  <c r="X63" i="100" s="1"/>
  <c r="T56" i="100"/>
  <c r="W56" i="100" s="1"/>
  <c r="X56" i="100" s="1"/>
  <c r="T54" i="102"/>
  <c r="W54" i="102" s="1"/>
  <c r="X54" i="102" s="1"/>
  <c r="W40" i="102"/>
  <c r="X40" i="102" s="1"/>
  <c r="U40" i="102"/>
  <c r="T38" i="100"/>
  <c r="W38" i="100" s="1"/>
  <c r="X38" i="100" s="1"/>
  <c r="T42" i="102"/>
  <c r="T50" i="100"/>
  <c r="W50" i="100" s="1"/>
  <c r="X50" i="100" s="1"/>
  <c r="W35" i="100"/>
  <c r="X35" i="100" s="1"/>
  <c r="U55" i="102"/>
  <c r="W62" i="100"/>
  <c r="X62" i="100" s="1"/>
  <c r="U62" i="100"/>
  <c r="W65" i="102"/>
  <c r="X65" i="102" s="1"/>
  <c r="U65" i="102"/>
  <c r="U67" i="102"/>
  <c r="W67" i="102"/>
  <c r="X67" i="102" s="1"/>
  <c r="U43" i="102"/>
  <c r="W43" i="102"/>
  <c r="X43" i="102" s="1"/>
  <c r="T39" i="100"/>
  <c r="W39" i="100" s="1"/>
  <c r="X39" i="100" s="1"/>
  <c r="T64" i="100"/>
  <c r="T41" i="102"/>
  <c r="T68" i="100"/>
  <c r="W68" i="100" s="1"/>
  <c r="X68" i="100" s="1"/>
  <c r="T17" i="100"/>
  <c r="W17" i="100" s="1"/>
  <c r="T49" i="100"/>
  <c r="W49" i="100" s="1"/>
  <c r="X49" i="100" s="1"/>
  <c r="U50" i="102"/>
  <c r="W52" i="100"/>
  <c r="X52" i="100" s="1"/>
  <c r="U51" i="100"/>
  <c r="U52" i="102"/>
  <c r="U60" i="102"/>
  <c r="T64" i="102"/>
  <c r="T23" i="100"/>
  <c r="W23" i="100" s="1"/>
  <c r="T33" i="100"/>
  <c r="T26" i="100"/>
  <c r="W26" i="100" s="1"/>
  <c r="K26" i="102"/>
  <c r="H16" i="102"/>
  <c r="K17" i="102"/>
  <c r="H28" i="102"/>
  <c r="K8" i="102"/>
  <c r="G5" i="102"/>
  <c r="Q5" i="102" s="1"/>
  <c r="G13" i="102"/>
  <c r="P13" i="102" s="1"/>
  <c r="G22" i="102"/>
  <c r="P22" i="102" s="1"/>
  <c r="H13" i="102"/>
  <c r="H22" i="102"/>
  <c r="K6" i="102"/>
  <c r="K11" i="102"/>
  <c r="K20" i="102"/>
  <c r="K29" i="102"/>
  <c r="G7" i="102"/>
  <c r="Q7" i="102" s="1"/>
  <c r="V7" i="102" s="1"/>
  <c r="X7" i="102" s="1"/>
  <c r="H7" i="102"/>
  <c r="G16" i="102"/>
  <c r="P16" i="102" s="1"/>
  <c r="G25" i="102"/>
  <c r="P25" i="102" s="1"/>
  <c r="H25" i="102"/>
  <c r="K5" i="102"/>
  <c r="K14" i="102"/>
  <c r="K23" i="102"/>
  <c r="G28" i="102"/>
  <c r="P28" i="102" s="1"/>
  <c r="G10" i="102"/>
  <c r="P10" i="102" s="1"/>
  <c r="G19" i="102"/>
  <c r="P19" i="102" s="1"/>
  <c r="H10" i="102"/>
  <c r="H19" i="102"/>
  <c r="U45" i="102"/>
  <c r="U57" i="102"/>
  <c r="W57" i="102"/>
  <c r="X57" i="102" s="1"/>
  <c r="X39" i="102"/>
  <c r="U49" i="102"/>
  <c r="U61" i="102"/>
  <c r="U69" i="102"/>
  <c r="W69" i="102"/>
  <c r="X69" i="102" s="1"/>
  <c r="X49" i="102"/>
  <c r="X61" i="102"/>
  <c r="U47" i="102"/>
  <c r="U59" i="102"/>
  <c r="U71" i="102"/>
  <c r="W44" i="102"/>
  <c r="X44" i="102" s="1"/>
  <c r="U44" i="102"/>
  <c r="W56" i="102"/>
  <c r="X56" i="102" s="1"/>
  <c r="U56" i="102"/>
  <c r="W68" i="102"/>
  <c r="X68" i="102" s="1"/>
  <c r="U68" i="102"/>
  <c r="U48" i="102"/>
  <c r="X50" i="102"/>
  <c r="U70" i="102"/>
  <c r="W70" i="102"/>
  <c r="X70" i="102" s="1"/>
  <c r="X52" i="102"/>
  <c r="H5" i="102"/>
  <c r="G8" i="102"/>
  <c r="K9" i="102"/>
  <c r="G11" i="102"/>
  <c r="K12" i="102"/>
  <c r="G14" i="102"/>
  <c r="K15" i="102"/>
  <c r="G17" i="102"/>
  <c r="K18" i="102"/>
  <c r="G20" i="102"/>
  <c r="K21" i="102"/>
  <c r="G23" i="102"/>
  <c r="K24" i="102"/>
  <c r="G26" i="102"/>
  <c r="K27" i="102"/>
  <c r="G29" i="102"/>
  <c r="U39" i="102"/>
  <c r="H8" i="102"/>
  <c r="H11" i="102"/>
  <c r="H14" i="102"/>
  <c r="H17" i="102"/>
  <c r="H20" i="102"/>
  <c r="H23" i="102"/>
  <c r="H26" i="102"/>
  <c r="H29" i="102"/>
  <c r="G6" i="102"/>
  <c r="K7" i="102"/>
  <c r="W51" i="102"/>
  <c r="X51" i="102" s="1"/>
  <c r="H6" i="102"/>
  <c r="G9" i="102"/>
  <c r="K10" i="102"/>
  <c r="G12" i="102"/>
  <c r="K13" i="102"/>
  <c r="G15" i="102"/>
  <c r="K16" i="102"/>
  <c r="G18" i="102"/>
  <c r="K19" i="102"/>
  <c r="G21" i="102"/>
  <c r="K22" i="102"/>
  <c r="G24" i="102"/>
  <c r="K25" i="102"/>
  <c r="G27" i="102"/>
  <c r="K28" i="102"/>
  <c r="H9" i="102"/>
  <c r="H12" i="102"/>
  <c r="H15" i="102"/>
  <c r="H18" i="102"/>
  <c r="H21" i="102"/>
  <c r="H24" i="102"/>
  <c r="H27" i="102"/>
  <c r="K6" i="100"/>
  <c r="K5" i="100"/>
  <c r="G7" i="100"/>
  <c r="Q7" i="100" s="1"/>
  <c r="G5" i="100"/>
  <c r="R5" i="100" s="1"/>
  <c r="Y5" i="100" s="1"/>
  <c r="R30" i="100"/>
  <c r="U46" i="100"/>
  <c r="X58" i="100"/>
  <c r="U34" i="100"/>
  <c r="U36" i="100"/>
  <c r="X46" i="100"/>
  <c r="U67" i="100"/>
  <c r="T8" i="100"/>
  <c r="W8" i="100" s="1"/>
  <c r="T11" i="100"/>
  <c r="W11" i="100" s="1"/>
  <c r="T14" i="100"/>
  <c r="W14" i="100" s="1"/>
  <c r="T20" i="100"/>
  <c r="W20" i="100" s="1"/>
  <c r="T29" i="100"/>
  <c r="W29" i="100" s="1"/>
  <c r="U59" i="100"/>
  <c r="W59" i="100"/>
  <c r="X59" i="100" s="1"/>
  <c r="U71" i="100"/>
  <c r="W71" i="100"/>
  <c r="X71" i="100" s="1"/>
  <c r="T10" i="100"/>
  <c r="W10" i="100" s="1"/>
  <c r="T13" i="100"/>
  <c r="W13" i="100" s="1"/>
  <c r="U47" i="100"/>
  <c r="W47" i="100"/>
  <c r="X47" i="100" s="1"/>
  <c r="W57" i="100"/>
  <c r="X57" i="100" s="1"/>
  <c r="U57" i="100"/>
  <c r="W69" i="100"/>
  <c r="X69" i="100" s="1"/>
  <c r="U69" i="100"/>
  <c r="X34" i="100"/>
  <c r="U45" i="100"/>
  <c r="T66" i="100"/>
  <c r="T54" i="100"/>
  <c r="W54" i="100" s="1"/>
  <c r="X54" i="100" s="1"/>
  <c r="T5" i="100"/>
  <c r="W5" i="100" s="1"/>
  <c r="T42" i="100"/>
  <c r="W42" i="100" s="1"/>
  <c r="X42" i="100" s="1"/>
  <c r="U60" i="100"/>
  <c r="H13" i="100"/>
  <c r="H10" i="100"/>
  <c r="K14" i="100"/>
  <c r="K11" i="100"/>
  <c r="K8" i="100"/>
  <c r="X40" i="100"/>
  <c r="U48" i="100"/>
  <c r="U58" i="100"/>
  <c r="H5" i="100"/>
  <c r="I5" i="100" s="1"/>
  <c r="J5" i="100" s="1"/>
  <c r="G8" i="100"/>
  <c r="K9" i="100"/>
  <c r="G11" i="100"/>
  <c r="K12" i="100"/>
  <c r="G14" i="100"/>
  <c r="K15" i="100"/>
  <c r="T43" i="100"/>
  <c r="W43" i="100" s="1"/>
  <c r="X43" i="100" s="1"/>
  <c r="T55" i="100"/>
  <c r="W55" i="100" s="1"/>
  <c r="X55" i="100" s="1"/>
  <c r="H8" i="100"/>
  <c r="H11" i="100"/>
  <c r="H14" i="100"/>
  <c r="T41" i="100"/>
  <c r="T53" i="100"/>
  <c r="T65" i="100"/>
  <c r="H7" i="100"/>
  <c r="G10" i="100"/>
  <c r="G13" i="100"/>
  <c r="U40" i="100"/>
  <c r="G6" i="100"/>
  <c r="K7" i="100"/>
  <c r="H6" i="100"/>
  <c r="G9" i="100"/>
  <c r="K10" i="100"/>
  <c r="G12" i="100"/>
  <c r="K13" i="100"/>
  <c r="G15" i="100"/>
  <c r="H9" i="100"/>
  <c r="H12" i="100"/>
  <c r="H15" i="100"/>
  <c r="U58" i="102" l="1"/>
  <c r="U72" i="102"/>
  <c r="W53" i="102"/>
  <c r="X53" i="102" s="1"/>
  <c r="U46" i="102"/>
  <c r="U37" i="100"/>
  <c r="U44" i="100"/>
  <c r="U62" i="102"/>
  <c r="U70" i="100"/>
  <c r="U63" i="102"/>
  <c r="U38" i="100"/>
  <c r="U54" i="102"/>
  <c r="U54" i="100"/>
  <c r="U61" i="100"/>
  <c r="U39" i="100"/>
  <c r="I30" i="102"/>
  <c r="J30" i="102" s="1"/>
  <c r="Q30" i="102"/>
  <c r="P30" i="102"/>
  <c r="Q32" i="102"/>
  <c r="P32" i="102"/>
  <c r="I32" i="102"/>
  <c r="J32" i="102" s="1"/>
  <c r="I37" i="102"/>
  <c r="J37" i="102" s="1"/>
  <c r="P37" i="102"/>
  <c r="Q37" i="102"/>
  <c r="R37" i="102"/>
  <c r="Y37" i="102" s="1"/>
  <c r="I34" i="102"/>
  <c r="J34" i="102" s="1"/>
  <c r="P34" i="102"/>
  <c r="Q34" i="102"/>
  <c r="R34" i="102"/>
  <c r="Y34" i="102" s="1"/>
  <c r="P36" i="102"/>
  <c r="I36" i="102"/>
  <c r="J36" i="102" s="1"/>
  <c r="Q36" i="102"/>
  <c r="R36" i="102"/>
  <c r="Y36" i="102" s="1"/>
  <c r="R38" i="102"/>
  <c r="P31" i="102"/>
  <c r="Q31" i="102"/>
  <c r="V31" i="102" s="1"/>
  <c r="X31" i="102" s="1"/>
  <c r="I31" i="102"/>
  <c r="J31" i="102" s="1"/>
  <c r="I33" i="102"/>
  <c r="J33" i="102" s="1"/>
  <c r="P33" i="102"/>
  <c r="Q33" i="102"/>
  <c r="R33" i="102"/>
  <c r="Y33" i="102" s="1"/>
  <c r="P35" i="102"/>
  <c r="Q35" i="102"/>
  <c r="I35" i="102"/>
  <c r="J35" i="102" s="1"/>
  <c r="R35" i="102"/>
  <c r="Y35" i="102" s="1"/>
  <c r="U63" i="100"/>
  <c r="U56" i="100"/>
  <c r="U66" i="102"/>
  <c r="U42" i="100"/>
  <c r="W42" i="102"/>
  <c r="X42" i="102" s="1"/>
  <c r="U42" i="102"/>
  <c r="U50" i="100"/>
  <c r="W33" i="100"/>
  <c r="X33" i="100" s="1"/>
  <c r="U33" i="100"/>
  <c r="W41" i="102"/>
  <c r="X41" i="102" s="1"/>
  <c r="U41" i="102"/>
  <c r="U68" i="100"/>
  <c r="U64" i="100"/>
  <c r="W64" i="100"/>
  <c r="X64" i="100" s="1"/>
  <c r="W64" i="102"/>
  <c r="X64" i="102" s="1"/>
  <c r="U64" i="102"/>
  <c r="U49" i="100"/>
  <c r="I16" i="102"/>
  <c r="J16" i="102" s="1"/>
  <c r="R19" i="102"/>
  <c r="Y19" i="102" s="1"/>
  <c r="I28" i="102"/>
  <c r="J28" i="102" s="1"/>
  <c r="I10" i="102"/>
  <c r="J10" i="102" s="1"/>
  <c r="Q28" i="102"/>
  <c r="V28" i="102" s="1"/>
  <c r="X28" i="102" s="1"/>
  <c r="R28" i="102"/>
  <c r="Y28" i="102" s="1"/>
  <c r="P5" i="102"/>
  <c r="R10" i="102"/>
  <c r="Y10" i="102" s="1"/>
  <c r="P7" i="102"/>
  <c r="R5" i="102"/>
  <c r="Y5" i="102" s="1"/>
  <c r="R25" i="102"/>
  <c r="Y25" i="102" s="1"/>
  <c r="I22" i="102"/>
  <c r="J22" i="102" s="1"/>
  <c r="I13" i="102"/>
  <c r="J13" i="102" s="1"/>
  <c r="R31" i="102"/>
  <c r="Y31" i="102" s="1"/>
  <c r="Q25" i="102"/>
  <c r="V25" i="102" s="1"/>
  <c r="X25" i="102" s="1"/>
  <c r="Q10" i="102"/>
  <c r="V10" i="102" s="1"/>
  <c r="X10" i="102" s="1"/>
  <c r="I25" i="102"/>
  <c r="J25" i="102" s="1"/>
  <c r="Q22" i="102"/>
  <c r="V22" i="102" s="1"/>
  <c r="X22" i="102" s="1"/>
  <c r="Q19" i="102"/>
  <c r="S19" i="102" s="1"/>
  <c r="U19" i="102" s="1"/>
  <c r="R7" i="102"/>
  <c r="Y7" i="102" s="1"/>
  <c r="R16" i="102"/>
  <c r="Y16" i="102" s="1"/>
  <c r="S7" i="102"/>
  <c r="U7" i="102" s="1"/>
  <c r="I19" i="102"/>
  <c r="J19" i="102" s="1"/>
  <c r="I5" i="102"/>
  <c r="J5" i="102" s="1"/>
  <c r="Q16" i="102"/>
  <c r="V16" i="102" s="1"/>
  <c r="X16" i="102" s="1"/>
  <c r="I7" i="102"/>
  <c r="J7" i="102" s="1"/>
  <c r="R13" i="102"/>
  <c r="Y13" i="102" s="1"/>
  <c r="Q13" i="102"/>
  <c r="S13" i="102" s="1"/>
  <c r="U13" i="102" s="1"/>
  <c r="R22" i="102"/>
  <c r="Y22" i="102" s="1"/>
  <c r="R32" i="102"/>
  <c r="Y32" i="102" s="1"/>
  <c r="R20" i="102"/>
  <c r="Y20" i="102" s="1"/>
  <c r="Q20" i="102"/>
  <c r="P20" i="102"/>
  <c r="I20" i="102"/>
  <c r="J20" i="102" s="1"/>
  <c r="R8" i="102"/>
  <c r="Y8" i="102" s="1"/>
  <c r="Q8" i="102"/>
  <c r="P8" i="102"/>
  <c r="I8" i="102"/>
  <c r="J8" i="102" s="1"/>
  <c r="I24" i="102"/>
  <c r="J24" i="102" s="1"/>
  <c r="Q24" i="102"/>
  <c r="R24" i="102"/>
  <c r="Y24" i="102" s="1"/>
  <c r="P24" i="102"/>
  <c r="R29" i="102"/>
  <c r="Y29" i="102" s="1"/>
  <c r="Q29" i="102"/>
  <c r="P29" i="102"/>
  <c r="I29" i="102"/>
  <c r="J29" i="102" s="1"/>
  <c r="I6" i="102"/>
  <c r="J6" i="102" s="1"/>
  <c r="P6" i="102"/>
  <c r="R6" i="102"/>
  <c r="Y6" i="102" s="1"/>
  <c r="Q6" i="102"/>
  <c r="R26" i="102"/>
  <c r="Y26" i="102" s="1"/>
  <c r="Q26" i="102"/>
  <c r="P26" i="102"/>
  <c r="I26" i="102"/>
  <c r="J26" i="102" s="1"/>
  <c r="R14" i="102"/>
  <c r="Y14" i="102" s="1"/>
  <c r="Q14" i="102"/>
  <c r="P14" i="102"/>
  <c r="I14" i="102"/>
  <c r="J14" i="102" s="1"/>
  <c r="I18" i="102"/>
  <c r="J18" i="102" s="1"/>
  <c r="R18" i="102"/>
  <c r="Y18" i="102" s="1"/>
  <c r="P18" i="102"/>
  <c r="Q18" i="102"/>
  <c r="R15" i="102"/>
  <c r="Y15" i="102" s="1"/>
  <c r="I15" i="102"/>
  <c r="J15" i="102" s="1"/>
  <c r="Q15" i="102"/>
  <c r="P15" i="102"/>
  <c r="R30" i="102"/>
  <c r="Y30" i="102" s="1"/>
  <c r="R23" i="102"/>
  <c r="Y23" i="102" s="1"/>
  <c r="Q23" i="102"/>
  <c r="P23" i="102"/>
  <c r="I23" i="102"/>
  <c r="J23" i="102" s="1"/>
  <c r="R11" i="102"/>
  <c r="Y11" i="102" s="1"/>
  <c r="Q11" i="102"/>
  <c r="P11" i="102"/>
  <c r="I11" i="102"/>
  <c r="J11" i="102" s="1"/>
  <c r="I21" i="102"/>
  <c r="J21" i="102" s="1"/>
  <c r="Q21" i="102"/>
  <c r="R21" i="102"/>
  <c r="Y21" i="102" s="1"/>
  <c r="P21" i="102"/>
  <c r="R12" i="102"/>
  <c r="Y12" i="102" s="1"/>
  <c r="I12" i="102"/>
  <c r="J12" i="102" s="1"/>
  <c r="Q12" i="102"/>
  <c r="P12" i="102"/>
  <c r="S5" i="102"/>
  <c r="U5" i="102" s="1"/>
  <c r="V5" i="102"/>
  <c r="X5" i="102" s="1"/>
  <c r="R17" i="102"/>
  <c r="Y17" i="102" s="1"/>
  <c r="Q17" i="102"/>
  <c r="P17" i="102"/>
  <c r="I17" i="102"/>
  <c r="J17" i="102" s="1"/>
  <c r="I27" i="102"/>
  <c r="J27" i="102" s="1"/>
  <c r="Q27" i="102"/>
  <c r="P27" i="102"/>
  <c r="R27" i="102"/>
  <c r="Y27" i="102" s="1"/>
  <c r="I9" i="102"/>
  <c r="J9" i="102" s="1"/>
  <c r="Q9" i="102"/>
  <c r="R9" i="102"/>
  <c r="Y9" i="102" s="1"/>
  <c r="P9" i="102"/>
  <c r="R7" i="100"/>
  <c r="Y7" i="100" s="1"/>
  <c r="P5" i="100"/>
  <c r="P7" i="100"/>
  <c r="Q5" i="100"/>
  <c r="S5" i="100" s="1"/>
  <c r="U5" i="100" s="1"/>
  <c r="I7" i="100"/>
  <c r="J7" i="100" s="1"/>
  <c r="V30" i="100"/>
  <c r="X30" i="100" s="1"/>
  <c r="U55" i="100"/>
  <c r="P15" i="100"/>
  <c r="R15" i="100"/>
  <c r="Y15" i="100" s="1"/>
  <c r="Q15" i="100"/>
  <c r="I15" i="100"/>
  <c r="J15" i="100" s="1"/>
  <c r="R22" i="100"/>
  <c r="R24" i="100"/>
  <c r="W65" i="100"/>
  <c r="X65" i="100" s="1"/>
  <c r="U65" i="100"/>
  <c r="I6" i="100"/>
  <c r="J6" i="100" s="1"/>
  <c r="R6" i="100"/>
  <c r="Y6" i="100" s="1"/>
  <c r="P6" i="100"/>
  <c r="Q6" i="100"/>
  <c r="R26" i="100"/>
  <c r="W66" i="100"/>
  <c r="X66" i="100" s="1"/>
  <c r="U66" i="100"/>
  <c r="R12" i="100"/>
  <c r="Y12" i="100" s="1"/>
  <c r="Q12" i="100"/>
  <c r="P12" i="100"/>
  <c r="I12" i="100"/>
  <c r="J12" i="100" s="1"/>
  <c r="R16" i="100"/>
  <c r="R32" i="100"/>
  <c r="R18" i="100"/>
  <c r="R25" i="100"/>
  <c r="R8" i="100"/>
  <c r="Y8" i="100" s="1"/>
  <c r="Q8" i="100"/>
  <c r="P8" i="100"/>
  <c r="I8" i="100"/>
  <c r="J8" i="100" s="1"/>
  <c r="R19" i="100"/>
  <c r="R23" i="100"/>
  <c r="I13" i="100"/>
  <c r="J13" i="100" s="1"/>
  <c r="R13" i="100"/>
  <c r="Y13" i="100" s="1"/>
  <c r="Q13" i="100"/>
  <c r="P13" i="100"/>
  <c r="R20" i="100"/>
  <c r="R17" i="100"/>
  <c r="W41" i="100"/>
  <c r="X41" i="100" s="1"/>
  <c r="U41" i="100"/>
  <c r="R27" i="100"/>
  <c r="R9" i="100"/>
  <c r="Y9" i="100" s="1"/>
  <c r="Q9" i="100"/>
  <c r="P9" i="100"/>
  <c r="I9" i="100"/>
  <c r="J9" i="100" s="1"/>
  <c r="I10" i="100"/>
  <c r="J10" i="100" s="1"/>
  <c r="R10" i="100"/>
  <c r="Y10" i="100" s="1"/>
  <c r="Q10" i="100"/>
  <c r="P10" i="100"/>
  <c r="U43" i="100"/>
  <c r="V7" i="100"/>
  <c r="X7" i="100" s="1"/>
  <c r="S7" i="100"/>
  <c r="U7" i="100" s="1"/>
  <c r="R14" i="100"/>
  <c r="Y14" i="100" s="1"/>
  <c r="Q14" i="100"/>
  <c r="P14" i="100"/>
  <c r="I14" i="100"/>
  <c r="J14" i="100" s="1"/>
  <c r="R21" i="100"/>
  <c r="R31" i="100"/>
  <c r="W53" i="100"/>
  <c r="X53" i="100" s="1"/>
  <c r="U53" i="100"/>
  <c r="R29" i="100"/>
  <c r="R11" i="100"/>
  <c r="Y11" i="100" s="1"/>
  <c r="Q11" i="100"/>
  <c r="P11" i="100"/>
  <c r="I11" i="100"/>
  <c r="J11" i="100" s="1"/>
  <c r="R28" i="100"/>
  <c r="V37" i="102" l="1"/>
  <c r="X37" i="102" s="1"/>
  <c r="S37" i="102"/>
  <c r="U37" i="102" s="1"/>
  <c r="V38" i="102"/>
  <c r="X38" i="102" s="1"/>
  <c r="S38" i="102"/>
  <c r="U38" i="102" s="1"/>
  <c r="V35" i="102"/>
  <c r="X35" i="102" s="1"/>
  <c r="S35" i="102"/>
  <c r="U35" i="102" s="1"/>
  <c r="V36" i="102"/>
  <c r="X36" i="102" s="1"/>
  <c r="S36" i="102"/>
  <c r="U36" i="102" s="1"/>
  <c r="V33" i="102"/>
  <c r="X33" i="102" s="1"/>
  <c r="S33" i="102"/>
  <c r="U33" i="102" s="1"/>
  <c r="S34" i="102"/>
  <c r="U34" i="102" s="1"/>
  <c r="V34" i="102"/>
  <c r="X34" i="102" s="1"/>
  <c r="V5" i="100"/>
  <c r="X5" i="100" s="1"/>
  <c r="S25" i="102"/>
  <c r="U25" i="102" s="1"/>
  <c r="S31" i="102"/>
  <c r="U31" i="102" s="1"/>
  <c r="S28" i="102"/>
  <c r="U28" i="102" s="1"/>
  <c r="S10" i="102"/>
  <c r="U10" i="102" s="1"/>
  <c r="S22" i="102"/>
  <c r="U22" i="102" s="1"/>
  <c r="V19" i="102"/>
  <c r="X19" i="102" s="1"/>
  <c r="S16" i="102"/>
  <c r="U16" i="102" s="1"/>
  <c r="V13" i="102"/>
  <c r="X13" i="102" s="1"/>
  <c r="V27" i="102"/>
  <c r="X27" i="102" s="1"/>
  <c r="S27" i="102"/>
  <c r="U27" i="102" s="1"/>
  <c r="V12" i="102"/>
  <c r="X12" i="102" s="1"/>
  <c r="S12" i="102"/>
  <c r="U12" i="102" s="1"/>
  <c r="V15" i="102"/>
  <c r="X15" i="102" s="1"/>
  <c r="S15" i="102"/>
  <c r="U15" i="102" s="1"/>
  <c r="S17" i="102"/>
  <c r="U17" i="102" s="1"/>
  <c r="V17" i="102"/>
  <c r="X17" i="102" s="1"/>
  <c r="V30" i="102"/>
  <c r="X30" i="102" s="1"/>
  <c r="S30" i="102"/>
  <c r="U30" i="102" s="1"/>
  <c r="S18" i="102"/>
  <c r="U18" i="102" s="1"/>
  <c r="V18" i="102"/>
  <c r="X18" i="102" s="1"/>
  <c r="S26" i="102"/>
  <c r="U26" i="102" s="1"/>
  <c r="V26" i="102"/>
  <c r="X26" i="102" s="1"/>
  <c r="S29" i="102"/>
  <c r="U29" i="102" s="1"/>
  <c r="V29" i="102"/>
  <c r="X29" i="102" s="1"/>
  <c r="V21" i="102"/>
  <c r="X21" i="102" s="1"/>
  <c r="S21" i="102"/>
  <c r="U21" i="102" s="1"/>
  <c r="S20" i="102"/>
  <c r="U20" i="102" s="1"/>
  <c r="V20" i="102"/>
  <c r="X20" i="102" s="1"/>
  <c r="S8" i="102"/>
  <c r="U8" i="102" s="1"/>
  <c r="V8" i="102"/>
  <c r="X8" i="102" s="1"/>
  <c r="V9" i="102"/>
  <c r="X9" i="102" s="1"/>
  <c r="S9" i="102"/>
  <c r="U9" i="102" s="1"/>
  <c r="S6" i="102"/>
  <c r="U6" i="102" s="1"/>
  <c r="V6" i="102"/>
  <c r="X6" i="102" s="1"/>
  <c r="S11" i="102"/>
  <c r="U11" i="102" s="1"/>
  <c r="V11" i="102"/>
  <c r="X11" i="102" s="1"/>
  <c r="S14" i="102"/>
  <c r="U14" i="102" s="1"/>
  <c r="V14" i="102"/>
  <c r="X14" i="102" s="1"/>
  <c r="V24" i="102"/>
  <c r="X24" i="102" s="1"/>
  <c r="S24" i="102"/>
  <c r="U24" i="102" s="1"/>
  <c r="S32" i="102"/>
  <c r="U32" i="102" s="1"/>
  <c r="V32" i="102"/>
  <c r="X32" i="102" s="1"/>
  <c r="S23" i="102"/>
  <c r="U23" i="102" s="1"/>
  <c r="V23" i="102"/>
  <c r="X23" i="102" s="1"/>
  <c r="S30" i="100"/>
  <c r="U30" i="100" s="1"/>
  <c r="V21" i="100"/>
  <c r="X21" i="100" s="1"/>
  <c r="S21" i="100"/>
  <c r="U21" i="100" s="1"/>
  <c r="V8" i="100"/>
  <c r="X8" i="100" s="1"/>
  <c r="S8" i="100"/>
  <c r="U8" i="100" s="1"/>
  <c r="V32" i="100"/>
  <c r="X32" i="100" s="1"/>
  <c r="S32" i="100"/>
  <c r="U32" i="100" s="1"/>
  <c r="V28" i="100"/>
  <c r="X28" i="100" s="1"/>
  <c r="S28" i="100"/>
  <c r="U28" i="100" s="1"/>
  <c r="V15" i="100"/>
  <c r="X15" i="100" s="1"/>
  <c r="S15" i="100"/>
  <c r="U15" i="100" s="1"/>
  <c r="V27" i="100"/>
  <c r="X27" i="100" s="1"/>
  <c r="S27" i="100"/>
  <c r="U27" i="100" s="1"/>
  <c r="V24" i="100"/>
  <c r="X24" i="100" s="1"/>
  <c r="S24" i="100"/>
  <c r="U24" i="100" s="1"/>
  <c r="V29" i="100"/>
  <c r="X29" i="100" s="1"/>
  <c r="S29" i="100"/>
  <c r="U29" i="100" s="1"/>
  <c r="V10" i="100"/>
  <c r="X10" i="100" s="1"/>
  <c r="S10" i="100"/>
  <c r="U10" i="100" s="1"/>
  <c r="V13" i="100"/>
  <c r="X13" i="100" s="1"/>
  <c r="S13" i="100"/>
  <c r="U13" i="100" s="1"/>
  <c r="V17" i="100"/>
  <c r="X17" i="100" s="1"/>
  <c r="S17" i="100"/>
  <c r="U17" i="100" s="1"/>
  <c r="V26" i="100"/>
  <c r="X26" i="100" s="1"/>
  <c r="S26" i="100"/>
  <c r="U26" i="100" s="1"/>
  <c r="V31" i="100"/>
  <c r="X31" i="100" s="1"/>
  <c r="S31" i="100"/>
  <c r="U31" i="100" s="1"/>
  <c r="V14" i="100"/>
  <c r="X14" i="100" s="1"/>
  <c r="S14" i="100"/>
  <c r="U14" i="100" s="1"/>
  <c r="V25" i="100"/>
  <c r="X25" i="100" s="1"/>
  <c r="S25" i="100"/>
  <c r="U25" i="100" s="1"/>
  <c r="V16" i="100"/>
  <c r="X16" i="100" s="1"/>
  <c r="S16" i="100"/>
  <c r="U16" i="100" s="1"/>
  <c r="V22" i="100"/>
  <c r="X22" i="100" s="1"/>
  <c r="S22" i="100"/>
  <c r="U22" i="100" s="1"/>
  <c r="V9" i="100"/>
  <c r="X9" i="100" s="1"/>
  <c r="S9" i="100"/>
  <c r="U9" i="100" s="1"/>
  <c r="V23" i="100"/>
  <c r="X23" i="100" s="1"/>
  <c r="S23" i="100"/>
  <c r="U23" i="100" s="1"/>
  <c r="V6" i="100"/>
  <c r="X6" i="100" s="1"/>
  <c r="S6" i="100"/>
  <c r="U6" i="100" s="1"/>
  <c r="V20" i="100"/>
  <c r="X20" i="100" s="1"/>
  <c r="S20" i="100"/>
  <c r="U20" i="100" s="1"/>
  <c r="V19" i="100"/>
  <c r="X19" i="100" s="1"/>
  <c r="S19" i="100"/>
  <c r="U19" i="100" s="1"/>
  <c r="V12" i="100"/>
  <c r="X12" i="100" s="1"/>
  <c r="S12" i="100"/>
  <c r="U12" i="100" s="1"/>
  <c r="V11" i="100"/>
  <c r="X11" i="100" s="1"/>
  <c r="S11" i="100"/>
  <c r="U11" i="100" s="1"/>
  <c r="V18" i="100"/>
  <c r="X18" i="100" s="1"/>
  <c r="S18" i="100"/>
  <c r="U18" i="100" s="1"/>
  <c r="N44" i="98" l="1"/>
  <c r="L44" i="98"/>
  <c r="N43" i="98"/>
  <c r="L43" i="98"/>
  <c r="N42" i="98"/>
  <c r="L42" i="98"/>
  <c r="N41" i="98"/>
  <c r="L41" i="98"/>
  <c r="N40" i="98"/>
  <c r="L40" i="98"/>
  <c r="N39" i="98"/>
  <c r="L39" i="98"/>
  <c r="N38" i="98"/>
  <c r="L38" i="98"/>
  <c r="N37" i="98"/>
  <c r="L37" i="98"/>
  <c r="N36" i="98"/>
  <c r="L36" i="98"/>
  <c r="N35" i="98"/>
  <c r="L35" i="98"/>
  <c r="N34" i="98"/>
  <c r="L34" i="98"/>
  <c r="N33" i="98"/>
  <c r="L33" i="98"/>
  <c r="N32" i="98"/>
  <c r="L32" i="98"/>
  <c r="N31" i="98"/>
  <c r="L31" i="98"/>
  <c r="N30" i="98"/>
  <c r="L30" i="98"/>
  <c r="N29" i="98"/>
  <c r="L29" i="98"/>
  <c r="N28" i="98"/>
  <c r="L28" i="98"/>
  <c r="N27" i="98"/>
  <c r="L27" i="98"/>
  <c r="N26" i="98"/>
  <c r="L26" i="98"/>
  <c r="N25" i="98"/>
  <c r="L25" i="98"/>
  <c r="N24" i="98"/>
  <c r="L24" i="98"/>
  <c r="N23" i="98"/>
  <c r="L23" i="98"/>
  <c r="N22" i="98"/>
  <c r="L22" i="98"/>
  <c r="N21" i="98"/>
  <c r="L21" i="98"/>
  <c r="N20" i="98"/>
  <c r="L20" i="98"/>
  <c r="N19" i="98"/>
  <c r="L19" i="98"/>
  <c r="N18" i="98"/>
  <c r="L18" i="98"/>
  <c r="N17" i="98"/>
  <c r="L17" i="98"/>
  <c r="N16" i="98"/>
  <c r="L16" i="98"/>
  <c r="N15" i="98"/>
  <c r="L15" i="98"/>
  <c r="N14" i="98"/>
  <c r="L14" i="98"/>
  <c r="N13" i="98"/>
  <c r="L13" i="98"/>
  <c r="N12" i="98"/>
  <c r="L12" i="98"/>
  <c r="N11" i="98"/>
  <c r="L11" i="98"/>
  <c r="N10" i="98"/>
  <c r="L10" i="98"/>
  <c r="N9" i="98"/>
  <c r="L9" i="98"/>
  <c r="N8" i="98"/>
  <c r="L8" i="98"/>
  <c r="N7" i="98"/>
  <c r="L7" i="98"/>
  <c r="N6" i="98"/>
  <c r="L6" i="98"/>
  <c r="A156" i="99"/>
  <c r="A155" i="99"/>
  <c r="A154" i="99"/>
  <c r="A153" i="99"/>
  <c r="A152" i="99"/>
  <c r="A151" i="99"/>
  <c r="A150" i="99"/>
  <c r="A149" i="99"/>
  <c r="A148" i="99"/>
  <c r="A147" i="99"/>
  <c r="A146" i="99"/>
  <c r="A145" i="99"/>
  <c r="A144" i="99"/>
  <c r="A143" i="99"/>
  <c r="A142" i="99"/>
  <c r="A141" i="99"/>
  <c r="A140" i="99"/>
  <c r="A139" i="99"/>
  <c r="A138" i="99"/>
  <c r="A137" i="99"/>
  <c r="A136" i="99"/>
  <c r="A135" i="99"/>
  <c r="A134" i="99"/>
  <c r="A133" i="99"/>
  <c r="A132" i="99"/>
  <c r="A131" i="99"/>
  <c r="A130" i="99"/>
  <c r="A129" i="99"/>
  <c r="A128" i="99"/>
  <c r="A127" i="99"/>
  <c r="A126" i="99"/>
  <c r="A125" i="99"/>
  <c r="A124" i="99"/>
  <c r="A123" i="99"/>
  <c r="A122" i="99"/>
  <c r="A121" i="99"/>
  <c r="A120" i="99"/>
  <c r="A119" i="99"/>
  <c r="A118" i="99"/>
  <c r="A117" i="99"/>
  <c r="A116" i="99"/>
  <c r="A115" i="99"/>
  <c r="A114" i="99"/>
  <c r="A113" i="99"/>
  <c r="A112" i="99"/>
  <c r="A111" i="99"/>
  <c r="A110" i="99"/>
  <c r="A109" i="99"/>
  <c r="A108" i="99"/>
  <c r="A107" i="99"/>
  <c r="A106" i="99"/>
  <c r="A105" i="99"/>
  <c r="A104" i="99"/>
  <c r="A103" i="99"/>
  <c r="A102" i="99"/>
  <c r="A101" i="99"/>
  <c r="A100" i="99"/>
  <c r="A99" i="99"/>
  <c r="A98" i="99"/>
  <c r="A97" i="99"/>
  <c r="A96" i="99"/>
  <c r="A95" i="99"/>
  <c r="A94" i="99"/>
  <c r="A93" i="99"/>
  <c r="A92" i="99"/>
  <c r="A91" i="99"/>
  <c r="A90" i="99"/>
  <c r="A89" i="99"/>
  <c r="A88" i="99"/>
  <c r="A87" i="99"/>
  <c r="A86" i="99"/>
  <c r="A85" i="99"/>
  <c r="A84" i="99"/>
  <c r="A83" i="99"/>
  <c r="A82" i="99"/>
  <c r="A81" i="99"/>
  <c r="A80" i="99"/>
  <c r="A79" i="99"/>
  <c r="A78" i="99"/>
  <c r="A77" i="99"/>
  <c r="A76" i="99"/>
  <c r="A75" i="99"/>
  <c r="A74" i="99"/>
  <c r="A73" i="99"/>
  <c r="A72" i="99"/>
  <c r="A71" i="99"/>
  <c r="A70" i="99"/>
  <c r="A69" i="99"/>
  <c r="A68" i="99"/>
  <c r="A67" i="99"/>
  <c r="A66" i="99"/>
  <c r="A65" i="99"/>
  <c r="A64" i="99"/>
  <c r="A63" i="99"/>
  <c r="A62" i="99"/>
  <c r="A61" i="99"/>
  <c r="A60" i="99"/>
  <c r="A59" i="99"/>
  <c r="A58" i="99"/>
  <c r="A57" i="99"/>
  <c r="A56" i="99"/>
  <c r="A55" i="99"/>
  <c r="A54" i="99"/>
  <c r="A53" i="99"/>
  <c r="A52" i="99"/>
  <c r="A51" i="99"/>
  <c r="A50" i="99"/>
  <c r="A49" i="99"/>
  <c r="A48" i="99"/>
  <c r="A47" i="99"/>
  <c r="A46" i="99"/>
  <c r="A45" i="99"/>
  <c r="A44" i="99"/>
  <c r="A43" i="99"/>
  <c r="A42" i="99"/>
  <c r="A41" i="99"/>
  <c r="A40" i="99"/>
  <c r="A39" i="99"/>
  <c r="A38" i="99"/>
  <c r="A37" i="99"/>
  <c r="A36" i="99"/>
  <c r="A35" i="99"/>
  <c r="A34" i="99"/>
  <c r="A33" i="99"/>
  <c r="A32" i="99"/>
  <c r="A31" i="99"/>
  <c r="A30" i="99"/>
  <c r="A29" i="99"/>
  <c r="A28" i="99"/>
  <c r="A27" i="99"/>
  <c r="A26" i="99"/>
  <c r="A25" i="99"/>
  <c r="A24" i="99"/>
  <c r="A23" i="99"/>
  <c r="A22" i="99"/>
  <c r="A21" i="99"/>
  <c r="A20" i="99"/>
  <c r="A19" i="99"/>
  <c r="A18" i="99"/>
  <c r="A17" i="99"/>
  <c r="A16" i="99"/>
  <c r="A15" i="99"/>
  <c r="A14" i="99"/>
  <c r="A13" i="99"/>
  <c r="A12" i="99"/>
  <c r="A11" i="99"/>
  <c r="A10" i="99"/>
  <c r="A9" i="99"/>
  <c r="A8" i="99"/>
  <c r="A7" i="99"/>
  <c r="A6" i="99"/>
  <c r="A5" i="99"/>
  <c r="A4" i="99"/>
  <c r="A3" i="99"/>
  <c r="A2" i="99"/>
  <c r="V72" i="98"/>
  <c r="S72" i="98"/>
  <c r="R72" i="98"/>
  <c r="D72" i="98"/>
  <c r="C72" i="98"/>
  <c r="V71" i="98"/>
  <c r="S71" i="98"/>
  <c r="R71" i="98"/>
  <c r="D71" i="98"/>
  <c r="C71" i="98"/>
  <c r="V70" i="98"/>
  <c r="S70" i="98"/>
  <c r="R70" i="98"/>
  <c r="D70" i="98"/>
  <c r="C70" i="98"/>
  <c r="V69" i="98"/>
  <c r="S69" i="98"/>
  <c r="R69" i="98"/>
  <c r="D69" i="98"/>
  <c r="C69" i="98"/>
  <c r="V68" i="98"/>
  <c r="S68" i="98"/>
  <c r="R68" i="98"/>
  <c r="D68" i="98"/>
  <c r="C68" i="98"/>
  <c r="V67" i="98"/>
  <c r="S67" i="98"/>
  <c r="R67" i="98"/>
  <c r="D67" i="98"/>
  <c r="Y67" i="98" s="1"/>
  <c r="C67" i="98"/>
  <c r="V66" i="98"/>
  <c r="S66" i="98"/>
  <c r="R66" i="98"/>
  <c r="D66" i="98"/>
  <c r="C66" i="98"/>
  <c r="V65" i="98"/>
  <c r="S65" i="98"/>
  <c r="R65" i="98"/>
  <c r="D65" i="98"/>
  <c r="C65" i="98"/>
  <c r="V64" i="98"/>
  <c r="S64" i="98"/>
  <c r="R64" i="98"/>
  <c r="D64" i="98"/>
  <c r="Y64" i="98" s="1"/>
  <c r="C64" i="98"/>
  <c r="V63" i="98"/>
  <c r="S63" i="98"/>
  <c r="R63" i="98"/>
  <c r="D63" i="98"/>
  <c r="Y63" i="98" s="1"/>
  <c r="C63" i="98"/>
  <c r="V62" i="98"/>
  <c r="S62" i="98"/>
  <c r="R62" i="98"/>
  <c r="D62" i="98"/>
  <c r="C62" i="98"/>
  <c r="V61" i="98"/>
  <c r="S61" i="98"/>
  <c r="R61" i="98"/>
  <c r="D61" i="98"/>
  <c r="C61" i="98"/>
  <c r="V60" i="98"/>
  <c r="S60" i="98"/>
  <c r="R60" i="98"/>
  <c r="D60" i="98"/>
  <c r="C60" i="98"/>
  <c r="V59" i="98"/>
  <c r="S59" i="98"/>
  <c r="R59" i="98"/>
  <c r="D59" i="98"/>
  <c r="C59" i="98"/>
  <c r="V58" i="98"/>
  <c r="S58" i="98"/>
  <c r="R58" i="98"/>
  <c r="D58" i="98"/>
  <c r="C58" i="98"/>
  <c r="V57" i="98"/>
  <c r="S57" i="98"/>
  <c r="R57" i="98"/>
  <c r="D57" i="98"/>
  <c r="C57" i="98"/>
  <c r="V56" i="98"/>
  <c r="S56" i="98"/>
  <c r="R56" i="98"/>
  <c r="D56" i="98"/>
  <c r="C56" i="98"/>
  <c r="V55" i="98"/>
  <c r="S55" i="98"/>
  <c r="R55" i="98"/>
  <c r="D55" i="98"/>
  <c r="C55" i="98"/>
  <c r="V54" i="98"/>
  <c r="S54" i="98"/>
  <c r="R54" i="98"/>
  <c r="D54" i="98"/>
  <c r="C54" i="98"/>
  <c r="V53" i="98"/>
  <c r="S53" i="98"/>
  <c r="R53" i="98"/>
  <c r="D53" i="98"/>
  <c r="C53" i="98"/>
  <c r="V52" i="98"/>
  <c r="S52" i="98"/>
  <c r="R52" i="98"/>
  <c r="D52" i="98"/>
  <c r="Y52" i="98" s="1"/>
  <c r="C52" i="98"/>
  <c r="V51" i="98"/>
  <c r="S51" i="98"/>
  <c r="R51" i="98"/>
  <c r="D51" i="98"/>
  <c r="Y51" i="98" s="1"/>
  <c r="C51" i="98"/>
  <c r="V50" i="98"/>
  <c r="S50" i="98"/>
  <c r="R50" i="98"/>
  <c r="D50" i="98"/>
  <c r="C50" i="98"/>
  <c r="V49" i="98"/>
  <c r="S49" i="98"/>
  <c r="R49" i="98"/>
  <c r="D49" i="98"/>
  <c r="Y49" i="98" s="1"/>
  <c r="C49" i="98"/>
  <c r="V48" i="98"/>
  <c r="S48" i="98"/>
  <c r="R48" i="98"/>
  <c r="D48" i="98"/>
  <c r="C48" i="98"/>
  <c r="V47" i="98"/>
  <c r="S47" i="98"/>
  <c r="R47" i="98"/>
  <c r="D47" i="98"/>
  <c r="C47" i="98"/>
  <c r="V46" i="98"/>
  <c r="S46" i="98"/>
  <c r="R46" i="98"/>
  <c r="D46" i="98"/>
  <c r="C46" i="98"/>
  <c r="V45" i="98"/>
  <c r="S45" i="98"/>
  <c r="R45" i="98"/>
  <c r="D45" i="98"/>
  <c r="C45" i="98"/>
  <c r="D44" i="98"/>
  <c r="C44" i="98"/>
  <c r="D43" i="98"/>
  <c r="C43" i="98"/>
  <c r="D42" i="98"/>
  <c r="C42" i="98"/>
  <c r="D41" i="98"/>
  <c r="C41" i="98"/>
  <c r="D40" i="98"/>
  <c r="C40" i="98"/>
  <c r="D39" i="98"/>
  <c r="C39" i="98"/>
  <c r="D38" i="98"/>
  <c r="C38" i="98"/>
  <c r="D37" i="98"/>
  <c r="C37" i="98"/>
  <c r="D36" i="98"/>
  <c r="C36" i="98"/>
  <c r="D35" i="98"/>
  <c r="C35" i="98"/>
  <c r="D34" i="98"/>
  <c r="C34" i="98"/>
  <c r="D33" i="98"/>
  <c r="C33" i="98"/>
  <c r="D32" i="98"/>
  <c r="C32" i="98"/>
  <c r="D31" i="98"/>
  <c r="C31" i="98"/>
  <c r="D30" i="98"/>
  <c r="C30" i="98"/>
  <c r="D29" i="98"/>
  <c r="C29" i="98"/>
  <c r="D28" i="98"/>
  <c r="C28" i="98"/>
  <c r="D27" i="98"/>
  <c r="C27" i="98"/>
  <c r="D26" i="98"/>
  <c r="C26" i="98"/>
  <c r="D25" i="98"/>
  <c r="C25" i="98"/>
  <c r="D24" i="98"/>
  <c r="C24" i="98"/>
  <c r="D23" i="98"/>
  <c r="C23" i="98"/>
  <c r="D22" i="98"/>
  <c r="C22" i="98"/>
  <c r="D21" i="98"/>
  <c r="C21" i="98"/>
  <c r="D20" i="98"/>
  <c r="C20" i="98"/>
  <c r="D19" i="98"/>
  <c r="C19" i="98"/>
  <c r="D18" i="98"/>
  <c r="C18" i="98"/>
  <c r="D17" i="98"/>
  <c r="C17" i="98"/>
  <c r="D16" i="98"/>
  <c r="C16" i="98"/>
  <c r="D15" i="98"/>
  <c r="C15" i="98"/>
  <c r="D14" i="98"/>
  <c r="C14" i="98"/>
  <c r="D13" i="98"/>
  <c r="C13" i="98"/>
  <c r="D12" i="98"/>
  <c r="C12" i="98"/>
  <c r="D11" i="98"/>
  <c r="C11" i="98"/>
  <c r="D10" i="98"/>
  <c r="C10" i="98"/>
  <c r="D9" i="98"/>
  <c r="C9" i="98"/>
  <c r="D8" i="98"/>
  <c r="C8" i="98"/>
  <c r="AC7" i="98"/>
  <c r="D7" i="98"/>
  <c r="C7" i="98"/>
  <c r="D6" i="98"/>
  <c r="C6" i="98"/>
  <c r="N5" i="98"/>
  <c r="L5" i="98"/>
  <c r="D5" i="98"/>
  <c r="C5" i="98"/>
  <c r="K2" i="98"/>
  <c r="H2" i="98"/>
  <c r="G2" i="98"/>
  <c r="N32" i="94"/>
  <c r="N31" i="94"/>
  <c r="N29" i="94"/>
  <c r="N28" i="94"/>
  <c r="N27" i="94"/>
  <c r="N26" i="94"/>
  <c r="N25" i="94"/>
  <c r="N24" i="94"/>
  <c r="N23" i="94"/>
  <c r="N22" i="94"/>
  <c r="N21" i="94"/>
  <c r="N20" i="94"/>
  <c r="N19" i="94"/>
  <c r="N18" i="94"/>
  <c r="N17" i="94"/>
  <c r="N16" i="94"/>
  <c r="N15" i="94"/>
  <c r="N14" i="94"/>
  <c r="N13" i="94"/>
  <c r="N12" i="94"/>
  <c r="N11" i="94"/>
  <c r="N10" i="94"/>
  <c r="N9" i="94"/>
  <c r="N8" i="94"/>
  <c r="N7" i="94"/>
  <c r="N6" i="94"/>
  <c r="N5" i="94"/>
  <c r="L32" i="94"/>
  <c r="L31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5" i="94"/>
  <c r="N45" i="92"/>
  <c r="L45" i="92"/>
  <c r="N44" i="92"/>
  <c r="N43" i="92"/>
  <c r="N42" i="92"/>
  <c r="N41" i="92"/>
  <c r="N40" i="92"/>
  <c r="N39" i="92"/>
  <c r="N38" i="92"/>
  <c r="N37" i="92"/>
  <c r="N36" i="92"/>
  <c r="N35" i="92"/>
  <c r="N34" i="92"/>
  <c r="N33" i="92"/>
  <c r="N32" i="92"/>
  <c r="N31" i="92"/>
  <c r="N30" i="92"/>
  <c r="N29" i="92"/>
  <c r="N28" i="92"/>
  <c r="N27" i="92"/>
  <c r="N26" i="92"/>
  <c r="N25" i="92"/>
  <c r="N24" i="92"/>
  <c r="N23" i="92"/>
  <c r="N22" i="92"/>
  <c r="N21" i="92"/>
  <c r="N20" i="92"/>
  <c r="N19" i="92"/>
  <c r="N18" i="92"/>
  <c r="N17" i="92"/>
  <c r="N16" i="92"/>
  <c r="N15" i="92"/>
  <c r="N14" i="92"/>
  <c r="N13" i="92"/>
  <c r="N12" i="92"/>
  <c r="N11" i="92"/>
  <c r="N10" i="92"/>
  <c r="N9" i="92"/>
  <c r="N8" i="92"/>
  <c r="N7" i="92"/>
  <c r="N6" i="92"/>
  <c r="N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N44" i="88"/>
  <c r="N43" i="88"/>
  <c r="N42" i="88"/>
  <c r="N41" i="88"/>
  <c r="N40" i="88"/>
  <c r="N39" i="88"/>
  <c r="N38" i="88"/>
  <c r="N37" i="88"/>
  <c r="N36" i="88"/>
  <c r="N35" i="88"/>
  <c r="N34" i="88"/>
  <c r="N33" i="88"/>
  <c r="N32" i="88"/>
  <c r="N31" i="88"/>
  <c r="N30" i="88"/>
  <c r="N29" i="88"/>
  <c r="N28" i="88"/>
  <c r="N27" i="88"/>
  <c r="N26" i="88"/>
  <c r="N25" i="88"/>
  <c r="N24" i="88"/>
  <c r="N23" i="88"/>
  <c r="N22" i="88"/>
  <c r="N21" i="88"/>
  <c r="N20" i="88"/>
  <c r="N19" i="88"/>
  <c r="N18" i="88"/>
  <c r="N17" i="88"/>
  <c r="N16" i="88"/>
  <c r="N15" i="88"/>
  <c r="N14" i="88"/>
  <c r="N13" i="88"/>
  <c r="N12" i="88"/>
  <c r="N11" i="88"/>
  <c r="N10" i="88"/>
  <c r="N9" i="88"/>
  <c r="N8" i="88"/>
  <c r="N7" i="88"/>
  <c r="N6" i="88"/>
  <c r="N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N43" i="81"/>
  <c r="N42" i="81"/>
  <c r="N41" i="81"/>
  <c r="N40" i="81"/>
  <c r="N39" i="81"/>
  <c r="N38" i="81"/>
  <c r="N37" i="81"/>
  <c r="N36" i="81"/>
  <c r="N35" i="81"/>
  <c r="N34" i="81"/>
  <c r="N33" i="81"/>
  <c r="N32" i="81"/>
  <c r="N31" i="81"/>
  <c r="N30" i="81"/>
  <c r="N29" i="81"/>
  <c r="N28" i="81"/>
  <c r="N27" i="81"/>
  <c r="N26" i="81"/>
  <c r="N25" i="81"/>
  <c r="N24" i="81"/>
  <c r="N23" i="81"/>
  <c r="N22" i="81"/>
  <c r="N21" i="81"/>
  <c r="N20" i="81"/>
  <c r="N19" i="81"/>
  <c r="N18" i="81"/>
  <c r="N17" i="81"/>
  <c r="N16" i="81"/>
  <c r="N15" i="81"/>
  <c r="N14" i="81"/>
  <c r="N13" i="81"/>
  <c r="N12" i="81"/>
  <c r="N11" i="81"/>
  <c r="N10" i="81"/>
  <c r="N9" i="81"/>
  <c r="N8" i="81"/>
  <c r="N7" i="81"/>
  <c r="N6" i="81"/>
  <c r="N5" i="81"/>
  <c r="D31" i="81"/>
  <c r="D32" i="81"/>
  <c r="D33" i="81"/>
  <c r="D34" i="81"/>
  <c r="D35" i="81"/>
  <c r="D36" i="81"/>
  <c r="D37" i="81"/>
  <c r="D38" i="81"/>
  <c r="D39" i="81"/>
  <c r="D40" i="81"/>
  <c r="D41" i="81"/>
  <c r="D42" i="81"/>
  <c r="D43" i="81"/>
  <c r="D44" i="81"/>
  <c r="A156" i="95"/>
  <c r="A155" i="95"/>
  <c r="A154" i="95"/>
  <c r="A153" i="95"/>
  <c r="A152" i="95"/>
  <c r="A151" i="95"/>
  <c r="A150" i="95"/>
  <c r="A149" i="95"/>
  <c r="A148" i="95"/>
  <c r="A147" i="95"/>
  <c r="A146" i="95"/>
  <c r="A145" i="95"/>
  <c r="A144" i="95"/>
  <c r="A143" i="95"/>
  <c r="A142" i="95"/>
  <c r="A141" i="95"/>
  <c r="A140" i="95"/>
  <c r="A139" i="95"/>
  <c r="A138" i="95"/>
  <c r="A137" i="95"/>
  <c r="A136" i="95"/>
  <c r="A135" i="95"/>
  <c r="A134" i="95"/>
  <c r="A133" i="95"/>
  <c r="A132" i="95"/>
  <c r="A131" i="95"/>
  <c r="A130" i="95"/>
  <c r="A129" i="95"/>
  <c r="A128" i="95"/>
  <c r="A127" i="95"/>
  <c r="A126" i="95"/>
  <c r="A125" i="95"/>
  <c r="A124" i="95"/>
  <c r="A123" i="95"/>
  <c r="A122" i="95"/>
  <c r="A121" i="95"/>
  <c r="A120" i="95"/>
  <c r="A119" i="95"/>
  <c r="A118" i="95"/>
  <c r="A117" i="95"/>
  <c r="A116" i="95"/>
  <c r="A115" i="95"/>
  <c r="A114" i="95"/>
  <c r="A113" i="95"/>
  <c r="A112" i="95"/>
  <c r="A111" i="95"/>
  <c r="A110" i="95"/>
  <c r="A109" i="95"/>
  <c r="A108" i="95"/>
  <c r="A107" i="95"/>
  <c r="A106" i="95"/>
  <c r="A105" i="95"/>
  <c r="A104" i="95"/>
  <c r="A103" i="95"/>
  <c r="A102" i="95"/>
  <c r="A101" i="95"/>
  <c r="A100" i="95"/>
  <c r="A99" i="95"/>
  <c r="A98" i="95"/>
  <c r="A97" i="95"/>
  <c r="A96" i="95"/>
  <c r="A95" i="95"/>
  <c r="A94" i="95"/>
  <c r="A93" i="95"/>
  <c r="A92" i="95"/>
  <c r="A91" i="95"/>
  <c r="A90" i="95"/>
  <c r="A89" i="95"/>
  <c r="A88" i="95"/>
  <c r="A87" i="95"/>
  <c r="A86" i="95"/>
  <c r="A85" i="95"/>
  <c r="A84" i="95"/>
  <c r="A83" i="95"/>
  <c r="A82" i="95"/>
  <c r="A81" i="95"/>
  <c r="A80" i="95"/>
  <c r="A79" i="95"/>
  <c r="A78" i="95"/>
  <c r="A77" i="95"/>
  <c r="A76" i="95"/>
  <c r="A75" i="95"/>
  <c r="A74" i="95"/>
  <c r="A73" i="95"/>
  <c r="A72" i="95"/>
  <c r="A71" i="95"/>
  <c r="A70" i="95"/>
  <c r="A69" i="95"/>
  <c r="A68" i="95"/>
  <c r="A67" i="95"/>
  <c r="A66" i="95"/>
  <c r="A65" i="95"/>
  <c r="A64" i="95"/>
  <c r="A63" i="95"/>
  <c r="A62" i="95"/>
  <c r="A61" i="95"/>
  <c r="A60" i="95"/>
  <c r="A59" i="95"/>
  <c r="A58" i="95"/>
  <c r="A57" i="95"/>
  <c r="A56" i="95"/>
  <c r="A55" i="95"/>
  <c r="A54" i="95"/>
  <c r="A53" i="95"/>
  <c r="A52" i="95"/>
  <c r="A51" i="95"/>
  <c r="A50" i="95"/>
  <c r="A49" i="95"/>
  <c r="A48" i="95"/>
  <c r="A47" i="95"/>
  <c r="A46" i="95"/>
  <c r="A45" i="95"/>
  <c r="A44" i="95"/>
  <c r="A43" i="95"/>
  <c r="A42" i="95"/>
  <c r="A41" i="95"/>
  <c r="A40" i="95"/>
  <c r="A39" i="95"/>
  <c r="A38" i="95"/>
  <c r="A37" i="95"/>
  <c r="A36" i="95"/>
  <c r="A35" i="95"/>
  <c r="A34" i="95"/>
  <c r="A33" i="95"/>
  <c r="A32" i="95"/>
  <c r="A31" i="95"/>
  <c r="A30" i="95"/>
  <c r="A29" i="95"/>
  <c r="A28" i="95"/>
  <c r="A27" i="95"/>
  <c r="A26" i="95"/>
  <c r="A25" i="95"/>
  <c r="A24" i="95"/>
  <c r="A23" i="95"/>
  <c r="A22" i="95"/>
  <c r="A21" i="95"/>
  <c r="A20" i="95"/>
  <c r="A19" i="95"/>
  <c r="A18" i="95"/>
  <c r="A17" i="95"/>
  <c r="A16" i="95"/>
  <c r="A15" i="95"/>
  <c r="A14" i="95"/>
  <c r="A13" i="95"/>
  <c r="A12" i="95"/>
  <c r="A11" i="95"/>
  <c r="A10" i="95"/>
  <c r="A9" i="95"/>
  <c r="A8" i="95"/>
  <c r="A7" i="95"/>
  <c r="A6" i="95"/>
  <c r="A5" i="95"/>
  <c r="A4" i="95"/>
  <c r="A3" i="95"/>
  <c r="A2" i="95"/>
  <c r="V72" i="94"/>
  <c r="S72" i="94"/>
  <c r="R72" i="94"/>
  <c r="D72" i="94"/>
  <c r="C72" i="94"/>
  <c r="V71" i="94"/>
  <c r="S71" i="94"/>
  <c r="R71" i="94"/>
  <c r="D71" i="94"/>
  <c r="C71" i="94"/>
  <c r="V70" i="94"/>
  <c r="S70" i="94"/>
  <c r="R70" i="94"/>
  <c r="D70" i="94"/>
  <c r="C70" i="94"/>
  <c r="V69" i="94"/>
  <c r="S69" i="94"/>
  <c r="R69" i="94"/>
  <c r="D69" i="94"/>
  <c r="C69" i="94"/>
  <c r="V68" i="94"/>
  <c r="S68" i="94"/>
  <c r="R68" i="94"/>
  <c r="D68" i="94"/>
  <c r="C68" i="94"/>
  <c r="V67" i="94"/>
  <c r="S67" i="94"/>
  <c r="R67" i="94"/>
  <c r="D67" i="94"/>
  <c r="Y67" i="94" s="1"/>
  <c r="C67" i="94"/>
  <c r="V66" i="94"/>
  <c r="S66" i="94"/>
  <c r="R66" i="94"/>
  <c r="D66" i="94"/>
  <c r="C66" i="94"/>
  <c r="V65" i="94"/>
  <c r="S65" i="94"/>
  <c r="R65" i="94"/>
  <c r="D65" i="94"/>
  <c r="C65" i="94"/>
  <c r="V64" i="94"/>
  <c r="S64" i="94"/>
  <c r="R64" i="94"/>
  <c r="D64" i="94"/>
  <c r="Y64" i="94" s="1"/>
  <c r="C64" i="94"/>
  <c r="V63" i="94"/>
  <c r="S63" i="94"/>
  <c r="R63" i="94"/>
  <c r="D63" i="94"/>
  <c r="C63" i="94"/>
  <c r="V62" i="94"/>
  <c r="S62" i="94"/>
  <c r="R62" i="94"/>
  <c r="D62" i="94"/>
  <c r="C62" i="94"/>
  <c r="V61" i="94"/>
  <c r="S61" i="94"/>
  <c r="R61" i="94"/>
  <c r="D61" i="94"/>
  <c r="C61" i="94"/>
  <c r="V60" i="94"/>
  <c r="S60" i="94"/>
  <c r="R60" i="94"/>
  <c r="D60" i="94"/>
  <c r="C60" i="94"/>
  <c r="V59" i="94"/>
  <c r="S59" i="94"/>
  <c r="R59" i="94"/>
  <c r="D59" i="94"/>
  <c r="C59" i="94"/>
  <c r="V58" i="94"/>
  <c r="S58" i="94"/>
  <c r="R58" i="94"/>
  <c r="D58" i="94"/>
  <c r="C58" i="94"/>
  <c r="V57" i="94"/>
  <c r="S57" i="94"/>
  <c r="R57" i="94"/>
  <c r="D57" i="94"/>
  <c r="C57" i="94"/>
  <c r="V56" i="94"/>
  <c r="S56" i="94"/>
  <c r="R56" i="94"/>
  <c r="D56" i="94"/>
  <c r="C56" i="94"/>
  <c r="V55" i="94"/>
  <c r="S55" i="94"/>
  <c r="R55" i="94"/>
  <c r="D55" i="94"/>
  <c r="C55" i="94"/>
  <c r="V54" i="94"/>
  <c r="S54" i="94"/>
  <c r="R54" i="94"/>
  <c r="D54" i="94"/>
  <c r="C54" i="94"/>
  <c r="V53" i="94"/>
  <c r="S53" i="94"/>
  <c r="R53" i="94"/>
  <c r="D53" i="94"/>
  <c r="C53" i="94"/>
  <c r="V52" i="94"/>
  <c r="S52" i="94"/>
  <c r="R52" i="94"/>
  <c r="D52" i="94"/>
  <c r="Y52" i="94" s="1"/>
  <c r="C52" i="94"/>
  <c r="V51" i="94"/>
  <c r="S51" i="94"/>
  <c r="R51" i="94"/>
  <c r="D51" i="94"/>
  <c r="Y51" i="94" s="1"/>
  <c r="C51" i="94"/>
  <c r="V50" i="94"/>
  <c r="S50" i="94"/>
  <c r="R50" i="94"/>
  <c r="D50" i="94"/>
  <c r="C50" i="94"/>
  <c r="V49" i="94"/>
  <c r="S49" i="94"/>
  <c r="R49" i="94"/>
  <c r="D49" i="94"/>
  <c r="Y49" i="94" s="1"/>
  <c r="C49" i="94"/>
  <c r="V48" i="94"/>
  <c r="S48" i="94"/>
  <c r="R48" i="94"/>
  <c r="D48" i="94"/>
  <c r="C48" i="94"/>
  <c r="V47" i="94"/>
  <c r="S47" i="94"/>
  <c r="R47" i="94"/>
  <c r="D47" i="94"/>
  <c r="C47" i="94"/>
  <c r="V46" i="94"/>
  <c r="S46" i="94"/>
  <c r="R46" i="94"/>
  <c r="D46" i="94"/>
  <c r="C46" i="94"/>
  <c r="V45" i="94"/>
  <c r="S45" i="94"/>
  <c r="R45" i="94"/>
  <c r="D45" i="94"/>
  <c r="C45" i="94"/>
  <c r="D44" i="94"/>
  <c r="C44" i="94"/>
  <c r="D43" i="94"/>
  <c r="C43" i="94"/>
  <c r="D42" i="94"/>
  <c r="C42" i="94"/>
  <c r="D41" i="94"/>
  <c r="C41" i="94"/>
  <c r="D40" i="94"/>
  <c r="C40" i="94"/>
  <c r="D39" i="94"/>
  <c r="C39" i="94"/>
  <c r="D38" i="94"/>
  <c r="C38" i="94"/>
  <c r="D37" i="94"/>
  <c r="C37" i="94"/>
  <c r="D36" i="94"/>
  <c r="C36" i="94"/>
  <c r="D35" i="94"/>
  <c r="C35" i="94"/>
  <c r="D34" i="94"/>
  <c r="C34" i="94"/>
  <c r="D33" i="94"/>
  <c r="C33" i="94"/>
  <c r="D32" i="94"/>
  <c r="C32" i="94"/>
  <c r="D31" i="94"/>
  <c r="C31" i="94"/>
  <c r="D30" i="94"/>
  <c r="C30" i="94"/>
  <c r="D29" i="94"/>
  <c r="C29" i="94"/>
  <c r="D28" i="94"/>
  <c r="C28" i="94"/>
  <c r="D27" i="94"/>
  <c r="C27" i="94"/>
  <c r="D26" i="94"/>
  <c r="C26" i="94"/>
  <c r="D25" i="94"/>
  <c r="C25" i="94"/>
  <c r="D24" i="94"/>
  <c r="C24" i="94"/>
  <c r="D23" i="94"/>
  <c r="C23" i="94"/>
  <c r="D22" i="94"/>
  <c r="C22" i="94"/>
  <c r="D21" i="94"/>
  <c r="C21" i="94"/>
  <c r="D20" i="94"/>
  <c r="C20" i="94"/>
  <c r="D19" i="94"/>
  <c r="C19" i="94"/>
  <c r="D18" i="94"/>
  <c r="C18" i="94"/>
  <c r="D17" i="94"/>
  <c r="C17" i="94"/>
  <c r="D16" i="94"/>
  <c r="C16" i="94"/>
  <c r="D15" i="94"/>
  <c r="C15" i="94"/>
  <c r="D14" i="94"/>
  <c r="C14" i="94"/>
  <c r="D13" i="94"/>
  <c r="C13" i="94"/>
  <c r="D12" i="94"/>
  <c r="C12" i="94"/>
  <c r="D11" i="94"/>
  <c r="C11" i="94"/>
  <c r="D10" i="94"/>
  <c r="C10" i="94"/>
  <c r="D9" i="94"/>
  <c r="C9" i="94"/>
  <c r="D8" i="94"/>
  <c r="C8" i="94"/>
  <c r="AC7" i="94"/>
  <c r="D7" i="94"/>
  <c r="C7" i="94"/>
  <c r="D6" i="94"/>
  <c r="C6" i="94"/>
  <c r="D5" i="94"/>
  <c r="C5" i="94"/>
  <c r="K2" i="94"/>
  <c r="H2" i="94"/>
  <c r="G2" i="94"/>
  <c r="A156" i="93"/>
  <c r="A155" i="93"/>
  <c r="A154" i="93"/>
  <c r="A153" i="93"/>
  <c r="A152" i="93"/>
  <c r="A151" i="93"/>
  <c r="A150" i="93"/>
  <c r="A149" i="93"/>
  <c r="A148" i="93"/>
  <c r="A147" i="93"/>
  <c r="A146" i="93"/>
  <c r="A145" i="93"/>
  <c r="A144" i="93"/>
  <c r="A143" i="93"/>
  <c r="A142" i="93"/>
  <c r="A141" i="93"/>
  <c r="A140" i="93"/>
  <c r="A139" i="93"/>
  <c r="A138" i="93"/>
  <c r="A137" i="93"/>
  <c r="A136" i="93"/>
  <c r="A135" i="93"/>
  <c r="A134" i="93"/>
  <c r="A133" i="93"/>
  <c r="A132" i="93"/>
  <c r="A131" i="93"/>
  <c r="A130" i="93"/>
  <c r="A129" i="93"/>
  <c r="A128" i="93"/>
  <c r="A127" i="93"/>
  <c r="A126" i="93"/>
  <c r="A125" i="93"/>
  <c r="A124" i="93"/>
  <c r="A123" i="93"/>
  <c r="A122" i="93"/>
  <c r="A121" i="93"/>
  <c r="A120" i="93"/>
  <c r="A119" i="93"/>
  <c r="A118" i="93"/>
  <c r="A117" i="93"/>
  <c r="A116" i="93"/>
  <c r="A115" i="93"/>
  <c r="A114" i="93"/>
  <c r="A113" i="93"/>
  <c r="A112" i="93"/>
  <c r="A111" i="93"/>
  <c r="A110" i="93"/>
  <c r="A109" i="93"/>
  <c r="A108" i="93"/>
  <c r="A107" i="93"/>
  <c r="A106" i="93"/>
  <c r="A105" i="93"/>
  <c r="A104" i="93"/>
  <c r="A103" i="93"/>
  <c r="A102" i="93"/>
  <c r="A101" i="93"/>
  <c r="A100" i="93"/>
  <c r="A99" i="93"/>
  <c r="A98" i="93"/>
  <c r="A97" i="93"/>
  <c r="A96" i="93"/>
  <c r="A95" i="93"/>
  <c r="A94" i="93"/>
  <c r="A93" i="93"/>
  <c r="A92" i="93"/>
  <c r="A91" i="93"/>
  <c r="A90" i="93"/>
  <c r="A89" i="93"/>
  <c r="A88" i="93"/>
  <c r="A87" i="93"/>
  <c r="A86" i="93"/>
  <c r="A85" i="93"/>
  <c r="A84" i="93"/>
  <c r="A83" i="93"/>
  <c r="A82" i="93"/>
  <c r="A81" i="93"/>
  <c r="A80" i="93"/>
  <c r="A79" i="93"/>
  <c r="A78" i="93"/>
  <c r="A77" i="93"/>
  <c r="A76" i="93"/>
  <c r="A75" i="93"/>
  <c r="A74" i="93"/>
  <c r="A73" i="93"/>
  <c r="A72" i="93"/>
  <c r="A71" i="93"/>
  <c r="A70" i="93"/>
  <c r="A69" i="93"/>
  <c r="A68" i="93"/>
  <c r="A67" i="93"/>
  <c r="A66" i="93"/>
  <c r="A65" i="93"/>
  <c r="A64" i="93"/>
  <c r="A63" i="93"/>
  <c r="A62" i="93"/>
  <c r="A61" i="93"/>
  <c r="A60" i="93"/>
  <c r="A59" i="93"/>
  <c r="A58" i="93"/>
  <c r="A57" i="93"/>
  <c r="A56" i="93"/>
  <c r="A55" i="93"/>
  <c r="A54" i="93"/>
  <c r="A53" i="93"/>
  <c r="A52" i="93"/>
  <c r="A51" i="93"/>
  <c r="A50" i="93"/>
  <c r="A49" i="93"/>
  <c r="A48" i="93"/>
  <c r="A47" i="93"/>
  <c r="A46" i="93"/>
  <c r="A45" i="93"/>
  <c r="A44" i="93"/>
  <c r="A43" i="93"/>
  <c r="A42" i="93"/>
  <c r="A41" i="93"/>
  <c r="A40" i="93"/>
  <c r="A39" i="93"/>
  <c r="A38" i="93"/>
  <c r="A37" i="93"/>
  <c r="A36" i="93"/>
  <c r="A35" i="93"/>
  <c r="A34" i="93"/>
  <c r="A33" i="93"/>
  <c r="A32" i="93"/>
  <c r="A31" i="93"/>
  <c r="A30" i="93"/>
  <c r="A29" i="93"/>
  <c r="A28" i="93"/>
  <c r="A27" i="93"/>
  <c r="A26" i="93"/>
  <c r="A25" i="93"/>
  <c r="A24" i="93"/>
  <c r="A23" i="93"/>
  <c r="A22" i="93"/>
  <c r="A21" i="93"/>
  <c r="A20" i="93"/>
  <c r="A19" i="93"/>
  <c r="A18" i="93"/>
  <c r="A17" i="93"/>
  <c r="A16" i="93"/>
  <c r="A15" i="93"/>
  <c r="A14" i="93"/>
  <c r="A13" i="93"/>
  <c r="A12" i="93"/>
  <c r="A11" i="93"/>
  <c r="A10" i="93"/>
  <c r="A9" i="93"/>
  <c r="A8" i="93"/>
  <c r="A7" i="93"/>
  <c r="A6" i="93"/>
  <c r="A5" i="93"/>
  <c r="A4" i="93"/>
  <c r="A3" i="93"/>
  <c r="A2" i="93"/>
  <c r="V72" i="92"/>
  <c r="S72" i="92"/>
  <c r="R72" i="92"/>
  <c r="D72" i="92"/>
  <c r="C72" i="92"/>
  <c r="V71" i="92"/>
  <c r="S71" i="92"/>
  <c r="R71" i="92"/>
  <c r="D71" i="92"/>
  <c r="C71" i="92"/>
  <c r="V70" i="92"/>
  <c r="S70" i="92"/>
  <c r="R70" i="92"/>
  <c r="D70" i="92"/>
  <c r="C70" i="92"/>
  <c r="V69" i="92"/>
  <c r="S69" i="92"/>
  <c r="R69" i="92"/>
  <c r="D69" i="92"/>
  <c r="C69" i="92"/>
  <c r="V68" i="92"/>
  <c r="S68" i="92"/>
  <c r="R68" i="92"/>
  <c r="D68" i="92"/>
  <c r="C68" i="92"/>
  <c r="V67" i="92"/>
  <c r="S67" i="92"/>
  <c r="R67" i="92"/>
  <c r="D67" i="92"/>
  <c r="C67" i="92"/>
  <c r="V66" i="92"/>
  <c r="S66" i="92"/>
  <c r="R66" i="92"/>
  <c r="D66" i="92"/>
  <c r="C66" i="92"/>
  <c r="V65" i="92"/>
  <c r="S65" i="92"/>
  <c r="R65" i="92"/>
  <c r="D65" i="92"/>
  <c r="C65" i="92"/>
  <c r="V64" i="92"/>
  <c r="S64" i="92"/>
  <c r="R64" i="92"/>
  <c r="D64" i="92"/>
  <c r="Y64" i="92" s="1"/>
  <c r="C64" i="92"/>
  <c r="V63" i="92"/>
  <c r="S63" i="92"/>
  <c r="R63" i="92"/>
  <c r="D63" i="92"/>
  <c r="C63" i="92"/>
  <c r="V62" i="92"/>
  <c r="S62" i="92"/>
  <c r="R62" i="92"/>
  <c r="D62" i="92"/>
  <c r="Y62" i="92" s="1"/>
  <c r="C62" i="92"/>
  <c r="V61" i="92"/>
  <c r="S61" i="92"/>
  <c r="R61" i="92"/>
  <c r="D61" i="92"/>
  <c r="C61" i="92"/>
  <c r="V60" i="92"/>
  <c r="S60" i="92"/>
  <c r="R60" i="92"/>
  <c r="D60" i="92"/>
  <c r="C60" i="92"/>
  <c r="V59" i="92"/>
  <c r="S59" i="92"/>
  <c r="R59" i="92"/>
  <c r="D59" i="92"/>
  <c r="C59" i="92"/>
  <c r="V58" i="92"/>
  <c r="S58" i="92"/>
  <c r="R58" i="92"/>
  <c r="D58" i="92"/>
  <c r="C58" i="92"/>
  <c r="V57" i="92"/>
  <c r="S57" i="92"/>
  <c r="R57" i="92"/>
  <c r="D57" i="92"/>
  <c r="C57" i="92"/>
  <c r="V56" i="92"/>
  <c r="S56" i="92"/>
  <c r="R56" i="92"/>
  <c r="D56" i="92"/>
  <c r="C56" i="92"/>
  <c r="V55" i="92"/>
  <c r="S55" i="92"/>
  <c r="R55" i="92"/>
  <c r="D55" i="92"/>
  <c r="C55" i="92"/>
  <c r="V54" i="92"/>
  <c r="S54" i="92"/>
  <c r="R54" i="92"/>
  <c r="D54" i="92"/>
  <c r="C54" i="92"/>
  <c r="V53" i="92"/>
  <c r="S53" i="92"/>
  <c r="R53" i="92"/>
  <c r="D53" i="92"/>
  <c r="Y53" i="92" s="1"/>
  <c r="C53" i="92"/>
  <c r="V52" i="92"/>
  <c r="S52" i="92"/>
  <c r="R52" i="92"/>
  <c r="D52" i="92"/>
  <c r="Y52" i="92" s="1"/>
  <c r="C52" i="92"/>
  <c r="V51" i="92"/>
  <c r="S51" i="92"/>
  <c r="R51" i="92"/>
  <c r="D51" i="92"/>
  <c r="C51" i="92"/>
  <c r="V50" i="92"/>
  <c r="S50" i="92"/>
  <c r="R50" i="92"/>
  <c r="D50" i="92"/>
  <c r="Y50" i="92" s="1"/>
  <c r="C50" i="92"/>
  <c r="V49" i="92"/>
  <c r="S49" i="92"/>
  <c r="R49" i="92"/>
  <c r="D49" i="92"/>
  <c r="C49" i="92"/>
  <c r="V48" i="92"/>
  <c r="S48" i="92"/>
  <c r="R48" i="92"/>
  <c r="D48" i="92"/>
  <c r="C48" i="92"/>
  <c r="V47" i="92"/>
  <c r="S47" i="92"/>
  <c r="R47" i="92"/>
  <c r="D47" i="92"/>
  <c r="C47" i="92"/>
  <c r="V46" i="92"/>
  <c r="S46" i="92"/>
  <c r="R46" i="92"/>
  <c r="D46" i="92"/>
  <c r="C46" i="92"/>
  <c r="D45" i="92"/>
  <c r="C45" i="92"/>
  <c r="D44" i="92"/>
  <c r="C44" i="92"/>
  <c r="D43" i="92"/>
  <c r="C43" i="92"/>
  <c r="D42" i="92"/>
  <c r="C42" i="92"/>
  <c r="D41" i="92"/>
  <c r="C41" i="92"/>
  <c r="D40" i="92"/>
  <c r="C40" i="92"/>
  <c r="D39" i="92"/>
  <c r="C39" i="92"/>
  <c r="D38" i="92"/>
  <c r="C38" i="92"/>
  <c r="D37" i="92"/>
  <c r="C37" i="92"/>
  <c r="D36" i="92"/>
  <c r="C36" i="92"/>
  <c r="D35" i="92"/>
  <c r="C35" i="92"/>
  <c r="D34" i="92"/>
  <c r="C34" i="92"/>
  <c r="D33" i="92"/>
  <c r="C33" i="92"/>
  <c r="D32" i="92"/>
  <c r="C32" i="92"/>
  <c r="D31" i="92"/>
  <c r="C31" i="92"/>
  <c r="D30" i="92"/>
  <c r="C30" i="92"/>
  <c r="D29" i="92"/>
  <c r="C29" i="92"/>
  <c r="D28" i="92"/>
  <c r="C28" i="92"/>
  <c r="D27" i="92"/>
  <c r="C27" i="92"/>
  <c r="D26" i="92"/>
  <c r="C26" i="92"/>
  <c r="D25" i="92"/>
  <c r="C25" i="92"/>
  <c r="D24" i="92"/>
  <c r="C24" i="92"/>
  <c r="D23" i="92"/>
  <c r="C23" i="92"/>
  <c r="D22" i="92"/>
  <c r="C22" i="92"/>
  <c r="D21" i="92"/>
  <c r="C21" i="92"/>
  <c r="D20" i="92"/>
  <c r="C20" i="92"/>
  <c r="D19" i="92"/>
  <c r="C19" i="92"/>
  <c r="D18" i="92"/>
  <c r="C18" i="92"/>
  <c r="D17" i="92"/>
  <c r="C17" i="92"/>
  <c r="D16" i="92"/>
  <c r="C16" i="92"/>
  <c r="D15" i="92"/>
  <c r="C15" i="92"/>
  <c r="D14" i="92"/>
  <c r="C14" i="92"/>
  <c r="D13" i="92"/>
  <c r="C13" i="92"/>
  <c r="D12" i="92"/>
  <c r="C12" i="92"/>
  <c r="D11" i="92"/>
  <c r="C11" i="92"/>
  <c r="D10" i="92"/>
  <c r="C10" i="92"/>
  <c r="D9" i="92"/>
  <c r="C9" i="92"/>
  <c r="D8" i="92"/>
  <c r="C8" i="92"/>
  <c r="AC7" i="92"/>
  <c r="D7" i="92"/>
  <c r="C7" i="92"/>
  <c r="D6" i="92"/>
  <c r="C6" i="92"/>
  <c r="D5" i="92"/>
  <c r="C5" i="92"/>
  <c r="K2" i="92"/>
  <c r="H2" i="92"/>
  <c r="G2" i="92"/>
  <c r="H19" i="47"/>
  <c r="J19" i="47"/>
  <c r="H18" i="47"/>
  <c r="J18" i="47"/>
  <c r="T57" i="92" l="1"/>
  <c r="W57" i="92" s="1"/>
  <c r="Y57" i="92"/>
  <c r="T58" i="94"/>
  <c r="W58" i="94" s="1"/>
  <c r="Y58" i="94"/>
  <c r="T15" i="98"/>
  <c r="W15" i="98" s="1"/>
  <c r="T45" i="98"/>
  <c r="W45" i="98" s="1"/>
  <c r="Y45" i="98"/>
  <c r="T69" i="98"/>
  <c r="W69" i="98" s="1"/>
  <c r="X69" i="98" s="1"/>
  <c r="Y69" i="98"/>
  <c r="T44" i="92"/>
  <c r="W44" i="92" s="1"/>
  <c r="T36" i="94"/>
  <c r="W36" i="94" s="1"/>
  <c r="T63" i="94"/>
  <c r="W63" i="94" s="1"/>
  <c r="Y63" i="94"/>
  <c r="T44" i="81"/>
  <c r="Y44" i="81"/>
  <c r="T5" i="98"/>
  <c r="W5" i="98" s="1"/>
  <c r="T50" i="98"/>
  <c r="W50" i="98" s="1"/>
  <c r="X50" i="98" s="1"/>
  <c r="Y50" i="98"/>
  <c r="T62" i="98"/>
  <c r="W62" i="98" s="1"/>
  <c r="X62" i="98" s="1"/>
  <c r="Y62" i="98"/>
  <c r="T55" i="92"/>
  <c r="W55" i="92" s="1"/>
  <c r="Y55" i="92"/>
  <c r="T67" i="92"/>
  <c r="W67" i="92" s="1"/>
  <c r="Y67" i="92"/>
  <c r="T7" i="94"/>
  <c r="W7" i="94" s="1"/>
  <c r="T56" i="94"/>
  <c r="W56" i="94" s="1"/>
  <c r="X56" i="94" s="1"/>
  <c r="Y56" i="94"/>
  <c r="T68" i="94"/>
  <c r="W68" i="94" s="1"/>
  <c r="X68" i="94" s="1"/>
  <c r="Y68" i="94"/>
  <c r="T43" i="81"/>
  <c r="W43" i="81" s="1"/>
  <c r="T10" i="98"/>
  <c r="W10" i="98" s="1"/>
  <c r="T16" i="98"/>
  <c r="W16" i="98" s="1"/>
  <c r="T22" i="98"/>
  <c r="W22" i="98" s="1"/>
  <c r="T28" i="98"/>
  <c r="W28" i="98" s="1"/>
  <c r="T34" i="98"/>
  <c r="W34" i="98" s="1"/>
  <c r="T40" i="98"/>
  <c r="W40" i="98" s="1"/>
  <c r="T55" i="98"/>
  <c r="W55" i="98" s="1"/>
  <c r="X55" i="98" s="1"/>
  <c r="Y55" i="98"/>
  <c r="T69" i="92"/>
  <c r="W69" i="92" s="1"/>
  <c r="Y69" i="92"/>
  <c r="T30" i="94"/>
  <c r="W30" i="94" s="1"/>
  <c r="Y30" i="94"/>
  <c r="T9" i="92"/>
  <c r="W9" i="92" s="1"/>
  <c r="T21" i="92"/>
  <c r="W21" i="92" s="1"/>
  <c r="T33" i="92"/>
  <c r="W33" i="92" s="1"/>
  <c r="T45" i="92"/>
  <c r="T25" i="94"/>
  <c r="W25" i="94" s="1"/>
  <c r="T31" i="94"/>
  <c r="W31" i="94" s="1"/>
  <c r="T37" i="94"/>
  <c r="W37" i="94" s="1"/>
  <c r="T61" i="94"/>
  <c r="W61" i="94" s="1"/>
  <c r="X61" i="94" s="1"/>
  <c r="Y61" i="94"/>
  <c r="T48" i="98"/>
  <c r="W48" i="98" s="1"/>
  <c r="Y48" i="98"/>
  <c r="T60" i="98"/>
  <c r="W60" i="98" s="1"/>
  <c r="Y60" i="98"/>
  <c r="T72" i="98"/>
  <c r="W72" i="98" s="1"/>
  <c r="Y72" i="98"/>
  <c r="T21" i="98"/>
  <c r="W21" i="98" s="1"/>
  <c r="T57" i="98"/>
  <c r="W57" i="98" s="1"/>
  <c r="Y57" i="98"/>
  <c r="T15" i="92"/>
  <c r="W15" i="92" s="1"/>
  <c r="T27" i="92"/>
  <c r="W27" i="92" s="1"/>
  <c r="T39" i="92"/>
  <c r="W39" i="92" s="1"/>
  <c r="T48" i="92"/>
  <c r="W48" i="92" s="1"/>
  <c r="X48" i="92" s="1"/>
  <c r="Y48" i="92"/>
  <c r="T60" i="92"/>
  <c r="W60" i="92" s="1"/>
  <c r="Y60" i="92"/>
  <c r="T72" i="92"/>
  <c r="W72" i="92" s="1"/>
  <c r="Y72" i="92"/>
  <c r="T19" i="94"/>
  <c r="W19" i="94" s="1"/>
  <c r="T65" i="92"/>
  <c r="Y65" i="92"/>
  <c r="T54" i="94"/>
  <c r="W54" i="94" s="1"/>
  <c r="X54" i="94" s="1"/>
  <c r="Y54" i="94"/>
  <c r="T66" i="94"/>
  <c r="W66" i="94" s="1"/>
  <c r="Y66" i="94"/>
  <c r="T11" i="98"/>
  <c r="W11" i="98" s="1"/>
  <c r="Y11" i="98"/>
  <c r="T17" i="98"/>
  <c r="W17" i="98" s="1"/>
  <c r="T23" i="98"/>
  <c r="W23" i="98" s="1"/>
  <c r="T29" i="98"/>
  <c r="W29" i="98" s="1"/>
  <c r="Y29" i="98"/>
  <c r="T35" i="98"/>
  <c r="W35" i="98" s="1"/>
  <c r="T41" i="98"/>
  <c r="W41" i="98" s="1"/>
  <c r="T53" i="98"/>
  <c r="Y53" i="98"/>
  <c r="T65" i="98"/>
  <c r="Y65" i="98"/>
  <c r="T12" i="94"/>
  <c r="W12" i="94" s="1"/>
  <c r="T16" i="92"/>
  <c r="W16" i="92" s="1"/>
  <c r="T46" i="92"/>
  <c r="W46" i="92" s="1"/>
  <c r="Y46" i="92"/>
  <c r="T20" i="94"/>
  <c r="W20" i="94" s="1"/>
  <c r="T44" i="94"/>
  <c r="W44" i="94" s="1"/>
  <c r="T47" i="94"/>
  <c r="Y47" i="94"/>
  <c r="T59" i="94"/>
  <c r="W59" i="94" s="1"/>
  <c r="X59" i="94" s="1"/>
  <c r="Y59" i="94"/>
  <c r="T71" i="94"/>
  <c r="Y71" i="94"/>
  <c r="T6" i="98"/>
  <c r="W6" i="98" s="1"/>
  <c r="T46" i="98"/>
  <c r="W46" i="98" s="1"/>
  <c r="Y46" i="98"/>
  <c r="T58" i="98"/>
  <c r="W58" i="98" s="1"/>
  <c r="Y58" i="98"/>
  <c r="T70" i="98"/>
  <c r="W70" i="98" s="1"/>
  <c r="Y70" i="98"/>
  <c r="T39" i="98"/>
  <c r="W39" i="98" s="1"/>
  <c r="T20" i="92"/>
  <c r="W20" i="92" s="1"/>
  <c r="T42" i="94"/>
  <c r="W42" i="94" s="1"/>
  <c r="T40" i="92"/>
  <c r="W40" i="92" s="1"/>
  <c r="T58" i="92"/>
  <c r="W58" i="92" s="1"/>
  <c r="Y58" i="92"/>
  <c r="T51" i="92"/>
  <c r="W51" i="92" s="1"/>
  <c r="Y51" i="92"/>
  <c r="T63" i="92"/>
  <c r="W63" i="92" s="1"/>
  <c r="X63" i="92" s="1"/>
  <c r="Y63" i="92"/>
  <c r="T12" i="98"/>
  <c r="W12" i="98" s="1"/>
  <c r="T18" i="98"/>
  <c r="W18" i="98" s="1"/>
  <c r="T24" i="98"/>
  <c r="W24" i="98" s="1"/>
  <c r="T30" i="98"/>
  <c r="W30" i="98" s="1"/>
  <c r="T36" i="98"/>
  <c r="W36" i="98" s="1"/>
  <c r="T42" i="98"/>
  <c r="W42" i="98" s="1"/>
  <c r="T33" i="98"/>
  <c r="W33" i="98" s="1"/>
  <c r="T32" i="92"/>
  <c r="W32" i="92" s="1"/>
  <c r="T24" i="94"/>
  <c r="W24" i="94" s="1"/>
  <c r="T22" i="92"/>
  <c r="W22" i="92" s="1"/>
  <c r="T28" i="92"/>
  <c r="W28" i="92" s="1"/>
  <c r="T23" i="92"/>
  <c r="W23" i="92" s="1"/>
  <c r="T29" i="92"/>
  <c r="W29" i="92" s="1"/>
  <c r="T41" i="92"/>
  <c r="W41" i="92" s="1"/>
  <c r="T56" i="92"/>
  <c r="W56" i="92" s="1"/>
  <c r="Y56" i="92"/>
  <c r="T68" i="92"/>
  <c r="W68" i="92" s="1"/>
  <c r="X68" i="92" s="1"/>
  <c r="Y68" i="92"/>
  <c r="T9" i="94"/>
  <c r="W9" i="94" s="1"/>
  <c r="T15" i="94"/>
  <c r="W15" i="94" s="1"/>
  <c r="T21" i="94"/>
  <c r="W21" i="94" s="1"/>
  <c r="T27" i="94"/>
  <c r="W27" i="94" s="1"/>
  <c r="T33" i="94"/>
  <c r="W33" i="94" s="1"/>
  <c r="T39" i="94"/>
  <c r="W39" i="94" s="1"/>
  <c r="T45" i="94"/>
  <c r="W45" i="94" s="1"/>
  <c r="Y45" i="94"/>
  <c r="T57" i="94"/>
  <c r="W57" i="94" s="1"/>
  <c r="X57" i="94" s="1"/>
  <c r="Y57" i="94"/>
  <c r="T69" i="94"/>
  <c r="W69" i="94" s="1"/>
  <c r="Y69" i="94"/>
  <c r="T7" i="98"/>
  <c r="W7" i="98" s="1"/>
  <c r="T56" i="98"/>
  <c r="Y56" i="98"/>
  <c r="T68" i="98"/>
  <c r="Y68" i="98"/>
  <c r="T70" i="94"/>
  <c r="Y70" i="94"/>
  <c r="T38" i="92"/>
  <c r="W38" i="92" s="1"/>
  <c r="T10" i="92"/>
  <c r="W10" i="92" s="1"/>
  <c r="T34" i="92"/>
  <c r="W34" i="92" s="1"/>
  <c r="T70" i="92"/>
  <c r="W70" i="92" s="1"/>
  <c r="Y70" i="92"/>
  <c r="T5" i="92"/>
  <c r="W5" i="92" s="1"/>
  <c r="T17" i="92"/>
  <c r="W17" i="92" s="1"/>
  <c r="T35" i="92"/>
  <c r="W35" i="92" s="1"/>
  <c r="T49" i="92"/>
  <c r="Y49" i="92"/>
  <c r="T61" i="92"/>
  <c r="W61" i="92" s="1"/>
  <c r="Y61" i="92"/>
  <c r="T50" i="94"/>
  <c r="W50" i="94" s="1"/>
  <c r="Y50" i="94"/>
  <c r="T62" i="94"/>
  <c r="W62" i="94" s="1"/>
  <c r="X62" i="94" s="1"/>
  <c r="Y62" i="94"/>
  <c r="T13" i="98"/>
  <c r="W13" i="98" s="1"/>
  <c r="T19" i="98"/>
  <c r="W19" i="98" s="1"/>
  <c r="T25" i="98"/>
  <c r="W25" i="98" s="1"/>
  <c r="T31" i="98"/>
  <c r="W31" i="98" s="1"/>
  <c r="T37" i="98"/>
  <c r="W37" i="98" s="1"/>
  <c r="T43" i="98"/>
  <c r="W43" i="98" s="1"/>
  <c r="T61" i="98"/>
  <c r="W61" i="98" s="1"/>
  <c r="Y61" i="98"/>
  <c r="T46" i="94"/>
  <c r="W46" i="94" s="1"/>
  <c r="Y46" i="94"/>
  <c r="T12" i="92"/>
  <c r="W12" i="92" s="1"/>
  <c r="T24" i="92"/>
  <c r="W24" i="92" s="1"/>
  <c r="T30" i="92"/>
  <c r="W30" i="92" s="1"/>
  <c r="T42" i="92"/>
  <c r="W42" i="92" s="1"/>
  <c r="T54" i="92"/>
  <c r="W54" i="92" s="1"/>
  <c r="Y54" i="92"/>
  <c r="T66" i="92"/>
  <c r="W66" i="92" s="1"/>
  <c r="X66" i="92" s="1"/>
  <c r="Y66" i="92"/>
  <c r="T22" i="94"/>
  <c r="W22" i="94" s="1"/>
  <c r="T28" i="94"/>
  <c r="W28" i="94" s="1"/>
  <c r="T34" i="94"/>
  <c r="W34" i="94" s="1"/>
  <c r="T40" i="94"/>
  <c r="W40" i="94" s="1"/>
  <c r="T55" i="94"/>
  <c r="W55" i="94" s="1"/>
  <c r="Y55" i="94"/>
  <c r="T54" i="98"/>
  <c r="W54" i="98" s="1"/>
  <c r="Y54" i="98"/>
  <c r="T66" i="98"/>
  <c r="W66" i="98" s="1"/>
  <c r="Y66" i="98"/>
  <c r="T9" i="98"/>
  <c r="W9" i="98" s="1"/>
  <c r="T27" i="98"/>
  <c r="W27" i="98" s="1"/>
  <c r="T26" i="92"/>
  <c r="W26" i="92" s="1"/>
  <c r="T18" i="94"/>
  <c r="W18" i="94" s="1"/>
  <c r="T18" i="92"/>
  <c r="W18" i="92" s="1"/>
  <c r="T36" i="92"/>
  <c r="W36" i="92" s="1"/>
  <c r="T47" i="92"/>
  <c r="W47" i="92" s="1"/>
  <c r="Y47" i="92"/>
  <c r="T59" i="92"/>
  <c r="W59" i="92" s="1"/>
  <c r="Y59" i="92"/>
  <c r="T71" i="92"/>
  <c r="Y71" i="92"/>
  <c r="T48" i="94"/>
  <c r="W48" i="94" s="1"/>
  <c r="Y48" i="94"/>
  <c r="T60" i="94"/>
  <c r="W60" i="94" s="1"/>
  <c r="X60" i="94" s="1"/>
  <c r="Y60" i="94"/>
  <c r="T72" i="94"/>
  <c r="W72" i="94" s="1"/>
  <c r="Y72" i="94"/>
  <c r="T8" i="98"/>
  <c r="W8" i="98" s="1"/>
  <c r="T14" i="98"/>
  <c r="W14" i="98" s="1"/>
  <c r="T20" i="98"/>
  <c r="W20" i="98" s="1"/>
  <c r="Y20" i="98"/>
  <c r="T26" i="98"/>
  <c r="W26" i="98" s="1"/>
  <c r="T32" i="98"/>
  <c r="W32" i="98" s="1"/>
  <c r="T38" i="98"/>
  <c r="W38" i="98" s="1"/>
  <c r="T44" i="98"/>
  <c r="W44" i="98" s="1"/>
  <c r="T47" i="98"/>
  <c r="Y47" i="98"/>
  <c r="T59" i="98"/>
  <c r="Y59" i="98"/>
  <c r="T71" i="98"/>
  <c r="Y71" i="98"/>
  <c r="T13" i="92"/>
  <c r="W13" i="92" s="1"/>
  <c r="T19" i="92"/>
  <c r="W19" i="92" s="1"/>
  <c r="T25" i="92"/>
  <c r="W25" i="92" s="1"/>
  <c r="T31" i="92"/>
  <c r="W31" i="92" s="1"/>
  <c r="T37" i="92"/>
  <c r="W37" i="92" s="1"/>
  <c r="T43" i="92"/>
  <c r="W43" i="92" s="1"/>
  <c r="T23" i="94"/>
  <c r="W23" i="94" s="1"/>
  <c r="T53" i="94"/>
  <c r="Y53" i="94"/>
  <c r="T65" i="94"/>
  <c r="Y65" i="94"/>
  <c r="G38" i="98"/>
  <c r="H40" i="98"/>
  <c r="K33" i="98"/>
  <c r="H42" i="92"/>
  <c r="K42" i="92"/>
  <c r="G42" i="92"/>
  <c r="I42" i="92" s="1"/>
  <c r="J42" i="92" s="1"/>
  <c r="X56" i="92"/>
  <c r="X50" i="94"/>
  <c r="X55" i="94"/>
  <c r="X54" i="98"/>
  <c r="U70" i="94"/>
  <c r="G45" i="92"/>
  <c r="R45" i="92" s="1"/>
  <c r="Y45" i="92" s="1"/>
  <c r="H45" i="92"/>
  <c r="K45" i="92"/>
  <c r="G13" i="98"/>
  <c r="G29" i="98"/>
  <c r="Q29" i="98" s="1"/>
  <c r="K8" i="98"/>
  <c r="K24" i="98"/>
  <c r="K40" i="98"/>
  <c r="K15" i="98"/>
  <c r="K31" i="98"/>
  <c r="H6" i="98"/>
  <c r="H22" i="98"/>
  <c r="H38" i="98"/>
  <c r="I38" i="98" s="1"/>
  <c r="J38" i="98" s="1"/>
  <c r="K6" i="98"/>
  <c r="G11" i="98"/>
  <c r="H13" i="98"/>
  <c r="G20" i="98"/>
  <c r="Q20" i="98" s="1"/>
  <c r="K22" i="98"/>
  <c r="G27" i="98"/>
  <c r="Q27" i="98" s="1"/>
  <c r="H29" i="98"/>
  <c r="I29" i="98" s="1"/>
  <c r="J29" i="98" s="1"/>
  <c r="G36" i="98"/>
  <c r="Q36" i="98" s="1"/>
  <c r="K38" i="98"/>
  <c r="G43" i="98"/>
  <c r="H11" i="98"/>
  <c r="K13" i="98"/>
  <c r="G18" i="98"/>
  <c r="H20" i="98"/>
  <c r="H27" i="98"/>
  <c r="K29" i="98"/>
  <c r="G34" i="98"/>
  <c r="H36" i="98"/>
  <c r="H43" i="98"/>
  <c r="I13" i="98"/>
  <c r="J13" i="98" s="1"/>
  <c r="G9" i="98"/>
  <c r="Q9" i="98" s="1"/>
  <c r="K11" i="98"/>
  <c r="H18" i="98"/>
  <c r="K20" i="98"/>
  <c r="G25" i="98"/>
  <c r="Q25" i="98" s="1"/>
  <c r="K27" i="98"/>
  <c r="H34" i="98"/>
  <c r="K36" i="98"/>
  <c r="G41" i="98"/>
  <c r="Q41" i="98" s="1"/>
  <c r="K43" i="98"/>
  <c r="G7" i="98"/>
  <c r="Q7" i="98" s="1"/>
  <c r="H9" i="98"/>
  <c r="G16" i="98"/>
  <c r="Q16" i="98" s="1"/>
  <c r="K18" i="98"/>
  <c r="G23" i="98"/>
  <c r="Q23" i="98" s="1"/>
  <c r="H25" i="98"/>
  <c r="G32" i="98"/>
  <c r="Q32" i="98" s="1"/>
  <c r="K34" i="98"/>
  <c r="G39" i="98"/>
  <c r="H41" i="98"/>
  <c r="H7" i="98"/>
  <c r="K9" i="98"/>
  <c r="Q11" i="98"/>
  <c r="G14" i="98"/>
  <c r="R14" i="98" s="1"/>
  <c r="Y14" i="98" s="1"/>
  <c r="H16" i="98"/>
  <c r="P18" i="98"/>
  <c r="H23" i="98"/>
  <c r="K25" i="98"/>
  <c r="G30" i="98"/>
  <c r="H32" i="98"/>
  <c r="H39" i="98"/>
  <c r="K41" i="98"/>
  <c r="Q43" i="98"/>
  <c r="K7" i="98"/>
  <c r="H14" i="98"/>
  <c r="K16" i="98"/>
  <c r="G21" i="98"/>
  <c r="Q21" i="98" s="1"/>
  <c r="K23" i="98"/>
  <c r="H30" i="98"/>
  <c r="K32" i="98"/>
  <c r="G37" i="98"/>
  <c r="Q37" i="98" s="1"/>
  <c r="K39" i="98"/>
  <c r="G12" i="98"/>
  <c r="Q12" i="98" s="1"/>
  <c r="K14" i="98"/>
  <c r="G19" i="98"/>
  <c r="Q19" i="98" s="1"/>
  <c r="H21" i="98"/>
  <c r="G28" i="98"/>
  <c r="Q28" i="98" s="1"/>
  <c r="K30" i="98"/>
  <c r="G35" i="98"/>
  <c r="Q35" i="98" s="1"/>
  <c r="H37" i="98"/>
  <c r="I37" i="98" s="1"/>
  <c r="J37" i="98" s="1"/>
  <c r="G44" i="98"/>
  <c r="Q44" i="98" s="1"/>
  <c r="G10" i="98"/>
  <c r="H12" i="98"/>
  <c r="H19" i="98"/>
  <c r="K21" i="98"/>
  <c r="G26" i="98"/>
  <c r="H28" i="98"/>
  <c r="I28" i="98" s="1"/>
  <c r="J28" i="98" s="1"/>
  <c r="H35" i="98"/>
  <c r="K37" i="98"/>
  <c r="Q39" i="98"/>
  <c r="G42" i="98"/>
  <c r="P42" i="98" s="1"/>
  <c r="H44" i="98"/>
  <c r="H10" i="98"/>
  <c r="K12" i="98"/>
  <c r="G17" i="98"/>
  <c r="Q17" i="98" s="1"/>
  <c r="K19" i="98"/>
  <c r="H26" i="98"/>
  <c r="K28" i="98"/>
  <c r="G33" i="98"/>
  <c r="Q33" i="98" s="1"/>
  <c r="K35" i="98"/>
  <c r="H42" i="98"/>
  <c r="K44" i="98"/>
  <c r="G8" i="98"/>
  <c r="Q8" i="98" s="1"/>
  <c r="K10" i="98"/>
  <c r="G15" i="98"/>
  <c r="H17" i="98"/>
  <c r="G24" i="98"/>
  <c r="Q24" i="98" s="1"/>
  <c r="K26" i="98"/>
  <c r="G31" i="98"/>
  <c r="H33" i="98"/>
  <c r="G40" i="98"/>
  <c r="Q40" i="98" s="1"/>
  <c r="K42" i="98"/>
  <c r="G6" i="98"/>
  <c r="I6" i="98" s="1"/>
  <c r="J6" i="98" s="1"/>
  <c r="H8" i="98"/>
  <c r="P10" i="98"/>
  <c r="H15" i="98"/>
  <c r="K17" i="98"/>
  <c r="G22" i="98"/>
  <c r="I22" i="98" s="1"/>
  <c r="J22" i="98" s="1"/>
  <c r="H24" i="98"/>
  <c r="H31" i="98"/>
  <c r="P30" i="98"/>
  <c r="P34" i="98"/>
  <c r="P38" i="98"/>
  <c r="Q10" i="98"/>
  <c r="Q14" i="98"/>
  <c r="Q18" i="98"/>
  <c r="I20" i="98"/>
  <c r="J20" i="98" s="1"/>
  <c r="I24" i="98"/>
  <c r="J24" i="98" s="1"/>
  <c r="Q30" i="98"/>
  <c r="I32" i="98"/>
  <c r="J32" i="98" s="1"/>
  <c r="Q34" i="98"/>
  <c r="Q38" i="98"/>
  <c r="I25" i="98"/>
  <c r="J25" i="98" s="1"/>
  <c r="P13" i="98"/>
  <c r="P17" i="98"/>
  <c r="P21" i="98"/>
  <c r="P25" i="98"/>
  <c r="P29" i="98"/>
  <c r="P37" i="98"/>
  <c r="P41" i="98"/>
  <c r="I41" i="98"/>
  <c r="J41" i="98" s="1"/>
  <c r="Q13" i="98"/>
  <c r="P12" i="98"/>
  <c r="P20" i="98"/>
  <c r="P24" i="98"/>
  <c r="P28" i="98"/>
  <c r="P32" i="98"/>
  <c r="P44" i="98"/>
  <c r="U55" i="98"/>
  <c r="T51" i="98"/>
  <c r="W51" i="98" s="1"/>
  <c r="X51" i="98" s="1"/>
  <c r="T63" i="98"/>
  <c r="W63" i="98" s="1"/>
  <c r="X63" i="98" s="1"/>
  <c r="T67" i="98"/>
  <c r="W67" i="98" s="1"/>
  <c r="X67" i="98" s="1"/>
  <c r="T49" i="98"/>
  <c r="W49" i="98" s="1"/>
  <c r="X49" i="98" s="1"/>
  <c r="U60" i="98"/>
  <c r="U62" i="98"/>
  <c r="U61" i="98"/>
  <c r="G5" i="98"/>
  <c r="P5" i="98" s="1"/>
  <c r="R17" i="98"/>
  <c r="Y17" i="98" s="1"/>
  <c r="R11" i="98"/>
  <c r="H5" i="98"/>
  <c r="R20" i="98"/>
  <c r="R29" i="98"/>
  <c r="R32" i="98"/>
  <c r="Y32" i="98" s="1"/>
  <c r="X48" i="98"/>
  <c r="X57" i="98"/>
  <c r="X70" i="98"/>
  <c r="U46" i="98"/>
  <c r="X46" i="98"/>
  <c r="W56" i="98"/>
  <c r="X56" i="98" s="1"/>
  <c r="U56" i="98"/>
  <c r="W71" i="98"/>
  <c r="X71" i="98" s="1"/>
  <c r="U71" i="98"/>
  <c r="X60" i="98"/>
  <c r="W47" i="98"/>
  <c r="X47" i="98" s="1"/>
  <c r="U47" i="98"/>
  <c r="U45" i="98"/>
  <c r="W53" i="98"/>
  <c r="X53" i="98" s="1"/>
  <c r="U53" i="98"/>
  <c r="U58" i="98"/>
  <c r="U66" i="98"/>
  <c r="X45" i="98"/>
  <c r="X58" i="98"/>
  <c r="X66" i="98"/>
  <c r="W68" i="98"/>
  <c r="X68" i="98" s="1"/>
  <c r="U68" i="98"/>
  <c r="W59" i="98"/>
  <c r="X59" i="98" s="1"/>
  <c r="U59" i="98"/>
  <c r="W65" i="98"/>
  <c r="X65" i="98" s="1"/>
  <c r="U65" i="98"/>
  <c r="U72" i="98"/>
  <c r="U48" i="98"/>
  <c r="U57" i="98"/>
  <c r="X61" i="98"/>
  <c r="U70" i="98"/>
  <c r="X72" i="98"/>
  <c r="K5" i="98"/>
  <c r="T52" i="98"/>
  <c r="T64" i="98"/>
  <c r="K5" i="94"/>
  <c r="G43" i="92"/>
  <c r="H43" i="92"/>
  <c r="G41" i="92"/>
  <c r="Q41" i="92" s="1"/>
  <c r="K43" i="92"/>
  <c r="H41" i="92"/>
  <c r="K41" i="92"/>
  <c r="G44" i="92"/>
  <c r="H44" i="92"/>
  <c r="K44" i="92"/>
  <c r="R43" i="94"/>
  <c r="Y43" i="94" s="1"/>
  <c r="V43" i="94"/>
  <c r="V44" i="94"/>
  <c r="X44" i="94" s="1"/>
  <c r="S44" i="94"/>
  <c r="U44" i="94" s="1"/>
  <c r="R44" i="94"/>
  <c r="Y44" i="94" s="1"/>
  <c r="S43" i="94"/>
  <c r="K37" i="92"/>
  <c r="X46" i="92"/>
  <c r="X72" i="92"/>
  <c r="T52" i="92"/>
  <c r="W52" i="92" s="1"/>
  <c r="X52" i="92" s="1"/>
  <c r="X57" i="92"/>
  <c r="X69" i="92"/>
  <c r="U62" i="94"/>
  <c r="T53" i="92"/>
  <c r="W53" i="92" s="1"/>
  <c r="X53" i="92" s="1"/>
  <c r="U55" i="92"/>
  <c r="X55" i="92"/>
  <c r="T67" i="94"/>
  <c r="W67" i="94" s="1"/>
  <c r="X67" i="94" s="1"/>
  <c r="X70" i="92"/>
  <c r="T32" i="94"/>
  <c r="W32" i="94" s="1"/>
  <c r="U54" i="94"/>
  <c r="T43" i="94"/>
  <c r="W43" i="94" s="1"/>
  <c r="T41" i="94"/>
  <c r="W41" i="94" s="1"/>
  <c r="U67" i="92"/>
  <c r="U58" i="92"/>
  <c r="X67" i="92"/>
  <c r="T29" i="94"/>
  <c r="W29" i="94" s="1"/>
  <c r="T49" i="94"/>
  <c r="W49" i="94" s="1"/>
  <c r="X49" i="94" s="1"/>
  <c r="U58" i="94"/>
  <c r="U60" i="92"/>
  <c r="T64" i="92"/>
  <c r="W64" i="92" s="1"/>
  <c r="X64" i="92" s="1"/>
  <c r="U46" i="92"/>
  <c r="X60" i="92"/>
  <c r="T51" i="94"/>
  <c r="W51" i="94" s="1"/>
  <c r="X51" i="94" s="1"/>
  <c r="U48" i="94"/>
  <c r="U63" i="94"/>
  <c r="X48" i="94"/>
  <c r="U50" i="94"/>
  <c r="U51" i="92"/>
  <c r="U54" i="92"/>
  <c r="W44" i="81"/>
  <c r="G26" i="94"/>
  <c r="R26" i="94" s="1"/>
  <c r="Y26" i="94" s="1"/>
  <c r="T64" i="94"/>
  <c r="G11" i="94"/>
  <c r="T13" i="94"/>
  <c r="W13" i="94" s="1"/>
  <c r="G17" i="94"/>
  <c r="U55" i="94"/>
  <c r="X58" i="94"/>
  <c r="U69" i="94"/>
  <c r="W71" i="94"/>
  <c r="X71" i="94" s="1"/>
  <c r="U71" i="94"/>
  <c r="H10" i="94"/>
  <c r="G31" i="94"/>
  <c r="G28" i="94"/>
  <c r="G25" i="94"/>
  <c r="G22" i="94"/>
  <c r="G19" i="94"/>
  <c r="G16" i="94"/>
  <c r="G13" i="94"/>
  <c r="G10" i="94"/>
  <c r="G32" i="94"/>
  <c r="G29" i="94"/>
  <c r="G27" i="94"/>
  <c r="G24" i="94"/>
  <c r="G21" i="94"/>
  <c r="G18" i="94"/>
  <c r="G15" i="94"/>
  <c r="G12" i="94"/>
  <c r="G9" i="94"/>
  <c r="G6" i="94"/>
  <c r="T8" i="94"/>
  <c r="W8" i="94" s="1"/>
  <c r="T14" i="94"/>
  <c r="W14" i="94" s="1"/>
  <c r="U66" i="94"/>
  <c r="X69" i="94"/>
  <c r="K6" i="94"/>
  <c r="H31" i="94"/>
  <c r="H28" i="94"/>
  <c r="H25" i="94"/>
  <c r="H22" i="94"/>
  <c r="H19" i="94"/>
  <c r="H7" i="94"/>
  <c r="H32" i="94"/>
  <c r="H29" i="94"/>
  <c r="H26" i="94"/>
  <c r="H23" i="94"/>
  <c r="H20" i="94"/>
  <c r="H17" i="94"/>
  <c r="H14" i="94"/>
  <c r="H11" i="94"/>
  <c r="H8" i="94"/>
  <c r="H27" i="94"/>
  <c r="H6" i="94"/>
  <c r="G7" i="94"/>
  <c r="H12" i="94"/>
  <c r="H18" i="94"/>
  <c r="T38" i="94"/>
  <c r="W38" i="94" s="1"/>
  <c r="X66" i="94"/>
  <c r="K9" i="94"/>
  <c r="T5" i="94"/>
  <c r="W5" i="94" s="1"/>
  <c r="G20" i="94"/>
  <c r="G23" i="94"/>
  <c r="H24" i="94"/>
  <c r="T35" i="94"/>
  <c r="W35" i="94" s="1"/>
  <c r="H21" i="94"/>
  <c r="T26" i="94"/>
  <c r="W26" i="94" s="1"/>
  <c r="X46" i="94"/>
  <c r="T52" i="94"/>
  <c r="H16" i="94"/>
  <c r="K27" i="94"/>
  <c r="K12" i="94"/>
  <c r="H13" i="94"/>
  <c r="K18" i="94"/>
  <c r="W65" i="94"/>
  <c r="X65" i="94" s="1"/>
  <c r="U65" i="94"/>
  <c r="W53" i="94"/>
  <c r="X53" i="94" s="1"/>
  <c r="U53" i="94"/>
  <c r="G5" i="94"/>
  <c r="G8" i="94"/>
  <c r="T10" i="94"/>
  <c r="W10" i="94" s="1"/>
  <c r="K24" i="94"/>
  <c r="K15" i="94"/>
  <c r="T16" i="94"/>
  <c r="W16" i="94" s="1"/>
  <c r="H5" i="94"/>
  <c r="T6" i="94"/>
  <c r="W6" i="94" s="1"/>
  <c r="T11" i="94"/>
  <c r="W11" i="94" s="1"/>
  <c r="T17" i="94"/>
  <c r="W17" i="94" s="1"/>
  <c r="K21" i="94"/>
  <c r="W47" i="94"/>
  <c r="X47" i="94" s="1"/>
  <c r="U47" i="94"/>
  <c r="G14" i="94"/>
  <c r="H9" i="94"/>
  <c r="H15" i="94"/>
  <c r="U45" i="94"/>
  <c r="X63" i="94"/>
  <c r="U72" i="94"/>
  <c r="X45" i="94"/>
  <c r="U56" i="94"/>
  <c r="W70" i="94"/>
  <c r="X70" i="94" s="1"/>
  <c r="X72" i="94"/>
  <c r="K7" i="94"/>
  <c r="K10" i="94"/>
  <c r="K13" i="94"/>
  <c r="K16" i="94"/>
  <c r="K19" i="94"/>
  <c r="K22" i="94"/>
  <c r="K25" i="94"/>
  <c r="K28" i="94"/>
  <c r="K31" i="94"/>
  <c r="K8" i="94"/>
  <c r="K11" i="94"/>
  <c r="K14" i="94"/>
  <c r="K17" i="94"/>
  <c r="K20" i="94"/>
  <c r="K23" i="94"/>
  <c r="K26" i="94"/>
  <c r="K29" i="94"/>
  <c r="K32" i="94"/>
  <c r="H40" i="92"/>
  <c r="K40" i="92"/>
  <c r="G9" i="92"/>
  <c r="R9" i="92" s="1"/>
  <c r="Y9" i="92" s="1"/>
  <c r="H11" i="92"/>
  <c r="G15" i="92"/>
  <c r="R15" i="92" s="1"/>
  <c r="Y15" i="92" s="1"/>
  <c r="K31" i="92"/>
  <c r="K13" i="92"/>
  <c r="H15" i="92"/>
  <c r="H17" i="92"/>
  <c r="K19" i="92"/>
  <c r="H21" i="92"/>
  <c r="H23" i="92"/>
  <c r="K25" i="92"/>
  <c r="H27" i="92"/>
  <c r="H9" i="92"/>
  <c r="K34" i="92"/>
  <c r="H8" i="92"/>
  <c r="G12" i="92"/>
  <c r="H14" i="92"/>
  <c r="H6" i="92"/>
  <c r="K10" i="92"/>
  <c r="H12" i="92"/>
  <c r="K16" i="92"/>
  <c r="H18" i="92"/>
  <c r="H20" i="92"/>
  <c r="K22" i="92"/>
  <c r="H24" i="92"/>
  <c r="K6" i="92"/>
  <c r="H26" i="92"/>
  <c r="K28" i="92"/>
  <c r="X58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38" i="92"/>
  <c r="G35" i="92"/>
  <c r="G32" i="92"/>
  <c r="G29" i="92"/>
  <c r="G26" i="92"/>
  <c r="G23" i="92"/>
  <c r="G20" i="92"/>
  <c r="G17" i="92"/>
  <c r="G14" i="92"/>
  <c r="G11" i="92"/>
  <c r="G8" i="92"/>
  <c r="G6" i="92"/>
  <c r="G27" i="92"/>
  <c r="G36" i="92"/>
  <c r="U48" i="92"/>
  <c r="G33" i="92"/>
  <c r="W45" i="92"/>
  <c r="U69" i="92"/>
  <c r="W71" i="92"/>
  <c r="X71" i="92" s="1"/>
  <c r="U71" i="92"/>
  <c r="G21" i="92"/>
  <c r="G30" i="92"/>
  <c r="U57" i="92"/>
  <c r="T7" i="92"/>
  <c r="W7" i="92" s="1"/>
  <c r="W49" i="92"/>
  <c r="X49" i="92" s="1"/>
  <c r="U49" i="92"/>
  <c r="U61" i="92"/>
  <c r="T8" i="92"/>
  <c r="W8" i="92" s="1"/>
  <c r="T11" i="92"/>
  <c r="W11" i="92" s="1"/>
  <c r="T14" i="92"/>
  <c r="W14" i="92" s="1"/>
  <c r="X54" i="92"/>
  <c r="U59" i="92"/>
  <c r="X61" i="92"/>
  <c r="U68" i="92"/>
  <c r="R12" i="92"/>
  <c r="Y12" i="92" s="1"/>
  <c r="Q12" i="92"/>
  <c r="P12" i="92"/>
  <c r="G5" i="92"/>
  <c r="U47" i="92"/>
  <c r="X51" i="92"/>
  <c r="U56" i="92"/>
  <c r="X59" i="92"/>
  <c r="G24" i="92"/>
  <c r="X47" i="92"/>
  <c r="T62" i="92"/>
  <c r="W62" i="92" s="1"/>
  <c r="X62" i="92" s="1"/>
  <c r="W65" i="92"/>
  <c r="X65" i="92" s="1"/>
  <c r="U65" i="92"/>
  <c r="T50" i="92"/>
  <c r="W50" i="92" s="1"/>
  <c r="X50" i="92" s="1"/>
  <c r="G18" i="92"/>
  <c r="G39" i="92"/>
  <c r="U70" i="92"/>
  <c r="U72" i="92"/>
  <c r="T6" i="92"/>
  <c r="W6" i="92" s="1"/>
  <c r="K7" i="92"/>
  <c r="H30" i="92"/>
  <c r="H33" i="92"/>
  <c r="H36" i="92"/>
  <c r="H39" i="92"/>
  <c r="H5" i="92"/>
  <c r="K9" i="92"/>
  <c r="K12" i="92"/>
  <c r="K15" i="92"/>
  <c r="K18" i="92"/>
  <c r="K21" i="92"/>
  <c r="K24" i="92"/>
  <c r="K27" i="92"/>
  <c r="K30" i="92"/>
  <c r="K33" i="92"/>
  <c r="K36" i="92"/>
  <c r="K39" i="92"/>
  <c r="H29" i="92"/>
  <c r="H32" i="92"/>
  <c r="H35" i="92"/>
  <c r="H38" i="92"/>
  <c r="K5" i="92"/>
  <c r="H7" i="92"/>
  <c r="K8" i="92"/>
  <c r="K11" i="92"/>
  <c r="K14" i="92"/>
  <c r="K17" i="92"/>
  <c r="K20" i="92"/>
  <c r="K23" i="92"/>
  <c r="K26" i="92"/>
  <c r="K29" i="92"/>
  <c r="K32" i="92"/>
  <c r="K35" i="92"/>
  <c r="K38" i="92"/>
  <c r="H10" i="92"/>
  <c r="H13" i="92"/>
  <c r="H16" i="92"/>
  <c r="H19" i="92"/>
  <c r="H22" i="92"/>
  <c r="H25" i="92"/>
  <c r="H28" i="92"/>
  <c r="H31" i="92"/>
  <c r="H34" i="92"/>
  <c r="H37" i="92"/>
  <c r="U66" i="92" l="1"/>
  <c r="U57" i="94"/>
  <c r="U61" i="94"/>
  <c r="U50" i="98"/>
  <c r="U54" i="98"/>
  <c r="U59" i="94"/>
  <c r="U60" i="94"/>
  <c r="U69" i="98"/>
  <c r="U68" i="94"/>
  <c r="U46" i="94"/>
  <c r="U63" i="92"/>
  <c r="I43" i="92"/>
  <c r="J43" i="92" s="1"/>
  <c r="P36" i="98"/>
  <c r="I21" i="98"/>
  <c r="J21" i="98" s="1"/>
  <c r="I26" i="98"/>
  <c r="J26" i="98" s="1"/>
  <c r="I36" i="98"/>
  <c r="J36" i="98" s="1"/>
  <c r="P14" i="98"/>
  <c r="Q5" i="98"/>
  <c r="S5" i="98" s="1"/>
  <c r="U5" i="98" s="1"/>
  <c r="R5" i="98"/>
  <c r="Y5" i="98" s="1"/>
  <c r="R26" i="98"/>
  <c r="Y26" i="98" s="1"/>
  <c r="P26" i="98"/>
  <c r="R8" i="98"/>
  <c r="Y8" i="98" s="1"/>
  <c r="P8" i="98"/>
  <c r="I17" i="98"/>
  <c r="J17" i="98" s="1"/>
  <c r="I12" i="98"/>
  <c r="J12" i="98" s="1"/>
  <c r="I44" i="98"/>
  <c r="J44" i="98" s="1"/>
  <c r="Q42" i="98"/>
  <c r="I8" i="98"/>
  <c r="J8" i="98" s="1"/>
  <c r="P15" i="92"/>
  <c r="Q15" i="92"/>
  <c r="S15" i="92" s="1"/>
  <c r="U15" i="92" s="1"/>
  <c r="P42" i="92"/>
  <c r="I41" i="92"/>
  <c r="J41" i="92" s="1"/>
  <c r="Q9" i="92"/>
  <c r="S9" i="92" s="1"/>
  <c r="U9" i="92" s="1"/>
  <c r="P9" i="92"/>
  <c r="Q42" i="92"/>
  <c r="Q45" i="92"/>
  <c r="V45" i="92" s="1"/>
  <c r="X45" i="92" s="1"/>
  <c r="Q43" i="92"/>
  <c r="V43" i="92" s="1"/>
  <c r="X43" i="92" s="1"/>
  <c r="P45" i="92"/>
  <c r="I45" i="92"/>
  <c r="J45" i="92" s="1"/>
  <c r="U51" i="98"/>
  <c r="U63" i="98"/>
  <c r="X43" i="94"/>
  <c r="U52" i="92"/>
  <c r="U43" i="94"/>
  <c r="P43" i="92"/>
  <c r="R43" i="92"/>
  <c r="Y43" i="92" s="1"/>
  <c r="P41" i="92"/>
  <c r="R23" i="98"/>
  <c r="Y23" i="98" s="1"/>
  <c r="I42" i="98"/>
  <c r="J42" i="98" s="1"/>
  <c r="I18" i="98"/>
  <c r="J18" i="98" s="1"/>
  <c r="Q6" i="98"/>
  <c r="I14" i="98"/>
  <c r="J14" i="98" s="1"/>
  <c r="P6" i="98"/>
  <c r="P16" i="98"/>
  <c r="I31" i="98"/>
  <c r="J31" i="98" s="1"/>
  <c r="P31" i="98"/>
  <c r="I7" i="98"/>
  <c r="J7" i="98" s="1"/>
  <c r="P7" i="98"/>
  <c r="I43" i="98"/>
  <c r="J43" i="98" s="1"/>
  <c r="P43" i="98"/>
  <c r="P9" i="98"/>
  <c r="I19" i="98"/>
  <c r="J19" i="98" s="1"/>
  <c r="P19" i="98"/>
  <c r="I34" i="98"/>
  <c r="J34" i="98" s="1"/>
  <c r="I33" i="98"/>
  <c r="J33" i="98" s="1"/>
  <c r="I9" i="98"/>
  <c r="J9" i="98" s="1"/>
  <c r="Q26" i="98"/>
  <c r="S26" i="98" s="1"/>
  <c r="U26" i="98" s="1"/>
  <c r="Q31" i="98"/>
  <c r="I15" i="98"/>
  <c r="J15" i="98" s="1"/>
  <c r="P15" i="98"/>
  <c r="I39" i="98"/>
  <c r="J39" i="98" s="1"/>
  <c r="P39" i="98"/>
  <c r="I27" i="98"/>
  <c r="J27" i="98" s="1"/>
  <c r="P27" i="98"/>
  <c r="Q22" i="98"/>
  <c r="I10" i="98"/>
  <c r="J10" i="98" s="1"/>
  <c r="I30" i="98"/>
  <c r="J30" i="98" s="1"/>
  <c r="P40" i="98"/>
  <c r="P33" i="98"/>
  <c r="I40" i="98"/>
  <c r="J40" i="98" s="1"/>
  <c r="I16" i="98"/>
  <c r="J16" i="98" s="1"/>
  <c r="P22" i="98"/>
  <c r="I23" i="98"/>
  <c r="J23" i="98" s="1"/>
  <c r="P23" i="98"/>
  <c r="Q15" i="98"/>
  <c r="I11" i="98"/>
  <c r="J11" i="98" s="1"/>
  <c r="P11" i="98"/>
  <c r="I35" i="98"/>
  <c r="J35" i="98" s="1"/>
  <c r="P35" i="98"/>
  <c r="U67" i="98"/>
  <c r="U49" i="98"/>
  <c r="V23" i="98"/>
  <c r="X23" i="98" s="1"/>
  <c r="I5" i="98"/>
  <c r="J5" i="98" s="1"/>
  <c r="R28" i="98"/>
  <c r="Y28" i="98" s="1"/>
  <c r="R36" i="98"/>
  <c r="Y36" i="98" s="1"/>
  <c r="R33" i="98"/>
  <c r="Y33" i="98" s="1"/>
  <c r="R9" i="98"/>
  <c r="Y9" i="98" s="1"/>
  <c r="S11" i="98"/>
  <c r="U11" i="98" s="1"/>
  <c r="V11" i="98"/>
  <c r="X11" i="98" s="1"/>
  <c r="R41" i="98"/>
  <c r="Y41" i="98" s="1"/>
  <c r="R21" i="98"/>
  <c r="Y21" i="98" s="1"/>
  <c r="S32" i="98"/>
  <c r="U32" i="98" s="1"/>
  <c r="V32" i="98"/>
  <c r="X32" i="98" s="1"/>
  <c r="S20" i="98"/>
  <c r="U20" i="98" s="1"/>
  <c r="V20" i="98"/>
  <c r="X20" i="98" s="1"/>
  <c r="S8" i="98"/>
  <c r="U8" i="98" s="1"/>
  <c r="V8" i="98"/>
  <c r="X8" i="98" s="1"/>
  <c r="R43" i="98"/>
  <c r="Y43" i="98" s="1"/>
  <c r="R25" i="98"/>
  <c r="Y25" i="98" s="1"/>
  <c r="R44" i="98"/>
  <c r="Y44" i="98" s="1"/>
  <c r="R6" i="98"/>
  <c r="Y6" i="98" s="1"/>
  <c r="R38" i="98"/>
  <c r="Y38" i="98" s="1"/>
  <c r="R30" i="98"/>
  <c r="Y30" i="98" s="1"/>
  <c r="R18" i="98"/>
  <c r="Y18" i="98" s="1"/>
  <c r="R40" i="98"/>
  <c r="Y40" i="98" s="1"/>
  <c r="R22" i="98"/>
  <c r="Y22" i="98" s="1"/>
  <c r="W64" i="98"/>
  <c r="X64" i="98" s="1"/>
  <c r="U64" i="98"/>
  <c r="S29" i="98"/>
  <c r="U29" i="98" s="1"/>
  <c r="V29" i="98"/>
  <c r="X29" i="98" s="1"/>
  <c r="S17" i="98"/>
  <c r="U17" i="98" s="1"/>
  <c r="V17" i="98"/>
  <c r="X17" i="98" s="1"/>
  <c r="R19" i="98"/>
  <c r="Y19" i="98" s="1"/>
  <c r="R37" i="98"/>
  <c r="Y37" i="98" s="1"/>
  <c r="W52" i="98"/>
  <c r="X52" i="98" s="1"/>
  <c r="U52" i="98"/>
  <c r="R42" i="98"/>
  <c r="Y42" i="98" s="1"/>
  <c r="R15" i="98"/>
  <c r="Y15" i="98" s="1"/>
  <c r="R16" i="98"/>
  <c r="Y16" i="98" s="1"/>
  <c r="R10" i="98"/>
  <c r="Y10" i="98" s="1"/>
  <c r="R27" i="98"/>
  <c r="Y27" i="98" s="1"/>
  <c r="V26" i="98"/>
  <c r="X26" i="98" s="1"/>
  <c r="S14" i="98"/>
  <c r="U14" i="98" s="1"/>
  <c r="V14" i="98"/>
  <c r="X14" i="98" s="1"/>
  <c r="R34" i="98"/>
  <c r="Y34" i="98" s="1"/>
  <c r="R7" i="98"/>
  <c r="Y7" i="98" s="1"/>
  <c r="R39" i="98"/>
  <c r="Y39" i="98" s="1"/>
  <c r="R13" i="98"/>
  <c r="Y13" i="98" s="1"/>
  <c r="R24" i="98"/>
  <c r="Y24" i="98" s="1"/>
  <c r="R12" i="98"/>
  <c r="Y12" i="98" s="1"/>
  <c r="R31" i="98"/>
  <c r="Y31" i="98" s="1"/>
  <c r="R35" i="98"/>
  <c r="Y35" i="98" s="1"/>
  <c r="Q44" i="92"/>
  <c r="R44" i="92"/>
  <c r="Y44" i="92" s="1"/>
  <c r="P44" i="92"/>
  <c r="I44" i="92"/>
  <c r="J44" i="92" s="1"/>
  <c r="I15" i="92"/>
  <c r="J15" i="92" s="1"/>
  <c r="I26" i="94"/>
  <c r="J26" i="94" s="1"/>
  <c r="U67" i="94"/>
  <c r="U51" i="94"/>
  <c r="U49" i="94"/>
  <c r="U53" i="92"/>
  <c r="U64" i="92"/>
  <c r="U62" i="92"/>
  <c r="P26" i="94"/>
  <c r="Q26" i="94"/>
  <c r="S26" i="94" s="1"/>
  <c r="U26" i="94" s="1"/>
  <c r="R18" i="94"/>
  <c r="Y18" i="94" s="1"/>
  <c r="Q18" i="94"/>
  <c r="P18" i="94"/>
  <c r="I18" i="94"/>
  <c r="J18" i="94" s="1"/>
  <c r="R21" i="94"/>
  <c r="Y21" i="94" s="1"/>
  <c r="Q21" i="94"/>
  <c r="P21" i="94"/>
  <c r="I21" i="94"/>
  <c r="J21" i="94" s="1"/>
  <c r="R41" i="94"/>
  <c r="Y41" i="94" s="1"/>
  <c r="W64" i="94"/>
  <c r="X64" i="94" s="1"/>
  <c r="U64" i="94"/>
  <c r="R24" i="94"/>
  <c r="Y24" i="94" s="1"/>
  <c r="Q24" i="94"/>
  <c r="P24" i="94"/>
  <c r="I24" i="94"/>
  <c r="J24" i="94" s="1"/>
  <c r="R10" i="94"/>
  <c r="Y10" i="94" s="1"/>
  <c r="Q10" i="94"/>
  <c r="P10" i="94"/>
  <c r="I10" i="94"/>
  <c r="J10" i="94" s="1"/>
  <c r="R38" i="94"/>
  <c r="Y38" i="94" s="1"/>
  <c r="R27" i="94"/>
  <c r="Y27" i="94" s="1"/>
  <c r="Q27" i="94"/>
  <c r="P27" i="94"/>
  <c r="I27" i="94"/>
  <c r="J27" i="94" s="1"/>
  <c r="R13" i="94"/>
  <c r="Y13" i="94" s="1"/>
  <c r="P13" i="94"/>
  <c r="I13" i="94"/>
  <c r="J13" i="94" s="1"/>
  <c r="Q13" i="94"/>
  <c r="R40" i="94"/>
  <c r="Y40" i="94" s="1"/>
  <c r="R16" i="94"/>
  <c r="Y16" i="94" s="1"/>
  <c r="Q16" i="94"/>
  <c r="P16" i="94"/>
  <c r="I16" i="94"/>
  <c r="J16" i="94" s="1"/>
  <c r="R33" i="94"/>
  <c r="Y33" i="94" s="1"/>
  <c r="R19" i="94"/>
  <c r="Y19" i="94" s="1"/>
  <c r="Q19" i="94"/>
  <c r="P19" i="94"/>
  <c r="I19" i="94"/>
  <c r="J19" i="94" s="1"/>
  <c r="R36" i="94"/>
  <c r="Y36" i="94" s="1"/>
  <c r="R22" i="94"/>
  <c r="Y22" i="94" s="1"/>
  <c r="Q22" i="94"/>
  <c r="P22" i="94"/>
  <c r="I22" i="94"/>
  <c r="J22" i="94" s="1"/>
  <c r="R7" i="94"/>
  <c r="Y7" i="94" s="1"/>
  <c r="Q7" i="94"/>
  <c r="P7" i="94"/>
  <c r="I7" i="94"/>
  <c r="J7" i="94" s="1"/>
  <c r="R39" i="94"/>
  <c r="Y39" i="94" s="1"/>
  <c r="R25" i="94"/>
  <c r="Y25" i="94" s="1"/>
  <c r="Q25" i="94"/>
  <c r="P25" i="94"/>
  <c r="I25" i="94"/>
  <c r="J25" i="94" s="1"/>
  <c r="Q14" i="94"/>
  <c r="P14" i="94"/>
  <c r="I14" i="94"/>
  <c r="J14" i="94" s="1"/>
  <c r="R14" i="94"/>
  <c r="Y14" i="94" s="1"/>
  <c r="R6" i="94"/>
  <c r="Y6" i="94" s="1"/>
  <c r="Q6" i="94"/>
  <c r="P6" i="94"/>
  <c r="I6" i="94"/>
  <c r="J6" i="94" s="1"/>
  <c r="R42" i="94"/>
  <c r="Y42" i="94" s="1"/>
  <c r="R28" i="94"/>
  <c r="Y28" i="94" s="1"/>
  <c r="Q28" i="94"/>
  <c r="I28" i="94"/>
  <c r="J28" i="94" s="1"/>
  <c r="P28" i="94"/>
  <c r="Q8" i="94"/>
  <c r="P8" i="94"/>
  <c r="R8" i="94"/>
  <c r="Y8" i="94" s="1"/>
  <c r="I8" i="94"/>
  <c r="J8" i="94" s="1"/>
  <c r="W52" i="94"/>
  <c r="X52" i="94" s="1"/>
  <c r="U52" i="94"/>
  <c r="Q23" i="94"/>
  <c r="P23" i="94"/>
  <c r="R23" i="94"/>
  <c r="Y23" i="94" s="1"/>
  <c r="I23" i="94"/>
  <c r="J23" i="94" s="1"/>
  <c r="Q9" i="94"/>
  <c r="I9" i="94"/>
  <c r="J9" i="94" s="1"/>
  <c r="R9" i="94"/>
  <c r="Y9" i="94" s="1"/>
  <c r="P9" i="94"/>
  <c r="I29" i="94"/>
  <c r="J29" i="94" s="1"/>
  <c r="R29" i="94"/>
  <c r="Y29" i="94" s="1"/>
  <c r="Q29" i="94"/>
  <c r="P29" i="94"/>
  <c r="R31" i="94"/>
  <c r="Y31" i="94" s="1"/>
  <c r="Q31" i="94"/>
  <c r="P31" i="94"/>
  <c r="I31" i="94"/>
  <c r="J31" i="94" s="1"/>
  <c r="Q17" i="94"/>
  <c r="P17" i="94"/>
  <c r="R17" i="94"/>
  <c r="Y17" i="94" s="1"/>
  <c r="I17" i="94"/>
  <c r="J17" i="94" s="1"/>
  <c r="R5" i="94"/>
  <c r="Y5" i="94" s="1"/>
  <c r="Q5" i="94"/>
  <c r="I5" i="94"/>
  <c r="J5" i="94" s="1"/>
  <c r="P5" i="94"/>
  <c r="Q20" i="94"/>
  <c r="P20" i="94"/>
  <c r="R20" i="94"/>
  <c r="Y20" i="94" s="1"/>
  <c r="I20" i="94"/>
  <c r="J20" i="94" s="1"/>
  <c r="Q12" i="94"/>
  <c r="R12" i="94"/>
  <c r="Y12" i="94" s="1"/>
  <c r="P12" i="94"/>
  <c r="I12" i="94"/>
  <c r="J12" i="94" s="1"/>
  <c r="I32" i="94"/>
  <c r="J32" i="94" s="1"/>
  <c r="R32" i="94"/>
  <c r="Y32" i="94" s="1"/>
  <c r="Q32" i="94"/>
  <c r="P32" i="94"/>
  <c r="R34" i="94"/>
  <c r="Y34" i="94" s="1"/>
  <c r="Q15" i="94"/>
  <c r="I15" i="94"/>
  <c r="J15" i="94" s="1"/>
  <c r="R15" i="94"/>
  <c r="Y15" i="94" s="1"/>
  <c r="P15" i="94"/>
  <c r="R35" i="94"/>
  <c r="Y35" i="94" s="1"/>
  <c r="R37" i="94"/>
  <c r="Y37" i="94" s="1"/>
  <c r="Q11" i="94"/>
  <c r="P11" i="94"/>
  <c r="R11" i="94"/>
  <c r="Y11" i="94" s="1"/>
  <c r="I11" i="94"/>
  <c r="J11" i="94" s="1"/>
  <c r="I12" i="92"/>
  <c r="J12" i="92" s="1"/>
  <c r="I9" i="92"/>
  <c r="J9" i="92" s="1"/>
  <c r="P14" i="92"/>
  <c r="I14" i="92"/>
  <c r="J14" i="92" s="1"/>
  <c r="R14" i="92"/>
  <c r="Y14" i="92" s="1"/>
  <c r="Q14" i="92"/>
  <c r="P17" i="92"/>
  <c r="R17" i="92"/>
  <c r="Y17" i="92" s="1"/>
  <c r="Q17" i="92"/>
  <c r="I17" i="92"/>
  <c r="J17" i="92" s="1"/>
  <c r="Q16" i="92"/>
  <c r="I16" i="92"/>
  <c r="J16" i="92" s="1"/>
  <c r="R16" i="92"/>
  <c r="Y16" i="92" s="1"/>
  <c r="P16" i="92"/>
  <c r="Q13" i="92"/>
  <c r="I13" i="92"/>
  <c r="J13" i="92" s="1"/>
  <c r="R13" i="92"/>
  <c r="Y13" i="92" s="1"/>
  <c r="P13" i="92"/>
  <c r="I20" i="92"/>
  <c r="J20" i="92" s="1"/>
  <c r="P20" i="92"/>
  <c r="R20" i="92"/>
  <c r="Y20" i="92" s="1"/>
  <c r="Q20" i="92"/>
  <c r="Q19" i="92"/>
  <c r="P19" i="92"/>
  <c r="I19" i="92"/>
  <c r="J19" i="92" s="1"/>
  <c r="R19" i="92"/>
  <c r="Y19" i="92" s="1"/>
  <c r="Q5" i="92"/>
  <c r="P5" i="92"/>
  <c r="I5" i="92"/>
  <c r="J5" i="92" s="1"/>
  <c r="R5" i="92"/>
  <c r="Y5" i="92" s="1"/>
  <c r="R33" i="92"/>
  <c r="Y33" i="92" s="1"/>
  <c r="Q33" i="92"/>
  <c r="P33" i="92"/>
  <c r="I33" i="92"/>
  <c r="J33" i="92" s="1"/>
  <c r="I26" i="92"/>
  <c r="J26" i="92" s="1"/>
  <c r="P26" i="92"/>
  <c r="R26" i="92"/>
  <c r="Y26" i="92" s="1"/>
  <c r="Q26" i="92"/>
  <c r="Q25" i="92"/>
  <c r="P25" i="92"/>
  <c r="I25" i="92"/>
  <c r="J25" i="92" s="1"/>
  <c r="R25" i="92"/>
  <c r="Y25" i="92" s="1"/>
  <c r="V15" i="92"/>
  <c r="X15" i="92" s="1"/>
  <c r="I29" i="92"/>
  <c r="J29" i="92" s="1"/>
  <c r="R29" i="92"/>
  <c r="Y29" i="92" s="1"/>
  <c r="P29" i="92"/>
  <c r="Q29" i="92"/>
  <c r="Q28" i="92"/>
  <c r="P28" i="92"/>
  <c r="I28" i="92"/>
  <c r="J28" i="92" s="1"/>
  <c r="R28" i="92"/>
  <c r="Y28" i="92" s="1"/>
  <c r="I23" i="92"/>
  <c r="J23" i="92" s="1"/>
  <c r="P23" i="92"/>
  <c r="R23" i="92"/>
  <c r="Y23" i="92" s="1"/>
  <c r="Q23" i="92"/>
  <c r="S12" i="92"/>
  <c r="U12" i="92" s="1"/>
  <c r="V12" i="92"/>
  <c r="X12" i="92" s="1"/>
  <c r="R42" i="92"/>
  <c r="Y42" i="92" s="1"/>
  <c r="R30" i="92"/>
  <c r="Y30" i="92" s="1"/>
  <c r="Q30" i="92"/>
  <c r="P30" i="92"/>
  <c r="I30" i="92"/>
  <c r="J30" i="92" s="1"/>
  <c r="I32" i="92"/>
  <c r="J32" i="92" s="1"/>
  <c r="R32" i="92"/>
  <c r="Y32" i="92" s="1"/>
  <c r="P32" i="92"/>
  <c r="Q32" i="92"/>
  <c r="R31" i="92"/>
  <c r="Y31" i="92" s="1"/>
  <c r="Q31" i="92"/>
  <c r="P31" i="92"/>
  <c r="I31" i="92"/>
  <c r="J31" i="92" s="1"/>
  <c r="R21" i="92"/>
  <c r="Y21" i="92" s="1"/>
  <c r="Q21" i="92"/>
  <c r="P21" i="92"/>
  <c r="I21" i="92"/>
  <c r="J21" i="92" s="1"/>
  <c r="R36" i="92"/>
  <c r="Y36" i="92" s="1"/>
  <c r="Q36" i="92"/>
  <c r="P36" i="92"/>
  <c r="I36" i="92"/>
  <c r="J36" i="92" s="1"/>
  <c r="I35" i="92"/>
  <c r="J35" i="92" s="1"/>
  <c r="R35" i="92"/>
  <c r="Y35" i="92" s="1"/>
  <c r="P35" i="92"/>
  <c r="Q35" i="92"/>
  <c r="R34" i="92"/>
  <c r="Y34" i="92" s="1"/>
  <c r="Q34" i="92"/>
  <c r="P34" i="92"/>
  <c r="I34" i="92"/>
  <c r="J34" i="92" s="1"/>
  <c r="Q22" i="92"/>
  <c r="P22" i="92"/>
  <c r="I22" i="92"/>
  <c r="J22" i="92" s="1"/>
  <c r="R22" i="92"/>
  <c r="Y22" i="92" s="1"/>
  <c r="V9" i="92"/>
  <c r="X9" i="92" s="1"/>
  <c r="R27" i="92"/>
  <c r="Y27" i="92" s="1"/>
  <c r="Q27" i="92"/>
  <c r="P27" i="92"/>
  <c r="I27" i="92"/>
  <c r="J27" i="92" s="1"/>
  <c r="I38" i="92"/>
  <c r="J38" i="92" s="1"/>
  <c r="R38" i="92"/>
  <c r="Y38" i="92" s="1"/>
  <c r="P38" i="92"/>
  <c r="Q38" i="92"/>
  <c r="R37" i="92"/>
  <c r="Y37" i="92" s="1"/>
  <c r="Q37" i="92"/>
  <c r="P37" i="92"/>
  <c r="I37" i="92"/>
  <c r="J37" i="92" s="1"/>
  <c r="R39" i="92"/>
  <c r="Y39" i="92" s="1"/>
  <c r="Q39" i="92"/>
  <c r="P39" i="92"/>
  <c r="I39" i="92"/>
  <c r="J39" i="92" s="1"/>
  <c r="U50" i="92"/>
  <c r="R6" i="92"/>
  <c r="Y6" i="92" s="1"/>
  <c r="Q6" i="92"/>
  <c r="P6" i="92"/>
  <c r="I6" i="92"/>
  <c r="J6" i="92" s="1"/>
  <c r="R41" i="92"/>
  <c r="Y41" i="92" s="1"/>
  <c r="R40" i="92"/>
  <c r="Y40" i="92" s="1"/>
  <c r="Q40" i="92"/>
  <c r="P40" i="92"/>
  <c r="I40" i="92"/>
  <c r="J40" i="92" s="1"/>
  <c r="R18" i="92"/>
  <c r="Y18" i="92" s="1"/>
  <c r="Q18" i="92"/>
  <c r="P18" i="92"/>
  <c r="I18" i="92"/>
  <c r="J18" i="92" s="1"/>
  <c r="R24" i="92"/>
  <c r="Y24" i="92" s="1"/>
  <c r="Q24" i="92"/>
  <c r="P24" i="92"/>
  <c r="I24" i="92"/>
  <c r="J24" i="92" s="1"/>
  <c r="P8" i="92"/>
  <c r="R8" i="92"/>
  <c r="Y8" i="92" s="1"/>
  <c r="Q8" i="92"/>
  <c r="I8" i="92"/>
  <c r="J8" i="92" s="1"/>
  <c r="R7" i="92"/>
  <c r="Y7" i="92" s="1"/>
  <c r="Q7" i="92"/>
  <c r="I7" i="92"/>
  <c r="J7" i="92" s="1"/>
  <c r="P7" i="92"/>
  <c r="P11" i="92"/>
  <c r="R11" i="92"/>
  <c r="Y11" i="92" s="1"/>
  <c r="Q11" i="92"/>
  <c r="I11" i="92"/>
  <c r="J11" i="92" s="1"/>
  <c r="Q10" i="92"/>
  <c r="I10" i="92"/>
  <c r="J10" i="92" s="1"/>
  <c r="R10" i="92"/>
  <c r="Y10" i="92" s="1"/>
  <c r="P10" i="92"/>
  <c r="V26" i="94" l="1"/>
  <c r="X26" i="94" s="1"/>
  <c r="V5" i="98"/>
  <c r="X5" i="98" s="1"/>
  <c r="S45" i="92"/>
  <c r="U45" i="92" s="1"/>
  <c r="S43" i="92"/>
  <c r="U43" i="92" s="1"/>
  <c r="S23" i="98"/>
  <c r="U23" i="98" s="1"/>
  <c r="V24" i="98"/>
  <c r="X24" i="98" s="1"/>
  <c r="S24" i="98"/>
  <c r="U24" i="98" s="1"/>
  <c r="V27" i="98"/>
  <c r="X27" i="98" s="1"/>
  <c r="S27" i="98"/>
  <c r="U27" i="98" s="1"/>
  <c r="V15" i="98"/>
  <c r="X15" i="98" s="1"/>
  <c r="S15" i="98"/>
  <c r="U15" i="98" s="1"/>
  <c r="V22" i="98"/>
  <c r="X22" i="98" s="1"/>
  <c r="S22" i="98"/>
  <c r="U22" i="98" s="1"/>
  <c r="V30" i="98"/>
  <c r="X30" i="98" s="1"/>
  <c r="S30" i="98"/>
  <c r="U30" i="98" s="1"/>
  <c r="S41" i="98"/>
  <c r="U41" i="98" s="1"/>
  <c r="V41" i="98"/>
  <c r="X41" i="98" s="1"/>
  <c r="V7" i="98"/>
  <c r="X7" i="98" s="1"/>
  <c r="S7" i="98"/>
  <c r="U7" i="98" s="1"/>
  <c r="V36" i="98"/>
  <c r="X36" i="98" s="1"/>
  <c r="S36" i="98"/>
  <c r="U36" i="98" s="1"/>
  <c r="V19" i="98"/>
  <c r="X19" i="98" s="1"/>
  <c r="S19" i="98"/>
  <c r="U19" i="98" s="1"/>
  <c r="S44" i="98"/>
  <c r="U44" i="98" s="1"/>
  <c r="V44" i="98"/>
  <c r="X44" i="98" s="1"/>
  <c r="S35" i="98"/>
  <c r="U35" i="98" s="1"/>
  <c r="V35" i="98"/>
  <c r="X35" i="98" s="1"/>
  <c r="V13" i="98"/>
  <c r="X13" i="98" s="1"/>
  <c r="S13" i="98"/>
  <c r="U13" i="98" s="1"/>
  <c r="V34" i="98"/>
  <c r="X34" i="98" s="1"/>
  <c r="S34" i="98"/>
  <c r="U34" i="98" s="1"/>
  <c r="V42" i="98"/>
  <c r="X42" i="98" s="1"/>
  <c r="S42" i="98"/>
  <c r="U42" i="98" s="1"/>
  <c r="V40" i="98"/>
  <c r="X40" i="98" s="1"/>
  <c r="S40" i="98"/>
  <c r="U40" i="98" s="1"/>
  <c r="V10" i="98"/>
  <c r="X10" i="98" s="1"/>
  <c r="S10" i="98"/>
  <c r="U10" i="98" s="1"/>
  <c r="V25" i="98"/>
  <c r="X25" i="98" s="1"/>
  <c r="S25" i="98"/>
  <c r="U25" i="98" s="1"/>
  <c r="V9" i="98"/>
  <c r="X9" i="98" s="1"/>
  <c r="S9" i="98"/>
  <c r="U9" i="98" s="1"/>
  <c r="V28" i="98"/>
  <c r="X28" i="98" s="1"/>
  <c r="S28" i="98"/>
  <c r="U28" i="98" s="1"/>
  <c r="V31" i="98"/>
  <c r="X31" i="98" s="1"/>
  <c r="S31" i="98"/>
  <c r="U31" i="98" s="1"/>
  <c r="S38" i="98"/>
  <c r="U38" i="98" s="1"/>
  <c r="V38" i="98"/>
  <c r="X38" i="98" s="1"/>
  <c r="V12" i="98"/>
  <c r="X12" i="98" s="1"/>
  <c r="S12" i="98"/>
  <c r="U12" i="98" s="1"/>
  <c r="V39" i="98"/>
  <c r="X39" i="98" s="1"/>
  <c r="S39" i="98"/>
  <c r="U39" i="98" s="1"/>
  <c r="V16" i="98"/>
  <c r="X16" i="98" s="1"/>
  <c r="S16" i="98"/>
  <c r="U16" i="98" s="1"/>
  <c r="V18" i="98"/>
  <c r="X18" i="98" s="1"/>
  <c r="S18" i="98"/>
  <c r="U18" i="98" s="1"/>
  <c r="V21" i="98"/>
  <c r="X21" i="98" s="1"/>
  <c r="S21" i="98"/>
  <c r="U21" i="98" s="1"/>
  <c r="V43" i="98"/>
  <c r="X43" i="98" s="1"/>
  <c r="S43" i="98"/>
  <c r="U43" i="98" s="1"/>
  <c r="V37" i="98"/>
  <c r="X37" i="98" s="1"/>
  <c r="S37" i="98"/>
  <c r="U37" i="98" s="1"/>
  <c r="V6" i="98"/>
  <c r="X6" i="98" s="1"/>
  <c r="S6" i="98"/>
  <c r="U6" i="98" s="1"/>
  <c r="V33" i="98"/>
  <c r="X33" i="98" s="1"/>
  <c r="S33" i="98"/>
  <c r="U33" i="98" s="1"/>
  <c r="V44" i="92"/>
  <c r="X44" i="92" s="1"/>
  <c r="S44" i="92"/>
  <c r="U44" i="92" s="1"/>
  <c r="V41" i="94"/>
  <c r="X41" i="94" s="1"/>
  <c r="S41" i="94"/>
  <c r="U41" i="94" s="1"/>
  <c r="V29" i="94"/>
  <c r="X29" i="94" s="1"/>
  <c r="S29" i="94"/>
  <c r="U29" i="94" s="1"/>
  <c r="S13" i="94"/>
  <c r="U13" i="94" s="1"/>
  <c r="V13" i="94"/>
  <c r="X13" i="94" s="1"/>
  <c r="V42" i="94"/>
  <c r="X42" i="94" s="1"/>
  <c r="S42" i="94"/>
  <c r="U42" i="94" s="1"/>
  <c r="V25" i="94"/>
  <c r="X25" i="94" s="1"/>
  <c r="S25" i="94"/>
  <c r="U25" i="94" s="1"/>
  <c r="V6" i="94"/>
  <c r="X6" i="94" s="1"/>
  <c r="S6" i="94"/>
  <c r="U6" i="94" s="1"/>
  <c r="V39" i="94"/>
  <c r="X39" i="94" s="1"/>
  <c r="S39" i="94"/>
  <c r="U39" i="94" s="1"/>
  <c r="V36" i="94"/>
  <c r="X36" i="94" s="1"/>
  <c r="S36" i="94"/>
  <c r="U36" i="94" s="1"/>
  <c r="V16" i="94"/>
  <c r="X16" i="94" s="1"/>
  <c r="S16" i="94"/>
  <c r="U16" i="94" s="1"/>
  <c r="V10" i="94"/>
  <c r="X10" i="94" s="1"/>
  <c r="S10" i="94"/>
  <c r="U10" i="94" s="1"/>
  <c r="V33" i="94"/>
  <c r="X33" i="94" s="1"/>
  <c r="S33" i="94"/>
  <c r="U33" i="94" s="1"/>
  <c r="V11" i="94"/>
  <c r="X11" i="94" s="1"/>
  <c r="S11" i="94"/>
  <c r="U11" i="94" s="1"/>
  <c r="V8" i="94"/>
  <c r="X8" i="94" s="1"/>
  <c r="S8" i="94"/>
  <c r="U8" i="94" s="1"/>
  <c r="V21" i="94"/>
  <c r="X21" i="94" s="1"/>
  <c r="S21" i="94"/>
  <c r="U21" i="94" s="1"/>
  <c r="V15" i="94"/>
  <c r="X15" i="94" s="1"/>
  <c r="S15" i="94"/>
  <c r="U15" i="94" s="1"/>
  <c r="V17" i="94"/>
  <c r="X17" i="94" s="1"/>
  <c r="S17" i="94"/>
  <c r="U17" i="94" s="1"/>
  <c r="V5" i="94"/>
  <c r="X5" i="94" s="1"/>
  <c r="S5" i="94"/>
  <c r="U5" i="94" s="1"/>
  <c r="V40" i="94"/>
  <c r="X40" i="94" s="1"/>
  <c r="S40" i="94"/>
  <c r="U40" i="94" s="1"/>
  <c r="V12" i="94"/>
  <c r="X12" i="94" s="1"/>
  <c r="S12" i="94"/>
  <c r="U12" i="94" s="1"/>
  <c r="V9" i="94"/>
  <c r="X9" i="94" s="1"/>
  <c r="S9" i="94"/>
  <c r="U9" i="94" s="1"/>
  <c r="V37" i="94"/>
  <c r="X37" i="94" s="1"/>
  <c r="S37" i="94"/>
  <c r="U37" i="94" s="1"/>
  <c r="V34" i="94"/>
  <c r="X34" i="94" s="1"/>
  <c r="S34" i="94"/>
  <c r="U34" i="94" s="1"/>
  <c r="V28" i="94"/>
  <c r="X28" i="94" s="1"/>
  <c r="S28" i="94"/>
  <c r="U28" i="94" s="1"/>
  <c r="V7" i="94"/>
  <c r="X7" i="94" s="1"/>
  <c r="S7" i="94"/>
  <c r="U7" i="94" s="1"/>
  <c r="V19" i="94"/>
  <c r="X19" i="94" s="1"/>
  <c r="S19" i="94"/>
  <c r="U19" i="94" s="1"/>
  <c r="V30" i="94"/>
  <c r="X30" i="94" s="1"/>
  <c r="U30" i="94"/>
  <c r="V27" i="94"/>
  <c r="X27" i="94" s="1"/>
  <c r="S27" i="94"/>
  <c r="U27" i="94" s="1"/>
  <c r="S24" i="94"/>
  <c r="U24" i="94" s="1"/>
  <c r="V24" i="94"/>
  <c r="X24" i="94" s="1"/>
  <c r="V20" i="94"/>
  <c r="X20" i="94" s="1"/>
  <c r="S20" i="94"/>
  <c r="U20" i="94" s="1"/>
  <c r="V22" i="94"/>
  <c r="X22" i="94" s="1"/>
  <c r="S22" i="94"/>
  <c r="U22" i="94" s="1"/>
  <c r="V31" i="94"/>
  <c r="X31" i="94" s="1"/>
  <c r="S31" i="94"/>
  <c r="U31" i="94" s="1"/>
  <c r="S18" i="94"/>
  <c r="U18" i="94" s="1"/>
  <c r="V18" i="94"/>
  <c r="X18" i="94" s="1"/>
  <c r="V14" i="94"/>
  <c r="X14" i="94" s="1"/>
  <c r="S14" i="94"/>
  <c r="U14" i="94" s="1"/>
  <c r="V35" i="94"/>
  <c r="X35" i="94" s="1"/>
  <c r="S35" i="94"/>
  <c r="U35" i="94" s="1"/>
  <c r="V32" i="94"/>
  <c r="X32" i="94" s="1"/>
  <c r="S32" i="94"/>
  <c r="U32" i="94" s="1"/>
  <c r="V23" i="94"/>
  <c r="X23" i="94" s="1"/>
  <c r="S23" i="94"/>
  <c r="U23" i="94" s="1"/>
  <c r="V38" i="94"/>
  <c r="X38" i="94" s="1"/>
  <c r="S38" i="94"/>
  <c r="U38" i="94" s="1"/>
  <c r="V28" i="92"/>
  <c r="X28" i="92" s="1"/>
  <c r="S28" i="92"/>
  <c r="U28" i="92" s="1"/>
  <c r="V19" i="92"/>
  <c r="X19" i="92" s="1"/>
  <c r="S19" i="92"/>
  <c r="U19" i="92" s="1"/>
  <c r="V16" i="92"/>
  <c r="X16" i="92" s="1"/>
  <c r="S16" i="92"/>
  <c r="U16" i="92" s="1"/>
  <c r="V39" i="92"/>
  <c r="X39" i="92" s="1"/>
  <c r="S39" i="92"/>
  <c r="U39" i="92" s="1"/>
  <c r="V26" i="92"/>
  <c r="X26" i="92" s="1"/>
  <c r="S26" i="92"/>
  <c r="U26" i="92" s="1"/>
  <c r="S24" i="92"/>
  <c r="U24" i="92" s="1"/>
  <c r="V24" i="92"/>
  <c r="X24" i="92" s="1"/>
  <c r="V37" i="92"/>
  <c r="X37" i="92" s="1"/>
  <c r="S37" i="92"/>
  <c r="U37" i="92" s="1"/>
  <c r="V32" i="92"/>
  <c r="X32" i="92" s="1"/>
  <c r="S32" i="92"/>
  <c r="U32" i="92" s="1"/>
  <c r="S20" i="92"/>
  <c r="U20" i="92" s="1"/>
  <c r="V20" i="92"/>
  <c r="X20" i="92" s="1"/>
  <c r="V42" i="92"/>
  <c r="X42" i="92" s="1"/>
  <c r="S42" i="92"/>
  <c r="U42" i="92" s="1"/>
  <c r="V17" i="92"/>
  <c r="X17" i="92" s="1"/>
  <c r="S17" i="92"/>
  <c r="U17" i="92" s="1"/>
  <c r="V10" i="92"/>
  <c r="X10" i="92" s="1"/>
  <c r="S10" i="92"/>
  <c r="U10" i="92" s="1"/>
  <c r="V35" i="92"/>
  <c r="X35" i="92" s="1"/>
  <c r="S35" i="92"/>
  <c r="U35" i="92" s="1"/>
  <c r="V38" i="92"/>
  <c r="X38" i="92" s="1"/>
  <c r="S38" i="92"/>
  <c r="U38" i="92" s="1"/>
  <c r="V36" i="92"/>
  <c r="X36" i="92" s="1"/>
  <c r="S36" i="92"/>
  <c r="U36" i="92" s="1"/>
  <c r="V23" i="92"/>
  <c r="X23" i="92" s="1"/>
  <c r="S23" i="92"/>
  <c r="U23" i="92" s="1"/>
  <c r="V33" i="92"/>
  <c r="X33" i="92" s="1"/>
  <c r="S33" i="92"/>
  <c r="U33" i="92" s="1"/>
  <c r="V41" i="92"/>
  <c r="X41" i="92" s="1"/>
  <c r="S41" i="92"/>
  <c r="U41" i="92" s="1"/>
  <c r="V31" i="92"/>
  <c r="X31" i="92" s="1"/>
  <c r="S31" i="92"/>
  <c r="U31" i="92" s="1"/>
  <c r="V7" i="92"/>
  <c r="X7" i="92" s="1"/>
  <c r="S7" i="92"/>
  <c r="U7" i="92" s="1"/>
  <c r="S18" i="92"/>
  <c r="U18" i="92" s="1"/>
  <c r="V18" i="92"/>
  <c r="X18" i="92" s="1"/>
  <c r="V6" i="92"/>
  <c r="X6" i="92" s="1"/>
  <c r="S6" i="92"/>
  <c r="U6" i="92" s="1"/>
  <c r="V22" i="92"/>
  <c r="X22" i="92" s="1"/>
  <c r="S22" i="92"/>
  <c r="U22" i="92" s="1"/>
  <c r="V14" i="92"/>
  <c r="X14" i="92" s="1"/>
  <c r="S14" i="92"/>
  <c r="U14" i="92" s="1"/>
  <c r="V8" i="92"/>
  <c r="X8" i="92" s="1"/>
  <c r="S8" i="92"/>
  <c r="U8" i="92" s="1"/>
  <c r="V34" i="92"/>
  <c r="X34" i="92" s="1"/>
  <c r="S34" i="92"/>
  <c r="U34" i="92" s="1"/>
  <c r="S21" i="92"/>
  <c r="U21" i="92" s="1"/>
  <c r="V21" i="92"/>
  <c r="X21" i="92" s="1"/>
  <c r="V30" i="92"/>
  <c r="X30" i="92" s="1"/>
  <c r="S30" i="92"/>
  <c r="U30" i="92" s="1"/>
  <c r="S27" i="92"/>
  <c r="U27" i="92" s="1"/>
  <c r="V27" i="92"/>
  <c r="X27" i="92" s="1"/>
  <c r="V11" i="92"/>
  <c r="X11" i="92" s="1"/>
  <c r="S11" i="92"/>
  <c r="U11" i="92" s="1"/>
  <c r="V29" i="92"/>
  <c r="X29" i="92" s="1"/>
  <c r="S29" i="92"/>
  <c r="U29" i="92" s="1"/>
  <c r="V40" i="92"/>
  <c r="X40" i="92" s="1"/>
  <c r="S40" i="92"/>
  <c r="U40" i="92" s="1"/>
  <c r="V25" i="92"/>
  <c r="X25" i="92" s="1"/>
  <c r="S25" i="92"/>
  <c r="U25" i="92" s="1"/>
  <c r="V5" i="92"/>
  <c r="X5" i="92" s="1"/>
  <c r="S5" i="92"/>
  <c r="U5" i="92" s="1"/>
  <c r="V13" i="92"/>
  <c r="X13" i="92" s="1"/>
  <c r="S13" i="92"/>
  <c r="U13" i="92" s="1"/>
  <c r="T60" i="46" l="1"/>
  <c r="T59" i="46"/>
  <c r="T58" i="46"/>
  <c r="T57" i="46"/>
  <c r="T56" i="46"/>
  <c r="T55" i="46"/>
  <c r="T54" i="46"/>
  <c r="T53" i="46"/>
  <c r="T52" i="46"/>
  <c r="T51" i="46"/>
  <c r="T50" i="46"/>
  <c r="T49" i="46"/>
  <c r="T48" i="46"/>
  <c r="T47" i="46"/>
  <c r="T46" i="46"/>
  <c r="T45" i="46"/>
  <c r="T44" i="46"/>
  <c r="T43" i="46"/>
  <c r="T42" i="46"/>
  <c r="T41" i="46"/>
  <c r="T40" i="46"/>
  <c r="T39" i="46"/>
  <c r="T38" i="46"/>
  <c r="T37" i="46"/>
  <c r="T36" i="46"/>
  <c r="T35" i="46"/>
  <c r="T34" i="46"/>
  <c r="T33" i="46"/>
  <c r="T32" i="46"/>
  <c r="T31" i="46"/>
  <c r="T30" i="46"/>
  <c r="T29" i="46"/>
  <c r="T28" i="46"/>
  <c r="T27" i="46"/>
  <c r="T26" i="46"/>
  <c r="T25" i="46"/>
  <c r="T24" i="46"/>
  <c r="T23" i="46"/>
  <c r="T22" i="46"/>
  <c r="T21" i="46"/>
  <c r="T20" i="46"/>
  <c r="T19" i="46"/>
  <c r="T18" i="46"/>
  <c r="T17" i="46"/>
  <c r="T16" i="46"/>
  <c r="T15" i="46"/>
  <c r="T14" i="46"/>
  <c r="T13" i="46"/>
  <c r="T12" i="46"/>
  <c r="T11" i="46"/>
  <c r="T10" i="46"/>
  <c r="T9" i="46"/>
  <c r="T8" i="46"/>
  <c r="T7" i="46"/>
  <c r="T6" i="46"/>
  <c r="T5" i="46"/>
  <c r="T4" i="46"/>
  <c r="Q60" i="46"/>
  <c r="Q59" i="46"/>
  <c r="Q58" i="46"/>
  <c r="Q57" i="46"/>
  <c r="Q56" i="46"/>
  <c r="Q55" i="46"/>
  <c r="Q54" i="46"/>
  <c r="Q53" i="46"/>
  <c r="Q52" i="46"/>
  <c r="Q51" i="46"/>
  <c r="Q50" i="46"/>
  <c r="Q49" i="46"/>
  <c r="Q48" i="46"/>
  <c r="Q47" i="46"/>
  <c r="Q46" i="46"/>
  <c r="Q45" i="46"/>
  <c r="Q44" i="46"/>
  <c r="Q43" i="46"/>
  <c r="Q42" i="46"/>
  <c r="Q41" i="46"/>
  <c r="Q40" i="46"/>
  <c r="Q39" i="46"/>
  <c r="Q38" i="46"/>
  <c r="Q37" i="46"/>
  <c r="Q36" i="46"/>
  <c r="Q35" i="46"/>
  <c r="Q34" i="46"/>
  <c r="Q33" i="46"/>
  <c r="Q32" i="46"/>
  <c r="Q31" i="46"/>
  <c r="Q30" i="46"/>
  <c r="Q29" i="46"/>
  <c r="Q28" i="46"/>
  <c r="Q27" i="46"/>
  <c r="Q26" i="46"/>
  <c r="Q25" i="46"/>
  <c r="Q24" i="46"/>
  <c r="Q23" i="46"/>
  <c r="Q22" i="46"/>
  <c r="Q21" i="46"/>
  <c r="Q20" i="46"/>
  <c r="Q19" i="46"/>
  <c r="Q18" i="46"/>
  <c r="Q17" i="46"/>
  <c r="Q16" i="46"/>
  <c r="Q15" i="46"/>
  <c r="Q14" i="46"/>
  <c r="Q13" i="46"/>
  <c r="Q12" i="46"/>
  <c r="Q11" i="46"/>
  <c r="Q10" i="46"/>
  <c r="Q9" i="46"/>
  <c r="Q8" i="46"/>
  <c r="Q7" i="46"/>
  <c r="Q6" i="46"/>
  <c r="Q5" i="46"/>
  <c r="Q4" i="46"/>
  <c r="J17" i="47"/>
  <c r="H17" i="47"/>
  <c r="J16" i="47"/>
  <c r="H16" i="47"/>
  <c r="J15" i="47"/>
  <c r="H15" i="47"/>
  <c r="A156" i="89" l="1"/>
  <c r="A155" i="89"/>
  <c r="A154" i="89"/>
  <c r="A153" i="89"/>
  <c r="A152" i="89"/>
  <c r="A151" i="89"/>
  <c r="A150" i="89"/>
  <c r="A149" i="89"/>
  <c r="A148" i="89"/>
  <c r="A147" i="89"/>
  <c r="A146" i="89"/>
  <c r="A145" i="89"/>
  <c r="A144" i="89"/>
  <c r="A143" i="89"/>
  <c r="A142" i="89"/>
  <c r="A141" i="89"/>
  <c r="A140" i="89"/>
  <c r="A139" i="89"/>
  <c r="A138" i="89"/>
  <c r="A137" i="89"/>
  <c r="A136" i="89"/>
  <c r="A135" i="89"/>
  <c r="A134" i="89"/>
  <c r="A133" i="89"/>
  <c r="A132" i="89"/>
  <c r="A131" i="89"/>
  <c r="A130" i="89"/>
  <c r="A129" i="89"/>
  <c r="A128" i="89"/>
  <c r="A127" i="89"/>
  <c r="A126" i="89"/>
  <c r="A125" i="89"/>
  <c r="A124" i="89"/>
  <c r="A123" i="89"/>
  <c r="A122" i="89"/>
  <c r="A121" i="89"/>
  <c r="A120" i="89"/>
  <c r="A119" i="89"/>
  <c r="A118" i="89"/>
  <c r="A117" i="89"/>
  <c r="A116" i="89"/>
  <c r="A115" i="89"/>
  <c r="A114" i="89"/>
  <c r="A113" i="89"/>
  <c r="A112" i="89"/>
  <c r="A111" i="89"/>
  <c r="A110" i="89"/>
  <c r="A109" i="89"/>
  <c r="A108" i="89"/>
  <c r="A107" i="89"/>
  <c r="A106" i="89"/>
  <c r="A105" i="89"/>
  <c r="A104" i="89"/>
  <c r="A103" i="89"/>
  <c r="A102" i="89"/>
  <c r="A101" i="89"/>
  <c r="A100" i="89"/>
  <c r="A99" i="89"/>
  <c r="A98" i="89"/>
  <c r="A97" i="89"/>
  <c r="A96" i="89"/>
  <c r="A95" i="89"/>
  <c r="A94" i="89"/>
  <c r="A93" i="89"/>
  <c r="A92" i="89"/>
  <c r="A91" i="89"/>
  <c r="A90" i="89"/>
  <c r="A89" i="89"/>
  <c r="A88" i="89"/>
  <c r="A87" i="89"/>
  <c r="A86" i="89"/>
  <c r="A85" i="89"/>
  <c r="A84" i="89"/>
  <c r="A83" i="89"/>
  <c r="A82" i="89"/>
  <c r="A81" i="89"/>
  <c r="A80" i="89"/>
  <c r="A79" i="89"/>
  <c r="A78" i="89"/>
  <c r="A77" i="89"/>
  <c r="A76" i="89"/>
  <c r="A75" i="89"/>
  <c r="A74" i="89"/>
  <c r="A73" i="89"/>
  <c r="A72" i="89"/>
  <c r="A71" i="89"/>
  <c r="A70" i="89"/>
  <c r="A69" i="89"/>
  <c r="A68" i="89"/>
  <c r="A67" i="89"/>
  <c r="A66" i="89"/>
  <c r="A65" i="89"/>
  <c r="A64" i="89"/>
  <c r="A63" i="89"/>
  <c r="A62" i="89"/>
  <c r="A61" i="89"/>
  <c r="A60" i="89"/>
  <c r="A59" i="89"/>
  <c r="A58" i="89"/>
  <c r="A57" i="89"/>
  <c r="A56" i="89"/>
  <c r="A55" i="89"/>
  <c r="A54" i="89"/>
  <c r="A53" i="89"/>
  <c r="A52" i="89"/>
  <c r="A51" i="89"/>
  <c r="A50" i="89"/>
  <c r="A49" i="89"/>
  <c r="A48" i="89"/>
  <c r="A47" i="89"/>
  <c r="A46" i="89"/>
  <c r="A45" i="89"/>
  <c r="A44" i="89"/>
  <c r="A43" i="89"/>
  <c r="A42" i="89"/>
  <c r="A41" i="89"/>
  <c r="A40" i="89"/>
  <c r="A39" i="89"/>
  <c r="A38" i="89"/>
  <c r="A37" i="89"/>
  <c r="A36" i="89"/>
  <c r="A35" i="89"/>
  <c r="A34" i="89"/>
  <c r="A33" i="89"/>
  <c r="A32" i="89"/>
  <c r="A31" i="89"/>
  <c r="A30" i="89"/>
  <c r="A29" i="89"/>
  <c r="A28" i="89"/>
  <c r="A27" i="89"/>
  <c r="A26" i="89"/>
  <c r="A25" i="89"/>
  <c r="A24" i="89"/>
  <c r="A23" i="89"/>
  <c r="A22" i="89"/>
  <c r="A21" i="89"/>
  <c r="A20" i="89"/>
  <c r="A19" i="89"/>
  <c r="A18" i="89"/>
  <c r="A17" i="89"/>
  <c r="A16" i="89"/>
  <c r="A15" i="89"/>
  <c r="A14" i="89"/>
  <c r="A13" i="89"/>
  <c r="A12" i="89"/>
  <c r="A11" i="89"/>
  <c r="A10" i="89"/>
  <c r="A9" i="89"/>
  <c r="A8" i="89"/>
  <c r="A7" i="89"/>
  <c r="A6" i="89"/>
  <c r="A5" i="89"/>
  <c r="A4" i="89"/>
  <c r="A3" i="89"/>
  <c r="A2" i="89"/>
  <c r="V72" i="88"/>
  <c r="S72" i="88"/>
  <c r="R72" i="88"/>
  <c r="D72" i="88"/>
  <c r="C72" i="88"/>
  <c r="V71" i="88"/>
  <c r="S71" i="88"/>
  <c r="R71" i="88"/>
  <c r="D71" i="88"/>
  <c r="Y71" i="88" s="1"/>
  <c r="C71" i="88"/>
  <c r="V70" i="88"/>
  <c r="S70" i="88"/>
  <c r="R70" i="88"/>
  <c r="D70" i="88"/>
  <c r="Y70" i="88" s="1"/>
  <c r="C70" i="88"/>
  <c r="V69" i="88"/>
  <c r="S69" i="88"/>
  <c r="R69" i="88"/>
  <c r="D69" i="88"/>
  <c r="C69" i="88"/>
  <c r="V68" i="88"/>
  <c r="S68" i="88"/>
  <c r="R68" i="88"/>
  <c r="D68" i="88"/>
  <c r="C68" i="88"/>
  <c r="V67" i="88"/>
  <c r="S67" i="88"/>
  <c r="R67" i="88"/>
  <c r="D67" i="88"/>
  <c r="Y67" i="88" s="1"/>
  <c r="C67" i="88"/>
  <c r="V66" i="88"/>
  <c r="S66" i="88"/>
  <c r="R66" i="88"/>
  <c r="D66" i="88"/>
  <c r="C66" i="88"/>
  <c r="V65" i="88"/>
  <c r="S65" i="88"/>
  <c r="R65" i="88"/>
  <c r="D65" i="88"/>
  <c r="C65" i="88"/>
  <c r="V64" i="88"/>
  <c r="S64" i="88"/>
  <c r="R64" i="88"/>
  <c r="D64" i="88"/>
  <c r="C64" i="88"/>
  <c r="V63" i="88"/>
  <c r="S63" i="88"/>
  <c r="R63" i="88"/>
  <c r="D63" i="88"/>
  <c r="C63" i="88"/>
  <c r="V62" i="88"/>
  <c r="S62" i="88"/>
  <c r="R62" i="88"/>
  <c r="D62" i="88"/>
  <c r="Y62" i="88" s="1"/>
  <c r="C62" i="88"/>
  <c r="V61" i="88"/>
  <c r="S61" i="88"/>
  <c r="R61" i="88"/>
  <c r="D61" i="88"/>
  <c r="C61" i="88"/>
  <c r="V60" i="88"/>
  <c r="S60" i="88"/>
  <c r="R60" i="88"/>
  <c r="D60" i="88"/>
  <c r="C60" i="88"/>
  <c r="V59" i="88"/>
  <c r="S59" i="88"/>
  <c r="R59" i="88"/>
  <c r="D59" i="88"/>
  <c r="Y59" i="88" s="1"/>
  <c r="C59" i="88"/>
  <c r="V58" i="88"/>
  <c r="S58" i="88"/>
  <c r="R58" i="88"/>
  <c r="D58" i="88"/>
  <c r="Y58" i="88" s="1"/>
  <c r="C58" i="88"/>
  <c r="V57" i="88"/>
  <c r="S57" i="88"/>
  <c r="R57" i="88"/>
  <c r="D57" i="88"/>
  <c r="C57" i="88"/>
  <c r="V56" i="88"/>
  <c r="S56" i="88"/>
  <c r="R56" i="88"/>
  <c r="D56" i="88"/>
  <c r="Y56" i="88" s="1"/>
  <c r="C56" i="88"/>
  <c r="V55" i="88"/>
  <c r="S55" i="88"/>
  <c r="R55" i="88"/>
  <c r="D55" i="88"/>
  <c r="Y55" i="88" s="1"/>
  <c r="C55" i="88"/>
  <c r="V54" i="88"/>
  <c r="S54" i="88"/>
  <c r="R54" i="88"/>
  <c r="D54" i="88"/>
  <c r="C54" i="88"/>
  <c r="V53" i="88"/>
  <c r="S53" i="88"/>
  <c r="R53" i="88"/>
  <c r="D53" i="88"/>
  <c r="Y53" i="88" s="1"/>
  <c r="C53" i="88"/>
  <c r="V52" i="88"/>
  <c r="S52" i="88"/>
  <c r="R52" i="88"/>
  <c r="D52" i="88"/>
  <c r="C52" i="88"/>
  <c r="V51" i="88"/>
  <c r="S51" i="88"/>
  <c r="R51" i="88"/>
  <c r="D51" i="88"/>
  <c r="Y51" i="88" s="1"/>
  <c r="C51" i="88"/>
  <c r="V50" i="88"/>
  <c r="S50" i="88"/>
  <c r="R50" i="88"/>
  <c r="D50" i="88"/>
  <c r="C50" i="88"/>
  <c r="V49" i="88"/>
  <c r="S49" i="88"/>
  <c r="R49" i="88"/>
  <c r="D49" i="88"/>
  <c r="C49" i="88"/>
  <c r="V48" i="88"/>
  <c r="S48" i="88"/>
  <c r="R48" i="88"/>
  <c r="D48" i="88"/>
  <c r="C48" i="88"/>
  <c r="V47" i="88"/>
  <c r="S47" i="88"/>
  <c r="R47" i="88"/>
  <c r="D47" i="88"/>
  <c r="C47" i="88"/>
  <c r="V46" i="88"/>
  <c r="S46" i="88"/>
  <c r="R46" i="88"/>
  <c r="D46" i="88"/>
  <c r="C46" i="88"/>
  <c r="V45" i="88"/>
  <c r="S45" i="88"/>
  <c r="R45" i="88"/>
  <c r="D45" i="88"/>
  <c r="C45" i="88"/>
  <c r="D44" i="88"/>
  <c r="C44" i="88"/>
  <c r="D43" i="88"/>
  <c r="C43" i="88"/>
  <c r="D42" i="88"/>
  <c r="C42" i="88"/>
  <c r="D41" i="88"/>
  <c r="C41" i="88"/>
  <c r="D40" i="88"/>
  <c r="C40" i="88"/>
  <c r="D39" i="88"/>
  <c r="C39" i="88"/>
  <c r="D38" i="88"/>
  <c r="C38" i="88"/>
  <c r="D37" i="88"/>
  <c r="C37" i="88"/>
  <c r="D36" i="88"/>
  <c r="C36" i="88"/>
  <c r="D35" i="88"/>
  <c r="C35" i="88"/>
  <c r="D34" i="88"/>
  <c r="C34" i="88"/>
  <c r="D33" i="88"/>
  <c r="C33" i="88"/>
  <c r="D32" i="88"/>
  <c r="C32" i="88"/>
  <c r="D31" i="88"/>
  <c r="C31" i="88"/>
  <c r="D30" i="88"/>
  <c r="C30" i="88"/>
  <c r="D29" i="88"/>
  <c r="C29" i="88"/>
  <c r="D28" i="88"/>
  <c r="C28" i="88"/>
  <c r="D27" i="88"/>
  <c r="C27" i="88"/>
  <c r="D26" i="88"/>
  <c r="C26" i="88"/>
  <c r="D25" i="88"/>
  <c r="C25" i="88"/>
  <c r="D24" i="88"/>
  <c r="C24" i="88"/>
  <c r="D23" i="88"/>
  <c r="C23" i="88"/>
  <c r="D22" i="88"/>
  <c r="C22" i="88"/>
  <c r="D21" i="88"/>
  <c r="C21" i="88"/>
  <c r="D20" i="88"/>
  <c r="C20" i="88"/>
  <c r="D19" i="88"/>
  <c r="C19" i="88"/>
  <c r="D18" i="88"/>
  <c r="C18" i="88"/>
  <c r="D17" i="88"/>
  <c r="C17" i="88"/>
  <c r="D16" i="88"/>
  <c r="C16" i="88"/>
  <c r="D15" i="88"/>
  <c r="C15" i="88"/>
  <c r="D14" i="88"/>
  <c r="C14" i="88"/>
  <c r="D13" i="88"/>
  <c r="C13" i="88"/>
  <c r="D12" i="88"/>
  <c r="C12" i="88"/>
  <c r="D11" i="88"/>
  <c r="C11" i="88"/>
  <c r="D10" i="88"/>
  <c r="C10" i="88"/>
  <c r="D9" i="88"/>
  <c r="C9" i="88"/>
  <c r="D8" i="88"/>
  <c r="C8" i="88"/>
  <c r="AC7" i="88"/>
  <c r="D7" i="88"/>
  <c r="C7" i="88"/>
  <c r="D6" i="88"/>
  <c r="C6" i="88"/>
  <c r="D5" i="88"/>
  <c r="C5" i="88"/>
  <c r="K2" i="88"/>
  <c r="H2" i="88"/>
  <c r="G2" i="88"/>
  <c r="K2" i="81"/>
  <c r="H2" i="81"/>
  <c r="G2" i="81"/>
  <c r="A3" i="82"/>
  <c r="A4" i="82"/>
  <c r="A5" i="82"/>
  <c r="A6" i="82"/>
  <c r="A7" i="82"/>
  <c r="A8" i="82"/>
  <c r="A9" i="82"/>
  <c r="A10" i="82"/>
  <c r="A11" i="82"/>
  <c r="A12" i="82"/>
  <c r="A13" i="82"/>
  <c r="A14" i="82"/>
  <c r="A15" i="82"/>
  <c r="A16" i="82"/>
  <c r="A17" i="82"/>
  <c r="A18" i="82"/>
  <c r="A19" i="82"/>
  <c r="A20" i="82"/>
  <c r="A21" i="82"/>
  <c r="A22" i="82"/>
  <c r="A23" i="82"/>
  <c r="A24" i="82"/>
  <c r="A25" i="82"/>
  <c r="A26" i="82"/>
  <c r="A27" i="82"/>
  <c r="A28" i="82"/>
  <c r="A29" i="82"/>
  <c r="A30" i="82"/>
  <c r="A31" i="82"/>
  <c r="A32" i="82"/>
  <c r="A33" i="82"/>
  <c r="A34" i="82"/>
  <c r="A35" i="82"/>
  <c r="A36" i="82"/>
  <c r="A37" i="82"/>
  <c r="A38" i="82"/>
  <c r="A39" i="82"/>
  <c r="A40" i="82"/>
  <c r="A41" i="82"/>
  <c r="A42" i="82"/>
  <c r="A43" i="82"/>
  <c r="A44" i="82"/>
  <c r="A45" i="82"/>
  <c r="A46" i="82"/>
  <c r="A47" i="82"/>
  <c r="A48" i="82"/>
  <c r="A49" i="82"/>
  <c r="A50" i="82"/>
  <c r="A51" i="82"/>
  <c r="A52" i="82"/>
  <c r="A53" i="82"/>
  <c r="A54" i="82"/>
  <c r="A55" i="82"/>
  <c r="A56" i="82"/>
  <c r="A57" i="82"/>
  <c r="A58" i="82"/>
  <c r="A59" i="82"/>
  <c r="A60" i="82"/>
  <c r="A61" i="82"/>
  <c r="A62" i="82"/>
  <c r="A63" i="82"/>
  <c r="A64" i="82"/>
  <c r="A65" i="82"/>
  <c r="A66" i="82"/>
  <c r="A67" i="82"/>
  <c r="A68" i="82"/>
  <c r="A69" i="82"/>
  <c r="A70" i="82"/>
  <c r="A71" i="82"/>
  <c r="A72" i="82"/>
  <c r="A73" i="82"/>
  <c r="A74" i="82"/>
  <c r="A75" i="82"/>
  <c r="A76" i="82"/>
  <c r="A77" i="82"/>
  <c r="A78" i="82"/>
  <c r="A79" i="82"/>
  <c r="A80" i="82"/>
  <c r="A81" i="82"/>
  <c r="A82" i="82"/>
  <c r="A83" i="82"/>
  <c r="A84" i="82"/>
  <c r="A85" i="82"/>
  <c r="A86" i="82"/>
  <c r="A87" i="82"/>
  <c r="A88" i="82"/>
  <c r="A89" i="82"/>
  <c r="A90" i="82"/>
  <c r="A91" i="82"/>
  <c r="A92" i="82"/>
  <c r="A93" i="82"/>
  <c r="A94" i="82"/>
  <c r="A95" i="82"/>
  <c r="A96" i="82"/>
  <c r="A97" i="82"/>
  <c r="A98" i="82"/>
  <c r="A99" i="82"/>
  <c r="A100" i="82"/>
  <c r="A101" i="82"/>
  <c r="A102" i="82"/>
  <c r="A103" i="82"/>
  <c r="A104" i="82"/>
  <c r="A105" i="82"/>
  <c r="A106" i="82"/>
  <c r="A107" i="82"/>
  <c r="A108" i="82"/>
  <c r="A109" i="82"/>
  <c r="A110" i="82"/>
  <c r="A111" i="82"/>
  <c r="A112" i="82"/>
  <c r="A113" i="82"/>
  <c r="A114" i="82"/>
  <c r="A115" i="82"/>
  <c r="A116" i="82"/>
  <c r="A117" i="82"/>
  <c r="A118" i="82"/>
  <c r="A119" i="82"/>
  <c r="A120" i="82"/>
  <c r="A121" i="82"/>
  <c r="A122" i="82"/>
  <c r="A123" i="82"/>
  <c r="A124" i="82"/>
  <c r="A125" i="82"/>
  <c r="A126" i="82"/>
  <c r="A127" i="82"/>
  <c r="A128" i="82"/>
  <c r="A129" i="82"/>
  <c r="A130" i="82"/>
  <c r="A131" i="82"/>
  <c r="A132" i="82"/>
  <c r="A133" i="82"/>
  <c r="A134" i="82"/>
  <c r="A135" i="82"/>
  <c r="A136" i="82"/>
  <c r="A137" i="82"/>
  <c r="A138" i="82"/>
  <c r="A139" i="82"/>
  <c r="A140" i="82"/>
  <c r="A141" i="82"/>
  <c r="A142" i="82"/>
  <c r="A143" i="82"/>
  <c r="A144" i="82"/>
  <c r="A145" i="82"/>
  <c r="A146" i="82"/>
  <c r="A147" i="82"/>
  <c r="A148" i="82"/>
  <c r="A149" i="82"/>
  <c r="A150" i="82"/>
  <c r="A151" i="82"/>
  <c r="A152" i="82"/>
  <c r="A153" i="82"/>
  <c r="A154" i="82"/>
  <c r="A155" i="82"/>
  <c r="A156" i="82"/>
  <c r="A2" i="82"/>
  <c r="V72" i="81"/>
  <c r="S72" i="81"/>
  <c r="R72" i="81"/>
  <c r="D72" i="81"/>
  <c r="Y72" i="81" s="1"/>
  <c r="C72" i="81"/>
  <c r="V71" i="81"/>
  <c r="S71" i="81"/>
  <c r="R71" i="81"/>
  <c r="D71" i="81"/>
  <c r="C71" i="81"/>
  <c r="V70" i="81"/>
  <c r="S70" i="81"/>
  <c r="R70" i="81"/>
  <c r="D70" i="81"/>
  <c r="Y70" i="81" s="1"/>
  <c r="C70" i="81"/>
  <c r="V69" i="81"/>
  <c r="S69" i="81"/>
  <c r="R69" i="81"/>
  <c r="D69" i="81"/>
  <c r="Y69" i="81" s="1"/>
  <c r="C69" i="81"/>
  <c r="V68" i="81"/>
  <c r="S68" i="81"/>
  <c r="R68" i="81"/>
  <c r="D68" i="81"/>
  <c r="C68" i="81"/>
  <c r="V67" i="81"/>
  <c r="S67" i="81"/>
  <c r="R67" i="81"/>
  <c r="D67" i="81"/>
  <c r="C67" i="81"/>
  <c r="V66" i="81"/>
  <c r="S66" i="81"/>
  <c r="R66" i="81"/>
  <c r="D66" i="81"/>
  <c r="Y66" i="81" s="1"/>
  <c r="C66" i="81"/>
  <c r="V65" i="81"/>
  <c r="S65" i="81"/>
  <c r="R65" i="81"/>
  <c r="D65" i="81"/>
  <c r="C65" i="81"/>
  <c r="V64" i="81"/>
  <c r="S64" i="81"/>
  <c r="R64" i="81"/>
  <c r="D64" i="81"/>
  <c r="Y64" i="81" s="1"/>
  <c r="C64" i="81"/>
  <c r="V63" i="81"/>
  <c r="S63" i="81"/>
  <c r="R63" i="81"/>
  <c r="D63" i="81"/>
  <c r="C63" i="81"/>
  <c r="V62" i="81"/>
  <c r="S62" i="81"/>
  <c r="R62" i="81"/>
  <c r="D62" i="81"/>
  <c r="Y62" i="81" s="1"/>
  <c r="C62" i="81"/>
  <c r="V61" i="81"/>
  <c r="S61" i="81"/>
  <c r="R61" i="81"/>
  <c r="D61" i="81"/>
  <c r="C61" i="81"/>
  <c r="V60" i="81"/>
  <c r="S60" i="81"/>
  <c r="R60" i="81"/>
  <c r="D60" i="81"/>
  <c r="Y60" i="81" s="1"/>
  <c r="C60" i="81"/>
  <c r="V59" i="81"/>
  <c r="S59" i="81"/>
  <c r="R59" i="81"/>
  <c r="D59" i="81"/>
  <c r="C59" i="81"/>
  <c r="V58" i="81"/>
  <c r="S58" i="81"/>
  <c r="R58" i="81"/>
  <c r="D58" i="81"/>
  <c r="C58" i="81"/>
  <c r="V57" i="81"/>
  <c r="S57" i="81"/>
  <c r="R57" i="81"/>
  <c r="D57" i="81"/>
  <c r="C57" i="81"/>
  <c r="V56" i="81"/>
  <c r="S56" i="81"/>
  <c r="R56" i="81"/>
  <c r="D56" i="81"/>
  <c r="C56" i="81"/>
  <c r="V55" i="81"/>
  <c r="S55" i="81"/>
  <c r="R55" i="81"/>
  <c r="D55" i="81"/>
  <c r="C55" i="81"/>
  <c r="V54" i="81"/>
  <c r="S54" i="81"/>
  <c r="R54" i="81"/>
  <c r="D54" i="81"/>
  <c r="Y54" i="81" s="1"/>
  <c r="C54" i="81"/>
  <c r="V53" i="81"/>
  <c r="S53" i="81"/>
  <c r="R53" i="81"/>
  <c r="D53" i="81"/>
  <c r="C53" i="81"/>
  <c r="V52" i="81"/>
  <c r="S52" i="81"/>
  <c r="R52" i="81"/>
  <c r="D52" i="81"/>
  <c r="Y52" i="81" s="1"/>
  <c r="C52" i="81"/>
  <c r="V51" i="81"/>
  <c r="S51" i="81"/>
  <c r="R51" i="81"/>
  <c r="D51" i="81"/>
  <c r="C51" i="81"/>
  <c r="V50" i="81"/>
  <c r="S50" i="81"/>
  <c r="R50" i="81"/>
  <c r="D50" i="81"/>
  <c r="Y50" i="81" s="1"/>
  <c r="C50" i="81"/>
  <c r="V49" i="81"/>
  <c r="S49" i="81"/>
  <c r="R49" i="81"/>
  <c r="D49" i="81"/>
  <c r="C49" i="81"/>
  <c r="V48" i="81"/>
  <c r="S48" i="81"/>
  <c r="R48" i="81"/>
  <c r="D48" i="81"/>
  <c r="Y48" i="81" s="1"/>
  <c r="C48" i="81"/>
  <c r="V47" i="81"/>
  <c r="S47" i="81"/>
  <c r="R47" i="81"/>
  <c r="D47" i="81"/>
  <c r="C47" i="81"/>
  <c r="V46" i="81"/>
  <c r="S46" i="81"/>
  <c r="R46" i="81"/>
  <c r="D46" i="81"/>
  <c r="Y46" i="81" s="1"/>
  <c r="C46" i="81"/>
  <c r="V45" i="81"/>
  <c r="S45" i="81"/>
  <c r="R45" i="81"/>
  <c r="D45" i="81"/>
  <c r="Y45" i="81" s="1"/>
  <c r="C45" i="81"/>
  <c r="C44" i="81"/>
  <c r="C43" i="81"/>
  <c r="C42" i="81"/>
  <c r="T41" i="81"/>
  <c r="C41" i="81"/>
  <c r="C40" i="81"/>
  <c r="T39" i="81"/>
  <c r="W39" i="81" s="1"/>
  <c r="C39" i="81"/>
  <c r="T38" i="81"/>
  <c r="W38" i="81" s="1"/>
  <c r="C38" i="81"/>
  <c r="T37" i="81"/>
  <c r="W37" i="81" s="1"/>
  <c r="C37" i="81"/>
  <c r="T36" i="81"/>
  <c r="W36" i="81" s="1"/>
  <c r="C36" i="81"/>
  <c r="T35" i="81"/>
  <c r="C35" i="81"/>
  <c r="T34" i="81"/>
  <c r="W34" i="81" s="1"/>
  <c r="C34" i="81"/>
  <c r="T33" i="81"/>
  <c r="W33" i="81" s="1"/>
  <c r="C33" i="81"/>
  <c r="T32" i="81"/>
  <c r="W32" i="81" s="1"/>
  <c r="C32" i="81"/>
  <c r="T31" i="81"/>
  <c r="W31" i="81" s="1"/>
  <c r="C31" i="81"/>
  <c r="D30" i="81"/>
  <c r="C30" i="81"/>
  <c r="D29" i="81"/>
  <c r="C29" i="81"/>
  <c r="D28" i="81"/>
  <c r="C28" i="81"/>
  <c r="D27" i="81"/>
  <c r="C27" i="81"/>
  <c r="D26" i="81"/>
  <c r="C26" i="81"/>
  <c r="D25" i="81"/>
  <c r="C25" i="81"/>
  <c r="D24" i="81"/>
  <c r="C24" i="81"/>
  <c r="D23" i="81"/>
  <c r="C23" i="81"/>
  <c r="D22" i="81"/>
  <c r="C22" i="81"/>
  <c r="D21" i="81"/>
  <c r="C21" i="81"/>
  <c r="D20" i="81"/>
  <c r="C20" i="81"/>
  <c r="D19" i="81"/>
  <c r="C19" i="81"/>
  <c r="D18" i="81"/>
  <c r="C18" i="81"/>
  <c r="D17" i="81"/>
  <c r="C17" i="81"/>
  <c r="D16" i="81"/>
  <c r="C16" i="81"/>
  <c r="D15" i="81"/>
  <c r="C15" i="81"/>
  <c r="D14" i="81"/>
  <c r="C14" i="81"/>
  <c r="D13" i="81"/>
  <c r="C13" i="81"/>
  <c r="D12" i="81"/>
  <c r="C12" i="81"/>
  <c r="D11" i="81"/>
  <c r="C11" i="81"/>
  <c r="D10" i="81"/>
  <c r="C10" i="81"/>
  <c r="D9" i="81"/>
  <c r="C9" i="81"/>
  <c r="D8" i="81"/>
  <c r="C8" i="81"/>
  <c r="AC7" i="81"/>
  <c r="D7" i="81"/>
  <c r="C7" i="81"/>
  <c r="D6" i="81"/>
  <c r="C6" i="81"/>
  <c r="D5" i="81"/>
  <c r="C5" i="81"/>
  <c r="C72" i="72"/>
  <c r="C71" i="72"/>
  <c r="C70" i="72"/>
  <c r="C69" i="72"/>
  <c r="C68" i="72"/>
  <c r="C67" i="72"/>
  <c r="C66" i="72"/>
  <c r="C65" i="72"/>
  <c r="C64" i="72"/>
  <c r="C63" i="72"/>
  <c r="C62" i="72"/>
  <c r="C61" i="72"/>
  <c r="C60" i="72"/>
  <c r="C59" i="72"/>
  <c r="C58" i="72"/>
  <c r="C57" i="72"/>
  <c r="C56" i="72"/>
  <c r="C55" i="72"/>
  <c r="C54" i="72"/>
  <c r="C53" i="72"/>
  <c r="C52" i="72"/>
  <c r="C51" i="72"/>
  <c r="C50" i="72"/>
  <c r="C49" i="72"/>
  <c r="C48" i="72"/>
  <c r="C47" i="72"/>
  <c r="C46" i="72"/>
  <c r="C45" i="72"/>
  <c r="C44" i="72"/>
  <c r="C43" i="72"/>
  <c r="C42" i="72"/>
  <c r="C41" i="72"/>
  <c r="C40" i="72"/>
  <c r="C39" i="72"/>
  <c r="C38" i="72"/>
  <c r="C37" i="72"/>
  <c r="C36" i="72"/>
  <c r="C35" i="72"/>
  <c r="C34" i="72"/>
  <c r="C33" i="72"/>
  <c r="C32" i="72"/>
  <c r="C31" i="72"/>
  <c r="C30" i="72"/>
  <c r="C29" i="72"/>
  <c r="C28" i="72"/>
  <c r="C27" i="72"/>
  <c r="C26" i="72"/>
  <c r="C25" i="72"/>
  <c r="C24" i="72"/>
  <c r="C23" i="72"/>
  <c r="C22" i="72"/>
  <c r="C21" i="72"/>
  <c r="C20" i="72"/>
  <c r="C19" i="72"/>
  <c r="C18" i="72"/>
  <c r="C17" i="72"/>
  <c r="C16" i="72"/>
  <c r="C15" i="72"/>
  <c r="C14" i="72"/>
  <c r="C13" i="72"/>
  <c r="C12" i="72"/>
  <c r="C11" i="72"/>
  <c r="C10" i="72"/>
  <c r="C9" i="72"/>
  <c r="C8" i="72"/>
  <c r="C7" i="72"/>
  <c r="C6" i="72"/>
  <c r="C5" i="72"/>
  <c r="C72" i="71"/>
  <c r="C71" i="71"/>
  <c r="C70" i="71"/>
  <c r="C69" i="71"/>
  <c r="C68" i="71"/>
  <c r="C67" i="71"/>
  <c r="C66" i="71"/>
  <c r="C65" i="71"/>
  <c r="C64" i="71"/>
  <c r="C63" i="71"/>
  <c r="C62" i="71"/>
  <c r="C61" i="71"/>
  <c r="C60" i="71"/>
  <c r="C59" i="71"/>
  <c r="C58" i="71"/>
  <c r="C57" i="71"/>
  <c r="C56" i="71"/>
  <c r="C55" i="71"/>
  <c r="C54" i="71"/>
  <c r="C53" i="71"/>
  <c r="C52" i="71"/>
  <c r="C51" i="71"/>
  <c r="C50" i="71"/>
  <c r="C49" i="71"/>
  <c r="C48" i="71"/>
  <c r="C47" i="71"/>
  <c r="C46" i="71"/>
  <c r="C45" i="71"/>
  <c r="C44" i="71"/>
  <c r="C43" i="71"/>
  <c r="C42" i="71"/>
  <c r="C41" i="71"/>
  <c r="C40" i="71"/>
  <c r="C39" i="71"/>
  <c r="C38" i="71"/>
  <c r="C37" i="71"/>
  <c r="C36" i="71"/>
  <c r="C35" i="71"/>
  <c r="C34" i="71"/>
  <c r="C33" i="71"/>
  <c r="C32" i="71"/>
  <c r="C31" i="71"/>
  <c r="C30" i="71"/>
  <c r="C29" i="71"/>
  <c r="C28" i="71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72" i="70"/>
  <c r="C71" i="70"/>
  <c r="C70" i="70"/>
  <c r="C69" i="70"/>
  <c r="C68" i="70"/>
  <c r="C67" i="70"/>
  <c r="C66" i="70"/>
  <c r="C65" i="70"/>
  <c r="C64" i="70"/>
  <c r="C63" i="70"/>
  <c r="C62" i="70"/>
  <c r="C61" i="70"/>
  <c r="C60" i="70"/>
  <c r="C59" i="70"/>
  <c r="C58" i="70"/>
  <c r="C57" i="70"/>
  <c r="C56" i="70"/>
  <c r="C55" i="70"/>
  <c r="C54" i="70"/>
  <c r="C53" i="70"/>
  <c r="C52" i="70"/>
  <c r="C51" i="70"/>
  <c r="C50" i="70"/>
  <c r="C49" i="70"/>
  <c r="C48" i="70"/>
  <c r="C47" i="70"/>
  <c r="C46" i="70"/>
  <c r="C45" i="70"/>
  <c r="C44" i="70"/>
  <c r="C43" i="70"/>
  <c r="C42" i="70"/>
  <c r="C41" i="70"/>
  <c r="C40" i="70"/>
  <c r="C39" i="70"/>
  <c r="C38" i="70"/>
  <c r="C37" i="70"/>
  <c r="C36" i="70"/>
  <c r="C35" i="70"/>
  <c r="C34" i="70"/>
  <c r="C33" i="70"/>
  <c r="C32" i="70"/>
  <c r="C31" i="70"/>
  <c r="C30" i="70"/>
  <c r="C29" i="70"/>
  <c r="C28" i="70"/>
  <c r="C27" i="70"/>
  <c r="C26" i="70"/>
  <c r="C25" i="70"/>
  <c r="C24" i="70"/>
  <c r="C23" i="70"/>
  <c r="C22" i="70"/>
  <c r="C21" i="70"/>
  <c r="C20" i="70"/>
  <c r="C19" i="70"/>
  <c r="C18" i="70"/>
  <c r="C17" i="70"/>
  <c r="C16" i="70"/>
  <c r="C15" i="70"/>
  <c r="C14" i="70"/>
  <c r="C13" i="70"/>
  <c r="C12" i="70"/>
  <c r="C11" i="70"/>
  <c r="C10" i="70"/>
  <c r="C9" i="70"/>
  <c r="C8" i="70"/>
  <c r="C7" i="70"/>
  <c r="C6" i="70"/>
  <c r="C5" i="70"/>
  <c r="C72" i="68"/>
  <c r="C71" i="68"/>
  <c r="C70" i="68"/>
  <c r="C69" i="68"/>
  <c r="C68" i="68"/>
  <c r="C67" i="68"/>
  <c r="C66" i="68"/>
  <c r="C65" i="68"/>
  <c r="C64" i="68"/>
  <c r="C63" i="68"/>
  <c r="C62" i="68"/>
  <c r="C61" i="68"/>
  <c r="C60" i="68"/>
  <c r="C59" i="68"/>
  <c r="C58" i="68"/>
  <c r="C57" i="68"/>
  <c r="C56" i="68"/>
  <c r="C55" i="68"/>
  <c r="C54" i="68"/>
  <c r="C53" i="68"/>
  <c r="C52" i="68"/>
  <c r="C51" i="68"/>
  <c r="C50" i="68"/>
  <c r="C49" i="68"/>
  <c r="C48" i="68"/>
  <c r="C47" i="68"/>
  <c r="C46" i="68"/>
  <c r="C45" i="68"/>
  <c r="C44" i="68"/>
  <c r="C43" i="68"/>
  <c r="C42" i="68"/>
  <c r="C41" i="68"/>
  <c r="C40" i="68"/>
  <c r="C39" i="68"/>
  <c r="C38" i="68"/>
  <c r="C37" i="68"/>
  <c r="C36" i="68"/>
  <c r="C35" i="68"/>
  <c r="C34" i="68"/>
  <c r="C33" i="68"/>
  <c r="C32" i="68"/>
  <c r="C31" i="68"/>
  <c r="C30" i="68"/>
  <c r="C29" i="68"/>
  <c r="C28" i="68"/>
  <c r="C27" i="68"/>
  <c r="C26" i="68"/>
  <c r="C25" i="68"/>
  <c r="C24" i="68"/>
  <c r="C23" i="68"/>
  <c r="C22" i="68"/>
  <c r="C21" i="68"/>
  <c r="C20" i="68"/>
  <c r="C19" i="68"/>
  <c r="C18" i="68"/>
  <c r="C17" i="68"/>
  <c r="C16" i="68"/>
  <c r="C15" i="68"/>
  <c r="C14" i="68"/>
  <c r="C13" i="68"/>
  <c r="C12" i="68"/>
  <c r="C11" i="68"/>
  <c r="C10" i="68"/>
  <c r="C9" i="68"/>
  <c r="C8" i="68"/>
  <c r="C7" i="68"/>
  <c r="C6" i="68"/>
  <c r="C5" i="68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Y20" i="81" l="1"/>
  <c r="T63" i="88"/>
  <c r="W63" i="88" s="1"/>
  <c r="Y63" i="88"/>
  <c r="T58" i="81"/>
  <c r="W58" i="81" s="1"/>
  <c r="Y58" i="81"/>
  <c r="T7" i="88"/>
  <c r="W7" i="88" s="1"/>
  <c r="T68" i="88"/>
  <c r="W68" i="88" s="1"/>
  <c r="Y68" i="88"/>
  <c r="T65" i="81"/>
  <c r="U65" i="81" s="1"/>
  <c r="Y65" i="81"/>
  <c r="T42" i="88"/>
  <c r="W42" i="88" s="1"/>
  <c r="Y42" i="88"/>
  <c r="T22" i="81"/>
  <c r="W22" i="81" s="1"/>
  <c r="T51" i="81"/>
  <c r="W51" i="81" s="1"/>
  <c r="Y51" i="81"/>
  <c r="T63" i="81"/>
  <c r="W63" i="81" s="1"/>
  <c r="Y63" i="81"/>
  <c r="T13" i="88"/>
  <c r="W13" i="88" s="1"/>
  <c r="T19" i="88"/>
  <c r="W19" i="88" s="1"/>
  <c r="Y19" i="88"/>
  <c r="T25" i="88"/>
  <c r="W25" i="88" s="1"/>
  <c r="Y25" i="88"/>
  <c r="T31" i="88"/>
  <c r="W31" i="88" s="1"/>
  <c r="T37" i="88"/>
  <c r="W37" i="88" s="1"/>
  <c r="T43" i="88"/>
  <c r="W43" i="88" s="1"/>
  <c r="T49" i="88"/>
  <c r="W49" i="88" s="1"/>
  <c r="Y49" i="88"/>
  <c r="T61" i="88"/>
  <c r="W61" i="88" s="1"/>
  <c r="X61" i="88" s="1"/>
  <c r="Y61" i="88"/>
  <c r="T53" i="81"/>
  <c r="Y53" i="81"/>
  <c r="T56" i="81"/>
  <c r="W56" i="81" s="1"/>
  <c r="Y56" i="81"/>
  <c r="T68" i="81"/>
  <c r="W68" i="81" s="1"/>
  <c r="Y68" i="81"/>
  <c r="T66" i="88"/>
  <c r="U66" i="88" s="1"/>
  <c r="Y66" i="88"/>
  <c r="T17" i="81"/>
  <c r="T23" i="81"/>
  <c r="T29" i="81"/>
  <c r="Y29" i="81"/>
  <c r="T49" i="81"/>
  <c r="W49" i="81" s="1"/>
  <c r="Y49" i="81"/>
  <c r="T61" i="81"/>
  <c r="W61" i="81" s="1"/>
  <c r="Y61" i="81"/>
  <c r="T8" i="88"/>
  <c r="W8" i="88" s="1"/>
  <c r="T14" i="88"/>
  <c r="W14" i="88" s="1"/>
  <c r="T20" i="88"/>
  <c r="W20" i="88" s="1"/>
  <c r="T26" i="88"/>
  <c r="W26" i="88" s="1"/>
  <c r="T32" i="88"/>
  <c r="W32" i="88" s="1"/>
  <c r="T38" i="88"/>
  <c r="W38" i="88" s="1"/>
  <c r="T44" i="88"/>
  <c r="T47" i="88"/>
  <c r="W47" i="88" s="1"/>
  <c r="X47" i="88" s="1"/>
  <c r="Y47" i="88"/>
  <c r="T21" i="81"/>
  <c r="W21" i="81" s="1"/>
  <c r="T18" i="88"/>
  <c r="W18" i="88" s="1"/>
  <c r="Y18" i="88"/>
  <c r="T54" i="88"/>
  <c r="Y54" i="88"/>
  <c r="T11" i="81"/>
  <c r="T6" i="81"/>
  <c r="W6" i="81" s="1"/>
  <c r="T52" i="88"/>
  <c r="W52" i="88" s="1"/>
  <c r="Y52" i="88"/>
  <c r="T64" i="88"/>
  <c r="U64" i="88" s="1"/>
  <c r="Y64" i="88"/>
  <c r="T47" i="81"/>
  <c r="Y47" i="81"/>
  <c r="T59" i="81"/>
  <c r="Y59" i="81"/>
  <c r="T71" i="81"/>
  <c r="Y71" i="81"/>
  <c r="T9" i="88"/>
  <c r="W9" i="88" s="1"/>
  <c r="T15" i="88"/>
  <c r="W15" i="88" s="1"/>
  <c r="T21" i="88"/>
  <c r="W21" i="88" s="1"/>
  <c r="T27" i="88"/>
  <c r="W27" i="88" s="1"/>
  <c r="T33" i="88"/>
  <c r="W33" i="88" s="1"/>
  <c r="T39" i="88"/>
  <c r="W39" i="88" s="1"/>
  <c r="T45" i="88"/>
  <c r="W45" i="88" s="1"/>
  <c r="Y45" i="88"/>
  <c r="T57" i="88"/>
  <c r="W57" i="88" s="1"/>
  <c r="Y57" i="88"/>
  <c r="T69" i="88"/>
  <c r="W69" i="88" s="1"/>
  <c r="X69" i="88" s="1"/>
  <c r="Y69" i="88"/>
  <c r="T12" i="81"/>
  <c r="W12" i="81" s="1"/>
  <c r="T7" i="81"/>
  <c r="W7" i="81" s="1"/>
  <c r="T50" i="88"/>
  <c r="W50" i="88" s="1"/>
  <c r="Y50" i="88"/>
  <c r="T9" i="81"/>
  <c r="W9" i="81" s="1"/>
  <c r="T12" i="88"/>
  <c r="W12" i="88" s="1"/>
  <c r="T13" i="81"/>
  <c r="W13" i="81" s="1"/>
  <c r="T25" i="81"/>
  <c r="W25" i="81" s="1"/>
  <c r="T10" i="88"/>
  <c r="W10" i="88" s="1"/>
  <c r="T16" i="88"/>
  <c r="W16" i="88" s="1"/>
  <c r="T22" i="88"/>
  <c r="W22" i="88" s="1"/>
  <c r="T28" i="88"/>
  <c r="W28" i="88" s="1"/>
  <c r="T15" i="81"/>
  <c r="W15" i="81" s="1"/>
  <c r="T30" i="88"/>
  <c r="W30" i="88" s="1"/>
  <c r="Y30" i="88"/>
  <c r="T57" i="81"/>
  <c r="W57" i="81" s="1"/>
  <c r="Y57" i="81"/>
  <c r="T5" i="88"/>
  <c r="W5" i="88" s="1"/>
  <c r="T48" i="88"/>
  <c r="W48" i="88" s="1"/>
  <c r="X48" i="88" s="1"/>
  <c r="Y48" i="88"/>
  <c r="T60" i="88"/>
  <c r="W60" i="88" s="1"/>
  <c r="Y60" i="88"/>
  <c r="T72" i="88"/>
  <c r="W72" i="88" s="1"/>
  <c r="X72" i="88" s="1"/>
  <c r="Y72" i="88"/>
  <c r="T36" i="88"/>
  <c r="W36" i="88" s="1"/>
  <c r="Y36" i="88"/>
  <c r="T26" i="81"/>
  <c r="W26" i="81" s="1"/>
  <c r="T55" i="81"/>
  <c r="W55" i="81" s="1"/>
  <c r="Y55" i="81"/>
  <c r="T67" i="81"/>
  <c r="Y67" i="81"/>
  <c r="T11" i="88"/>
  <c r="W11" i="88" s="1"/>
  <c r="T17" i="88"/>
  <c r="W17" i="88" s="1"/>
  <c r="Y17" i="88"/>
  <c r="T23" i="88"/>
  <c r="W23" i="88" s="1"/>
  <c r="T29" i="88"/>
  <c r="W29" i="88" s="1"/>
  <c r="T35" i="88"/>
  <c r="W35" i="88" s="1"/>
  <c r="T41" i="88"/>
  <c r="W41" i="88" s="1"/>
  <c r="Y41" i="88"/>
  <c r="T65" i="88"/>
  <c r="W65" i="88" s="1"/>
  <c r="Y65" i="88"/>
  <c r="T24" i="88"/>
  <c r="W24" i="88" s="1"/>
  <c r="Y24" i="88"/>
  <c r="T19" i="81"/>
  <c r="W19" i="81" s="1"/>
  <c r="Y19" i="81"/>
  <c r="T8" i="81"/>
  <c r="W8" i="81" s="1"/>
  <c r="T6" i="88"/>
  <c r="W6" i="88" s="1"/>
  <c r="T46" i="88"/>
  <c r="W46" i="88" s="1"/>
  <c r="Y46" i="88"/>
  <c r="U54" i="88"/>
  <c r="K17" i="88"/>
  <c r="X45" i="88"/>
  <c r="X57" i="88"/>
  <c r="X46" i="88"/>
  <c r="X49" i="88"/>
  <c r="X60" i="88"/>
  <c r="G8" i="81"/>
  <c r="G15" i="81"/>
  <c r="G26" i="81"/>
  <c r="G33" i="81"/>
  <c r="G40" i="81"/>
  <c r="G12" i="81"/>
  <c r="G19" i="81"/>
  <c r="G37" i="81"/>
  <c r="G5" i="81"/>
  <c r="R5" i="81" s="1"/>
  <c r="Y5" i="81" s="1"/>
  <c r="G30" i="81"/>
  <c r="G9" i="81"/>
  <c r="G16" i="81"/>
  <c r="G23" i="81"/>
  <c r="G34" i="81"/>
  <c r="R34" i="81" s="1"/>
  <c r="Y34" i="81" s="1"/>
  <c r="G41" i="81"/>
  <c r="G13" i="81"/>
  <c r="G20" i="81"/>
  <c r="G38" i="81"/>
  <c r="G6" i="81"/>
  <c r="G27" i="81"/>
  <c r="G21" i="81"/>
  <c r="G28" i="81"/>
  <c r="G7" i="81"/>
  <c r="G18" i="81"/>
  <c r="G25" i="81"/>
  <c r="G32" i="81"/>
  <c r="G39" i="81"/>
  <c r="G10" i="81"/>
  <c r="G17" i="81"/>
  <c r="G24" i="81"/>
  <c r="G31" i="81"/>
  <c r="R31" i="81" s="1"/>
  <c r="Y31" i="81" s="1"/>
  <c r="G42" i="81"/>
  <c r="G14" i="81"/>
  <c r="G35" i="81"/>
  <c r="G11" i="81"/>
  <c r="G36" i="81"/>
  <c r="G43" i="81"/>
  <c r="G22" i="81"/>
  <c r="G29" i="81"/>
  <c r="H22" i="81"/>
  <c r="H29" i="81"/>
  <c r="H8" i="81"/>
  <c r="H15" i="81"/>
  <c r="H26" i="81"/>
  <c r="H33" i="81"/>
  <c r="H40" i="81"/>
  <c r="H12" i="81"/>
  <c r="H19" i="81"/>
  <c r="H37" i="81"/>
  <c r="H5" i="81"/>
  <c r="H30" i="81"/>
  <c r="H9" i="81"/>
  <c r="H16" i="81"/>
  <c r="H23" i="81"/>
  <c r="H34" i="81"/>
  <c r="H41" i="81"/>
  <c r="H14" i="81"/>
  <c r="H28" i="81"/>
  <c r="H13" i="81"/>
  <c r="H20" i="81"/>
  <c r="H38" i="81"/>
  <c r="H6" i="81"/>
  <c r="H27" i="81"/>
  <c r="H10" i="81"/>
  <c r="H17" i="81"/>
  <c r="H24" i="81"/>
  <c r="H31" i="81"/>
  <c r="H42" i="81"/>
  <c r="H35" i="81"/>
  <c r="H21" i="81"/>
  <c r="H7" i="81"/>
  <c r="H18" i="81"/>
  <c r="H25" i="81"/>
  <c r="H32" i="81"/>
  <c r="H39" i="81"/>
  <c r="H11" i="81"/>
  <c r="H36" i="81"/>
  <c r="H43" i="81"/>
  <c r="K11" i="81"/>
  <c r="K18" i="81"/>
  <c r="K36" i="81"/>
  <c r="K43" i="81"/>
  <c r="K29" i="81"/>
  <c r="K24" i="81"/>
  <c r="K8" i="81"/>
  <c r="K15" i="81"/>
  <c r="K22" i="81"/>
  <c r="K33" i="81"/>
  <c r="K40" i="81"/>
  <c r="K12" i="81"/>
  <c r="K19" i="81"/>
  <c r="K26" i="81"/>
  <c r="K37" i="81"/>
  <c r="K5" i="81"/>
  <c r="K31" i="81"/>
  <c r="K9" i="81"/>
  <c r="K16" i="81"/>
  <c r="K23" i="81"/>
  <c r="K30" i="81"/>
  <c r="K41" i="81"/>
  <c r="K13" i="81"/>
  <c r="K20" i="81"/>
  <c r="K34" i="81"/>
  <c r="K27" i="81"/>
  <c r="K38" i="81"/>
  <c r="K17" i="81"/>
  <c r="K10" i="81"/>
  <c r="K35" i="81"/>
  <c r="K42" i="81"/>
  <c r="K14" i="81"/>
  <c r="K21" i="81"/>
  <c r="K28" i="81"/>
  <c r="K6" i="81"/>
  <c r="K7" i="81"/>
  <c r="K25" i="81"/>
  <c r="K32" i="81"/>
  <c r="K39" i="81"/>
  <c r="G43" i="88"/>
  <c r="G44" i="88"/>
  <c r="H44" i="88"/>
  <c r="H43" i="88"/>
  <c r="K44" i="88"/>
  <c r="K43" i="88"/>
  <c r="X68" i="88"/>
  <c r="H6" i="88"/>
  <c r="T56" i="88"/>
  <c r="W56" i="88" s="1"/>
  <c r="X56" i="88" s="1"/>
  <c r="T67" i="88"/>
  <c r="W67" i="88" s="1"/>
  <c r="X67" i="88" s="1"/>
  <c r="T59" i="88"/>
  <c r="W59" i="88" s="1"/>
  <c r="X59" i="88" s="1"/>
  <c r="T70" i="88"/>
  <c r="W70" i="88" s="1"/>
  <c r="X70" i="88" s="1"/>
  <c r="T53" i="88"/>
  <c r="W53" i="88" s="1"/>
  <c r="X53" i="88" s="1"/>
  <c r="K39" i="88"/>
  <c r="K19" i="88"/>
  <c r="T51" i="88"/>
  <c r="W51" i="88" s="1"/>
  <c r="X51" i="88" s="1"/>
  <c r="T62" i="88"/>
  <c r="W62" i="88" s="1"/>
  <c r="X62" i="88" s="1"/>
  <c r="X55" i="81"/>
  <c r="T55" i="88"/>
  <c r="W55" i="88" s="1"/>
  <c r="X55" i="88" s="1"/>
  <c r="T58" i="88"/>
  <c r="W58" i="88" s="1"/>
  <c r="X58" i="88" s="1"/>
  <c r="T40" i="88"/>
  <c r="W40" i="88" s="1"/>
  <c r="T71" i="88"/>
  <c r="W71" i="88" s="1"/>
  <c r="X71" i="88" s="1"/>
  <c r="X56" i="81"/>
  <c r="X68" i="81"/>
  <c r="U46" i="88"/>
  <c r="X49" i="81"/>
  <c r="X61" i="81"/>
  <c r="U45" i="88"/>
  <c r="U48" i="88"/>
  <c r="U60" i="88"/>
  <c r="U47" i="88"/>
  <c r="U49" i="88"/>
  <c r="W66" i="88"/>
  <c r="X66" i="88" s="1"/>
  <c r="W54" i="88"/>
  <c r="X54" i="88" s="1"/>
  <c r="U68" i="88"/>
  <c r="W44" i="88"/>
  <c r="U57" i="88"/>
  <c r="U50" i="88"/>
  <c r="U65" i="88"/>
  <c r="X65" i="88"/>
  <c r="U63" i="88"/>
  <c r="K10" i="88"/>
  <c r="H35" i="88"/>
  <c r="G17" i="88"/>
  <c r="R17" i="88" s="1"/>
  <c r="K27" i="88"/>
  <c r="K9" i="88"/>
  <c r="H38" i="88"/>
  <c r="G16" i="88"/>
  <c r="R16" i="88" s="1"/>
  <c r="Y16" i="88" s="1"/>
  <c r="G9" i="88"/>
  <c r="R9" i="88" s="1"/>
  <c r="Y9" i="88" s="1"/>
  <c r="G5" i="88"/>
  <c r="P5" i="88" s="1"/>
  <c r="K26" i="88"/>
  <c r="K41" i="88"/>
  <c r="K5" i="88"/>
  <c r="G8" i="88"/>
  <c r="R8" i="88" s="1"/>
  <c r="Y8" i="88" s="1"/>
  <c r="K8" i="88"/>
  <c r="K32" i="88"/>
  <c r="G18" i="88"/>
  <c r="R18" i="88" s="1"/>
  <c r="H7" i="88"/>
  <c r="K18" i="88"/>
  <c r="G25" i="88"/>
  <c r="R25" i="88" s="1"/>
  <c r="G26" i="88"/>
  <c r="P26" i="88" s="1"/>
  <c r="G27" i="88"/>
  <c r="R27" i="88" s="1"/>
  <c r="Y27" i="88" s="1"/>
  <c r="K28" i="88"/>
  <c r="G32" i="88"/>
  <c r="R32" i="88" s="1"/>
  <c r="Y32" i="88" s="1"/>
  <c r="K33" i="88"/>
  <c r="K36" i="88"/>
  <c r="G41" i="88"/>
  <c r="R41" i="88" s="1"/>
  <c r="H5" i="88"/>
  <c r="G6" i="88"/>
  <c r="P6" i="88" s="1"/>
  <c r="G7" i="88"/>
  <c r="P7" i="88" s="1"/>
  <c r="H8" i="88"/>
  <c r="H9" i="88"/>
  <c r="H17" i="88"/>
  <c r="H18" i="88"/>
  <c r="I18" i="88" s="1"/>
  <c r="J18" i="88" s="1"/>
  <c r="H26" i="88"/>
  <c r="H27" i="88"/>
  <c r="H32" i="88"/>
  <c r="G35" i="88"/>
  <c r="P35" i="88" s="1"/>
  <c r="G38" i="88"/>
  <c r="P38" i="88" s="1"/>
  <c r="H41" i="88"/>
  <c r="H16" i="88"/>
  <c r="G31" i="88"/>
  <c r="P31" i="88" s="1"/>
  <c r="K6" i="88"/>
  <c r="G14" i="88"/>
  <c r="P14" i="88" s="1"/>
  <c r="G15" i="88"/>
  <c r="Q15" i="88" s="1"/>
  <c r="S15" i="88" s="1"/>
  <c r="U15" i="88" s="1"/>
  <c r="K16" i="88"/>
  <c r="G23" i="88"/>
  <c r="P23" i="88" s="1"/>
  <c r="G24" i="88"/>
  <c r="R24" i="88" s="1"/>
  <c r="K25" i="88"/>
  <c r="H31" i="88"/>
  <c r="I31" i="88" s="1"/>
  <c r="J31" i="88" s="1"/>
  <c r="G40" i="88"/>
  <c r="P40" i="88" s="1"/>
  <c r="H14" i="88"/>
  <c r="H15" i="88"/>
  <c r="H23" i="88"/>
  <c r="H24" i="88"/>
  <c r="K31" i="88"/>
  <c r="H40" i="88"/>
  <c r="H25" i="88"/>
  <c r="K38" i="88"/>
  <c r="G13" i="88"/>
  <c r="Q13" i="88" s="1"/>
  <c r="K14" i="88"/>
  <c r="K15" i="88"/>
  <c r="G22" i="88"/>
  <c r="K23" i="88"/>
  <c r="K24" i="88"/>
  <c r="G34" i="88"/>
  <c r="Q34" i="88" s="1"/>
  <c r="S34" i="88" s="1"/>
  <c r="G37" i="88"/>
  <c r="Q37" i="88" s="1"/>
  <c r="V37" i="88" s="1"/>
  <c r="X37" i="88" s="1"/>
  <c r="K40" i="88"/>
  <c r="H13" i="88"/>
  <c r="H22" i="88"/>
  <c r="G30" i="88"/>
  <c r="R30" i="88" s="1"/>
  <c r="H34" i="88"/>
  <c r="H37" i="88"/>
  <c r="K7" i="88"/>
  <c r="K35" i="88"/>
  <c r="G11" i="88"/>
  <c r="G12" i="88"/>
  <c r="R12" i="88" s="1"/>
  <c r="Y12" i="88" s="1"/>
  <c r="K13" i="88"/>
  <c r="G20" i="88"/>
  <c r="P20" i="88" s="1"/>
  <c r="G21" i="88"/>
  <c r="R21" i="88" s="1"/>
  <c r="Y21" i="88" s="1"/>
  <c r="K22" i="88"/>
  <c r="G29" i="88"/>
  <c r="P29" i="88" s="1"/>
  <c r="H30" i="88"/>
  <c r="K34" i="88"/>
  <c r="K37" i="88"/>
  <c r="G42" i="88"/>
  <c r="R42" i="88" s="1"/>
  <c r="H11" i="88"/>
  <c r="H12" i="88"/>
  <c r="H20" i="88"/>
  <c r="H21" i="88"/>
  <c r="H29" i="88"/>
  <c r="K30" i="88"/>
  <c r="G39" i="88"/>
  <c r="R39" i="88" s="1"/>
  <c r="Y39" i="88" s="1"/>
  <c r="H42" i="88"/>
  <c r="G10" i="88"/>
  <c r="Q10" i="88" s="1"/>
  <c r="K11" i="88"/>
  <c r="K12" i="88"/>
  <c r="G19" i="88"/>
  <c r="R19" i="88" s="1"/>
  <c r="K20" i="88"/>
  <c r="K21" i="88"/>
  <c r="G28" i="88"/>
  <c r="R28" i="88" s="1"/>
  <c r="Y28" i="88" s="1"/>
  <c r="K29" i="88"/>
  <c r="G33" i="88"/>
  <c r="P33" i="88" s="1"/>
  <c r="G36" i="88"/>
  <c r="R36" i="88" s="1"/>
  <c r="H39" i="88"/>
  <c r="K42" i="88"/>
  <c r="H10" i="88"/>
  <c r="H19" i="88"/>
  <c r="H28" i="88"/>
  <c r="H33" i="88"/>
  <c r="H36" i="88"/>
  <c r="T34" i="88"/>
  <c r="W34" i="88" s="1"/>
  <c r="Q31" i="88"/>
  <c r="V31" i="88" s="1"/>
  <c r="X31" i="88" s="1"/>
  <c r="X63" i="88"/>
  <c r="X50" i="88"/>
  <c r="X52" i="88"/>
  <c r="U52" i="88"/>
  <c r="Q7" i="88"/>
  <c r="P16" i="88"/>
  <c r="P25" i="88"/>
  <c r="W64" i="88"/>
  <c r="X64" i="88" s="1"/>
  <c r="R22" i="81"/>
  <c r="Y22" i="81" s="1"/>
  <c r="R18" i="81"/>
  <c r="Y18" i="81" s="1"/>
  <c r="R19" i="81"/>
  <c r="R33" i="81"/>
  <c r="Y33" i="81" s="1"/>
  <c r="R8" i="81"/>
  <c r="Y8" i="81" s="1"/>
  <c r="R20" i="81"/>
  <c r="R32" i="81"/>
  <c r="Y32" i="81" s="1"/>
  <c r="R41" i="81"/>
  <c r="Y41" i="81" s="1"/>
  <c r="R10" i="81"/>
  <c r="Y10" i="81" s="1"/>
  <c r="R38" i="81"/>
  <c r="Y38" i="81" s="1"/>
  <c r="T20" i="81"/>
  <c r="W20" i="81" s="1"/>
  <c r="T62" i="81"/>
  <c r="W62" i="81" s="1"/>
  <c r="X62" i="81" s="1"/>
  <c r="T45" i="81"/>
  <c r="W45" i="81" s="1"/>
  <c r="X45" i="81" s="1"/>
  <c r="U61" i="81"/>
  <c r="U68" i="81"/>
  <c r="R29" i="81"/>
  <c r="U63" i="81"/>
  <c r="T27" i="81"/>
  <c r="W27" i="81" s="1"/>
  <c r="T40" i="81"/>
  <c r="W40" i="81" s="1"/>
  <c r="T10" i="81"/>
  <c r="W10" i="81" s="1"/>
  <c r="T14" i="81"/>
  <c r="W14" i="81" s="1"/>
  <c r="T50" i="81"/>
  <c r="W50" i="81" s="1"/>
  <c r="X50" i="81" s="1"/>
  <c r="T69" i="81"/>
  <c r="W69" i="81" s="1"/>
  <c r="X69" i="81" s="1"/>
  <c r="T46" i="81"/>
  <c r="W46" i="81" s="1"/>
  <c r="X46" i="81" s="1"/>
  <c r="U56" i="81"/>
  <c r="T16" i="81"/>
  <c r="T52" i="81"/>
  <c r="W52" i="81" s="1"/>
  <c r="X52" i="81" s="1"/>
  <c r="U51" i="81"/>
  <c r="X58" i="81"/>
  <c r="T28" i="81"/>
  <c r="W28" i="81" s="1"/>
  <c r="U55" i="81"/>
  <c r="T64" i="81"/>
  <c r="W64" i="81" s="1"/>
  <c r="X64" i="81" s="1"/>
  <c r="U57" i="81"/>
  <c r="T70" i="81"/>
  <c r="W70" i="81" s="1"/>
  <c r="X70" i="81" s="1"/>
  <c r="W59" i="81"/>
  <c r="X59" i="81" s="1"/>
  <c r="U59" i="81"/>
  <c r="W67" i="81"/>
  <c r="X67" i="81" s="1"/>
  <c r="U67" i="81"/>
  <c r="X57" i="81"/>
  <c r="X63" i="81"/>
  <c r="W71" i="81"/>
  <c r="X71" i="81" s="1"/>
  <c r="U71" i="81"/>
  <c r="W35" i="81"/>
  <c r="W41" i="81"/>
  <c r="W23" i="81"/>
  <c r="W29" i="81"/>
  <c r="W11" i="81"/>
  <c r="W47" i="81"/>
  <c r="X47" i="81" s="1"/>
  <c r="U47" i="81"/>
  <c r="U49" i="81"/>
  <c r="W17" i="81"/>
  <c r="W53" i="81"/>
  <c r="X53" i="81" s="1"/>
  <c r="U53" i="81"/>
  <c r="X51" i="81"/>
  <c r="T5" i="81"/>
  <c r="W5" i="81" s="1"/>
  <c r="T18" i="81"/>
  <c r="W18" i="81" s="1"/>
  <c r="T30" i="81"/>
  <c r="W30" i="81" s="1"/>
  <c r="T42" i="81"/>
  <c r="W42" i="81" s="1"/>
  <c r="T54" i="81"/>
  <c r="W54" i="81" s="1"/>
  <c r="X54" i="81" s="1"/>
  <c r="T66" i="81"/>
  <c r="W66" i="81" s="1"/>
  <c r="X66" i="81" s="1"/>
  <c r="T24" i="81"/>
  <c r="W24" i="81" s="1"/>
  <c r="T48" i="81"/>
  <c r="W48" i="81" s="1"/>
  <c r="X48" i="81" s="1"/>
  <c r="T60" i="81"/>
  <c r="W60" i="81" s="1"/>
  <c r="X60" i="81" s="1"/>
  <c r="T72" i="81"/>
  <c r="W72" i="81" s="1"/>
  <c r="X72" i="81" s="1"/>
  <c r="U58" i="81"/>
  <c r="W65" i="81" l="1"/>
  <c r="X65" i="81" s="1"/>
  <c r="U72" i="88"/>
  <c r="U61" i="88"/>
  <c r="U69" i="88"/>
  <c r="I30" i="88"/>
  <c r="J30" i="88" s="1"/>
  <c r="Q18" i="88"/>
  <c r="P18" i="88"/>
  <c r="P12" i="88"/>
  <c r="Q12" i="88"/>
  <c r="R7" i="88"/>
  <c r="Y7" i="88" s="1"/>
  <c r="R31" i="88"/>
  <c r="Y31" i="88" s="1"/>
  <c r="P8" i="88"/>
  <c r="P30" i="88"/>
  <c r="Q8" i="88"/>
  <c r="V8" i="88" s="1"/>
  <c r="X8" i="88" s="1"/>
  <c r="I41" i="88"/>
  <c r="J41" i="88" s="1"/>
  <c r="R13" i="88"/>
  <c r="Y13" i="88" s="1"/>
  <c r="I8" i="88"/>
  <c r="J8" i="88" s="1"/>
  <c r="I35" i="88"/>
  <c r="J35" i="88" s="1"/>
  <c r="P13" i="88"/>
  <c r="I9" i="81"/>
  <c r="J9" i="81" s="1"/>
  <c r="Q9" i="81"/>
  <c r="P9" i="81"/>
  <c r="Q35" i="81"/>
  <c r="I35" i="81"/>
  <c r="J35" i="81" s="1"/>
  <c r="P35" i="81"/>
  <c r="I28" i="81"/>
  <c r="J28" i="81" s="1"/>
  <c r="Q28" i="81"/>
  <c r="S28" i="81" s="1"/>
  <c r="U28" i="81" s="1"/>
  <c r="P28" i="81"/>
  <c r="I30" i="81"/>
  <c r="J30" i="81" s="1"/>
  <c r="P30" i="81"/>
  <c r="Q30" i="81"/>
  <c r="I5" i="81"/>
  <c r="J5" i="81" s="1"/>
  <c r="Q5" i="81"/>
  <c r="P5" i="81"/>
  <c r="I42" i="81"/>
  <c r="J42" i="81" s="1"/>
  <c r="Q42" i="81"/>
  <c r="V42" i="81" s="1"/>
  <c r="X42" i="81" s="1"/>
  <c r="P42" i="81"/>
  <c r="P27" i="81"/>
  <c r="I27" i="81"/>
  <c r="J27" i="81" s="1"/>
  <c r="Q27" i="81"/>
  <c r="R44" i="81"/>
  <c r="I11" i="81"/>
  <c r="J11" i="81" s="1"/>
  <c r="Q11" i="81"/>
  <c r="P11" i="81"/>
  <c r="I31" i="81"/>
  <c r="J31" i="81" s="1"/>
  <c r="Q31" i="81"/>
  <c r="P31" i="81"/>
  <c r="I6" i="81"/>
  <c r="J6" i="81" s="1"/>
  <c r="Q6" i="81"/>
  <c r="P6" i="81"/>
  <c r="I37" i="81"/>
  <c r="J37" i="81" s="1"/>
  <c r="Q37" i="81"/>
  <c r="P37" i="81"/>
  <c r="I24" i="81"/>
  <c r="J24" i="81" s="1"/>
  <c r="P24" i="81"/>
  <c r="Q24" i="81"/>
  <c r="P38" i="81"/>
  <c r="I38" i="81"/>
  <c r="J38" i="81" s="1"/>
  <c r="Q38" i="81"/>
  <c r="Q19" i="81"/>
  <c r="P19" i="81"/>
  <c r="I19" i="81"/>
  <c r="J19" i="81" s="1"/>
  <c r="I17" i="81"/>
  <c r="J17" i="81" s="1"/>
  <c r="P17" i="81"/>
  <c r="Q17" i="81"/>
  <c r="V17" i="81" s="1"/>
  <c r="X17" i="81" s="1"/>
  <c r="I20" i="81"/>
  <c r="J20" i="81" s="1"/>
  <c r="Q20" i="81"/>
  <c r="P20" i="81"/>
  <c r="I12" i="81"/>
  <c r="J12" i="81" s="1"/>
  <c r="P12" i="81"/>
  <c r="Q12" i="81"/>
  <c r="I14" i="81"/>
  <c r="J14" i="81" s="1"/>
  <c r="P14" i="81"/>
  <c r="Q14" i="81"/>
  <c r="I10" i="81"/>
  <c r="J10" i="81" s="1"/>
  <c r="Q10" i="81"/>
  <c r="P10" i="81"/>
  <c r="I13" i="81"/>
  <c r="J13" i="81" s="1"/>
  <c r="Q13" i="81"/>
  <c r="P13" i="81"/>
  <c r="I40" i="81"/>
  <c r="J40" i="81" s="1"/>
  <c r="Q40" i="81"/>
  <c r="P40" i="81"/>
  <c r="Q7" i="81"/>
  <c r="I7" i="81"/>
  <c r="J7" i="81" s="1"/>
  <c r="P7" i="81"/>
  <c r="I29" i="81"/>
  <c r="J29" i="81" s="1"/>
  <c r="Q29" i="81"/>
  <c r="P29" i="81"/>
  <c r="I39" i="81"/>
  <c r="J39" i="81" s="1"/>
  <c r="Q39" i="81"/>
  <c r="V39" i="81" s="1"/>
  <c r="X39" i="81" s="1"/>
  <c r="P39" i="81"/>
  <c r="I41" i="81"/>
  <c r="J41" i="81" s="1"/>
  <c r="P41" i="81"/>
  <c r="Q41" i="81"/>
  <c r="I33" i="81"/>
  <c r="J33" i="81" s="1"/>
  <c r="Q33" i="81"/>
  <c r="P33" i="81"/>
  <c r="I21" i="81"/>
  <c r="J21" i="81" s="1"/>
  <c r="Q21" i="81"/>
  <c r="P21" i="81"/>
  <c r="R7" i="81"/>
  <c r="Y7" i="81" s="1"/>
  <c r="I22" i="81"/>
  <c r="J22" i="81" s="1"/>
  <c r="P22" i="81"/>
  <c r="Q22" i="81"/>
  <c r="I32" i="81"/>
  <c r="J32" i="81" s="1"/>
  <c r="Q32" i="81"/>
  <c r="P32" i="81"/>
  <c r="I34" i="81"/>
  <c r="J34" i="81" s="1"/>
  <c r="Q34" i="81"/>
  <c r="P34" i="81"/>
  <c r="I26" i="81"/>
  <c r="J26" i="81" s="1"/>
  <c r="P26" i="81"/>
  <c r="Q26" i="81"/>
  <c r="R43" i="81"/>
  <c r="Y43" i="81" s="1"/>
  <c r="P43" i="81"/>
  <c r="Q43" i="81"/>
  <c r="I43" i="81"/>
  <c r="J43" i="81" s="1"/>
  <c r="I25" i="81"/>
  <c r="J25" i="81" s="1"/>
  <c r="P25" i="81"/>
  <c r="Q25" i="81"/>
  <c r="I23" i="81"/>
  <c r="J23" i="81" s="1"/>
  <c r="P23" i="81"/>
  <c r="Q23" i="81"/>
  <c r="I15" i="81"/>
  <c r="J15" i="81" s="1"/>
  <c r="Q15" i="81"/>
  <c r="V15" i="81" s="1"/>
  <c r="X15" i="81" s="1"/>
  <c r="P15" i="81"/>
  <c r="I36" i="81"/>
  <c r="J36" i="81" s="1"/>
  <c r="Q36" i="81"/>
  <c r="P36" i="81"/>
  <c r="I18" i="81"/>
  <c r="J18" i="81" s="1"/>
  <c r="Q18" i="81"/>
  <c r="P18" i="81"/>
  <c r="I16" i="81"/>
  <c r="J16" i="81" s="1"/>
  <c r="Q16" i="81"/>
  <c r="V16" i="81" s="1"/>
  <c r="P16" i="81"/>
  <c r="I8" i="81"/>
  <c r="J8" i="81" s="1"/>
  <c r="Q8" i="81"/>
  <c r="P8" i="81"/>
  <c r="R34" i="88"/>
  <c r="Y34" i="88" s="1"/>
  <c r="I17" i="88"/>
  <c r="J17" i="88" s="1"/>
  <c r="Q17" i="88"/>
  <c r="S17" i="88" s="1"/>
  <c r="U17" i="88" s="1"/>
  <c r="P17" i="88"/>
  <c r="I22" i="88"/>
  <c r="J22" i="88" s="1"/>
  <c r="P44" i="88"/>
  <c r="I44" i="88"/>
  <c r="J44" i="88" s="1"/>
  <c r="Q44" i="88"/>
  <c r="R44" i="88"/>
  <c r="Y44" i="88" s="1"/>
  <c r="I43" i="88"/>
  <c r="J43" i="88" s="1"/>
  <c r="Q43" i="88"/>
  <c r="P43" i="88"/>
  <c r="R43" i="88"/>
  <c r="Y43" i="88" s="1"/>
  <c r="R38" i="88"/>
  <c r="Y38" i="88" s="1"/>
  <c r="R40" i="88"/>
  <c r="Y40" i="88" s="1"/>
  <c r="P34" i="88"/>
  <c r="Q38" i="88"/>
  <c r="V38" i="88" s="1"/>
  <c r="X38" i="88" s="1"/>
  <c r="Q42" i="88"/>
  <c r="S42" i="88" s="1"/>
  <c r="U42" i="88" s="1"/>
  <c r="Q41" i="88"/>
  <c r="S41" i="88" s="1"/>
  <c r="U41" i="88" s="1"/>
  <c r="P37" i="88"/>
  <c r="Q40" i="88"/>
  <c r="V40" i="88" s="1"/>
  <c r="X40" i="88" s="1"/>
  <c r="P41" i="88"/>
  <c r="U59" i="88"/>
  <c r="I21" i="88"/>
  <c r="J21" i="88" s="1"/>
  <c r="Q21" i="88"/>
  <c r="S21" i="88" s="1"/>
  <c r="U21" i="88" s="1"/>
  <c r="Q24" i="88"/>
  <c r="P32" i="88"/>
  <c r="R37" i="88"/>
  <c r="Y37" i="88" s="1"/>
  <c r="I12" i="88"/>
  <c r="J12" i="88" s="1"/>
  <c r="I33" i="88"/>
  <c r="J33" i="88" s="1"/>
  <c r="Q39" i="88"/>
  <c r="S39" i="88" s="1"/>
  <c r="U39" i="88" s="1"/>
  <c r="P36" i="88"/>
  <c r="P24" i="88"/>
  <c r="P39" i="88"/>
  <c r="P21" i="88"/>
  <c r="I39" i="88"/>
  <c r="J39" i="88" s="1"/>
  <c r="R28" i="81"/>
  <c r="Y28" i="81" s="1"/>
  <c r="R17" i="81"/>
  <c r="Y17" i="81" s="1"/>
  <c r="U56" i="88"/>
  <c r="U70" i="88"/>
  <c r="U58" i="88"/>
  <c r="U55" i="88"/>
  <c r="U67" i="88"/>
  <c r="U51" i="88"/>
  <c r="U62" i="88"/>
  <c r="U53" i="88"/>
  <c r="R15" i="88"/>
  <c r="Y15" i="88" s="1"/>
  <c r="I24" i="88"/>
  <c r="J24" i="88" s="1"/>
  <c r="I15" i="88"/>
  <c r="J15" i="88" s="1"/>
  <c r="Q16" i="88"/>
  <c r="V16" i="88" s="1"/>
  <c r="X16" i="88" s="1"/>
  <c r="P42" i="88"/>
  <c r="I42" i="88"/>
  <c r="J42" i="88" s="1"/>
  <c r="Q28" i="88"/>
  <c r="S28" i="88" s="1"/>
  <c r="U28" i="88" s="1"/>
  <c r="U71" i="88"/>
  <c r="U34" i="88"/>
  <c r="U62" i="81"/>
  <c r="P27" i="88"/>
  <c r="Q9" i="88"/>
  <c r="S9" i="88" s="1"/>
  <c r="U9" i="88" s="1"/>
  <c r="Q22" i="88"/>
  <c r="V22" i="88" s="1"/>
  <c r="X22" i="88" s="1"/>
  <c r="S31" i="88"/>
  <c r="U31" i="88" s="1"/>
  <c r="I19" i="88"/>
  <c r="J19" i="88" s="1"/>
  <c r="P22" i="88"/>
  <c r="R10" i="88"/>
  <c r="Y10" i="88" s="1"/>
  <c r="I27" i="88"/>
  <c r="J27" i="88" s="1"/>
  <c r="Q30" i="88"/>
  <c r="S30" i="88" s="1"/>
  <c r="U30" i="88" s="1"/>
  <c r="R5" i="88"/>
  <c r="Y5" i="88" s="1"/>
  <c r="I9" i="88"/>
  <c r="J9" i="88" s="1"/>
  <c r="P10" i="88"/>
  <c r="Q27" i="88"/>
  <c r="V27" i="88" s="1"/>
  <c r="X27" i="88" s="1"/>
  <c r="V34" i="88"/>
  <c r="X34" i="88" s="1"/>
  <c r="Q5" i="88"/>
  <c r="S5" i="88" s="1"/>
  <c r="U5" i="88" s="1"/>
  <c r="I16" i="88"/>
  <c r="J16" i="88" s="1"/>
  <c r="P15" i="88"/>
  <c r="S37" i="88"/>
  <c r="U37" i="88" s="1"/>
  <c r="I25" i="88"/>
  <c r="J25" i="88" s="1"/>
  <c r="I5" i="88"/>
  <c r="J5" i="88" s="1"/>
  <c r="R22" i="88"/>
  <c r="Y22" i="88" s="1"/>
  <c r="V15" i="88"/>
  <c r="X15" i="88" s="1"/>
  <c r="I7" i="88"/>
  <c r="J7" i="88" s="1"/>
  <c r="I38" i="88"/>
  <c r="J38" i="88" s="1"/>
  <c r="Q33" i="88"/>
  <c r="V33" i="88" s="1"/>
  <c r="X33" i="88" s="1"/>
  <c r="P9" i="88"/>
  <c r="Q25" i="88"/>
  <c r="V25" i="88" s="1"/>
  <c r="X25" i="88" s="1"/>
  <c r="V13" i="88"/>
  <c r="X13" i="88" s="1"/>
  <c r="S13" i="88"/>
  <c r="U13" i="88" s="1"/>
  <c r="V10" i="88"/>
  <c r="X10" i="88" s="1"/>
  <c r="S10" i="88"/>
  <c r="U10" i="88" s="1"/>
  <c r="R33" i="88"/>
  <c r="Y33" i="88" s="1"/>
  <c r="I37" i="88"/>
  <c r="J37" i="88" s="1"/>
  <c r="I34" i="88"/>
  <c r="J34" i="88" s="1"/>
  <c r="I40" i="88"/>
  <c r="J40" i="88" s="1"/>
  <c r="P28" i="88"/>
  <c r="Q6" i="88"/>
  <c r="R6" i="88"/>
  <c r="Y6" i="88" s="1"/>
  <c r="I6" i="88"/>
  <c r="J6" i="88" s="1"/>
  <c r="Q36" i="88"/>
  <c r="V36" i="88" s="1"/>
  <c r="X36" i="88" s="1"/>
  <c r="I10" i="88"/>
  <c r="J10" i="88" s="1"/>
  <c r="Q19" i="88"/>
  <c r="P19" i="88"/>
  <c r="I29" i="88"/>
  <c r="J29" i="88" s="1"/>
  <c r="R29" i="88"/>
  <c r="Y29" i="88" s="1"/>
  <c r="Q29" i="88"/>
  <c r="Q35" i="88"/>
  <c r="R35" i="88"/>
  <c r="Y35" i="88" s="1"/>
  <c r="I11" i="88"/>
  <c r="J11" i="88" s="1"/>
  <c r="R11" i="88"/>
  <c r="Y11" i="88" s="1"/>
  <c r="Q11" i="88"/>
  <c r="P11" i="88"/>
  <c r="I36" i="88"/>
  <c r="J36" i="88" s="1"/>
  <c r="I23" i="88"/>
  <c r="J23" i="88" s="1"/>
  <c r="R23" i="88"/>
  <c r="Y23" i="88" s="1"/>
  <c r="Q23" i="88"/>
  <c r="I28" i="88"/>
  <c r="J28" i="88" s="1"/>
  <c r="I32" i="88"/>
  <c r="J32" i="88" s="1"/>
  <c r="Q32" i="88"/>
  <c r="I20" i="88"/>
  <c r="J20" i="88" s="1"/>
  <c r="R20" i="88"/>
  <c r="Y20" i="88" s="1"/>
  <c r="Q20" i="88"/>
  <c r="I13" i="88"/>
  <c r="J13" i="88" s="1"/>
  <c r="I14" i="88"/>
  <c r="J14" i="88" s="1"/>
  <c r="R14" i="88"/>
  <c r="Y14" i="88" s="1"/>
  <c r="Q14" i="88"/>
  <c r="I26" i="88"/>
  <c r="J26" i="88" s="1"/>
  <c r="R26" i="88"/>
  <c r="Y26" i="88" s="1"/>
  <c r="Q26" i="88"/>
  <c r="S18" i="88"/>
  <c r="U18" i="88" s="1"/>
  <c r="V18" i="88"/>
  <c r="X18" i="88" s="1"/>
  <c r="V7" i="88"/>
  <c r="X7" i="88" s="1"/>
  <c r="S7" i="88"/>
  <c r="U7" i="88" s="1"/>
  <c r="S12" i="88"/>
  <c r="U12" i="88" s="1"/>
  <c r="V12" i="88"/>
  <c r="X12" i="88" s="1"/>
  <c r="S24" i="88"/>
  <c r="U24" i="88" s="1"/>
  <c r="V24" i="88"/>
  <c r="X24" i="88" s="1"/>
  <c r="R27" i="81"/>
  <c r="Y27" i="81" s="1"/>
  <c r="R15" i="81"/>
  <c r="Y15" i="81" s="1"/>
  <c r="R39" i="81"/>
  <c r="Y39" i="81" s="1"/>
  <c r="R16" i="81"/>
  <c r="Y16" i="81" s="1"/>
  <c r="R42" i="81"/>
  <c r="Y42" i="81" s="1"/>
  <c r="R30" i="81"/>
  <c r="Y30" i="81" s="1"/>
  <c r="R24" i="81"/>
  <c r="Y24" i="81" s="1"/>
  <c r="R21" i="81"/>
  <c r="Y21" i="81" s="1"/>
  <c r="R36" i="81"/>
  <c r="Y36" i="81" s="1"/>
  <c r="R12" i="81"/>
  <c r="Y12" i="81" s="1"/>
  <c r="R9" i="81"/>
  <c r="Y9" i="81" s="1"/>
  <c r="R26" i="81"/>
  <c r="Y26" i="81" s="1"/>
  <c r="R35" i="81"/>
  <c r="Y35" i="81" s="1"/>
  <c r="R25" i="81"/>
  <c r="Y25" i="81" s="1"/>
  <c r="R13" i="81"/>
  <c r="Y13" i="81" s="1"/>
  <c r="R14" i="81"/>
  <c r="Y14" i="81" s="1"/>
  <c r="R23" i="81"/>
  <c r="Y23" i="81" s="1"/>
  <c r="R6" i="81"/>
  <c r="Y6" i="81" s="1"/>
  <c r="R11" i="81"/>
  <c r="Y11" i="81" s="1"/>
  <c r="R37" i="81"/>
  <c r="Y37" i="81" s="1"/>
  <c r="R40" i="81"/>
  <c r="Y40" i="81" s="1"/>
  <c r="U52" i="81"/>
  <c r="W16" i="81"/>
  <c r="U46" i="81"/>
  <c r="U45" i="81"/>
  <c r="U70" i="81"/>
  <c r="U54" i="81"/>
  <c r="U64" i="81"/>
  <c r="U48" i="81"/>
  <c r="U69" i="81"/>
  <c r="U50" i="81"/>
  <c r="U66" i="81"/>
  <c r="U72" i="81"/>
  <c r="U60" i="81"/>
  <c r="S8" i="88" l="1"/>
  <c r="U8" i="88" s="1"/>
  <c r="S39" i="81"/>
  <c r="U39" i="81" s="1"/>
  <c r="V17" i="88"/>
  <c r="X17" i="88" s="1"/>
  <c r="S38" i="88"/>
  <c r="U38" i="88" s="1"/>
  <c r="S42" i="81"/>
  <c r="U42" i="81" s="1"/>
  <c r="S17" i="81"/>
  <c r="U17" i="81" s="1"/>
  <c r="V42" i="88"/>
  <c r="X42" i="88" s="1"/>
  <c r="V39" i="88"/>
  <c r="X39" i="88" s="1"/>
  <c r="V28" i="88"/>
  <c r="X28" i="88" s="1"/>
  <c r="S15" i="81"/>
  <c r="U15" i="81" s="1"/>
  <c r="V41" i="88"/>
  <c r="X41" i="88" s="1"/>
  <c r="V28" i="81"/>
  <c r="X28" i="81" s="1"/>
  <c r="S44" i="81"/>
  <c r="U44" i="81" s="1"/>
  <c r="V44" i="81"/>
  <c r="X44" i="81" s="1"/>
  <c r="S43" i="81"/>
  <c r="U43" i="81" s="1"/>
  <c r="V43" i="81"/>
  <c r="X43" i="81" s="1"/>
  <c r="X16" i="81"/>
  <c r="S16" i="81"/>
  <c r="U16" i="81" s="1"/>
  <c r="V43" i="88"/>
  <c r="X43" i="88" s="1"/>
  <c r="S43" i="88"/>
  <c r="U43" i="88" s="1"/>
  <c r="V44" i="88"/>
  <c r="X44" i="88" s="1"/>
  <c r="S44" i="88"/>
  <c r="U44" i="88" s="1"/>
  <c r="V21" i="88"/>
  <c r="X21" i="88" s="1"/>
  <c r="S27" i="88"/>
  <c r="U27" i="88" s="1"/>
  <c r="V9" i="88"/>
  <c r="X9" i="88" s="1"/>
  <c r="S16" i="88"/>
  <c r="U16" i="88" s="1"/>
  <c r="S22" i="88"/>
  <c r="U22" i="88" s="1"/>
  <c r="S33" i="88"/>
  <c r="U33" i="88" s="1"/>
  <c r="V5" i="88"/>
  <c r="X5" i="88" s="1"/>
  <c r="S40" i="88"/>
  <c r="U40" i="88" s="1"/>
  <c r="S25" i="88"/>
  <c r="U25" i="88" s="1"/>
  <c r="S36" i="88"/>
  <c r="U36" i="88" s="1"/>
  <c r="V30" i="88"/>
  <c r="X30" i="88" s="1"/>
  <c r="V26" i="88"/>
  <c r="X26" i="88" s="1"/>
  <c r="S26" i="88"/>
  <c r="U26" i="88" s="1"/>
  <c r="V32" i="88"/>
  <c r="X32" i="88" s="1"/>
  <c r="S32" i="88"/>
  <c r="U32" i="88" s="1"/>
  <c r="S6" i="88"/>
  <c r="U6" i="88" s="1"/>
  <c r="V6" i="88"/>
  <c r="X6" i="88" s="1"/>
  <c r="V29" i="88"/>
  <c r="X29" i="88" s="1"/>
  <c r="S29" i="88"/>
  <c r="U29" i="88" s="1"/>
  <c r="V35" i="88"/>
  <c r="X35" i="88" s="1"/>
  <c r="S35" i="88"/>
  <c r="U35" i="88" s="1"/>
  <c r="V14" i="88"/>
  <c r="X14" i="88" s="1"/>
  <c r="S14" i="88"/>
  <c r="U14" i="88" s="1"/>
  <c r="V23" i="88"/>
  <c r="X23" i="88" s="1"/>
  <c r="S23" i="88"/>
  <c r="U23" i="88" s="1"/>
  <c r="V19" i="88"/>
  <c r="X19" i="88" s="1"/>
  <c r="S19" i="88"/>
  <c r="U19" i="88" s="1"/>
  <c r="V20" i="88"/>
  <c r="X20" i="88" s="1"/>
  <c r="S20" i="88"/>
  <c r="U20" i="88" s="1"/>
  <c r="V11" i="88"/>
  <c r="X11" i="88" s="1"/>
  <c r="S11" i="88"/>
  <c r="U11" i="88" s="1"/>
  <c r="V27" i="81"/>
  <c r="X27" i="81" s="1"/>
  <c r="S27" i="81"/>
  <c r="U27" i="81" s="1"/>
  <c r="V11" i="81"/>
  <c r="X11" i="81" s="1"/>
  <c r="S11" i="81"/>
  <c r="U11" i="81" s="1"/>
  <c r="V8" i="81"/>
  <c r="X8" i="81" s="1"/>
  <c r="S8" i="81"/>
  <c r="U8" i="81" s="1"/>
  <c r="V20" i="81"/>
  <c r="X20" i="81" s="1"/>
  <c r="S20" i="81"/>
  <c r="U20" i="81" s="1"/>
  <c r="V14" i="81"/>
  <c r="X14" i="81" s="1"/>
  <c r="S14" i="81"/>
  <c r="U14" i="81" s="1"/>
  <c r="V13" i="81"/>
  <c r="X13" i="81" s="1"/>
  <c r="S13" i="81"/>
  <c r="U13" i="81" s="1"/>
  <c r="V12" i="81"/>
  <c r="X12" i="81" s="1"/>
  <c r="S12" i="81"/>
  <c r="U12" i="81" s="1"/>
  <c r="V19" i="81"/>
  <c r="X19" i="81" s="1"/>
  <c r="S19" i="81"/>
  <c r="U19" i="81" s="1"/>
  <c r="V35" i="81"/>
  <c r="X35" i="81" s="1"/>
  <c r="S35" i="81"/>
  <c r="U35" i="81" s="1"/>
  <c r="V37" i="81"/>
  <c r="X37" i="81" s="1"/>
  <c r="S37" i="81"/>
  <c r="U37" i="81" s="1"/>
  <c r="V29" i="81"/>
  <c r="X29" i="81" s="1"/>
  <c r="S29" i="81"/>
  <c r="U29" i="81" s="1"/>
  <c r="S25" i="81"/>
  <c r="U25" i="81" s="1"/>
  <c r="V25" i="81"/>
  <c r="X25" i="81" s="1"/>
  <c r="S32" i="81"/>
  <c r="U32" i="81" s="1"/>
  <c r="V32" i="81"/>
  <c r="X32" i="81" s="1"/>
  <c r="V34" i="81"/>
  <c r="X34" i="81" s="1"/>
  <c r="S34" i="81"/>
  <c r="U34" i="81" s="1"/>
  <c r="S10" i="81"/>
  <c r="U10" i="81" s="1"/>
  <c r="V10" i="81"/>
  <c r="X10" i="81" s="1"/>
  <c r="S41" i="81"/>
  <c r="U41" i="81" s="1"/>
  <c r="V41" i="81"/>
  <c r="X41" i="81" s="1"/>
  <c r="V18" i="81"/>
  <c r="X18" i="81" s="1"/>
  <c r="S18" i="81"/>
  <c r="U18" i="81" s="1"/>
  <c r="V38" i="81"/>
  <c r="X38" i="81" s="1"/>
  <c r="S38" i="81"/>
  <c r="U38" i="81" s="1"/>
  <c r="V30" i="81"/>
  <c r="X30" i="81" s="1"/>
  <c r="S30" i="81"/>
  <c r="U30" i="81" s="1"/>
  <c r="V21" i="81"/>
  <c r="X21" i="81" s="1"/>
  <c r="S21" i="81"/>
  <c r="U21" i="81" s="1"/>
  <c r="V9" i="81"/>
  <c r="X9" i="81" s="1"/>
  <c r="S9" i="81"/>
  <c r="U9" i="81" s="1"/>
  <c r="V33" i="81"/>
  <c r="X33" i="81" s="1"/>
  <c r="S33" i="81"/>
  <c r="U33" i="81" s="1"/>
  <c r="S22" i="81"/>
  <c r="U22" i="81" s="1"/>
  <c r="V22" i="81"/>
  <c r="X22" i="81" s="1"/>
  <c r="V7" i="81"/>
  <c r="X7" i="81" s="1"/>
  <c r="S7" i="81"/>
  <c r="U7" i="81" s="1"/>
  <c r="V31" i="81"/>
  <c r="X31" i="81" s="1"/>
  <c r="S31" i="81"/>
  <c r="U31" i="81" s="1"/>
  <c r="V6" i="81"/>
  <c r="X6" i="81" s="1"/>
  <c r="S6" i="81"/>
  <c r="U6" i="81" s="1"/>
  <c r="S23" i="81"/>
  <c r="U23" i="81" s="1"/>
  <c r="V23" i="81"/>
  <c r="X23" i="81" s="1"/>
  <c r="V5" i="81"/>
  <c r="X5" i="81" s="1"/>
  <c r="S5" i="81"/>
  <c r="U5" i="81" s="1"/>
  <c r="V24" i="81"/>
  <c r="X24" i="81" s="1"/>
  <c r="S24" i="81"/>
  <c r="U24" i="81" s="1"/>
  <c r="S26" i="81"/>
  <c r="U26" i="81" s="1"/>
  <c r="V26" i="81"/>
  <c r="X26" i="81" s="1"/>
  <c r="S40" i="81"/>
  <c r="U40" i="81" s="1"/>
  <c r="V40" i="81"/>
  <c r="X40" i="81" s="1"/>
  <c r="V36" i="81"/>
  <c r="X36" i="81" s="1"/>
  <c r="S36" i="81"/>
  <c r="U36" i="81" s="1"/>
  <c r="S7" i="80" l="1"/>
  <c r="E7" i="80"/>
  <c r="E4" i="79" l="1"/>
  <c r="J4" i="45" l="1" a="1"/>
  <c r="J4" i="45" l="1"/>
  <c r="U6" i="27"/>
  <c r="E27" i="47"/>
  <c r="C9" i="79" a="1"/>
  <c r="N6" i="79"/>
  <c r="E6" i="79"/>
  <c r="U33" i="27"/>
  <c r="U28" i="27"/>
  <c r="U29" i="27"/>
  <c r="U19" i="27"/>
  <c r="U26" i="27"/>
  <c r="U30" i="27"/>
  <c r="U24" i="27"/>
  <c r="U20" i="27"/>
  <c r="U22" i="27"/>
  <c r="U32" i="27"/>
  <c r="U34" i="27"/>
  <c r="U25" i="27"/>
  <c r="U27" i="27"/>
  <c r="U37" i="27"/>
  <c r="U23" i="27"/>
  <c r="U35" i="27"/>
  <c r="U36" i="27"/>
  <c r="U21" i="27"/>
  <c r="U31" i="27"/>
  <c r="E38" i="47" l="1"/>
  <c r="B43" i="119"/>
  <c r="B37" i="117"/>
  <c r="B71" i="114"/>
  <c r="B35" i="113"/>
  <c r="B71" i="112"/>
  <c r="B67" i="112"/>
  <c r="B53" i="112"/>
  <c r="B64" i="119"/>
  <c r="B28" i="117"/>
  <c r="B71" i="118"/>
  <c r="B50" i="117"/>
  <c r="B70" i="116"/>
  <c r="B61" i="116"/>
  <c r="B53" i="116"/>
  <c r="B42" i="116"/>
  <c r="B18" i="116"/>
  <c r="B68" i="115"/>
  <c r="B55" i="114"/>
  <c r="B58" i="111"/>
  <c r="B51" i="111"/>
  <c r="B68" i="119"/>
  <c r="B44" i="118"/>
  <c r="B58" i="117"/>
  <c r="B66" i="115"/>
  <c r="B26" i="115"/>
  <c r="B62" i="113"/>
  <c r="B18" i="113"/>
  <c r="B72" i="114"/>
  <c r="B66" i="113"/>
  <c r="B11" i="113"/>
  <c r="B71" i="111"/>
  <c r="B41" i="111"/>
  <c r="B69" i="118"/>
  <c r="B58" i="118"/>
  <c r="B65" i="117"/>
  <c r="B35" i="116"/>
  <c r="B45" i="115"/>
  <c r="B32" i="115"/>
  <c r="B30" i="115"/>
  <c r="B16" i="119"/>
  <c r="B59" i="117"/>
  <c r="B36" i="117"/>
  <c r="B32" i="114"/>
  <c r="B48" i="112"/>
  <c r="B59" i="111"/>
  <c r="B49" i="118"/>
  <c r="B47" i="118"/>
  <c r="B60" i="116"/>
  <c r="B55" i="112"/>
  <c r="B8" i="112"/>
  <c r="B6" i="112"/>
  <c r="B14" i="111"/>
  <c r="B70" i="111"/>
  <c r="B46" i="111"/>
  <c r="B36" i="116"/>
  <c r="B20" i="115"/>
  <c r="B18" i="115"/>
  <c r="B65" i="113"/>
  <c r="B65" i="111"/>
  <c r="B56" i="112"/>
  <c r="B54" i="114"/>
  <c r="B39" i="111"/>
  <c r="B14" i="116"/>
  <c r="B14" i="118"/>
  <c r="B35" i="111"/>
  <c r="B38" i="114"/>
  <c r="B66" i="118"/>
  <c r="B33" i="117"/>
  <c r="B40" i="111"/>
  <c r="B24" i="113"/>
  <c r="B7" i="115"/>
  <c r="B42" i="117"/>
  <c r="B29" i="112"/>
  <c r="B62" i="116"/>
  <c r="B6" i="113"/>
  <c r="B30" i="119"/>
  <c r="B36" i="113"/>
  <c r="B54" i="116"/>
  <c r="B28" i="119"/>
  <c r="B63" i="114"/>
  <c r="B30" i="118"/>
  <c r="B44" i="112"/>
  <c r="B30" i="117"/>
  <c r="B28" i="112"/>
  <c r="B12" i="113"/>
  <c r="B58" i="115"/>
  <c r="B13" i="112"/>
  <c r="B37" i="116"/>
  <c r="B44" i="119"/>
  <c r="B23" i="113"/>
  <c r="B52" i="114"/>
  <c r="B65" i="116"/>
  <c r="B67" i="114"/>
  <c r="B31" i="118"/>
  <c r="B47" i="119"/>
  <c r="B34" i="119"/>
  <c r="B37" i="119"/>
  <c r="B60" i="119"/>
  <c r="B24" i="118"/>
  <c r="B34" i="117"/>
  <c r="B13" i="116"/>
  <c r="B33" i="115"/>
  <c r="B25" i="115"/>
  <c r="B13" i="115"/>
  <c r="B20" i="116"/>
  <c r="B12" i="115"/>
  <c r="B24" i="114"/>
  <c r="B10" i="114"/>
  <c r="B70" i="114"/>
  <c r="B56" i="114"/>
  <c r="B21" i="113"/>
  <c r="B10" i="111"/>
  <c r="B9" i="112"/>
  <c r="B27" i="111"/>
  <c r="B9" i="111"/>
  <c r="B5" i="112"/>
  <c r="B34" i="112"/>
  <c r="B29" i="111"/>
  <c r="B15" i="111"/>
  <c r="B18" i="114"/>
  <c r="B54" i="111"/>
  <c r="B20" i="118"/>
  <c r="B60" i="113"/>
  <c r="B60" i="112"/>
  <c r="B46" i="117"/>
  <c r="B57" i="113"/>
  <c r="B55" i="118"/>
  <c r="B26" i="118"/>
  <c r="B29" i="115"/>
  <c r="B17" i="114"/>
  <c r="B36" i="112"/>
  <c r="B57" i="117"/>
  <c r="B40" i="113"/>
  <c r="B18" i="117"/>
  <c r="B55" i="113"/>
  <c r="B9" i="117"/>
  <c r="B63" i="119"/>
  <c r="B49" i="113"/>
  <c r="B71" i="116"/>
  <c r="B64" i="112"/>
  <c r="B51" i="117"/>
  <c r="B6" i="115"/>
  <c r="B50" i="118"/>
  <c r="B51" i="114"/>
  <c r="B63" i="118"/>
  <c r="B25" i="113"/>
  <c r="B64" i="115"/>
  <c r="B41" i="117"/>
  <c r="B42" i="112"/>
  <c r="B55" i="115"/>
  <c r="B39" i="117"/>
  <c r="B17" i="119"/>
  <c r="B5" i="116"/>
  <c r="B47" i="116"/>
  <c r="B55" i="119"/>
  <c r="B18" i="112"/>
  <c r="B72" i="113"/>
  <c r="B49" i="116"/>
  <c r="B7" i="113"/>
  <c r="B23" i="111"/>
  <c r="B46" i="118"/>
  <c r="B25" i="116"/>
  <c r="B23" i="119"/>
  <c r="B49" i="119"/>
  <c r="B36" i="118"/>
  <c r="B21" i="116"/>
  <c r="B32" i="116"/>
  <c r="B15" i="116"/>
  <c r="B72" i="115"/>
  <c r="B37" i="114"/>
  <c r="B9" i="114"/>
  <c r="B68" i="114"/>
  <c r="B22" i="113"/>
  <c r="B14" i="112"/>
  <c r="B22" i="112"/>
  <c r="B51" i="119"/>
  <c r="B21" i="118"/>
  <c r="B65" i="112"/>
  <c r="B70" i="115"/>
  <c r="B19" i="116"/>
  <c r="B50" i="119"/>
  <c r="B52" i="113"/>
  <c r="B34" i="116"/>
  <c r="B19" i="112"/>
  <c r="B44" i="115"/>
  <c r="B8" i="119"/>
  <c r="B29" i="114"/>
  <c r="B72" i="117"/>
  <c r="B47" i="113"/>
  <c r="B27" i="115"/>
  <c r="B67" i="113"/>
  <c r="B20" i="117"/>
  <c r="B25" i="114"/>
  <c r="B7" i="117"/>
  <c r="B65" i="119"/>
  <c r="B7" i="119"/>
  <c r="B17" i="115"/>
  <c r="B65" i="118"/>
  <c r="B50" i="112"/>
  <c r="B15" i="115"/>
  <c r="B54" i="113"/>
  <c r="B16" i="116"/>
  <c r="B54" i="117"/>
  <c r="B31" i="119"/>
  <c r="B11" i="112"/>
  <c r="B56" i="118"/>
  <c r="B47" i="114"/>
  <c r="B26" i="119"/>
  <c r="B61" i="119"/>
  <c r="B72" i="119"/>
  <c r="B23" i="116"/>
  <c r="B19" i="115"/>
  <c r="B44" i="116"/>
  <c r="B51" i="116"/>
  <c r="B24" i="115"/>
  <c r="B31" i="114"/>
  <c r="B12" i="114"/>
  <c r="B33" i="113"/>
  <c r="B20" i="111"/>
  <c r="B21" i="112"/>
  <c r="B37" i="111"/>
  <c r="B53" i="117"/>
  <c r="B20" i="113"/>
  <c r="B11" i="116"/>
  <c r="B23" i="112"/>
  <c r="B30" i="116"/>
  <c r="B38" i="116"/>
  <c r="B57" i="118"/>
  <c r="B51" i="115"/>
  <c r="B62" i="117"/>
  <c r="B27" i="119"/>
  <c r="B36" i="114"/>
  <c r="B47" i="111"/>
  <c r="B17" i="118"/>
  <c r="B15" i="114"/>
  <c r="B22" i="117"/>
  <c r="B48" i="114"/>
  <c r="B62" i="111"/>
  <c r="B39" i="114"/>
  <c r="B24" i="116"/>
  <c r="B14" i="119"/>
  <c r="B28" i="115"/>
  <c r="B62" i="112"/>
  <c r="B5" i="119"/>
  <c r="B38" i="111"/>
  <c r="B60" i="117"/>
  <c r="B53" i="113"/>
  <c r="B72" i="112"/>
  <c r="B5" i="111"/>
  <c r="B59" i="116"/>
  <c r="B45" i="119"/>
  <c r="B67" i="119"/>
  <c r="B22" i="119"/>
  <c r="B28" i="118"/>
  <c r="B48" i="118"/>
  <c r="B33" i="116"/>
  <c r="B56" i="116"/>
  <c r="B38" i="113"/>
  <c r="B22" i="114"/>
  <c r="B21" i="114"/>
  <c r="B34" i="113"/>
  <c r="B46" i="115"/>
  <c r="B71" i="117"/>
  <c r="B5" i="114"/>
  <c r="B72" i="116"/>
  <c r="B68" i="118"/>
  <c r="B40" i="112"/>
  <c r="B58" i="119"/>
  <c r="B16" i="115"/>
  <c r="B64" i="118"/>
  <c r="B59" i="113"/>
  <c r="B43" i="115"/>
  <c r="B29" i="118"/>
  <c r="B27" i="114"/>
  <c r="B47" i="117"/>
  <c r="B29" i="117"/>
  <c r="B64" i="111"/>
  <c r="B27" i="117"/>
  <c r="B51" i="113"/>
  <c r="B21" i="119"/>
  <c r="B40" i="119"/>
  <c r="B19" i="119"/>
  <c r="B16" i="113"/>
  <c r="B27" i="116"/>
  <c r="B68" i="117"/>
  <c r="B45" i="118"/>
  <c r="B8" i="115"/>
  <c r="B65" i="114"/>
  <c r="B5" i="113"/>
  <c r="B38" i="115"/>
  <c r="B6" i="119"/>
  <c r="B11" i="119"/>
  <c r="B12" i="119"/>
  <c r="B10" i="118"/>
  <c r="B12" i="117"/>
  <c r="B35" i="115"/>
  <c r="B68" i="116"/>
  <c r="B36" i="115"/>
  <c r="B42" i="114"/>
  <c r="B23" i="114"/>
  <c r="B30" i="113"/>
  <c r="B45" i="113"/>
  <c r="B26" i="112"/>
  <c r="B12" i="112"/>
  <c r="B16" i="111"/>
  <c r="B49" i="111"/>
  <c r="B68" i="111"/>
  <c r="B48" i="115"/>
  <c r="B19" i="111"/>
  <c r="B48" i="113"/>
  <c r="B60" i="114"/>
  <c r="B6" i="117"/>
  <c r="B15" i="119"/>
  <c r="B71" i="119"/>
  <c r="B70" i="118"/>
  <c r="B24" i="112"/>
  <c r="B61" i="113"/>
  <c r="B50" i="114"/>
  <c r="B43" i="118"/>
  <c r="B53" i="114"/>
  <c r="B38" i="117"/>
  <c r="B50" i="116"/>
  <c r="B42" i="119"/>
  <c r="B46" i="116"/>
  <c r="B43" i="112"/>
  <c r="B33" i="119"/>
  <c r="B49" i="114"/>
  <c r="B40" i="116"/>
  <c r="B9" i="118"/>
  <c r="B71" i="115"/>
  <c r="B67" i="118"/>
  <c r="B50" i="111"/>
  <c r="B10" i="115"/>
  <c r="B46" i="119"/>
  <c r="B59" i="115"/>
  <c r="B49" i="117"/>
  <c r="B11" i="118"/>
  <c r="B20" i="119"/>
  <c r="B60" i="118"/>
  <c r="B21" i="115"/>
  <c r="B37" i="115"/>
  <c r="B45" i="116"/>
  <c r="B6" i="116"/>
  <c r="B7" i="114"/>
  <c r="B32" i="113"/>
  <c r="B33" i="114"/>
  <c r="B33" i="112"/>
  <c r="B48" i="116"/>
  <c r="B70" i="117"/>
  <c r="B49" i="112"/>
  <c r="B31" i="115"/>
  <c r="B8" i="117"/>
  <c r="B29" i="119"/>
  <c r="B14" i="113"/>
  <c r="B5" i="118"/>
  <c r="B17" i="113"/>
  <c r="B17" i="116"/>
  <c r="B41" i="119"/>
  <c r="B63" i="113"/>
  <c r="B62" i="118"/>
  <c r="B41" i="115"/>
  <c r="B27" i="112"/>
  <c r="B45" i="117"/>
  <c r="B39" i="113"/>
  <c r="B24" i="119"/>
  <c r="B41" i="114"/>
  <c r="B40" i="115"/>
  <c r="B15" i="117"/>
  <c r="B28" i="113"/>
  <c r="B66" i="116"/>
  <c r="B17" i="111"/>
  <c r="B41" i="116"/>
  <c r="B54" i="119"/>
  <c r="B14" i="115"/>
  <c r="B18" i="119"/>
  <c r="B54" i="115"/>
  <c r="B15" i="118"/>
  <c r="B41" i="112"/>
  <c r="B52" i="115"/>
  <c r="B61" i="117"/>
  <c r="B20" i="112"/>
  <c r="B5" i="117"/>
  <c r="B32" i="117"/>
  <c r="B53" i="119"/>
  <c r="B10" i="117"/>
  <c r="B60" i="111"/>
  <c r="B33" i="118"/>
  <c r="B66" i="119"/>
  <c r="B69" i="117"/>
  <c r="B41" i="113"/>
  <c r="B57" i="119"/>
  <c r="B30" i="114"/>
  <c r="B47" i="115"/>
  <c r="B61" i="118"/>
  <c r="B22" i="118"/>
  <c r="B34" i="118"/>
  <c r="B35" i="118"/>
  <c r="B72" i="118"/>
  <c r="B25" i="117"/>
  <c r="B34" i="115"/>
  <c r="B57" i="116"/>
  <c r="B31" i="116"/>
  <c r="B8" i="114"/>
  <c r="B44" i="113"/>
  <c r="B45" i="114"/>
  <c r="B58" i="113"/>
  <c r="B25" i="112"/>
  <c r="B46" i="112"/>
  <c r="B45" i="112"/>
  <c r="B8" i="111"/>
  <c r="B22" i="111"/>
  <c r="B18" i="111"/>
  <c r="B57" i="111"/>
  <c r="B67" i="111"/>
  <c r="B6" i="114"/>
  <c r="B46" i="114"/>
  <c r="B69" i="113"/>
  <c r="B38" i="112"/>
  <c r="B72" i="111"/>
  <c r="B28" i="111"/>
  <c r="B24" i="111"/>
  <c r="B44" i="111"/>
  <c r="B10" i="112"/>
  <c r="B11" i="111"/>
  <c r="B31" i="111"/>
  <c r="B56" i="111"/>
  <c r="B32" i="111"/>
  <c r="B33" i="111"/>
  <c r="B34" i="114"/>
  <c r="B45" i="111"/>
  <c r="B53" i="115"/>
  <c r="B62" i="119"/>
  <c r="B37" i="113"/>
  <c r="B19" i="118"/>
  <c r="B17" i="112"/>
  <c r="B58" i="116"/>
  <c r="B56" i="119"/>
  <c r="B59" i="112"/>
  <c r="B39" i="119"/>
  <c r="B56" i="115"/>
  <c r="B69" i="119"/>
  <c r="B63" i="115"/>
  <c r="B27" i="118"/>
  <c r="B68" i="112"/>
  <c r="B6" i="118"/>
  <c r="B32" i="112"/>
  <c r="B14" i="117"/>
  <c r="B23" i="117"/>
  <c r="B17" i="117"/>
  <c r="B16" i="118"/>
  <c r="B14" i="114"/>
  <c r="B26" i="111"/>
  <c r="B50" i="115"/>
  <c r="B64" i="117"/>
  <c r="B59" i="119"/>
  <c r="B50" i="113"/>
  <c r="B49" i="115"/>
  <c r="B36" i="119"/>
  <c r="B37" i="118"/>
  <c r="B13" i="117"/>
  <c r="B43" i="117"/>
  <c r="B43" i="116"/>
  <c r="B43" i="114"/>
  <c r="B69" i="111"/>
  <c r="B7" i="111"/>
  <c r="B63" i="116"/>
  <c r="B59" i="114"/>
  <c r="B59" i="118"/>
  <c r="B31" i="113"/>
  <c r="B38" i="118"/>
  <c r="B51" i="112"/>
  <c r="B64" i="116"/>
  <c r="B24" i="117"/>
  <c r="B65" i="115"/>
  <c r="B52" i="111"/>
  <c r="B41" i="118"/>
  <c r="B13" i="113"/>
  <c r="B32" i="118"/>
  <c r="B52" i="112"/>
  <c r="B61" i="114"/>
  <c r="B54" i="112"/>
  <c r="B35" i="112"/>
  <c r="B19" i="117"/>
  <c r="B26" i="114"/>
  <c r="B40" i="118"/>
  <c r="B34" i="111"/>
  <c r="B56" i="113"/>
  <c r="B42" i="111"/>
  <c r="B44" i="114"/>
  <c r="B63" i="111"/>
  <c r="B57" i="115"/>
  <c r="B32" i="119"/>
  <c r="B23" i="118"/>
  <c r="B7" i="118"/>
  <c r="B55" i="117"/>
  <c r="B12" i="116"/>
  <c r="B5" i="115"/>
  <c r="B69" i="116"/>
  <c r="B55" i="116"/>
  <c r="B60" i="115"/>
  <c r="B19" i="114"/>
  <c r="B26" i="113"/>
  <c r="B57" i="114"/>
  <c r="B70" i="113"/>
  <c r="B68" i="113"/>
  <c r="B58" i="112"/>
  <c r="B57" i="112"/>
  <c r="B25" i="111"/>
  <c r="B21" i="111"/>
  <c r="B69" i="112"/>
  <c r="B13" i="111"/>
  <c r="B30" i="111"/>
  <c r="B43" i="111"/>
  <c r="B48" i="111"/>
  <c r="B55" i="111"/>
  <c r="B15" i="112"/>
  <c r="B62" i="115"/>
  <c r="B66" i="117"/>
  <c r="B27" i="113"/>
  <c r="B26" i="117"/>
  <c r="B51" i="118"/>
  <c r="B63" i="112"/>
  <c r="B36" i="111"/>
  <c r="B62" i="114"/>
  <c r="B31" i="117"/>
  <c r="B52" i="119"/>
  <c r="B10" i="116"/>
  <c r="B39" i="116"/>
  <c r="B54" i="118"/>
  <c r="B15" i="113"/>
  <c r="B26" i="116"/>
  <c r="B39" i="118"/>
  <c r="B39" i="115"/>
  <c r="B64" i="113"/>
  <c r="B63" i="117"/>
  <c r="B16" i="112"/>
  <c r="B16" i="114"/>
  <c r="B48" i="117"/>
  <c r="B37" i="112"/>
  <c r="B42" i="115"/>
  <c r="B21" i="117"/>
  <c r="B42" i="118"/>
  <c r="B31" i="112"/>
  <c r="B43" i="113"/>
  <c r="B67" i="115"/>
  <c r="B52" i="117"/>
  <c r="B70" i="119"/>
  <c r="B8" i="118"/>
  <c r="B69" i="115"/>
  <c r="B10" i="119"/>
  <c r="B13" i="119"/>
  <c r="B48" i="119"/>
  <c r="B25" i="118"/>
  <c r="B12" i="118"/>
  <c r="B35" i="117"/>
  <c r="B67" i="117"/>
  <c r="B22" i="116"/>
  <c r="B22" i="115"/>
  <c r="B9" i="115"/>
  <c r="B7" i="116"/>
  <c r="B67" i="116"/>
  <c r="B40" i="114"/>
  <c r="B13" i="114"/>
  <c r="B28" i="114"/>
  <c r="B19" i="113"/>
  <c r="B58" i="114"/>
  <c r="B9" i="113"/>
  <c r="B69" i="114"/>
  <c r="B6" i="111"/>
  <c r="B12" i="111"/>
  <c r="B46" i="113"/>
  <c r="B39" i="112"/>
  <c r="B53" i="111"/>
  <c r="B71" i="113"/>
  <c r="B44" i="117"/>
  <c r="B42" i="113"/>
  <c r="B11" i="117"/>
  <c r="B7" i="112"/>
  <c r="B8" i="113"/>
  <c r="B40" i="117"/>
  <c r="B28" i="116"/>
  <c r="B66" i="112"/>
  <c r="B52" i="116"/>
  <c r="B29" i="113"/>
  <c r="B9" i="119"/>
  <c r="B11" i="114"/>
  <c r="B18" i="118"/>
  <c r="B30" i="112"/>
  <c r="B35" i="114"/>
  <c r="B56" i="117"/>
  <c r="B66" i="114"/>
  <c r="B53" i="118"/>
  <c r="B61" i="112"/>
  <c r="B47" i="112"/>
  <c r="B66" i="111"/>
  <c r="B52" i="118"/>
  <c r="B64" i="114"/>
  <c r="B29" i="116"/>
  <c r="B38" i="119"/>
  <c r="B35" i="119"/>
  <c r="B25" i="119"/>
  <c r="B13" i="118"/>
  <c r="B16" i="117"/>
  <c r="B23" i="115"/>
  <c r="B11" i="115"/>
  <c r="B9" i="116"/>
  <c r="B8" i="116"/>
  <c r="B61" i="115"/>
  <c r="B20" i="114"/>
  <c r="B10" i="113"/>
  <c r="B70" i="112"/>
  <c r="B61" i="111"/>
  <c r="E33" i="47"/>
  <c r="E43" i="47"/>
  <c r="B27" i="100"/>
  <c r="B9" i="100"/>
  <c r="B18" i="102"/>
  <c r="B21" i="100"/>
  <c r="B66" i="102"/>
  <c r="B24" i="102"/>
  <c r="B71" i="100"/>
  <c r="B50" i="100"/>
  <c r="B46" i="102"/>
  <c r="B70" i="102"/>
  <c r="B67" i="102"/>
  <c r="B54" i="102"/>
  <c r="B42" i="102"/>
  <c r="B21" i="102"/>
  <c r="B69" i="100"/>
  <c r="B58" i="102"/>
  <c r="B40" i="100"/>
  <c r="B45" i="100"/>
  <c r="B30" i="100"/>
  <c r="B18" i="100"/>
  <c r="B6" i="102"/>
  <c r="B38" i="100"/>
  <c r="B56" i="100"/>
  <c r="B52" i="100"/>
  <c r="B35" i="100"/>
  <c r="B63" i="100"/>
  <c r="B47" i="100"/>
  <c r="B12" i="100"/>
  <c r="B15" i="100"/>
  <c r="B44" i="102"/>
  <c r="B26" i="100"/>
  <c r="B53" i="100"/>
  <c r="B13" i="102"/>
  <c r="B31" i="102"/>
  <c r="B35" i="102"/>
  <c r="B42" i="100"/>
  <c r="B16" i="100"/>
  <c r="B36" i="100"/>
  <c r="B39" i="100"/>
  <c r="B20" i="100"/>
  <c r="B56" i="102"/>
  <c r="B62" i="100"/>
  <c r="B62" i="102"/>
  <c r="B69" i="102"/>
  <c r="B47" i="102"/>
  <c r="B8" i="102"/>
  <c r="B26" i="102"/>
  <c r="B37" i="100"/>
  <c r="B22" i="102"/>
  <c r="B68" i="100"/>
  <c r="B33" i="100"/>
  <c r="B67" i="100"/>
  <c r="B68" i="102"/>
  <c r="B65" i="100"/>
  <c r="B59" i="100"/>
  <c r="B45" i="102"/>
  <c r="B7" i="102"/>
  <c r="B16" i="102"/>
  <c r="B37" i="102"/>
  <c r="B59" i="102"/>
  <c r="B7" i="100"/>
  <c r="B43" i="102"/>
  <c r="B41" i="102"/>
  <c r="B41" i="100"/>
  <c r="B43" i="100"/>
  <c r="B15" i="102"/>
  <c r="B23" i="100"/>
  <c r="B5" i="100"/>
  <c r="B61" i="100"/>
  <c r="B51" i="102"/>
  <c r="B71" i="102"/>
  <c r="B11" i="102"/>
  <c r="B29" i="102"/>
  <c r="B19" i="100"/>
  <c r="B8" i="100"/>
  <c r="B34" i="100"/>
  <c r="B57" i="100"/>
  <c r="B65" i="102"/>
  <c r="B34" i="102"/>
  <c r="B13" i="100"/>
  <c r="B33" i="102"/>
  <c r="B57" i="102"/>
  <c r="B27" i="102"/>
  <c r="B19" i="102"/>
  <c r="B49" i="102"/>
  <c r="B32" i="102"/>
  <c r="B48" i="100"/>
  <c r="B22" i="100"/>
  <c r="B66" i="100"/>
  <c r="B14" i="100"/>
  <c r="B17" i="100"/>
  <c r="B10" i="100"/>
  <c r="B39" i="102"/>
  <c r="B63" i="102"/>
  <c r="B14" i="102"/>
  <c r="B49" i="100"/>
  <c r="B9" i="102"/>
  <c r="B5" i="102"/>
  <c r="B17" i="102"/>
  <c r="B25" i="100"/>
  <c r="B40" i="102"/>
  <c r="B55" i="102"/>
  <c r="B30" i="102"/>
  <c r="B31" i="100"/>
  <c r="B12" i="102"/>
  <c r="B50" i="102"/>
  <c r="B32" i="100"/>
  <c r="B25" i="102"/>
  <c r="B36" i="102"/>
  <c r="B54" i="100"/>
  <c r="B72" i="100"/>
  <c r="B46" i="100"/>
  <c r="B61" i="102"/>
  <c r="B60" i="100"/>
  <c r="B44" i="100"/>
  <c r="B52" i="102"/>
  <c r="B6" i="100"/>
  <c r="B11" i="100"/>
  <c r="B48" i="102"/>
  <c r="B20" i="102"/>
  <c r="B28" i="100"/>
  <c r="B58" i="100"/>
  <c r="B51" i="100"/>
  <c r="B64" i="102"/>
  <c r="B29" i="100"/>
  <c r="B53" i="102"/>
  <c r="B72" i="102"/>
  <c r="B23" i="102"/>
  <c r="B64" i="100"/>
  <c r="B38" i="102"/>
  <c r="B55" i="100"/>
  <c r="B24" i="100"/>
  <c r="B10" i="102"/>
  <c r="B28" i="102"/>
  <c r="B60" i="102"/>
  <c r="B70" i="100"/>
  <c r="E45" i="47"/>
  <c r="E14" i="47"/>
  <c r="B58" i="98"/>
  <c r="B20" i="98"/>
  <c r="B9" i="98"/>
  <c r="B70" i="98"/>
  <c r="B27" i="98"/>
  <c r="B8" i="98"/>
  <c r="B46" i="98"/>
  <c r="B69" i="98"/>
  <c r="B67" i="98"/>
  <c r="B26" i="98"/>
  <c r="B33" i="98"/>
  <c r="B19" i="98"/>
  <c r="B37" i="98"/>
  <c r="B17" i="98"/>
  <c r="B56" i="98"/>
  <c r="B53" i="98"/>
  <c r="B12" i="98"/>
  <c r="B42" i="98"/>
  <c r="B49" i="98"/>
  <c r="B34" i="98"/>
  <c r="B55" i="98"/>
  <c r="B23" i="98"/>
  <c r="B24" i="98"/>
  <c r="B35" i="98"/>
  <c r="B22" i="98"/>
  <c r="B40" i="98"/>
  <c r="B47" i="98"/>
  <c r="B38" i="98"/>
  <c r="B18" i="98"/>
  <c r="B32" i="98"/>
  <c r="B30" i="98"/>
  <c r="B5" i="98"/>
  <c r="B48" i="98"/>
  <c r="B50" i="98"/>
  <c r="B66" i="98"/>
  <c r="B62" i="98"/>
  <c r="B57" i="98"/>
  <c r="B41" i="98"/>
  <c r="B25" i="98"/>
  <c r="B43" i="98"/>
  <c r="B59" i="98"/>
  <c r="B13" i="98"/>
  <c r="B16" i="98"/>
  <c r="B65" i="98"/>
  <c r="B15" i="98"/>
  <c r="B21" i="98"/>
  <c r="B36" i="98"/>
  <c r="B31" i="98"/>
  <c r="B14" i="98"/>
  <c r="B44" i="98"/>
  <c r="B10" i="98"/>
  <c r="B28" i="98"/>
  <c r="B61" i="98"/>
  <c r="B68" i="98"/>
  <c r="B63" i="98"/>
  <c r="B45" i="98"/>
  <c r="B7" i="98"/>
  <c r="B39" i="98"/>
  <c r="B6" i="98"/>
  <c r="B52" i="98"/>
  <c r="B64" i="98"/>
  <c r="B71" i="98"/>
  <c r="B11" i="98"/>
  <c r="B54" i="98"/>
  <c r="B60" i="98"/>
  <c r="B51" i="98"/>
  <c r="B29" i="98"/>
  <c r="B72" i="98"/>
  <c r="E42" i="47"/>
  <c r="B59" i="92"/>
  <c r="B45" i="92"/>
  <c r="B51" i="92"/>
  <c r="B40" i="92"/>
  <c r="B29" i="92"/>
  <c r="B21" i="92"/>
  <c r="B10" i="92"/>
  <c r="B69" i="92"/>
  <c r="B48" i="92"/>
  <c r="B5" i="92"/>
  <c r="B35" i="92"/>
  <c r="B15" i="94"/>
  <c r="B27" i="92"/>
  <c r="B67" i="94"/>
  <c r="B55" i="92"/>
  <c r="B65" i="92"/>
  <c r="B8" i="92"/>
  <c r="B11" i="94"/>
  <c r="B25" i="92"/>
  <c r="B60" i="92"/>
  <c r="B63" i="92"/>
  <c r="B70" i="92"/>
  <c r="B28" i="94"/>
  <c r="B11" i="92"/>
  <c r="B32" i="94"/>
  <c r="B42" i="94"/>
  <c r="B37" i="92"/>
  <c r="B7" i="94"/>
  <c r="B65" i="94"/>
  <c r="B72" i="92"/>
  <c r="B67" i="92"/>
  <c r="B64" i="94"/>
  <c r="B31" i="94"/>
  <c r="B62" i="92"/>
  <c r="B53" i="92"/>
  <c r="B22" i="92"/>
  <c r="B6" i="92"/>
  <c r="B68" i="94"/>
  <c r="B8" i="94"/>
  <c r="B58" i="92"/>
  <c r="B27" i="94"/>
  <c r="B21" i="94"/>
  <c r="B24" i="94"/>
  <c r="B52" i="94"/>
  <c r="B34" i="94"/>
  <c r="B49" i="92"/>
  <c r="B50" i="92"/>
  <c r="B61" i="92"/>
  <c r="B33" i="92"/>
  <c r="B20" i="92"/>
  <c r="B10" i="94"/>
  <c r="B70" i="94"/>
  <c r="B16" i="92"/>
  <c r="B64" i="92"/>
  <c r="B51" i="94"/>
  <c r="B18" i="94"/>
  <c r="B33" i="94"/>
  <c r="B56" i="94"/>
  <c r="B36" i="94"/>
  <c r="B37" i="94"/>
  <c r="B60" i="94"/>
  <c r="B28" i="92"/>
  <c r="B35" i="94"/>
  <c r="B7" i="92"/>
  <c r="B43" i="92"/>
  <c r="B9" i="94"/>
  <c r="B30" i="94"/>
  <c r="B54" i="92"/>
  <c r="B45" i="94"/>
  <c r="B61" i="94"/>
  <c r="B48" i="94"/>
  <c r="B40" i="94"/>
  <c r="B6" i="94"/>
  <c r="B26" i="94"/>
  <c r="B36" i="92"/>
  <c r="B38" i="94"/>
  <c r="B39" i="94"/>
  <c r="B15" i="92"/>
  <c r="B25" i="94"/>
  <c r="B12" i="94"/>
  <c r="B29" i="94"/>
  <c r="B52" i="92"/>
  <c r="B41" i="94"/>
  <c r="B5" i="94"/>
  <c r="B58" i="94"/>
  <c r="B9" i="92"/>
  <c r="B57" i="94"/>
  <c r="B34" i="92"/>
  <c r="B32" i="92"/>
  <c r="B72" i="94"/>
  <c r="B46" i="92"/>
  <c r="B44" i="94"/>
  <c r="B71" i="92"/>
  <c r="B17" i="94"/>
  <c r="B54" i="94"/>
  <c r="B16" i="94"/>
  <c r="B14" i="94"/>
  <c r="B19" i="92"/>
  <c r="B63" i="94"/>
  <c r="B39" i="92"/>
  <c r="B42" i="92"/>
  <c r="B69" i="94"/>
  <c r="B23" i="94"/>
  <c r="B47" i="94"/>
  <c r="B38" i="92"/>
  <c r="B49" i="94"/>
  <c r="B18" i="92"/>
  <c r="B30" i="92"/>
  <c r="B50" i="94"/>
  <c r="B43" i="94"/>
  <c r="B19" i="94"/>
  <c r="B55" i="94"/>
  <c r="B66" i="94"/>
  <c r="B66" i="92"/>
  <c r="B26" i="92"/>
  <c r="B68" i="92"/>
  <c r="B47" i="92"/>
  <c r="B44" i="92"/>
  <c r="B59" i="94"/>
  <c r="B14" i="92"/>
  <c r="B13" i="94"/>
  <c r="B62" i="94"/>
  <c r="B71" i="94"/>
  <c r="B56" i="92"/>
  <c r="B41" i="92"/>
  <c r="B31" i="92"/>
  <c r="B20" i="94"/>
  <c r="B17" i="92"/>
  <c r="B12" i="92"/>
  <c r="B53" i="94"/>
  <c r="B13" i="92"/>
  <c r="B23" i="92"/>
  <c r="B57" i="92"/>
  <c r="B24" i="92"/>
  <c r="B46" i="94"/>
  <c r="B22" i="94"/>
  <c r="E39" i="47"/>
  <c r="E8" i="47"/>
  <c r="E47" i="47"/>
  <c r="E28" i="47"/>
  <c r="E26" i="47"/>
  <c r="E10" i="47"/>
  <c r="E24" i="47"/>
  <c r="E40" i="47"/>
  <c r="E11" i="47"/>
  <c r="E34" i="47"/>
  <c r="E36" i="47"/>
  <c r="E5" i="47"/>
  <c r="E12" i="47"/>
  <c r="E46" i="47"/>
  <c r="E48" i="47"/>
  <c r="E29" i="47"/>
  <c r="E32" i="47"/>
  <c r="E50" i="47"/>
  <c r="E13" i="47"/>
  <c r="E41" i="47"/>
  <c r="E4" i="47"/>
  <c r="E31" i="47"/>
  <c r="E25" i="47"/>
  <c r="E6" i="47"/>
  <c r="E7" i="47"/>
  <c r="E44" i="47"/>
  <c r="E37" i="47"/>
  <c r="E30" i="47"/>
  <c r="E9" i="47"/>
  <c r="E35" i="47"/>
  <c r="E49" i="47"/>
  <c r="E16" i="47"/>
  <c r="E15" i="47"/>
  <c r="E17" i="47"/>
  <c r="B48" i="88"/>
  <c r="B45" i="88"/>
  <c r="B36" i="88"/>
  <c r="B29" i="88"/>
  <c r="B27" i="88"/>
  <c r="B25" i="88"/>
  <c r="B23" i="88"/>
  <c r="B21" i="88"/>
  <c r="B19" i="88"/>
  <c r="B64" i="88"/>
  <c r="B59" i="88"/>
  <c r="B56" i="88"/>
  <c r="B53" i="88"/>
  <c r="B5" i="88"/>
  <c r="B63" i="88"/>
  <c r="B46" i="88"/>
  <c r="B43" i="88"/>
  <c r="B44" i="88"/>
  <c r="B32" i="88"/>
  <c r="B60" i="88"/>
  <c r="B57" i="88"/>
  <c r="B54" i="88"/>
  <c r="B49" i="88"/>
  <c r="B37" i="88"/>
  <c r="B14" i="88"/>
  <c r="B12" i="88"/>
  <c r="B8" i="88"/>
  <c r="B16" i="88"/>
  <c r="B10" i="88"/>
  <c r="B52" i="88"/>
  <c r="B47" i="88"/>
  <c r="B15" i="88"/>
  <c r="B50" i="88"/>
  <c r="B71" i="88"/>
  <c r="B31" i="88"/>
  <c r="B42" i="88"/>
  <c r="B17" i="88"/>
  <c r="B34" i="88"/>
  <c r="B28" i="88"/>
  <c r="B33" i="88"/>
  <c r="B61" i="88"/>
  <c r="B55" i="88"/>
  <c r="B70" i="88"/>
  <c r="B30" i="88"/>
  <c r="B13" i="88"/>
  <c r="B18" i="88"/>
  <c r="B40" i="88"/>
  <c r="B67" i="88"/>
  <c r="B51" i="88"/>
  <c r="B66" i="88"/>
  <c r="B20" i="88"/>
  <c r="B38" i="88"/>
  <c r="B9" i="88"/>
  <c r="B11" i="88"/>
  <c r="B69" i="88"/>
  <c r="B22" i="88"/>
  <c r="B6" i="88"/>
  <c r="B35" i="88"/>
  <c r="B62" i="88"/>
  <c r="B72" i="88"/>
  <c r="B24" i="88"/>
  <c r="B26" i="88"/>
  <c r="B7" i="88"/>
  <c r="B58" i="88"/>
  <c r="B65" i="88"/>
  <c r="B41" i="88"/>
  <c r="B39" i="88"/>
  <c r="B68" i="88"/>
  <c r="B57" i="81"/>
  <c r="B9" i="81"/>
  <c r="B65" i="81"/>
  <c r="B42" i="81"/>
  <c r="B7" i="81"/>
  <c r="B16" i="81"/>
  <c r="B41" i="81"/>
  <c r="B23" i="81"/>
  <c r="B49" i="81"/>
  <c r="B62" i="81"/>
  <c r="B5" i="81"/>
  <c r="B34" i="81"/>
  <c r="B58" i="81"/>
  <c r="B18" i="81"/>
  <c r="B11" i="81"/>
  <c r="B61" i="81"/>
  <c r="B39" i="81"/>
  <c r="B22" i="81"/>
  <c r="B69" i="81"/>
  <c r="B46" i="81"/>
  <c r="B27" i="81"/>
  <c r="B17" i="81"/>
  <c r="B10" i="81"/>
  <c r="B30" i="81"/>
  <c r="B21" i="81"/>
  <c r="B35" i="81"/>
  <c r="B52" i="81"/>
  <c r="B68" i="81"/>
  <c r="B38" i="81"/>
  <c r="B40" i="81"/>
  <c r="B24" i="81"/>
  <c r="B6" i="81"/>
  <c r="B13" i="81"/>
  <c r="B19" i="81"/>
  <c r="B25" i="81"/>
  <c r="B31" i="81"/>
  <c r="B67" i="81"/>
  <c r="B59" i="81"/>
  <c r="B12" i="81"/>
  <c r="B14" i="81"/>
  <c r="B53" i="81"/>
  <c r="B44" i="81"/>
  <c r="B47" i="81"/>
  <c r="B36" i="81"/>
  <c r="B48" i="81"/>
  <c r="B60" i="81"/>
  <c r="B71" i="81"/>
  <c r="B20" i="81"/>
  <c r="B66" i="81"/>
  <c r="B8" i="81"/>
  <c r="B33" i="81"/>
  <c r="B15" i="81"/>
  <c r="B54" i="81"/>
  <c r="B56" i="81"/>
  <c r="B26" i="81"/>
  <c r="B29" i="81"/>
  <c r="B45" i="81"/>
  <c r="B28" i="81"/>
  <c r="B72" i="81"/>
  <c r="B43" i="81"/>
  <c r="B32" i="81"/>
  <c r="B64" i="81"/>
  <c r="B63" i="81"/>
  <c r="B51" i="81"/>
  <c r="B70" i="81"/>
  <c r="B37" i="81"/>
  <c r="B50" i="81"/>
  <c r="B55" i="81"/>
  <c r="C9" i="79"/>
  <c r="D9" i="79" s="1"/>
  <c r="D10" i="79"/>
  <c r="D11" i="79"/>
  <c r="O11" i="79" s="1"/>
  <c r="D12" i="79"/>
  <c r="O12" i="79" s="1"/>
  <c r="Q10" i="79"/>
  <c r="Q9" i="79"/>
  <c r="O10" i="79" l="1"/>
  <c r="O9" i="79"/>
  <c r="F11" i="79"/>
  <c r="K11" i="79"/>
  <c r="H11" i="79"/>
  <c r="K10" i="79"/>
  <c r="H10" i="79"/>
  <c r="F10" i="79"/>
  <c r="F9" i="79"/>
  <c r="H9" i="79"/>
  <c r="K9" i="79"/>
  <c r="H12" i="79"/>
  <c r="K12" i="79"/>
  <c r="F12" i="79"/>
  <c r="F13" i="79" l="1" a="1"/>
  <c r="F13" i="79" s="1"/>
  <c r="H13" i="79" a="1"/>
  <c r="H13" i="79" s="1"/>
  <c r="V72" i="72" l="1"/>
  <c r="S72" i="72"/>
  <c r="R72" i="72"/>
  <c r="D72" i="72"/>
  <c r="Y72" i="72" s="1"/>
  <c r="V71" i="72"/>
  <c r="S71" i="72"/>
  <c r="R71" i="72"/>
  <c r="D71" i="72"/>
  <c r="Y71" i="72" s="1"/>
  <c r="V70" i="72"/>
  <c r="S70" i="72"/>
  <c r="R70" i="72"/>
  <c r="D70" i="72"/>
  <c r="Y70" i="72" s="1"/>
  <c r="V69" i="72"/>
  <c r="S69" i="72"/>
  <c r="R69" i="72"/>
  <c r="D69" i="72"/>
  <c r="Y69" i="72" s="1"/>
  <c r="V68" i="72"/>
  <c r="S68" i="72"/>
  <c r="R68" i="72"/>
  <c r="D68" i="72"/>
  <c r="Y68" i="72" s="1"/>
  <c r="V67" i="72"/>
  <c r="S67" i="72"/>
  <c r="R67" i="72"/>
  <c r="D67" i="72"/>
  <c r="V66" i="72"/>
  <c r="S66" i="72"/>
  <c r="R66" i="72"/>
  <c r="D66" i="72"/>
  <c r="Y66" i="72" s="1"/>
  <c r="V65" i="72"/>
  <c r="S65" i="72"/>
  <c r="R65" i="72"/>
  <c r="D65" i="72"/>
  <c r="Y65" i="72" s="1"/>
  <c r="V64" i="72"/>
  <c r="S64" i="72"/>
  <c r="R64" i="72"/>
  <c r="D64" i="72"/>
  <c r="Y64" i="72" s="1"/>
  <c r="V63" i="72"/>
  <c r="S63" i="72"/>
  <c r="R63" i="72"/>
  <c r="D63" i="72"/>
  <c r="Y63" i="72" s="1"/>
  <c r="V62" i="72"/>
  <c r="S62" i="72"/>
  <c r="R62" i="72"/>
  <c r="D62" i="72"/>
  <c r="Y62" i="72" s="1"/>
  <c r="V61" i="72"/>
  <c r="S61" i="72"/>
  <c r="R61" i="72"/>
  <c r="D61" i="72"/>
  <c r="Y61" i="72" s="1"/>
  <c r="V60" i="72"/>
  <c r="S60" i="72"/>
  <c r="R60" i="72"/>
  <c r="D60" i="72"/>
  <c r="Y60" i="72" s="1"/>
  <c r="V59" i="72"/>
  <c r="S59" i="72"/>
  <c r="R59" i="72"/>
  <c r="D59" i="72"/>
  <c r="Y59" i="72" s="1"/>
  <c r="V58" i="72"/>
  <c r="S58" i="72"/>
  <c r="R58" i="72"/>
  <c r="D58" i="72"/>
  <c r="Y58" i="72" s="1"/>
  <c r="V57" i="72"/>
  <c r="S57" i="72"/>
  <c r="R57" i="72"/>
  <c r="D57" i="72"/>
  <c r="Y57" i="72" s="1"/>
  <c r="V56" i="72"/>
  <c r="S56" i="72"/>
  <c r="R56" i="72"/>
  <c r="D56" i="72"/>
  <c r="Y56" i="72" s="1"/>
  <c r="V55" i="72"/>
  <c r="S55" i="72"/>
  <c r="R55" i="72"/>
  <c r="D55" i="72"/>
  <c r="Y55" i="72" s="1"/>
  <c r="V54" i="72"/>
  <c r="S54" i="72"/>
  <c r="R54" i="72"/>
  <c r="D54" i="72"/>
  <c r="Y54" i="72" s="1"/>
  <c r="V53" i="72"/>
  <c r="S53" i="72"/>
  <c r="R53" i="72"/>
  <c r="D53" i="72"/>
  <c r="Y53" i="72" s="1"/>
  <c r="V52" i="72"/>
  <c r="S52" i="72"/>
  <c r="R52" i="72"/>
  <c r="D52" i="72"/>
  <c r="Y52" i="72" s="1"/>
  <c r="V51" i="72"/>
  <c r="S51" i="72"/>
  <c r="R51" i="72"/>
  <c r="D51" i="72"/>
  <c r="Y51" i="72" s="1"/>
  <c r="V50" i="72"/>
  <c r="S50" i="72"/>
  <c r="R50" i="72"/>
  <c r="D50" i="72"/>
  <c r="Y50" i="72" s="1"/>
  <c r="V49" i="72"/>
  <c r="S49" i="72"/>
  <c r="R49" i="72"/>
  <c r="D49" i="72"/>
  <c r="Y49" i="72" s="1"/>
  <c r="V48" i="72"/>
  <c r="S48" i="72"/>
  <c r="R48" i="72"/>
  <c r="D48" i="72"/>
  <c r="Y48" i="72" s="1"/>
  <c r="V47" i="72"/>
  <c r="S47" i="72"/>
  <c r="R47" i="72"/>
  <c r="D47" i="72"/>
  <c r="Y47" i="72" s="1"/>
  <c r="V46" i="72"/>
  <c r="S46" i="72"/>
  <c r="R46" i="72"/>
  <c r="D46" i="72"/>
  <c r="Y46" i="72" s="1"/>
  <c r="V45" i="72"/>
  <c r="S45" i="72"/>
  <c r="R45" i="72"/>
  <c r="D45" i="72"/>
  <c r="Y45" i="72" s="1"/>
  <c r="V44" i="72"/>
  <c r="S44" i="72"/>
  <c r="R44" i="72"/>
  <c r="D44" i="72"/>
  <c r="Y44" i="72" s="1"/>
  <c r="V43" i="72"/>
  <c r="S43" i="72"/>
  <c r="R43" i="72"/>
  <c r="D43" i="72"/>
  <c r="Y43" i="72" s="1"/>
  <c r="V42" i="72"/>
  <c r="S42" i="72"/>
  <c r="R42" i="72"/>
  <c r="D42" i="72"/>
  <c r="V41" i="72"/>
  <c r="S41" i="72"/>
  <c r="R41" i="72"/>
  <c r="D41" i="72"/>
  <c r="Y41" i="72" s="1"/>
  <c r="V40" i="72"/>
  <c r="S40" i="72"/>
  <c r="R40" i="72"/>
  <c r="D40" i="72"/>
  <c r="Y40" i="72" s="1"/>
  <c r="V39" i="72"/>
  <c r="S39" i="72"/>
  <c r="R39" i="72"/>
  <c r="D39" i="72"/>
  <c r="Y39" i="72" s="1"/>
  <c r="V38" i="72"/>
  <c r="S38" i="72"/>
  <c r="R38" i="72"/>
  <c r="D38" i="72"/>
  <c r="Y38" i="72" s="1"/>
  <c r="V37" i="72"/>
  <c r="S37" i="72"/>
  <c r="R37" i="72"/>
  <c r="D37" i="72"/>
  <c r="Y37" i="72" s="1"/>
  <c r="V36" i="72"/>
  <c r="S36" i="72"/>
  <c r="R36" i="72"/>
  <c r="D36" i="72"/>
  <c r="Y36" i="72" s="1"/>
  <c r="V35" i="72"/>
  <c r="S35" i="72"/>
  <c r="R35" i="72"/>
  <c r="D35" i="72"/>
  <c r="Y35" i="72" s="1"/>
  <c r="V34" i="72"/>
  <c r="S34" i="72"/>
  <c r="R34" i="72"/>
  <c r="D34" i="72"/>
  <c r="Y34" i="72" s="1"/>
  <c r="V33" i="72"/>
  <c r="S33" i="72"/>
  <c r="R33" i="72"/>
  <c r="D33" i="72"/>
  <c r="Y33" i="72" s="1"/>
  <c r="V32" i="72"/>
  <c r="S32" i="72"/>
  <c r="R32" i="72"/>
  <c r="D32" i="72"/>
  <c r="Y32" i="72" s="1"/>
  <c r="V31" i="72"/>
  <c r="S31" i="72"/>
  <c r="R31" i="72"/>
  <c r="D31" i="72"/>
  <c r="Y31" i="72" s="1"/>
  <c r="V30" i="72"/>
  <c r="S30" i="72"/>
  <c r="R30" i="72"/>
  <c r="D30" i="72"/>
  <c r="V29" i="72"/>
  <c r="S29" i="72"/>
  <c r="R29" i="72"/>
  <c r="D29" i="72"/>
  <c r="Y29" i="72" s="1"/>
  <c r="V28" i="72"/>
  <c r="S28" i="72"/>
  <c r="R28" i="72"/>
  <c r="D28" i="72"/>
  <c r="Y28" i="72" s="1"/>
  <c r="V27" i="72"/>
  <c r="S27" i="72"/>
  <c r="R27" i="72"/>
  <c r="D27" i="72"/>
  <c r="Y27" i="72" s="1"/>
  <c r="V26" i="72"/>
  <c r="S26" i="72"/>
  <c r="R26" i="72"/>
  <c r="D26" i="72"/>
  <c r="Y26" i="72" s="1"/>
  <c r="V25" i="72"/>
  <c r="S25" i="72"/>
  <c r="R25" i="72"/>
  <c r="D25" i="72"/>
  <c r="Y25" i="72" s="1"/>
  <c r="V24" i="72"/>
  <c r="S24" i="72"/>
  <c r="R24" i="72"/>
  <c r="D24" i="72"/>
  <c r="Y24" i="72" s="1"/>
  <c r="V23" i="72"/>
  <c r="S23" i="72"/>
  <c r="R23" i="72"/>
  <c r="D23" i="72"/>
  <c r="Y23" i="72" s="1"/>
  <c r="V22" i="72"/>
  <c r="S22" i="72"/>
  <c r="R22" i="72"/>
  <c r="D22" i="72"/>
  <c r="V21" i="72"/>
  <c r="S21" i="72"/>
  <c r="R21" i="72"/>
  <c r="D21" i="72"/>
  <c r="Y21" i="72" s="1"/>
  <c r="V20" i="72"/>
  <c r="S20" i="72"/>
  <c r="R20" i="72"/>
  <c r="D20" i="72"/>
  <c r="Y20" i="72" s="1"/>
  <c r="V19" i="72"/>
  <c r="S19" i="72"/>
  <c r="R19" i="72"/>
  <c r="D19" i="72"/>
  <c r="Y19" i="72" s="1"/>
  <c r="V18" i="72"/>
  <c r="S18" i="72"/>
  <c r="R18" i="72"/>
  <c r="D18" i="72"/>
  <c r="V17" i="72"/>
  <c r="S17" i="72"/>
  <c r="R17" i="72"/>
  <c r="D17" i="72"/>
  <c r="Y17" i="72" s="1"/>
  <c r="V16" i="72"/>
  <c r="S16" i="72"/>
  <c r="R16" i="72"/>
  <c r="D16" i="72"/>
  <c r="Y16" i="72" s="1"/>
  <c r="V15" i="72"/>
  <c r="S15" i="72"/>
  <c r="R15" i="72"/>
  <c r="D15" i="72"/>
  <c r="Y15" i="72" s="1"/>
  <c r="V14" i="72"/>
  <c r="S14" i="72"/>
  <c r="R14" i="72"/>
  <c r="D14" i="72"/>
  <c r="V13" i="72"/>
  <c r="S13" i="72"/>
  <c r="R13" i="72"/>
  <c r="D13" i="72"/>
  <c r="Y13" i="72" s="1"/>
  <c r="V12" i="72"/>
  <c r="S12" i="72"/>
  <c r="R12" i="72"/>
  <c r="D12" i="72"/>
  <c r="Y12" i="72" s="1"/>
  <c r="V11" i="72"/>
  <c r="S11" i="72"/>
  <c r="R11" i="72"/>
  <c r="D11" i="72"/>
  <c r="Y11" i="72" s="1"/>
  <c r="V10" i="72"/>
  <c r="S10" i="72"/>
  <c r="R10" i="72"/>
  <c r="D10" i="72"/>
  <c r="Y10" i="72" s="1"/>
  <c r="V9" i="72"/>
  <c r="S9" i="72"/>
  <c r="R9" i="72"/>
  <c r="D9" i="72"/>
  <c r="Y9" i="72" s="1"/>
  <c r="V8" i="72"/>
  <c r="S8" i="72"/>
  <c r="R8" i="72"/>
  <c r="D8" i="72"/>
  <c r="Y8" i="72" s="1"/>
  <c r="AC7" i="72"/>
  <c r="V7" i="72"/>
  <c r="S7" i="72"/>
  <c r="R7" i="72"/>
  <c r="D7" i="72"/>
  <c r="Y7" i="72" s="1"/>
  <c r="V6" i="72"/>
  <c r="S6" i="72"/>
  <c r="R6" i="72"/>
  <c r="D6" i="72"/>
  <c r="Y6" i="72" s="1"/>
  <c r="V5" i="72"/>
  <c r="S5" i="72"/>
  <c r="R5" i="72"/>
  <c r="D5" i="72"/>
  <c r="Y5" i="72" s="1"/>
  <c r="V72" i="71"/>
  <c r="S72" i="71"/>
  <c r="R72" i="71"/>
  <c r="D72" i="71"/>
  <c r="Y72" i="71" s="1"/>
  <c r="V71" i="71"/>
  <c r="S71" i="71"/>
  <c r="R71" i="71"/>
  <c r="D71" i="71"/>
  <c r="Y71" i="71" s="1"/>
  <c r="V70" i="71"/>
  <c r="S70" i="71"/>
  <c r="R70" i="71"/>
  <c r="D70" i="71"/>
  <c r="Y70" i="71" s="1"/>
  <c r="V69" i="71"/>
  <c r="S69" i="71"/>
  <c r="R69" i="71"/>
  <c r="D69" i="71"/>
  <c r="Y69" i="71" s="1"/>
  <c r="V68" i="71"/>
  <c r="S68" i="71"/>
  <c r="R68" i="71"/>
  <c r="D68" i="71"/>
  <c r="Y68" i="71" s="1"/>
  <c r="V67" i="71"/>
  <c r="S67" i="71"/>
  <c r="R67" i="71"/>
  <c r="D67" i="71"/>
  <c r="Y67" i="71" s="1"/>
  <c r="V66" i="71"/>
  <c r="S66" i="71"/>
  <c r="R66" i="71"/>
  <c r="D66" i="71"/>
  <c r="Y66" i="71" s="1"/>
  <c r="V65" i="71"/>
  <c r="S65" i="71"/>
  <c r="R65" i="71"/>
  <c r="D65" i="71"/>
  <c r="Y65" i="71" s="1"/>
  <c r="V64" i="71"/>
  <c r="S64" i="71"/>
  <c r="R64" i="71"/>
  <c r="D64" i="71"/>
  <c r="Y64" i="71" s="1"/>
  <c r="V63" i="71"/>
  <c r="S63" i="71"/>
  <c r="R63" i="71"/>
  <c r="D63" i="71"/>
  <c r="V62" i="71"/>
  <c r="S62" i="71"/>
  <c r="R62" i="71"/>
  <c r="D62" i="71"/>
  <c r="Y62" i="71" s="1"/>
  <c r="V61" i="71"/>
  <c r="S61" i="71"/>
  <c r="R61" i="71"/>
  <c r="D61" i="71"/>
  <c r="Y61" i="71" s="1"/>
  <c r="V60" i="71"/>
  <c r="S60" i="71"/>
  <c r="R60" i="71"/>
  <c r="D60" i="71"/>
  <c r="Y60" i="71" s="1"/>
  <c r="V59" i="71"/>
  <c r="S59" i="71"/>
  <c r="R59" i="71"/>
  <c r="D59" i="71"/>
  <c r="Y59" i="71" s="1"/>
  <c r="V58" i="71"/>
  <c r="S58" i="71"/>
  <c r="R58" i="71"/>
  <c r="D58" i="71"/>
  <c r="Y58" i="71" s="1"/>
  <c r="V57" i="71"/>
  <c r="S57" i="71"/>
  <c r="R57" i="71"/>
  <c r="D57" i="71"/>
  <c r="Y57" i="71" s="1"/>
  <c r="V56" i="71"/>
  <c r="S56" i="71"/>
  <c r="R56" i="71"/>
  <c r="D56" i="71"/>
  <c r="Y56" i="71" s="1"/>
  <c r="V55" i="71"/>
  <c r="S55" i="71"/>
  <c r="R55" i="71"/>
  <c r="D55" i="71"/>
  <c r="Y55" i="71" s="1"/>
  <c r="V54" i="71"/>
  <c r="S54" i="71"/>
  <c r="R54" i="71"/>
  <c r="D54" i="71"/>
  <c r="Y54" i="71" s="1"/>
  <c r="V53" i="71"/>
  <c r="S53" i="71"/>
  <c r="R53" i="71"/>
  <c r="D53" i="71"/>
  <c r="Y53" i="71" s="1"/>
  <c r="V52" i="71"/>
  <c r="S52" i="71"/>
  <c r="R52" i="71"/>
  <c r="D52" i="71"/>
  <c r="Y52" i="71" s="1"/>
  <c r="V51" i="71"/>
  <c r="S51" i="71"/>
  <c r="R51" i="71"/>
  <c r="D51" i="71"/>
  <c r="Y51" i="71" s="1"/>
  <c r="V50" i="71"/>
  <c r="S50" i="71"/>
  <c r="R50" i="71"/>
  <c r="D50" i="71"/>
  <c r="Y50" i="71" s="1"/>
  <c r="V49" i="71"/>
  <c r="S49" i="71"/>
  <c r="R49" i="71"/>
  <c r="D49" i="71"/>
  <c r="Y49" i="71" s="1"/>
  <c r="V48" i="71"/>
  <c r="S48" i="71"/>
  <c r="R48" i="71"/>
  <c r="D48" i="71"/>
  <c r="Y48" i="71" s="1"/>
  <c r="V47" i="71"/>
  <c r="S47" i="71"/>
  <c r="R47" i="71"/>
  <c r="D47" i="71"/>
  <c r="Y47" i="71" s="1"/>
  <c r="V46" i="71"/>
  <c r="S46" i="71"/>
  <c r="R46" i="71"/>
  <c r="D46" i="71"/>
  <c r="Y46" i="71" s="1"/>
  <c r="V45" i="71"/>
  <c r="S45" i="71"/>
  <c r="R45" i="71"/>
  <c r="D45" i="71"/>
  <c r="Y45" i="71" s="1"/>
  <c r="V44" i="71"/>
  <c r="S44" i="71"/>
  <c r="R44" i="71"/>
  <c r="D44" i="71"/>
  <c r="Y44" i="71" s="1"/>
  <c r="V43" i="71"/>
  <c r="S43" i="71"/>
  <c r="R43" i="71"/>
  <c r="D43" i="71"/>
  <c r="Y43" i="71" s="1"/>
  <c r="V42" i="71"/>
  <c r="S42" i="71"/>
  <c r="R42" i="71"/>
  <c r="D42" i="71"/>
  <c r="Y42" i="71" s="1"/>
  <c r="V41" i="71"/>
  <c r="S41" i="71"/>
  <c r="R41" i="71"/>
  <c r="D41" i="71"/>
  <c r="Y41" i="71" s="1"/>
  <c r="V40" i="71"/>
  <c r="S40" i="71"/>
  <c r="R40" i="71"/>
  <c r="D40" i="71"/>
  <c r="Y40" i="71" s="1"/>
  <c r="V39" i="71"/>
  <c r="S39" i="71"/>
  <c r="R39" i="71"/>
  <c r="D39" i="71"/>
  <c r="Y39" i="71" s="1"/>
  <c r="V38" i="71"/>
  <c r="S38" i="71"/>
  <c r="R38" i="71"/>
  <c r="D38" i="71"/>
  <c r="Y38" i="71" s="1"/>
  <c r="V37" i="71"/>
  <c r="S37" i="71"/>
  <c r="R37" i="71"/>
  <c r="D37" i="71"/>
  <c r="Y37" i="71" s="1"/>
  <c r="V36" i="71"/>
  <c r="S36" i="71"/>
  <c r="R36" i="71"/>
  <c r="D36" i="71"/>
  <c r="Y36" i="71" s="1"/>
  <c r="V35" i="71"/>
  <c r="S35" i="71"/>
  <c r="R35" i="71"/>
  <c r="D35" i="71"/>
  <c r="Y35" i="71" s="1"/>
  <c r="V34" i="71"/>
  <c r="S34" i="71"/>
  <c r="R34" i="71"/>
  <c r="D34" i="71"/>
  <c r="Y34" i="71" s="1"/>
  <c r="V33" i="71"/>
  <c r="S33" i="71"/>
  <c r="R33" i="71"/>
  <c r="D33" i="71"/>
  <c r="Y33" i="71" s="1"/>
  <c r="V32" i="71"/>
  <c r="S32" i="71"/>
  <c r="R32" i="71"/>
  <c r="D32" i="71"/>
  <c r="Y32" i="71" s="1"/>
  <c r="V31" i="71"/>
  <c r="S31" i="71"/>
  <c r="R31" i="71"/>
  <c r="D31" i="71"/>
  <c r="Y31" i="71" s="1"/>
  <c r="V30" i="71"/>
  <c r="S30" i="71"/>
  <c r="R30" i="71"/>
  <c r="D30" i="71"/>
  <c r="Y30" i="71" s="1"/>
  <c r="V29" i="71"/>
  <c r="S29" i="71"/>
  <c r="R29" i="71"/>
  <c r="D29" i="71"/>
  <c r="Y29" i="71" s="1"/>
  <c r="V28" i="71"/>
  <c r="S28" i="71"/>
  <c r="R28" i="71"/>
  <c r="D28" i="71"/>
  <c r="Y28" i="71" s="1"/>
  <c r="V27" i="71"/>
  <c r="S27" i="71"/>
  <c r="R27" i="71"/>
  <c r="D27" i="71"/>
  <c r="Y27" i="71" s="1"/>
  <c r="V26" i="71"/>
  <c r="S26" i="71"/>
  <c r="R26" i="71"/>
  <c r="D26" i="71"/>
  <c r="Y26" i="71" s="1"/>
  <c r="V25" i="71"/>
  <c r="S25" i="71"/>
  <c r="R25" i="71"/>
  <c r="D25" i="71"/>
  <c r="Y25" i="71" s="1"/>
  <c r="V24" i="71"/>
  <c r="S24" i="71"/>
  <c r="R24" i="71"/>
  <c r="D24" i="71"/>
  <c r="Y24" i="71" s="1"/>
  <c r="V23" i="71"/>
  <c r="S23" i="71"/>
  <c r="R23" i="71"/>
  <c r="D23" i="71"/>
  <c r="Y23" i="71" s="1"/>
  <c r="V22" i="71"/>
  <c r="S22" i="71"/>
  <c r="R22" i="71"/>
  <c r="D22" i="71"/>
  <c r="Y22" i="71" s="1"/>
  <c r="V21" i="71"/>
  <c r="S21" i="71"/>
  <c r="R21" i="71"/>
  <c r="D21" i="71"/>
  <c r="Y21" i="71" s="1"/>
  <c r="V20" i="71"/>
  <c r="S20" i="71"/>
  <c r="R20" i="71"/>
  <c r="D20" i="71"/>
  <c r="Y20" i="71" s="1"/>
  <c r="V19" i="71"/>
  <c r="S19" i="71"/>
  <c r="R19" i="71"/>
  <c r="D19" i="71"/>
  <c r="Y19" i="71" s="1"/>
  <c r="V18" i="71"/>
  <c r="S18" i="71"/>
  <c r="R18" i="71"/>
  <c r="D18" i="71"/>
  <c r="Y18" i="71" s="1"/>
  <c r="V17" i="71"/>
  <c r="S17" i="71"/>
  <c r="R17" i="71"/>
  <c r="D17" i="71"/>
  <c r="Y17" i="71" s="1"/>
  <c r="V16" i="71"/>
  <c r="S16" i="71"/>
  <c r="R16" i="71"/>
  <c r="D16" i="71"/>
  <c r="Y16" i="71" s="1"/>
  <c r="V15" i="71"/>
  <c r="S15" i="71"/>
  <c r="R15" i="71"/>
  <c r="D15" i="71"/>
  <c r="Y15" i="71" s="1"/>
  <c r="V14" i="71"/>
  <c r="S14" i="71"/>
  <c r="R14" i="71"/>
  <c r="D14" i="71"/>
  <c r="Y14" i="71" s="1"/>
  <c r="V13" i="71"/>
  <c r="S13" i="71"/>
  <c r="R13" i="71"/>
  <c r="D13" i="71"/>
  <c r="Y13" i="71" s="1"/>
  <c r="V12" i="71"/>
  <c r="S12" i="71"/>
  <c r="R12" i="71"/>
  <c r="D12" i="71"/>
  <c r="Y12" i="71" s="1"/>
  <c r="V11" i="71"/>
  <c r="S11" i="71"/>
  <c r="R11" i="71"/>
  <c r="D11" i="71"/>
  <c r="Y11" i="71" s="1"/>
  <c r="V10" i="71"/>
  <c r="S10" i="71"/>
  <c r="R10" i="71"/>
  <c r="D10" i="71"/>
  <c r="Y10" i="71" s="1"/>
  <c r="V9" i="71"/>
  <c r="S9" i="71"/>
  <c r="R9" i="71"/>
  <c r="D9" i="71"/>
  <c r="Y9" i="71" s="1"/>
  <c r="V8" i="71"/>
  <c r="S8" i="71"/>
  <c r="R8" i="71"/>
  <c r="D8" i="71"/>
  <c r="Y8" i="71" s="1"/>
  <c r="AC7" i="71"/>
  <c r="V7" i="71"/>
  <c r="S7" i="71"/>
  <c r="R7" i="71"/>
  <c r="D7" i="71"/>
  <c r="Y7" i="71" s="1"/>
  <c r="V6" i="71"/>
  <c r="S6" i="71"/>
  <c r="R6" i="71"/>
  <c r="D6" i="71"/>
  <c r="Y6" i="71" s="1"/>
  <c r="V5" i="71"/>
  <c r="S5" i="71"/>
  <c r="R5" i="71"/>
  <c r="D5" i="71"/>
  <c r="Y5" i="71" s="1"/>
  <c r="V72" i="70"/>
  <c r="S72" i="70"/>
  <c r="R72" i="70"/>
  <c r="D72" i="70"/>
  <c r="Y72" i="70" s="1"/>
  <c r="V71" i="70"/>
  <c r="S71" i="70"/>
  <c r="R71" i="70"/>
  <c r="D71" i="70"/>
  <c r="Y71" i="70" s="1"/>
  <c r="V70" i="70"/>
  <c r="S70" i="70"/>
  <c r="R70" i="70"/>
  <c r="D70" i="70"/>
  <c r="Y70" i="70" s="1"/>
  <c r="V69" i="70"/>
  <c r="S69" i="70"/>
  <c r="R69" i="70"/>
  <c r="D69" i="70"/>
  <c r="Y69" i="70" s="1"/>
  <c r="V68" i="70"/>
  <c r="S68" i="70"/>
  <c r="R68" i="70"/>
  <c r="D68" i="70"/>
  <c r="Y68" i="70" s="1"/>
  <c r="V67" i="70"/>
  <c r="S67" i="70"/>
  <c r="R67" i="70"/>
  <c r="D67" i="70"/>
  <c r="Y67" i="70" s="1"/>
  <c r="V66" i="70"/>
  <c r="S66" i="70"/>
  <c r="R66" i="70"/>
  <c r="D66" i="70"/>
  <c r="Y66" i="70" s="1"/>
  <c r="V65" i="70"/>
  <c r="S65" i="70"/>
  <c r="R65" i="70"/>
  <c r="D65" i="70"/>
  <c r="Y65" i="70" s="1"/>
  <c r="V64" i="70"/>
  <c r="S64" i="70"/>
  <c r="R64" i="70"/>
  <c r="D64" i="70"/>
  <c r="Y64" i="70" s="1"/>
  <c r="V63" i="70"/>
  <c r="S63" i="70"/>
  <c r="R63" i="70"/>
  <c r="D63" i="70"/>
  <c r="Y63" i="70" s="1"/>
  <c r="V62" i="70"/>
  <c r="S62" i="70"/>
  <c r="R62" i="70"/>
  <c r="D62" i="70"/>
  <c r="Y62" i="70" s="1"/>
  <c r="V61" i="70"/>
  <c r="S61" i="70"/>
  <c r="R61" i="70"/>
  <c r="D61" i="70"/>
  <c r="Y61" i="70" s="1"/>
  <c r="V60" i="70"/>
  <c r="S60" i="70"/>
  <c r="R60" i="70"/>
  <c r="D60" i="70"/>
  <c r="Y60" i="70" s="1"/>
  <c r="V59" i="70"/>
  <c r="S59" i="70"/>
  <c r="R59" i="70"/>
  <c r="D59" i="70"/>
  <c r="Y59" i="70" s="1"/>
  <c r="V58" i="70"/>
  <c r="S58" i="70"/>
  <c r="R58" i="70"/>
  <c r="D58" i="70"/>
  <c r="Y58" i="70" s="1"/>
  <c r="V57" i="70"/>
  <c r="S57" i="70"/>
  <c r="R57" i="70"/>
  <c r="D57" i="70"/>
  <c r="Y57" i="70" s="1"/>
  <c r="V56" i="70"/>
  <c r="S56" i="70"/>
  <c r="R56" i="70"/>
  <c r="D56" i="70"/>
  <c r="Y56" i="70" s="1"/>
  <c r="V55" i="70"/>
  <c r="S55" i="70"/>
  <c r="R55" i="70"/>
  <c r="D55" i="70"/>
  <c r="Y55" i="70" s="1"/>
  <c r="V54" i="70"/>
  <c r="S54" i="70"/>
  <c r="R54" i="70"/>
  <c r="D54" i="70"/>
  <c r="Y54" i="70" s="1"/>
  <c r="V53" i="70"/>
  <c r="S53" i="70"/>
  <c r="R53" i="70"/>
  <c r="D53" i="70"/>
  <c r="Y53" i="70" s="1"/>
  <c r="V52" i="70"/>
  <c r="S52" i="70"/>
  <c r="R52" i="70"/>
  <c r="D52" i="70"/>
  <c r="Y52" i="70" s="1"/>
  <c r="V51" i="70"/>
  <c r="S51" i="70"/>
  <c r="R51" i="70"/>
  <c r="D51" i="70"/>
  <c r="Y51" i="70" s="1"/>
  <c r="V50" i="70"/>
  <c r="S50" i="70"/>
  <c r="R50" i="70"/>
  <c r="D50" i="70"/>
  <c r="Y50" i="70" s="1"/>
  <c r="V49" i="70"/>
  <c r="S49" i="70"/>
  <c r="R49" i="70"/>
  <c r="D49" i="70"/>
  <c r="Y49" i="70" s="1"/>
  <c r="V48" i="70"/>
  <c r="S48" i="70"/>
  <c r="R48" i="70"/>
  <c r="D48" i="70"/>
  <c r="Y48" i="70" s="1"/>
  <c r="V47" i="70"/>
  <c r="S47" i="70"/>
  <c r="R47" i="70"/>
  <c r="D47" i="70"/>
  <c r="Y47" i="70" s="1"/>
  <c r="V46" i="70"/>
  <c r="S46" i="70"/>
  <c r="R46" i="70"/>
  <c r="D46" i="70"/>
  <c r="Y46" i="70" s="1"/>
  <c r="V45" i="70"/>
  <c r="S45" i="70"/>
  <c r="R45" i="70"/>
  <c r="D45" i="70"/>
  <c r="Y45" i="70" s="1"/>
  <c r="V44" i="70"/>
  <c r="S44" i="70"/>
  <c r="R44" i="70"/>
  <c r="D44" i="70"/>
  <c r="Y44" i="70" s="1"/>
  <c r="V43" i="70"/>
  <c r="S43" i="70"/>
  <c r="R43" i="70"/>
  <c r="D43" i="70"/>
  <c r="Y43" i="70" s="1"/>
  <c r="V42" i="70"/>
  <c r="S42" i="70"/>
  <c r="R42" i="70"/>
  <c r="D42" i="70"/>
  <c r="Y42" i="70" s="1"/>
  <c r="V41" i="70"/>
  <c r="S41" i="70"/>
  <c r="R41" i="70"/>
  <c r="D41" i="70"/>
  <c r="Y41" i="70" s="1"/>
  <c r="V40" i="70"/>
  <c r="S40" i="70"/>
  <c r="R40" i="70"/>
  <c r="D40" i="70"/>
  <c r="V39" i="70"/>
  <c r="S39" i="70"/>
  <c r="R39" i="70"/>
  <c r="D39" i="70"/>
  <c r="Y39" i="70" s="1"/>
  <c r="V38" i="70"/>
  <c r="S38" i="70"/>
  <c r="R38" i="70"/>
  <c r="D38" i="70"/>
  <c r="Y38" i="70" s="1"/>
  <c r="V37" i="70"/>
  <c r="S37" i="70"/>
  <c r="R37" i="70"/>
  <c r="D37" i="70"/>
  <c r="Y37" i="70" s="1"/>
  <c r="V36" i="70"/>
  <c r="S36" i="70"/>
  <c r="R36" i="70"/>
  <c r="D36" i="70"/>
  <c r="Y36" i="70" s="1"/>
  <c r="V35" i="70"/>
  <c r="S35" i="70"/>
  <c r="R35" i="70"/>
  <c r="D35" i="70"/>
  <c r="Y35" i="70" s="1"/>
  <c r="V34" i="70"/>
  <c r="S34" i="70"/>
  <c r="R34" i="70"/>
  <c r="D34" i="70"/>
  <c r="Y34" i="70" s="1"/>
  <c r="V33" i="70"/>
  <c r="S33" i="70"/>
  <c r="R33" i="70"/>
  <c r="D33" i="70"/>
  <c r="Y33" i="70" s="1"/>
  <c r="V32" i="70"/>
  <c r="S32" i="70"/>
  <c r="R32" i="70"/>
  <c r="D32" i="70"/>
  <c r="Y32" i="70" s="1"/>
  <c r="V31" i="70"/>
  <c r="S31" i="70"/>
  <c r="R31" i="70"/>
  <c r="D31" i="70"/>
  <c r="Y31" i="70" s="1"/>
  <c r="V30" i="70"/>
  <c r="S30" i="70"/>
  <c r="R30" i="70"/>
  <c r="D30" i="70"/>
  <c r="Y30" i="70" s="1"/>
  <c r="V29" i="70"/>
  <c r="S29" i="70"/>
  <c r="R29" i="70"/>
  <c r="D29" i="70"/>
  <c r="Y29" i="70" s="1"/>
  <c r="V28" i="70"/>
  <c r="S28" i="70"/>
  <c r="R28" i="70"/>
  <c r="D28" i="70"/>
  <c r="V27" i="70"/>
  <c r="S27" i="70"/>
  <c r="R27" i="70"/>
  <c r="D27" i="70"/>
  <c r="Y27" i="70" s="1"/>
  <c r="V26" i="70"/>
  <c r="S26" i="70"/>
  <c r="R26" i="70"/>
  <c r="D26" i="70"/>
  <c r="Y26" i="70" s="1"/>
  <c r="V25" i="70"/>
  <c r="S25" i="70"/>
  <c r="R25" i="70"/>
  <c r="D25" i="70"/>
  <c r="Y25" i="70" s="1"/>
  <c r="V24" i="70"/>
  <c r="S24" i="70"/>
  <c r="R24" i="70"/>
  <c r="D24" i="70"/>
  <c r="V23" i="70"/>
  <c r="S23" i="70"/>
  <c r="R23" i="70"/>
  <c r="D23" i="70"/>
  <c r="Y23" i="70" s="1"/>
  <c r="V22" i="70"/>
  <c r="S22" i="70"/>
  <c r="R22" i="70"/>
  <c r="D22" i="70"/>
  <c r="Y22" i="70" s="1"/>
  <c r="V21" i="70"/>
  <c r="S21" i="70"/>
  <c r="R21" i="70"/>
  <c r="D21" i="70"/>
  <c r="Y21" i="70" s="1"/>
  <c r="V20" i="70"/>
  <c r="S20" i="70"/>
  <c r="R20" i="70"/>
  <c r="D20" i="70"/>
  <c r="V19" i="70"/>
  <c r="S19" i="70"/>
  <c r="R19" i="70"/>
  <c r="D19" i="70"/>
  <c r="Y19" i="70" s="1"/>
  <c r="V18" i="70"/>
  <c r="S18" i="70"/>
  <c r="R18" i="70"/>
  <c r="D18" i="70"/>
  <c r="Y18" i="70" s="1"/>
  <c r="V17" i="70"/>
  <c r="S17" i="70"/>
  <c r="R17" i="70"/>
  <c r="D17" i="70"/>
  <c r="Y17" i="70" s="1"/>
  <c r="V16" i="70"/>
  <c r="S16" i="70"/>
  <c r="R16" i="70"/>
  <c r="D16" i="70"/>
  <c r="Y16" i="70" s="1"/>
  <c r="V15" i="70"/>
  <c r="S15" i="70"/>
  <c r="R15" i="70"/>
  <c r="D15" i="70"/>
  <c r="Y15" i="70" s="1"/>
  <c r="V14" i="70"/>
  <c r="S14" i="70"/>
  <c r="R14" i="70"/>
  <c r="D14" i="70"/>
  <c r="Y14" i="70" s="1"/>
  <c r="V13" i="70"/>
  <c r="S13" i="70"/>
  <c r="R13" i="70"/>
  <c r="D13" i="70"/>
  <c r="Y13" i="70" s="1"/>
  <c r="V12" i="70"/>
  <c r="S12" i="70"/>
  <c r="R12" i="70"/>
  <c r="D12" i="70"/>
  <c r="Y12" i="70" s="1"/>
  <c r="V11" i="70"/>
  <c r="S11" i="70"/>
  <c r="R11" i="70"/>
  <c r="D11" i="70"/>
  <c r="Y11" i="70" s="1"/>
  <c r="V10" i="70"/>
  <c r="S10" i="70"/>
  <c r="R10" i="70"/>
  <c r="D10" i="70"/>
  <c r="Y10" i="70" s="1"/>
  <c r="V9" i="70"/>
  <c r="S9" i="70"/>
  <c r="R9" i="70"/>
  <c r="D9" i="70"/>
  <c r="Y9" i="70" s="1"/>
  <c r="V8" i="70"/>
  <c r="S8" i="70"/>
  <c r="R8" i="70"/>
  <c r="D8" i="70"/>
  <c r="Y8" i="70" s="1"/>
  <c r="AC7" i="70"/>
  <c r="V7" i="70"/>
  <c r="S7" i="70"/>
  <c r="R7" i="70"/>
  <c r="D7" i="70"/>
  <c r="Y7" i="70" s="1"/>
  <c r="V6" i="70"/>
  <c r="S6" i="70"/>
  <c r="R6" i="70"/>
  <c r="D6" i="70"/>
  <c r="Y6" i="70" s="1"/>
  <c r="V5" i="70"/>
  <c r="S5" i="70"/>
  <c r="R5" i="70"/>
  <c r="D5" i="70"/>
  <c r="Y5" i="70" s="1"/>
  <c r="C7" i="45"/>
  <c r="U17" i="27"/>
  <c r="U18" i="27"/>
  <c r="R12" i="79"/>
  <c r="Q12" i="79"/>
  <c r="R9" i="79"/>
  <c r="U12" i="27"/>
  <c r="U16" i="27"/>
  <c r="U11" i="27"/>
  <c r="R11" i="79"/>
  <c r="U13" i="27"/>
  <c r="T9" i="79"/>
  <c r="T11" i="79"/>
  <c r="T10" i="79"/>
  <c r="Q11" i="79"/>
  <c r="U10" i="27"/>
  <c r="U15" i="27"/>
  <c r="R10" i="79"/>
  <c r="U14" i="27"/>
  <c r="T12" i="79"/>
  <c r="T67" i="72" l="1"/>
  <c r="W67" i="72" s="1"/>
  <c r="Y67" i="72"/>
  <c r="B20" i="70"/>
  <c r="Y20" i="70"/>
  <c r="B22" i="72"/>
  <c r="Y22" i="72"/>
  <c r="B14" i="72"/>
  <c r="Y14" i="72"/>
  <c r="B24" i="70"/>
  <c r="Y24" i="70"/>
  <c r="B28" i="70"/>
  <c r="Y28" i="70"/>
  <c r="B40" i="70"/>
  <c r="Y40" i="70"/>
  <c r="B30" i="72"/>
  <c r="Y30" i="72"/>
  <c r="B42" i="72"/>
  <c r="Y42" i="72"/>
  <c r="B18" i="72"/>
  <c r="Y18" i="72"/>
  <c r="B63" i="71"/>
  <c r="Y63" i="71"/>
  <c r="B5" i="70"/>
  <c r="T38" i="70"/>
  <c r="W38" i="70" s="1"/>
  <c r="B38" i="70"/>
  <c r="B68" i="70"/>
  <c r="T15" i="72"/>
  <c r="W15" i="72" s="1"/>
  <c r="X15" i="72" s="1"/>
  <c r="B15" i="72"/>
  <c r="T21" i="72"/>
  <c r="W21" i="72" s="1"/>
  <c r="X21" i="72" s="1"/>
  <c r="B21" i="72"/>
  <c r="T24" i="72"/>
  <c r="W24" i="72" s="1"/>
  <c r="X24" i="72" s="1"/>
  <c r="B24" i="72"/>
  <c r="T27" i="72"/>
  <c r="W27" i="72" s="1"/>
  <c r="X27" i="72" s="1"/>
  <c r="B27" i="72"/>
  <c r="T33" i="72"/>
  <c r="W33" i="72" s="1"/>
  <c r="X33" i="72" s="1"/>
  <c r="B33" i="72"/>
  <c r="T36" i="72"/>
  <c r="W36" i="72" s="1"/>
  <c r="B36" i="72"/>
  <c r="B39" i="72"/>
  <c r="T45" i="72"/>
  <c r="W45" i="72" s="1"/>
  <c r="B45" i="72"/>
  <c r="T48" i="72"/>
  <c r="W48" i="72" s="1"/>
  <c r="X48" i="72" s="1"/>
  <c r="B48" i="72"/>
  <c r="B51" i="72"/>
  <c r="B54" i="72"/>
  <c r="T57" i="72"/>
  <c r="W57" i="72" s="1"/>
  <c r="B57" i="72"/>
  <c r="T60" i="72"/>
  <c r="W60" i="72" s="1"/>
  <c r="X60" i="72" s="1"/>
  <c r="B60" i="72"/>
  <c r="B63" i="72"/>
  <c r="B66" i="72"/>
  <c r="T65" i="70"/>
  <c r="W65" i="70" s="1"/>
  <c r="X65" i="70" s="1"/>
  <c r="B65" i="70"/>
  <c r="T12" i="72"/>
  <c r="W12" i="72" s="1"/>
  <c r="B12" i="72"/>
  <c r="B48" i="71"/>
  <c r="T51" i="71"/>
  <c r="W51" i="71" s="1"/>
  <c r="B51" i="71"/>
  <c r="T54" i="71"/>
  <c r="W54" i="71" s="1"/>
  <c r="X54" i="71" s="1"/>
  <c r="B54" i="71"/>
  <c r="T57" i="71"/>
  <c r="W57" i="71" s="1"/>
  <c r="X57" i="71" s="1"/>
  <c r="B57" i="71"/>
  <c r="B60" i="71"/>
  <c r="T69" i="72"/>
  <c r="W69" i="72" s="1"/>
  <c r="X69" i="72" s="1"/>
  <c r="B69" i="72"/>
  <c r="T72" i="72"/>
  <c r="W72" i="72" s="1"/>
  <c r="B72" i="72"/>
  <c r="T35" i="70"/>
  <c r="U35" i="70" s="1"/>
  <c r="B35" i="70"/>
  <c r="T59" i="70"/>
  <c r="W59" i="70" s="1"/>
  <c r="X59" i="70" s="1"/>
  <c r="B59" i="70"/>
  <c r="T62" i="70"/>
  <c r="W62" i="70" s="1"/>
  <c r="X62" i="70" s="1"/>
  <c r="B62" i="70"/>
  <c r="B48" i="70"/>
  <c r="T57" i="70"/>
  <c r="W57" i="70" s="1"/>
  <c r="B57" i="70"/>
  <c r="T66" i="70"/>
  <c r="U66" i="70" s="1"/>
  <c r="B66" i="70"/>
  <c r="T47" i="70"/>
  <c r="W47" i="70" s="1"/>
  <c r="X47" i="70" s="1"/>
  <c r="B47" i="70"/>
  <c r="T69" i="71"/>
  <c r="W69" i="71" s="1"/>
  <c r="X69" i="71" s="1"/>
  <c r="B69" i="71"/>
  <c r="T33" i="70"/>
  <c r="W33" i="70" s="1"/>
  <c r="X33" i="70" s="1"/>
  <c r="B33" i="70"/>
  <c r="T45" i="70"/>
  <c r="W45" i="70" s="1"/>
  <c r="X45" i="70" s="1"/>
  <c r="B45" i="70"/>
  <c r="T54" i="70"/>
  <c r="U54" i="70" s="1"/>
  <c r="B54" i="70"/>
  <c r="B60" i="70"/>
  <c r="T69" i="70"/>
  <c r="W69" i="70" s="1"/>
  <c r="X69" i="70" s="1"/>
  <c r="B69" i="70"/>
  <c r="T10" i="72"/>
  <c r="W10" i="72" s="1"/>
  <c r="X10" i="72" s="1"/>
  <c r="B10" i="72"/>
  <c r="T63" i="71"/>
  <c r="W63" i="71" s="1"/>
  <c r="X63" i="71" s="1"/>
  <c r="T13" i="72"/>
  <c r="W13" i="72" s="1"/>
  <c r="X13" i="72" s="1"/>
  <c r="B13" i="72"/>
  <c r="T16" i="72"/>
  <c r="W16" i="72" s="1"/>
  <c r="X16" i="72" s="1"/>
  <c r="B16" i="72"/>
  <c r="T19" i="72"/>
  <c r="W19" i="72" s="1"/>
  <c r="X19" i="72" s="1"/>
  <c r="B19" i="72"/>
  <c r="T25" i="72"/>
  <c r="W25" i="72" s="1"/>
  <c r="X25" i="72" s="1"/>
  <c r="B25" i="72"/>
  <c r="T28" i="72"/>
  <c r="W28" i="72" s="1"/>
  <c r="X28" i="72" s="1"/>
  <c r="B28" i="72"/>
  <c r="T31" i="72"/>
  <c r="W31" i="72" s="1"/>
  <c r="X31" i="72" s="1"/>
  <c r="B31" i="72"/>
  <c r="B34" i="72"/>
  <c r="T37" i="72"/>
  <c r="W37" i="72" s="1"/>
  <c r="X37" i="72" s="1"/>
  <c r="B37" i="72"/>
  <c r="T40" i="72"/>
  <c r="W40" i="72" s="1"/>
  <c r="X40" i="72" s="1"/>
  <c r="B40" i="72"/>
  <c r="B43" i="72"/>
  <c r="B46" i="72"/>
  <c r="B49" i="72"/>
  <c r="T52" i="72"/>
  <c r="W52" i="72" s="1"/>
  <c r="X52" i="72" s="1"/>
  <c r="B52" i="72"/>
  <c r="T55" i="72"/>
  <c r="W55" i="72" s="1"/>
  <c r="X55" i="72" s="1"/>
  <c r="B55" i="72"/>
  <c r="B58" i="72"/>
  <c r="T61" i="72"/>
  <c r="W61" i="72" s="1"/>
  <c r="X61" i="72" s="1"/>
  <c r="B61" i="72"/>
  <c r="T64" i="72"/>
  <c r="W64" i="72" s="1"/>
  <c r="X64" i="72" s="1"/>
  <c r="B64" i="72"/>
  <c r="B67" i="72"/>
  <c r="T50" i="70"/>
  <c r="U50" i="70" s="1"/>
  <c r="B50" i="70"/>
  <c r="T66" i="71"/>
  <c r="W66" i="71" s="1"/>
  <c r="X66" i="71" s="1"/>
  <c r="B66" i="71"/>
  <c r="T42" i="70"/>
  <c r="W42" i="70" s="1"/>
  <c r="X42" i="70" s="1"/>
  <c r="B42" i="70"/>
  <c r="B51" i="70"/>
  <c r="T63" i="70"/>
  <c r="W63" i="70" s="1"/>
  <c r="X63" i="70" s="1"/>
  <c r="B63" i="70"/>
  <c r="B72" i="70"/>
  <c r="T49" i="71"/>
  <c r="W49" i="71" s="1"/>
  <c r="X49" i="71" s="1"/>
  <c r="B49" i="71"/>
  <c r="B52" i="71"/>
  <c r="T55" i="71"/>
  <c r="W55" i="71" s="1"/>
  <c r="X55" i="71" s="1"/>
  <c r="B55" i="71"/>
  <c r="T58" i="71"/>
  <c r="W58" i="71" s="1"/>
  <c r="X58" i="71" s="1"/>
  <c r="B58" i="71"/>
  <c r="T61" i="71"/>
  <c r="W61" i="71" s="1"/>
  <c r="X61" i="71" s="1"/>
  <c r="B61" i="71"/>
  <c r="B70" i="72"/>
  <c r="T41" i="70"/>
  <c r="W41" i="70" s="1"/>
  <c r="X41" i="70" s="1"/>
  <c r="B41" i="70"/>
  <c r="T64" i="71"/>
  <c r="W64" i="71" s="1"/>
  <c r="X64" i="71" s="1"/>
  <c r="B64" i="71"/>
  <c r="T67" i="71"/>
  <c r="W67" i="71" s="1"/>
  <c r="X67" i="71" s="1"/>
  <c r="B67" i="71"/>
  <c r="T70" i="71"/>
  <c r="W70" i="71" s="1"/>
  <c r="X70" i="71" s="1"/>
  <c r="B70" i="71"/>
  <c r="T5" i="72"/>
  <c r="W5" i="72" s="1"/>
  <c r="X5" i="72" s="1"/>
  <c r="B5" i="72"/>
  <c r="B56" i="70"/>
  <c r="T37" i="70"/>
  <c r="W37" i="70" s="1"/>
  <c r="X37" i="70" s="1"/>
  <c r="B37" i="70"/>
  <c r="T46" i="70"/>
  <c r="W46" i="70" s="1"/>
  <c r="X46" i="70" s="1"/>
  <c r="B46" i="70"/>
  <c r="T55" i="70"/>
  <c r="U55" i="70" s="1"/>
  <c r="B55" i="70"/>
  <c r="T67" i="70"/>
  <c r="W67" i="70" s="1"/>
  <c r="X67" i="70" s="1"/>
  <c r="B67" i="70"/>
  <c r="B44" i="70"/>
  <c r="T9" i="72"/>
  <c r="W9" i="72" s="1"/>
  <c r="X9" i="72" s="1"/>
  <c r="B9" i="72"/>
  <c r="T49" i="70"/>
  <c r="W49" i="70" s="1"/>
  <c r="X49" i="70" s="1"/>
  <c r="B49" i="70"/>
  <c r="T58" i="70"/>
  <c r="U58" i="70" s="1"/>
  <c r="B58" i="70"/>
  <c r="T70" i="70"/>
  <c r="U70" i="70" s="1"/>
  <c r="B70" i="70"/>
  <c r="T8" i="72"/>
  <c r="W8" i="72" s="1"/>
  <c r="X8" i="72" s="1"/>
  <c r="B8" i="72"/>
  <c r="T17" i="72"/>
  <c r="W17" i="72" s="1"/>
  <c r="X17" i="72" s="1"/>
  <c r="B17" i="72"/>
  <c r="T20" i="72"/>
  <c r="W20" i="72" s="1"/>
  <c r="X20" i="72" s="1"/>
  <c r="B20" i="72"/>
  <c r="B23" i="72"/>
  <c r="B26" i="72"/>
  <c r="T29" i="72"/>
  <c r="W29" i="72" s="1"/>
  <c r="X29" i="72" s="1"/>
  <c r="B29" i="72"/>
  <c r="T32" i="72"/>
  <c r="W32" i="72" s="1"/>
  <c r="X32" i="72" s="1"/>
  <c r="B32" i="72"/>
  <c r="T35" i="72"/>
  <c r="W35" i="72" s="1"/>
  <c r="X35" i="72" s="1"/>
  <c r="B35" i="72"/>
  <c r="B38" i="72"/>
  <c r="T41" i="72"/>
  <c r="W41" i="72" s="1"/>
  <c r="X41" i="72" s="1"/>
  <c r="B41" i="72"/>
  <c r="T44" i="72"/>
  <c r="W44" i="72" s="1"/>
  <c r="X44" i="72" s="1"/>
  <c r="B44" i="72"/>
  <c r="B47" i="72"/>
  <c r="B50" i="72"/>
  <c r="T53" i="72"/>
  <c r="W53" i="72" s="1"/>
  <c r="X53" i="72" s="1"/>
  <c r="B53" i="72"/>
  <c r="T56" i="72"/>
  <c r="W56" i="72" s="1"/>
  <c r="X56" i="72" s="1"/>
  <c r="B56" i="72"/>
  <c r="B59" i="72"/>
  <c r="B62" i="72"/>
  <c r="B65" i="72"/>
  <c r="T71" i="70"/>
  <c r="U71" i="70" s="1"/>
  <c r="B71" i="70"/>
  <c r="T7" i="72"/>
  <c r="W7" i="72" s="1"/>
  <c r="X7" i="72" s="1"/>
  <c r="B7" i="72"/>
  <c r="B36" i="70"/>
  <c r="T34" i="70"/>
  <c r="U34" i="70" s="1"/>
  <c r="B34" i="70"/>
  <c r="T43" i="70"/>
  <c r="U43" i="70" s="1"/>
  <c r="B43" i="70"/>
  <c r="B52" i="70"/>
  <c r="T61" i="70"/>
  <c r="W61" i="70" s="1"/>
  <c r="X61" i="70" s="1"/>
  <c r="B61" i="70"/>
  <c r="B64" i="70"/>
  <c r="T11" i="72"/>
  <c r="W11" i="72" s="1"/>
  <c r="X11" i="72" s="1"/>
  <c r="B11" i="72"/>
  <c r="T50" i="71"/>
  <c r="W50" i="71" s="1"/>
  <c r="X50" i="71" s="1"/>
  <c r="B50" i="71"/>
  <c r="T53" i="71"/>
  <c r="W53" i="71" s="1"/>
  <c r="X53" i="71" s="1"/>
  <c r="B53" i="71"/>
  <c r="T56" i="71"/>
  <c r="W56" i="71" s="1"/>
  <c r="X56" i="71" s="1"/>
  <c r="B56" i="71"/>
  <c r="T59" i="71"/>
  <c r="W59" i="71" s="1"/>
  <c r="X59" i="71" s="1"/>
  <c r="B59" i="71"/>
  <c r="T62" i="71"/>
  <c r="W62" i="71" s="1"/>
  <c r="X62" i="71" s="1"/>
  <c r="B62" i="71"/>
  <c r="T68" i="72"/>
  <c r="W68" i="72" s="1"/>
  <c r="X68" i="72" s="1"/>
  <c r="B68" i="72"/>
  <c r="B71" i="72"/>
  <c r="T53" i="70"/>
  <c r="W53" i="70" s="1"/>
  <c r="X53" i="70" s="1"/>
  <c r="B53" i="70"/>
  <c r="T72" i="71"/>
  <c r="W72" i="71" s="1"/>
  <c r="X72" i="71" s="1"/>
  <c r="B72" i="71"/>
  <c r="T39" i="70"/>
  <c r="U39" i="70" s="1"/>
  <c r="B39" i="70"/>
  <c r="T65" i="71"/>
  <c r="W65" i="71" s="1"/>
  <c r="X65" i="71" s="1"/>
  <c r="B65" i="71"/>
  <c r="B68" i="71"/>
  <c r="T71" i="71"/>
  <c r="W71" i="71" s="1"/>
  <c r="X71" i="71" s="1"/>
  <c r="B71" i="71"/>
  <c r="T6" i="72"/>
  <c r="U6" i="72" s="1"/>
  <c r="B6" i="72"/>
  <c r="B15" i="70"/>
  <c r="T26" i="70"/>
  <c r="W26" i="70" s="1"/>
  <c r="X26" i="70" s="1"/>
  <c r="B26" i="70"/>
  <c r="T29" i="70"/>
  <c r="W29" i="70" s="1"/>
  <c r="X29" i="70" s="1"/>
  <c r="B29" i="70"/>
  <c r="B32" i="70"/>
  <c r="T14" i="70"/>
  <c r="W14" i="70" s="1"/>
  <c r="X14" i="70" s="1"/>
  <c r="B14" i="70"/>
  <c r="T8" i="70"/>
  <c r="W8" i="70" s="1"/>
  <c r="X8" i="70" s="1"/>
  <c r="B8" i="70"/>
  <c r="T17" i="70"/>
  <c r="W17" i="70" s="1"/>
  <c r="X17" i="70" s="1"/>
  <c r="B17" i="70"/>
  <c r="T12" i="70"/>
  <c r="W12" i="70" s="1"/>
  <c r="X12" i="70" s="1"/>
  <c r="B12" i="70"/>
  <c r="T11" i="70"/>
  <c r="U11" i="70" s="1"/>
  <c r="B11" i="70"/>
  <c r="T23" i="70"/>
  <c r="U23" i="70" s="1"/>
  <c r="B23" i="70"/>
  <c r="T6" i="70"/>
  <c r="W6" i="70" s="1"/>
  <c r="X6" i="70" s="1"/>
  <c r="B6" i="70"/>
  <c r="T27" i="70"/>
  <c r="U27" i="70" s="1"/>
  <c r="B27" i="70"/>
  <c r="T30" i="70"/>
  <c r="U30" i="70" s="1"/>
  <c r="B30" i="70"/>
  <c r="T18" i="70"/>
  <c r="U18" i="70" s="1"/>
  <c r="B18" i="70"/>
  <c r="T21" i="70"/>
  <c r="W21" i="70" s="1"/>
  <c r="X21" i="70" s="1"/>
  <c r="B21" i="70"/>
  <c r="T7" i="70"/>
  <c r="W7" i="70" s="1"/>
  <c r="X7" i="70" s="1"/>
  <c r="B7" i="70"/>
  <c r="T10" i="70"/>
  <c r="W10" i="70" s="1"/>
  <c r="X10" i="70" s="1"/>
  <c r="B10" i="70"/>
  <c r="B16" i="70"/>
  <c r="B31" i="70"/>
  <c r="T25" i="70"/>
  <c r="W25" i="70" s="1"/>
  <c r="X25" i="70" s="1"/>
  <c r="B25" i="70"/>
  <c r="T9" i="70"/>
  <c r="W9" i="70" s="1"/>
  <c r="X9" i="70" s="1"/>
  <c r="B9" i="70"/>
  <c r="B19" i="70"/>
  <c r="T13" i="70"/>
  <c r="W13" i="70" s="1"/>
  <c r="X13" i="70" s="1"/>
  <c r="B13" i="70"/>
  <c r="T22" i="70"/>
  <c r="U22" i="70" s="1"/>
  <c r="B22" i="70"/>
  <c r="T13" i="71"/>
  <c r="W13" i="71" s="1"/>
  <c r="X13" i="71" s="1"/>
  <c r="B13" i="71"/>
  <c r="T29" i="71"/>
  <c r="W29" i="71" s="1"/>
  <c r="X29" i="71" s="1"/>
  <c r="B29" i="71"/>
  <c r="T6" i="71"/>
  <c r="W6" i="71" s="1"/>
  <c r="X6" i="71" s="1"/>
  <c r="B6" i="71"/>
  <c r="T17" i="71"/>
  <c r="W17" i="71" s="1"/>
  <c r="X17" i="71" s="1"/>
  <c r="B17" i="71"/>
  <c r="T9" i="71"/>
  <c r="W9" i="71" s="1"/>
  <c r="X9" i="71" s="1"/>
  <c r="B9" i="71"/>
  <c r="T11" i="71"/>
  <c r="W11" i="71" s="1"/>
  <c r="X11" i="71" s="1"/>
  <c r="B11" i="71"/>
  <c r="T15" i="71"/>
  <c r="W15" i="71" s="1"/>
  <c r="X15" i="71" s="1"/>
  <c r="B15" i="71"/>
  <c r="T21" i="71"/>
  <c r="W21" i="71" s="1"/>
  <c r="X21" i="71" s="1"/>
  <c r="B21" i="71"/>
  <c r="T24" i="71"/>
  <c r="W24" i="71" s="1"/>
  <c r="X24" i="71" s="1"/>
  <c r="B24" i="71"/>
  <c r="T30" i="71"/>
  <c r="W30" i="71" s="1"/>
  <c r="X30" i="71" s="1"/>
  <c r="B30" i="71"/>
  <c r="T33" i="71"/>
  <c r="W33" i="71" s="1"/>
  <c r="X33" i="71" s="1"/>
  <c r="B33" i="71"/>
  <c r="T36" i="71"/>
  <c r="W36" i="71" s="1"/>
  <c r="X36" i="71" s="1"/>
  <c r="B36" i="71"/>
  <c r="T39" i="71"/>
  <c r="W39" i="71" s="1"/>
  <c r="X39" i="71" s="1"/>
  <c r="B39" i="71"/>
  <c r="T42" i="71"/>
  <c r="W42" i="71" s="1"/>
  <c r="X42" i="71" s="1"/>
  <c r="B42" i="71"/>
  <c r="T45" i="71"/>
  <c r="W45" i="71" s="1"/>
  <c r="X45" i="71" s="1"/>
  <c r="B45" i="71"/>
  <c r="T14" i="71"/>
  <c r="W14" i="71" s="1"/>
  <c r="X14" i="71" s="1"/>
  <c r="B14" i="71"/>
  <c r="T26" i="71"/>
  <c r="W26" i="71" s="1"/>
  <c r="X26" i="71" s="1"/>
  <c r="B26" i="71"/>
  <c r="T12" i="71"/>
  <c r="W12" i="71" s="1"/>
  <c r="X12" i="71" s="1"/>
  <c r="B12" i="71"/>
  <c r="T18" i="71"/>
  <c r="W18" i="71" s="1"/>
  <c r="X18" i="71" s="1"/>
  <c r="B18" i="71"/>
  <c r="T27" i="71"/>
  <c r="W27" i="71" s="1"/>
  <c r="X27" i="71" s="1"/>
  <c r="B27" i="71"/>
  <c r="T10" i="71"/>
  <c r="W10" i="71" s="1"/>
  <c r="X10" i="71" s="1"/>
  <c r="B10" i="71"/>
  <c r="T32" i="71"/>
  <c r="W32" i="71" s="1"/>
  <c r="X32" i="71" s="1"/>
  <c r="B32" i="71"/>
  <c r="T7" i="71"/>
  <c r="U7" i="71" s="1"/>
  <c r="B7" i="71"/>
  <c r="T35" i="71"/>
  <c r="W35" i="71" s="1"/>
  <c r="X35" i="71" s="1"/>
  <c r="B35" i="71"/>
  <c r="T19" i="71"/>
  <c r="W19" i="71" s="1"/>
  <c r="X19" i="71" s="1"/>
  <c r="B19" i="71"/>
  <c r="T28" i="71"/>
  <c r="W28" i="71" s="1"/>
  <c r="X28" i="71" s="1"/>
  <c r="B28" i="71"/>
  <c r="T34" i="71"/>
  <c r="W34" i="71" s="1"/>
  <c r="X34" i="71" s="1"/>
  <c r="B34" i="71"/>
  <c r="T37" i="71"/>
  <c r="W37" i="71" s="1"/>
  <c r="X37" i="71" s="1"/>
  <c r="B37" i="71"/>
  <c r="T40" i="71"/>
  <c r="W40" i="71" s="1"/>
  <c r="X40" i="71" s="1"/>
  <c r="B40" i="71"/>
  <c r="T43" i="71"/>
  <c r="W43" i="71" s="1"/>
  <c r="X43" i="71" s="1"/>
  <c r="B43" i="71"/>
  <c r="T46" i="71"/>
  <c r="W46" i="71" s="1"/>
  <c r="X46" i="71" s="1"/>
  <c r="B46" i="71"/>
  <c r="T25" i="71"/>
  <c r="W25" i="71" s="1"/>
  <c r="X25" i="71" s="1"/>
  <c r="B25" i="71"/>
  <c r="T5" i="71"/>
  <c r="W5" i="71" s="1"/>
  <c r="X5" i="71" s="1"/>
  <c r="B5" i="71"/>
  <c r="T16" i="71"/>
  <c r="W16" i="71" s="1"/>
  <c r="X16" i="71" s="1"/>
  <c r="B16" i="71"/>
  <c r="T22" i="71"/>
  <c r="W22" i="71" s="1"/>
  <c r="X22" i="71" s="1"/>
  <c r="B22" i="71"/>
  <c r="T31" i="71"/>
  <c r="W31" i="71" s="1"/>
  <c r="X31" i="71" s="1"/>
  <c r="B31" i="71"/>
  <c r="T8" i="71"/>
  <c r="W8" i="71" s="1"/>
  <c r="X8" i="71" s="1"/>
  <c r="B8" i="71"/>
  <c r="T20" i="71"/>
  <c r="W20" i="71" s="1"/>
  <c r="X20" i="71" s="1"/>
  <c r="B20" i="71"/>
  <c r="T38" i="71"/>
  <c r="W38" i="71" s="1"/>
  <c r="X38" i="71" s="1"/>
  <c r="B38" i="71"/>
  <c r="T41" i="71"/>
  <c r="W41" i="71" s="1"/>
  <c r="X41" i="71" s="1"/>
  <c r="B41" i="71"/>
  <c r="T44" i="71"/>
  <c r="W44" i="71" s="1"/>
  <c r="X44" i="71" s="1"/>
  <c r="B44" i="71"/>
  <c r="T47" i="71"/>
  <c r="W47" i="71" s="1"/>
  <c r="X47" i="71" s="1"/>
  <c r="B47" i="71"/>
  <c r="T23" i="71"/>
  <c r="W23" i="71" s="1"/>
  <c r="X23" i="71" s="1"/>
  <c r="B23" i="71"/>
  <c r="T5" i="70"/>
  <c r="U5" i="70" s="1"/>
  <c r="T48" i="71"/>
  <c r="W48" i="71" s="1"/>
  <c r="X48" i="71" s="1"/>
  <c r="T68" i="71"/>
  <c r="W68" i="71" s="1"/>
  <c r="X68" i="71" s="1"/>
  <c r="T71" i="72"/>
  <c r="W71" i="72" s="1"/>
  <c r="X71" i="72" s="1"/>
  <c r="T51" i="70"/>
  <c r="W51" i="70" s="1"/>
  <c r="X51" i="70" s="1"/>
  <c r="U47" i="70"/>
  <c r="T51" i="72"/>
  <c r="W51" i="72" s="1"/>
  <c r="X51" i="72" s="1"/>
  <c r="T23" i="72"/>
  <c r="W23" i="72" s="1"/>
  <c r="X23" i="72" s="1"/>
  <c r="T49" i="72"/>
  <c r="W49" i="72" s="1"/>
  <c r="X49" i="72" s="1"/>
  <c r="T65" i="72"/>
  <c r="W65" i="72" s="1"/>
  <c r="X65" i="72" s="1"/>
  <c r="T52" i="71"/>
  <c r="W52" i="71" s="1"/>
  <c r="X52" i="71" s="1"/>
  <c r="T39" i="72"/>
  <c r="W39" i="72" s="1"/>
  <c r="X39" i="72" s="1"/>
  <c r="T47" i="72"/>
  <c r="W47" i="72" s="1"/>
  <c r="X47" i="72" s="1"/>
  <c r="T63" i="72"/>
  <c r="W63" i="72" s="1"/>
  <c r="X63" i="72" s="1"/>
  <c r="T59" i="72"/>
  <c r="W59" i="72" s="1"/>
  <c r="X59" i="72" s="1"/>
  <c r="U51" i="71"/>
  <c r="T60" i="71"/>
  <c r="W60" i="71" s="1"/>
  <c r="X60" i="71" s="1"/>
  <c r="U57" i="72"/>
  <c r="X12" i="72"/>
  <c r="U67" i="72"/>
  <c r="X57" i="70"/>
  <c r="T43" i="72"/>
  <c r="W43" i="72" s="1"/>
  <c r="X43" i="72" s="1"/>
  <c r="U12" i="72"/>
  <c r="T15" i="70"/>
  <c r="U15" i="70" s="1"/>
  <c r="U15" i="72"/>
  <c r="W35" i="70"/>
  <c r="X35" i="70" s="1"/>
  <c r="X38" i="70"/>
  <c r="T19" i="70"/>
  <c r="T31" i="70"/>
  <c r="X36" i="72"/>
  <c r="X45" i="72"/>
  <c r="X57" i="72"/>
  <c r="U72" i="72"/>
  <c r="X72" i="72"/>
  <c r="U36" i="72"/>
  <c r="X67" i="72"/>
  <c r="T14" i="72"/>
  <c r="W14" i="72" s="1"/>
  <c r="X14" i="72" s="1"/>
  <c r="T18" i="72"/>
  <c r="W18" i="72" s="1"/>
  <c r="X18" i="72" s="1"/>
  <c r="T22" i="72"/>
  <c r="W22" i="72" s="1"/>
  <c r="X22" i="72" s="1"/>
  <c r="T26" i="72"/>
  <c r="W26" i="72" s="1"/>
  <c r="X26" i="72" s="1"/>
  <c r="T34" i="72"/>
  <c r="W34" i="72" s="1"/>
  <c r="X34" i="72" s="1"/>
  <c r="T38" i="72"/>
  <c r="W38" i="72" s="1"/>
  <c r="X38" i="72" s="1"/>
  <c r="T46" i="72"/>
  <c r="W46" i="72" s="1"/>
  <c r="X46" i="72" s="1"/>
  <c r="T54" i="72"/>
  <c r="W54" i="72" s="1"/>
  <c r="X54" i="72" s="1"/>
  <c r="T58" i="72"/>
  <c r="W58" i="72" s="1"/>
  <c r="X58" i="72" s="1"/>
  <c r="T62" i="72"/>
  <c r="W62" i="72" s="1"/>
  <c r="X62" i="72" s="1"/>
  <c r="T66" i="72"/>
  <c r="W66" i="72" s="1"/>
  <c r="X66" i="72" s="1"/>
  <c r="T70" i="72"/>
  <c r="W70" i="72" s="1"/>
  <c r="X70" i="72" s="1"/>
  <c r="T30" i="72"/>
  <c r="W30" i="72" s="1"/>
  <c r="X30" i="72" s="1"/>
  <c r="T42" i="72"/>
  <c r="W42" i="72" s="1"/>
  <c r="X42" i="72" s="1"/>
  <c r="T50" i="72"/>
  <c r="W50" i="72" s="1"/>
  <c r="X50" i="72" s="1"/>
  <c r="X51" i="71"/>
  <c r="U59" i="70"/>
  <c r="T28" i="70"/>
  <c r="W28" i="70" s="1"/>
  <c r="X28" i="70" s="1"/>
  <c r="T40" i="70"/>
  <c r="W40" i="70" s="1"/>
  <c r="X40" i="70" s="1"/>
  <c r="T44" i="70"/>
  <c r="W44" i="70" s="1"/>
  <c r="X44" i="70" s="1"/>
  <c r="T48" i="70"/>
  <c r="W48" i="70" s="1"/>
  <c r="X48" i="70" s="1"/>
  <c r="T52" i="70"/>
  <c r="W52" i="70" s="1"/>
  <c r="X52" i="70" s="1"/>
  <c r="T60" i="70"/>
  <c r="W60" i="70" s="1"/>
  <c r="X60" i="70" s="1"/>
  <c r="T64" i="70"/>
  <c r="W64" i="70" s="1"/>
  <c r="X64" i="70" s="1"/>
  <c r="T68" i="70"/>
  <c r="W68" i="70" s="1"/>
  <c r="X68" i="70" s="1"/>
  <c r="T72" i="70"/>
  <c r="W72" i="70" s="1"/>
  <c r="X72" i="70" s="1"/>
  <c r="T16" i="70"/>
  <c r="W16" i="70" s="1"/>
  <c r="X16" i="70" s="1"/>
  <c r="T20" i="70"/>
  <c r="T32" i="70"/>
  <c r="T56" i="70"/>
  <c r="W56" i="70" s="1"/>
  <c r="X56" i="70" s="1"/>
  <c r="T24" i="70"/>
  <c r="T36" i="70"/>
  <c r="U9" i="79"/>
  <c r="U11" i="79"/>
  <c r="U12" i="79"/>
  <c r="N12" i="79"/>
  <c r="U10" i="79"/>
  <c r="N9" i="79"/>
  <c r="N10" i="79"/>
  <c r="N11" i="79"/>
  <c r="U38" i="70" l="1"/>
  <c r="W43" i="70"/>
  <c r="X43" i="70" s="1"/>
  <c r="U66" i="71"/>
  <c r="U10" i="72"/>
  <c r="U54" i="71"/>
  <c r="U63" i="70"/>
  <c r="U60" i="72"/>
  <c r="U45" i="72"/>
  <c r="U55" i="71"/>
  <c r="U42" i="70"/>
  <c r="W70" i="70"/>
  <c r="X70" i="70" s="1"/>
  <c r="U32" i="72"/>
  <c r="U69" i="71"/>
  <c r="U21" i="72"/>
  <c r="U46" i="71"/>
  <c r="U49" i="71"/>
  <c r="U53" i="72"/>
  <c r="U21" i="70"/>
  <c r="U29" i="70"/>
  <c r="U45" i="71"/>
  <c r="U6" i="71"/>
  <c r="U68" i="72"/>
  <c r="U63" i="71"/>
  <c r="U33" i="70"/>
  <c r="U37" i="70"/>
  <c r="U45" i="70"/>
  <c r="U18" i="71"/>
  <c r="U39" i="71"/>
  <c r="W30" i="70"/>
  <c r="X30" i="70" s="1"/>
  <c r="U17" i="70"/>
  <c r="W6" i="72"/>
  <c r="X6" i="72" s="1"/>
  <c r="U35" i="72"/>
  <c r="U24" i="72"/>
  <c r="U23" i="71"/>
  <c r="U15" i="71"/>
  <c r="U13" i="71"/>
  <c r="U19" i="71"/>
  <c r="U20" i="71"/>
  <c r="U28" i="71"/>
  <c r="U25" i="70"/>
  <c r="U29" i="71"/>
  <c r="U26" i="70"/>
  <c r="U8" i="72"/>
  <c r="U21" i="71"/>
  <c r="U25" i="71"/>
  <c r="U12" i="70"/>
  <c r="U50" i="71"/>
  <c r="U31" i="72"/>
  <c r="U27" i="71"/>
  <c r="F52" i="80"/>
  <c r="C52" i="80"/>
  <c r="P10" i="79"/>
  <c r="S10" i="79"/>
  <c r="P9" i="79"/>
  <c r="S9" i="79"/>
  <c r="P12" i="79"/>
  <c r="S12" i="79"/>
  <c r="P11" i="79"/>
  <c r="S11" i="79"/>
  <c r="W54" i="70"/>
  <c r="X54" i="70" s="1"/>
  <c r="U56" i="72"/>
  <c r="U30" i="71"/>
  <c r="U57" i="70"/>
  <c r="U14" i="71"/>
  <c r="U16" i="72"/>
  <c r="U57" i="71"/>
  <c r="U55" i="72"/>
  <c r="T52" i="80"/>
  <c r="U29" i="72"/>
  <c r="U7" i="72"/>
  <c r="U28" i="72"/>
  <c r="U64" i="72"/>
  <c r="U67" i="70"/>
  <c r="U7" i="70"/>
  <c r="U37" i="71"/>
  <c r="W23" i="70"/>
  <c r="X23" i="70" s="1"/>
  <c r="U17" i="71"/>
  <c r="U41" i="71"/>
  <c r="U37" i="72"/>
  <c r="U9" i="72"/>
  <c r="U20" i="72"/>
  <c r="U46" i="70"/>
  <c r="U62" i="70"/>
  <c r="U69" i="70"/>
  <c r="U69" i="72"/>
  <c r="W7" i="71"/>
  <c r="X7" i="71" s="1"/>
  <c r="U40" i="72"/>
  <c r="U63" i="72"/>
  <c r="U41" i="72"/>
  <c r="U40" i="71"/>
  <c r="U71" i="71"/>
  <c r="U59" i="71"/>
  <c r="U9" i="71"/>
  <c r="U22" i="71"/>
  <c r="U33" i="71"/>
  <c r="U19" i="72"/>
  <c r="U64" i="71"/>
  <c r="U49" i="70"/>
  <c r="U14" i="70"/>
  <c r="U11" i="72"/>
  <c r="U26" i="71"/>
  <c r="U10" i="70"/>
  <c r="W71" i="70"/>
  <c r="X71" i="70" s="1"/>
  <c r="U6" i="70"/>
  <c r="U13" i="70"/>
  <c r="U62" i="71"/>
  <c r="U5" i="72"/>
  <c r="U33" i="72"/>
  <c r="U65" i="70"/>
  <c r="U61" i="72"/>
  <c r="U36" i="71"/>
  <c r="W50" i="70"/>
  <c r="X50" i="70" s="1"/>
  <c r="U47" i="71"/>
  <c r="W27" i="70"/>
  <c r="X27" i="70" s="1"/>
  <c r="U31" i="71"/>
  <c r="U35" i="71"/>
  <c r="U43" i="71"/>
  <c r="W22" i="70"/>
  <c r="X22" i="70" s="1"/>
  <c r="U11" i="71"/>
  <c r="U44" i="72"/>
  <c r="U12" i="71"/>
  <c r="W58" i="70"/>
  <c r="X58" i="70" s="1"/>
  <c r="U8" i="70"/>
  <c r="U25" i="72"/>
  <c r="W34" i="70"/>
  <c r="X34" i="70" s="1"/>
  <c r="U23" i="72"/>
  <c r="U58" i="71"/>
  <c r="U44" i="71"/>
  <c r="U65" i="71"/>
  <c r="U56" i="71"/>
  <c r="U72" i="71"/>
  <c r="U67" i="71"/>
  <c r="U51" i="70"/>
  <c r="U53" i="70"/>
  <c r="U27" i="72"/>
  <c r="Q52" i="80"/>
  <c r="U48" i="72"/>
  <c r="W11" i="70"/>
  <c r="X11" i="70" s="1"/>
  <c r="U48" i="71"/>
  <c r="U41" i="70"/>
  <c r="U51" i="72"/>
  <c r="U61" i="70"/>
  <c r="U52" i="72"/>
  <c r="U53" i="71"/>
  <c r="U61" i="71"/>
  <c r="W39" i="70"/>
  <c r="X39" i="70" s="1"/>
  <c r="U13" i="72"/>
  <c r="W55" i="70"/>
  <c r="X55" i="70" s="1"/>
  <c r="W66" i="70"/>
  <c r="X66" i="70" s="1"/>
  <c r="U70" i="71"/>
  <c r="U17" i="72"/>
  <c r="U9" i="70"/>
  <c r="U32" i="71"/>
  <c r="U10" i="71"/>
  <c r="U5" i="71"/>
  <c r="U24" i="71"/>
  <c r="U34" i="71"/>
  <c r="W18" i="70"/>
  <c r="X18" i="70" s="1"/>
  <c r="U38" i="71"/>
  <c r="U42" i="71"/>
  <c r="U8" i="71"/>
  <c r="U16" i="71"/>
  <c r="W20" i="70"/>
  <c r="X20" i="70" s="1"/>
  <c r="W32" i="70"/>
  <c r="X32" i="70" s="1"/>
  <c r="U39" i="72"/>
  <c r="U47" i="72"/>
  <c r="U68" i="71"/>
  <c r="U71" i="72"/>
  <c r="W36" i="70"/>
  <c r="X36" i="70" s="1"/>
  <c r="W5" i="70"/>
  <c r="X5" i="70" s="1"/>
  <c r="W24" i="70"/>
  <c r="X24" i="70" s="1"/>
  <c r="U48" i="70"/>
  <c r="U59" i="72"/>
  <c r="U65" i="72"/>
  <c r="U49" i="72"/>
  <c r="U60" i="71"/>
  <c r="U52" i="71"/>
  <c r="U36" i="70"/>
  <c r="U68" i="70"/>
  <c r="W15" i="70"/>
  <c r="X15" i="70" s="1"/>
  <c r="U72" i="70"/>
  <c r="U50" i="72"/>
  <c r="U62" i="72"/>
  <c r="U43" i="72"/>
  <c r="U18" i="72"/>
  <c r="U26" i="72"/>
  <c r="U28" i="70"/>
  <c r="U16" i="70"/>
  <c r="U31" i="70"/>
  <c r="W31" i="70"/>
  <c r="X31" i="70" s="1"/>
  <c r="U19" i="70"/>
  <c r="W19" i="70"/>
  <c r="X19" i="70" s="1"/>
  <c r="U30" i="72"/>
  <c r="U54" i="72"/>
  <c r="U14" i="72"/>
  <c r="U58" i="72"/>
  <c r="U34" i="72"/>
  <c r="U38" i="72"/>
  <c r="U46" i="72"/>
  <c r="U66" i="72"/>
  <c r="U42" i="72"/>
  <c r="U22" i="72"/>
  <c r="U70" i="72"/>
  <c r="U60" i="70"/>
  <c r="U24" i="70"/>
  <c r="U52" i="70"/>
  <c r="U56" i="70"/>
  <c r="U32" i="70"/>
  <c r="U64" i="70"/>
  <c r="U44" i="70"/>
  <c r="U40" i="70"/>
  <c r="U20" i="70"/>
  <c r="AF52" i="80" l="1"/>
  <c r="V72" i="68"/>
  <c r="S72" i="68"/>
  <c r="R72" i="68"/>
  <c r="D72" i="68"/>
  <c r="Y72" i="68" s="1"/>
  <c r="V71" i="68"/>
  <c r="S71" i="68"/>
  <c r="R71" i="68"/>
  <c r="D71" i="68"/>
  <c r="Y71" i="68" s="1"/>
  <c r="V70" i="68"/>
  <c r="S70" i="68"/>
  <c r="R70" i="68"/>
  <c r="D70" i="68"/>
  <c r="Y70" i="68" s="1"/>
  <c r="V69" i="68"/>
  <c r="S69" i="68"/>
  <c r="R69" i="68"/>
  <c r="D69" i="68"/>
  <c r="Y69" i="68" s="1"/>
  <c r="V68" i="68"/>
  <c r="S68" i="68"/>
  <c r="R68" i="68"/>
  <c r="D68" i="68"/>
  <c r="Y68" i="68" s="1"/>
  <c r="V67" i="68"/>
  <c r="S67" i="68"/>
  <c r="R67" i="68"/>
  <c r="D67" i="68"/>
  <c r="Y67" i="68" s="1"/>
  <c r="V66" i="68"/>
  <c r="S66" i="68"/>
  <c r="R66" i="68"/>
  <c r="D66" i="68"/>
  <c r="Y66" i="68" s="1"/>
  <c r="V65" i="68"/>
  <c r="S65" i="68"/>
  <c r="R65" i="68"/>
  <c r="D65" i="68"/>
  <c r="Y65" i="68" s="1"/>
  <c r="V64" i="68"/>
  <c r="S64" i="68"/>
  <c r="R64" i="68"/>
  <c r="D64" i="68"/>
  <c r="Y64" i="68" s="1"/>
  <c r="V63" i="68"/>
  <c r="S63" i="68"/>
  <c r="R63" i="68"/>
  <c r="D63" i="68"/>
  <c r="Y63" i="68" s="1"/>
  <c r="V62" i="68"/>
  <c r="S62" i="68"/>
  <c r="R62" i="68"/>
  <c r="D62" i="68"/>
  <c r="Y62" i="68" s="1"/>
  <c r="V61" i="68"/>
  <c r="S61" i="68"/>
  <c r="R61" i="68"/>
  <c r="D61" i="68"/>
  <c r="Y61" i="68" s="1"/>
  <c r="V60" i="68"/>
  <c r="S60" i="68"/>
  <c r="R60" i="68"/>
  <c r="D60" i="68"/>
  <c r="Y60" i="68" s="1"/>
  <c r="V59" i="68"/>
  <c r="S59" i="68"/>
  <c r="R59" i="68"/>
  <c r="D59" i="68"/>
  <c r="Y59" i="68" s="1"/>
  <c r="V58" i="68"/>
  <c r="S58" i="68"/>
  <c r="R58" i="68"/>
  <c r="D58" i="68"/>
  <c r="Y58" i="68" s="1"/>
  <c r="V57" i="68"/>
  <c r="S57" i="68"/>
  <c r="R57" i="68"/>
  <c r="D57" i="68"/>
  <c r="Y57" i="68" s="1"/>
  <c r="V56" i="68"/>
  <c r="S56" i="68"/>
  <c r="R56" i="68"/>
  <c r="D56" i="68"/>
  <c r="Y56" i="68" s="1"/>
  <c r="V55" i="68"/>
  <c r="S55" i="68"/>
  <c r="R55" i="68"/>
  <c r="D55" i="68"/>
  <c r="Y55" i="68" s="1"/>
  <c r="V54" i="68"/>
  <c r="S54" i="68"/>
  <c r="R54" i="68"/>
  <c r="D54" i="68"/>
  <c r="Y54" i="68" s="1"/>
  <c r="V53" i="68"/>
  <c r="S53" i="68"/>
  <c r="R53" i="68"/>
  <c r="D53" i="68"/>
  <c r="Y53" i="68" s="1"/>
  <c r="V52" i="68"/>
  <c r="S52" i="68"/>
  <c r="R52" i="68"/>
  <c r="D52" i="68"/>
  <c r="Y52" i="68" s="1"/>
  <c r="V51" i="68"/>
  <c r="S51" i="68"/>
  <c r="R51" i="68"/>
  <c r="D51" i="68"/>
  <c r="Y51" i="68" s="1"/>
  <c r="V50" i="68"/>
  <c r="S50" i="68"/>
  <c r="R50" i="68"/>
  <c r="D50" i="68"/>
  <c r="Y50" i="68" s="1"/>
  <c r="V49" i="68"/>
  <c r="S49" i="68"/>
  <c r="R49" i="68"/>
  <c r="D49" i="68"/>
  <c r="Y49" i="68" s="1"/>
  <c r="V48" i="68"/>
  <c r="S48" i="68"/>
  <c r="R48" i="68"/>
  <c r="D48" i="68"/>
  <c r="Y48" i="68" s="1"/>
  <c r="V47" i="68"/>
  <c r="S47" i="68"/>
  <c r="R47" i="68"/>
  <c r="D47" i="68"/>
  <c r="Y47" i="68" s="1"/>
  <c r="V46" i="68"/>
  <c r="S46" i="68"/>
  <c r="R46" i="68"/>
  <c r="D46" i="68"/>
  <c r="Y46" i="68" s="1"/>
  <c r="V45" i="68"/>
  <c r="S45" i="68"/>
  <c r="R45" i="68"/>
  <c r="D45" i="68"/>
  <c r="Y45" i="68" s="1"/>
  <c r="V44" i="68"/>
  <c r="S44" i="68"/>
  <c r="R44" i="68"/>
  <c r="D44" i="68"/>
  <c r="Y44" i="68" s="1"/>
  <c r="V43" i="68"/>
  <c r="S43" i="68"/>
  <c r="R43" i="68"/>
  <c r="D43" i="68"/>
  <c r="Y43" i="68" s="1"/>
  <c r="V42" i="68"/>
  <c r="S42" i="68"/>
  <c r="R42" i="68"/>
  <c r="D42" i="68"/>
  <c r="Y42" i="68" s="1"/>
  <c r="V41" i="68"/>
  <c r="S41" i="68"/>
  <c r="R41" i="68"/>
  <c r="D41" i="68"/>
  <c r="Y41" i="68" s="1"/>
  <c r="V40" i="68"/>
  <c r="S40" i="68"/>
  <c r="R40" i="68"/>
  <c r="D40" i="68"/>
  <c r="Y40" i="68" s="1"/>
  <c r="V39" i="68"/>
  <c r="S39" i="68"/>
  <c r="R39" i="68"/>
  <c r="D39" i="68"/>
  <c r="Y39" i="68" s="1"/>
  <c r="V38" i="68"/>
  <c r="S38" i="68"/>
  <c r="R38" i="68"/>
  <c r="D38" i="68"/>
  <c r="Y38" i="68" s="1"/>
  <c r="V37" i="68"/>
  <c r="S37" i="68"/>
  <c r="R37" i="68"/>
  <c r="D37" i="68"/>
  <c r="Y37" i="68" s="1"/>
  <c r="V36" i="68"/>
  <c r="S36" i="68"/>
  <c r="R36" i="68"/>
  <c r="D36" i="68"/>
  <c r="Y36" i="68" s="1"/>
  <c r="V35" i="68"/>
  <c r="S35" i="68"/>
  <c r="R35" i="68"/>
  <c r="D35" i="68"/>
  <c r="Y35" i="68" s="1"/>
  <c r="V34" i="68"/>
  <c r="S34" i="68"/>
  <c r="R34" i="68"/>
  <c r="D34" i="68"/>
  <c r="Y34" i="68" s="1"/>
  <c r="V33" i="68"/>
  <c r="S33" i="68"/>
  <c r="R33" i="68"/>
  <c r="D33" i="68"/>
  <c r="Y33" i="68" s="1"/>
  <c r="V32" i="68"/>
  <c r="S32" i="68"/>
  <c r="R32" i="68"/>
  <c r="D32" i="68"/>
  <c r="Y32" i="68" s="1"/>
  <c r="V31" i="68"/>
  <c r="S31" i="68"/>
  <c r="R31" i="68"/>
  <c r="D31" i="68"/>
  <c r="Y31" i="68" s="1"/>
  <c r="V30" i="68"/>
  <c r="S30" i="68"/>
  <c r="R30" i="68"/>
  <c r="D30" i="68"/>
  <c r="Y30" i="68" s="1"/>
  <c r="V29" i="68"/>
  <c r="S29" i="68"/>
  <c r="R29" i="68"/>
  <c r="D29" i="68"/>
  <c r="Y29" i="68" s="1"/>
  <c r="V28" i="68"/>
  <c r="S28" i="68"/>
  <c r="R28" i="68"/>
  <c r="D28" i="68"/>
  <c r="Y28" i="68" s="1"/>
  <c r="V27" i="68"/>
  <c r="S27" i="68"/>
  <c r="R27" i="68"/>
  <c r="D27" i="68"/>
  <c r="Y27" i="68" s="1"/>
  <c r="V26" i="68"/>
  <c r="S26" i="68"/>
  <c r="R26" i="68"/>
  <c r="D26" i="68"/>
  <c r="Y26" i="68" s="1"/>
  <c r="V25" i="68"/>
  <c r="S25" i="68"/>
  <c r="R25" i="68"/>
  <c r="D25" i="68"/>
  <c r="Y25" i="68" s="1"/>
  <c r="V24" i="68"/>
  <c r="S24" i="68"/>
  <c r="R24" i="68"/>
  <c r="D24" i="68"/>
  <c r="Y24" i="68" s="1"/>
  <c r="V23" i="68"/>
  <c r="S23" i="68"/>
  <c r="R23" i="68"/>
  <c r="D23" i="68"/>
  <c r="Y23" i="68" s="1"/>
  <c r="V22" i="68"/>
  <c r="S22" i="68"/>
  <c r="R22" i="68"/>
  <c r="D22" i="68"/>
  <c r="Y22" i="68" s="1"/>
  <c r="V21" i="68"/>
  <c r="S21" i="68"/>
  <c r="R21" i="68"/>
  <c r="D21" i="68"/>
  <c r="Y21" i="68" s="1"/>
  <c r="V20" i="68"/>
  <c r="S20" i="68"/>
  <c r="R20" i="68"/>
  <c r="D20" i="68"/>
  <c r="Y20" i="68" s="1"/>
  <c r="V19" i="68"/>
  <c r="S19" i="68"/>
  <c r="R19" i="68"/>
  <c r="D19" i="68"/>
  <c r="Y19" i="68" s="1"/>
  <c r="V18" i="68"/>
  <c r="S18" i="68"/>
  <c r="R18" i="68"/>
  <c r="D18" i="68"/>
  <c r="Y18" i="68" s="1"/>
  <c r="V17" i="68"/>
  <c r="S17" i="68"/>
  <c r="R17" i="68"/>
  <c r="D17" i="68"/>
  <c r="Y17" i="68" s="1"/>
  <c r="V16" i="68"/>
  <c r="S16" i="68"/>
  <c r="R16" i="68"/>
  <c r="D16" i="68"/>
  <c r="Y16" i="68" s="1"/>
  <c r="V15" i="68"/>
  <c r="S15" i="68"/>
  <c r="R15" i="68"/>
  <c r="D15" i="68"/>
  <c r="Y15" i="68" s="1"/>
  <c r="V14" i="68"/>
  <c r="S14" i="68"/>
  <c r="R14" i="68"/>
  <c r="D14" i="68"/>
  <c r="Y14" i="68" s="1"/>
  <c r="V13" i="68"/>
  <c r="S13" i="68"/>
  <c r="R13" i="68"/>
  <c r="D13" i="68"/>
  <c r="Y13" i="68" s="1"/>
  <c r="V12" i="68"/>
  <c r="S12" i="68"/>
  <c r="R12" i="68"/>
  <c r="D12" i="68"/>
  <c r="Y12" i="68" s="1"/>
  <c r="V11" i="68"/>
  <c r="S11" i="68"/>
  <c r="R11" i="68"/>
  <c r="D11" i="68"/>
  <c r="Y11" i="68" s="1"/>
  <c r="V10" i="68"/>
  <c r="S10" i="68"/>
  <c r="R10" i="68"/>
  <c r="D10" i="68"/>
  <c r="Y10" i="68" s="1"/>
  <c r="V9" i="68"/>
  <c r="S9" i="68"/>
  <c r="R9" i="68"/>
  <c r="D9" i="68"/>
  <c r="Y9" i="68" s="1"/>
  <c r="V8" i="68"/>
  <c r="S8" i="68"/>
  <c r="R8" i="68"/>
  <c r="D8" i="68"/>
  <c r="Y8" i="68" s="1"/>
  <c r="AC7" i="68"/>
  <c r="V7" i="68"/>
  <c r="S7" i="68"/>
  <c r="R7" i="68"/>
  <c r="D7" i="68"/>
  <c r="Y7" i="68" s="1"/>
  <c r="V6" i="68"/>
  <c r="S6" i="68"/>
  <c r="R6" i="68"/>
  <c r="D6" i="68"/>
  <c r="Y6" i="68" s="1"/>
  <c r="V5" i="68"/>
  <c r="S5" i="68"/>
  <c r="R5" i="68"/>
  <c r="D5" i="68"/>
  <c r="Y5" i="68" s="1"/>
  <c r="U9" i="27"/>
  <c r="B5" i="68" l="1"/>
  <c r="T22" i="68"/>
  <c r="W22" i="68" s="1"/>
  <c r="B22" i="68"/>
  <c r="T34" i="68"/>
  <c r="W34" i="68" s="1"/>
  <c r="B34" i="68"/>
  <c r="B64" i="68"/>
  <c r="B67" i="68"/>
  <c r="T25" i="68"/>
  <c r="W25" i="68" s="1"/>
  <c r="B25" i="68"/>
  <c r="T31" i="68"/>
  <c r="W31" i="68" s="1"/>
  <c r="B31" i="68"/>
  <c r="B61" i="68"/>
  <c r="T70" i="68"/>
  <c r="W70" i="68" s="1"/>
  <c r="X70" i="68" s="1"/>
  <c r="B70" i="68"/>
  <c r="T20" i="68"/>
  <c r="W20" i="68" s="1"/>
  <c r="B20" i="68"/>
  <c r="T35" i="68"/>
  <c r="W35" i="68" s="1"/>
  <c r="B35" i="68"/>
  <c r="B50" i="68"/>
  <c r="B59" i="68"/>
  <c r="T11" i="68"/>
  <c r="W11" i="68" s="1"/>
  <c r="B11" i="68"/>
  <c r="T44" i="68"/>
  <c r="W44" i="68" s="1"/>
  <c r="B44" i="68"/>
  <c r="B62" i="68"/>
  <c r="T32" i="68"/>
  <c r="W32" i="68" s="1"/>
  <c r="B32" i="68"/>
  <c r="T41" i="68"/>
  <c r="W41" i="68" s="1"/>
  <c r="B41" i="68"/>
  <c r="B53" i="68"/>
  <c r="B65" i="68"/>
  <c r="B71" i="68"/>
  <c r="T23" i="68"/>
  <c r="W23" i="68" s="1"/>
  <c r="B23" i="68"/>
  <c r="T38" i="68"/>
  <c r="W38" i="68" s="1"/>
  <c r="B38" i="68"/>
  <c r="B47" i="68"/>
  <c r="T56" i="68"/>
  <c r="W56" i="68" s="1"/>
  <c r="X56" i="68" s="1"/>
  <c r="B56" i="68"/>
  <c r="B68" i="68"/>
  <c r="T6" i="68"/>
  <c r="B6" i="68"/>
  <c r="T59" i="68"/>
  <c r="W59" i="68" s="1"/>
  <c r="X59" i="68" s="1"/>
  <c r="T13" i="68"/>
  <c r="W13" i="68" s="1"/>
  <c r="B13" i="68"/>
  <c r="T29" i="68"/>
  <c r="W29" i="68" s="1"/>
  <c r="B29" i="68"/>
  <c r="T15" i="68"/>
  <c r="W15" i="68" s="1"/>
  <c r="B15" i="68"/>
  <c r="T27" i="68"/>
  <c r="W27" i="68" s="1"/>
  <c r="B27" i="68"/>
  <c r="T39" i="68"/>
  <c r="W39" i="68" s="1"/>
  <c r="B39" i="68"/>
  <c r="B51" i="68"/>
  <c r="B54" i="68"/>
  <c r="T57" i="68"/>
  <c r="W57" i="68" s="1"/>
  <c r="B57" i="68"/>
  <c r="T10" i="68"/>
  <c r="W10" i="68" s="1"/>
  <c r="B10" i="68"/>
  <c r="T8" i="68"/>
  <c r="W8" i="68" s="1"/>
  <c r="B8" i="68"/>
  <c r="T17" i="68"/>
  <c r="W17" i="68" s="1"/>
  <c r="B17" i="68"/>
  <c r="T12" i="68"/>
  <c r="W12" i="68" s="1"/>
  <c r="B12" i="68"/>
  <c r="T24" i="68"/>
  <c r="W24" i="68" s="1"/>
  <c r="B24" i="68"/>
  <c r="T36" i="68"/>
  <c r="W36" i="68" s="1"/>
  <c r="B36" i="68"/>
  <c r="B45" i="68"/>
  <c r="T63" i="68"/>
  <c r="W63" i="68" s="1"/>
  <c r="X63" i="68" s="1"/>
  <c r="B63" i="68"/>
  <c r="T72" i="68"/>
  <c r="W72" i="68" s="1"/>
  <c r="B72" i="68"/>
  <c r="T16" i="68"/>
  <c r="W16" i="68" s="1"/>
  <c r="B16" i="68"/>
  <c r="T26" i="68"/>
  <c r="W26" i="68" s="1"/>
  <c r="B26" i="68"/>
  <c r="T18" i="68"/>
  <c r="W18" i="68" s="1"/>
  <c r="B18" i="68"/>
  <c r="T30" i="68"/>
  <c r="W30" i="68" s="1"/>
  <c r="B30" i="68"/>
  <c r="T42" i="68"/>
  <c r="W42" i="68" s="1"/>
  <c r="B42" i="68"/>
  <c r="B60" i="68"/>
  <c r="T69" i="68"/>
  <c r="W69" i="68" s="1"/>
  <c r="B69" i="68"/>
  <c r="T19" i="68"/>
  <c r="W19" i="68" s="1"/>
  <c r="B19" i="68"/>
  <c r="T14" i="68"/>
  <c r="W14" i="68" s="1"/>
  <c r="B14" i="68"/>
  <c r="T9" i="68"/>
  <c r="W9" i="68" s="1"/>
  <c r="B9" i="68"/>
  <c r="T21" i="68"/>
  <c r="W21" i="68" s="1"/>
  <c r="B21" i="68"/>
  <c r="T33" i="68"/>
  <c r="W33" i="68" s="1"/>
  <c r="B33" i="68"/>
  <c r="B48" i="68"/>
  <c r="T66" i="68"/>
  <c r="W66" i="68" s="1"/>
  <c r="X66" i="68" s="1"/>
  <c r="B66" i="68"/>
  <c r="T7" i="68"/>
  <c r="B7" i="68"/>
  <c r="T28" i="68"/>
  <c r="W28" i="68" s="1"/>
  <c r="B28" i="68"/>
  <c r="T37" i="68"/>
  <c r="W37" i="68" s="1"/>
  <c r="B37" i="68"/>
  <c r="T40" i="68"/>
  <c r="W40" i="68" s="1"/>
  <c r="B40" i="68"/>
  <c r="T43" i="68"/>
  <c r="W43" i="68" s="1"/>
  <c r="B43" i="68"/>
  <c r="B46" i="68"/>
  <c r="T49" i="68"/>
  <c r="W49" i="68" s="1"/>
  <c r="B49" i="68"/>
  <c r="T52" i="68"/>
  <c r="W52" i="68" s="1"/>
  <c r="X52" i="68" s="1"/>
  <c r="B52" i="68"/>
  <c r="B55" i="68"/>
  <c r="B58" i="68"/>
  <c r="T58" i="68"/>
  <c r="W58" i="68" s="1"/>
  <c r="T47" i="68"/>
  <c r="W47" i="68" s="1"/>
  <c r="X47" i="68" s="1"/>
  <c r="T46" i="68"/>
  <c r="W46" i="68" s="1"/>
  <c r="T60" i="68"/>
  <c r="W60" i="68" s="1"/>
  <c r="X60" i="68" s="1"/>
  <c r="T54" i="68"/>
  <c r="W54" i="68" s="1"/>
  <c r="T68" i="68"/>
  <c r="W68" i="68" s="1"/>
  <c r="T61" i="68"/>
  <c r="W61" i="68" s="1"/>
  <c r="T45" i="68"/>
  <c r="W45" i="68" s="1"/>
  <c r="T50" i="68"/>
  <c r="W50" i="68" s="1"/>
  <c r="T64" i="68"/>
  <c r="W64" i="68" s="1"/>
  <c r="T71" i="68"/>
  <c r="W71" i="68" s="1"/>
  <c r="X71" i="68" s="1"/>
  <c r="T55" i="68"/>
  <c r="W55" i="68" s="1"/>
  <c r="X55" i="68" s="1"/>
  <c r="T48" i="68"/>
  <c r="W48" i="68" s="1"/>
  <c r="X48" i="68" s="1"/>
  <c r="T62" i="68"/>
  <c r="W62" i="68" s="1"/>
  <c r="X62" i="68" s="1"/>
  <c r="T53" i="68"/>
  <c r="W53" i="68" s="1"/>
  <c r="X53" i="68" s="1"/>
  <c r="T67" i="68"/>
  <c r="W67" i="68" s="1"/>
  <c r="X67" i="68" s="1"/>
  <c r="T51" i="68"/>
  <c r="W51" i="68" s="1"/>
  <c r="X51" i="68" s="1"/>
  <c r="T65" i="68"/>
  <c r="W65" i="68" s="1"/>
  <c r="T5" i="68"/>
  <c r="W5" i="68" s="1"/>
  <c r="U70" i="68" l="1"/>
  <c r="U59" i="68"/>
  <c r="U69" i="68"/>
  <c r="U72" i="68"/>
  <c r="U60" i="68"/>
  <c r="U57" i="68"/>
  <c r="U64" i="68"/>
  <c r="U63" i="68"/>
  <c r="U22" i="68"/>
  <c r="U52" i="68"/>
  <c r="U58" i="68"/>
  <c r="U46" i="68"/>
  <c r="U66" i="68"/>
  <c r="U54" i="68"/>
  <c r="U56" i="68"/>
  <c r="U49" i="68"/>
  <c r="U24" i="68"/>
  <c r="U47" i="68"/>
  <c r="U71" i="68"/>
  <c r="U68" i="68"/>
  <c r="U61" i="68"/>
  <c r="U55" i="68"/>
  <c r="U65" i="68"/>
  <c r="U50" i="68"/>
  <c r="U67" i="68"/>
  <c r="U53" i="68"/>
  <c r="U45" i="68"/>
  <c r="U62" i="68"/>
  <c r="U48" i="68"/>
  <c r="U51" i="68"/>
  <c r="X5" i="68"/>
  <c r="U33" i="68"/>
  <c r="U9" i="68"/>
  <c r="U12" i="68"/>
  <c r="X32" i="68"/>
  <c r="U6" i="68"/>
  <c r="U35" i="68"/>
  <c r="X44" i="68"/>
  <c r="U43" i="68"/>
  <c r="X43" i="68"/>
  <c r="U44" i="68"/>
  <c r="U7" i="68"/>
  <c r="W7" i="68"/>
  <c r="X7" i="68" s="1"/>
  <c r="X24" i="68"/>
  <c r="U28" i="68"/>
  <c r="X29" i="68"/>
  <c r="X11" i="68"/>
  <c r="U13" i="68"/>
  <c r="U15" i="68"/>
  <c r="U26" i="68"/>
  <c r="X15" i="68"/>
  <c r="U17" i="68"/>
  <c r="U19" i="68"/>
  <c r="U30" i="68"/>
  <c r="X39" i="68"/>
  <c r="U41" i="68"/>
  <c r="X35" i="68"/>
  <c r="U39" i="68"/>
  <c r="U8" i="68"/>
  <c r="X28" i="68"/>
  <c r="U32" i="68"/>
  <c r="X31" i="68"/>
  <c r="X42" i="68"/>
  <c r="U37" i="68"/>
  <c r="U10" i="68"/>
  <c r="X19" i="68"/>
  <c r="U21" i="68"/>
  <c r="U23" i="68"/>
  <c r="U34" i="68"/>
  <c r="U36" i="68"/>
  <c r="X23" i="68"/>
  <c r="U25" i="68"/>
  <c r="U27" i="68"/>
  <c r="U38" i="68"/>
  <c r="U14" i="68"/>
  <c r="X12" i="68"/>
  <c r="U16" i="68"/>
  <c r="X36" i="68"/>
  <c r="U40" i="68"/>
  <c r="U11" i="68"/>
  <c r="X18" i="68"/>
  <c r="X20" i="68"/>
  <c r="X8" i="68"/>
  <c r="U18" i="68"/>
  <c r="X27" i="68"/>
  <c r="U29" i="68"/>
  <c r="U31" i="68"/>
  <c r="U42" i="68"/>
  <c r="X16" i="68"/>
  <c r="U20" i="68"/>
  <c r="X40" i="68"/>
  <c r="X9" i="68"/>
  <c r="X13" i="68"/>
  <c r="X26" i="68"/>
  <c r="X37" i="68"/>
  <c r="X50" i="68"/>
  <c r="X61" i="68"/>
  <c r="X65" i="68"/>
  <c r="X69" i="68"/>
  <c r="X22" i="68"/>
  <c r="X33" i="68"/>
  <c r="X46" i="68"/>
  <c r="X57" i="68"/>
  <c r="X17" i="68"/>
  <c r="X30" i="68"/>
  <c r="X41" i="68"/>
  <c r="X54" i="68"/>
  <c r="X10" i="68"/>
  <c r="X21" i="68"/>
  <c r="X34" i="68"/>
  <c r="X45" i="68"/>
  <c r="X58" i="68"/>
  <c r="X14" i="68"/>
  <c r="X25" i="68"/>
  <c r="X38" i="68"/>
  <c r="X49" i="68"/>
  <c r="X64" i="68"/>
  <c r="X68" i="68"/>
  <c r="X72" i="68"/>
  <c r="W6" i="68"/>
  <c r="X6" i="68" s="1"/>
  <c r="U5" i="68"/>
  <c r="R60" i="46" l="1"/>
  <c r="U60" i="46" s="1"/>
  <c r="P60" i="46"/>
  <c r="W60" i="46" s="1"/>
  <c r="R59" i="46"/>
  <c r="U59" i="46" s="1"/>
  <c r="P59" i="46"/>
  <c r="W59" i="46" s="1"/>
  <c r="R58" i="46"/>
  <c r="U58" i="46" s="1"/>
  <c r="P58" i="46"/>
  <c r="W58" i="46" s="1"/>
  <c r="R57" i="46"/>
  <c r="U57" i="46" s="1"/>
  <c r="P57" i="46"/>
  <c r="W57" i="46" s="1"/>
  <c r="R56" i="46"/>
  <c r="U56" i="46" s="1"/>
  <c r="P56" i="46"/>
  <c r="W56" i="46" s="1"/>
  <c r="R55" i="46"/>
  <c r="U55" i="46" s="1"/>
  <c r="P55" i="46"/>
  <c r="W55" i="46" s="1"/>
  <c r="R54" i="46"/>
  <c r="U54" i="46" s="1"/>
  <c r="P54" i="46"/>
  <c r="W54" i="46" s="1"/>
  <c r="R53" i="46"/>
  <c r="U53" i="46" s="1"/>
  <c r="P53" i="46"/>
  <c r="W53" i="46" s="1"/>
  <c r="R52" i="46"/>
  <c r="U52" i="46" s="1"/>
  <c r="P52" i="46"/>
  <c r="W52" i="46" s="1"/>
  <c r="R51" i="46"/>
  <c r="U51" i="46" s="1"/>
  <c r="P51" i="46"/>
  <c r="W51" i="46" s="1"/>
  <c r="R50" i="46"/>
  <c r="U50" i="46" s="1"/>
  <c r="P50" i="46"/>
  <c r="W50" i="46" s="1"/>
  <c r="R49" i="46"/>
  <c r="U49" i="46" s="1"/>
  <c r="P49" i="46"/>
  <c r="W49" i="46" s="1"/>
  <c r="R48" i="46"/>
  <c r="U48" i="46" s="1"/>
  <c r="P48" i="46"/>
  <c r="W48" i="46" s="1"/>
  <c r="R47" i="46"/>
  <c r="U47" i="46" s="1"/>
  <c r="P47" i="46"/>
  <c r="W47" i="46" s="1"/>
  <c r="R46" i="46"/>
  <c r="U46" i="46" s="1"/>
  <c r="P46" i="46"/>
  <c r="W46" i="46" s="1"/>
  <c r="R45" i="46"/>
  <c r="U45" i="46" s="1"/>
  <c r="P45" i="46"/>
  <c r="W45" i="46" s="1"/>
  <c r="R44" i="46"/>
  <c r="U44" i="46" s="1"/>
  <c r="P44" i="46"/>
  <c r="W44" i="46" s="1"/>
  <c r="R43" i="46"/>
  <c r="U43" i="46" s="1"/>
  <c r="P43" i="46"/>
  <c r="W43" i="46" s="1"/>
  <c r="R42" i="46"/>
  <c r="U42" i="46" s="1"/>
  <c r="P42" i="46"/>
  <c r="W42" i="46" s="1"/>
  <c r="AC7" i="6"/>
  <c r="S47" i="46" l="1"/>
  <c r="S50" i="46"/>
  <c r="V52" i="46"/>
  <c r="V53" i="46"/>
  <c r="S42" i="46"/>
  <c r="S60" i="46"/>
  <c r="S53" i="46"/>
  <c r="S45" i="46"/>
  <c r="S57" i="46"/>
  <c r="V50" i="46"/>
  <c r="V42" i="46"/>
  <c r="V46" i="46"/>
  <c r="S49" i="46"/>
  <c r="S44" i="46"/>
  <c r="V49" i="46"/>
  <c r="S52" i="46"/>
  <c r="V57" i="46"/>
  <c r="S55" i="46"/>
  <c r="S58" i="46"/>
  <c r="V55" i="46"/>
  <c r="S56" i="46"/>
  <c r="S59" i="46"/>
  <c r="S48" i="46"/>
  <c r="V45" i="46"/>
  <c r="S43" i="46"/>
  <c r="V48" i="46"/>
  <c r="S51" i="46"/>
  <c r="S46" i="46"/>
  <c r="S54" i="46"/>
  <c r="V58" i="46"/>
  <c r="V59" i="46"/>
  <c r="V44" i="46"/>
  <c r="V54" i="46"/>
  <c r="V47" i="46"/>
  <c r="V56" i="46"/>
  <c r="V51" i="46"/>
  <c r="V43" i="46"/>
  <c r="V60" i="46"/>
  <c r="C2" i="27" l="1"/>
  <c r="R6" i="27"/>
  <c r="S6" i="27"/>
  <c r="T6" i="27"/>
  <c r="Q6" i="27"/>
  <c r="P6" i="27"/>
  <c r="O6" i="27"/>
  <c r="N6" i="27"/>
  <c r="M6" i="27"/>
  <c r="L6" i="27"/>
  <c r="K6" i="27"/>
  <c r="J6" i="27"/>
  <c r="I6" i="27"/>
  <c r="H6" i="27"/>
  <c r="G6" i="27"/>
  <c r="M31" i="27"/>
  <c r="K18" i="27"/>
  <c r="H30" i="27"/>
  <c r="N31" i="27"/>
  <c r="G27" i="27"/>
  <c r="Q23" i="27"/>
  <c r="S33" i="27"/>
  <c r="L13" i="27"/>
  <c r="P28" i="27"/>
  <c r="R15" i="27"/>
  <c r="J24" i="27"/>
  <c r="H35" i="27"/>
  <c r="Q18" i="27"/>
  <c r="T23" i="27"/>
  <c r="H23" i="27"/>
  <c r="J29" i="27"/>
  <c r="J25" i="27"/>
  <c r="K14" i="27"/>
  <c r="N19" i="27"/>
  <c r="H12" i="27"/>
  <c r="T33" i="27"/>
  <c r="L11" i="27"/>
  <c r="N11" i="27"/>
  <c r="M9" i="27"/>
  <c r="N14" i="27"/>
  <c r="P23" i="27"/>
  <c r="O30" i="27"/>
  <c r="J36" i="27"/>
  <c r="I14" i="27"/>
  <c r="R21" i="27"/>
  <c r="H24" i="27"/>
  <c r="P15" i="27"/>
  <c r="J11" i="27"/>
  <c r="O26" i="27"/>
  <c r="T30" i="27"/>
  <c r="O34" i="27"/>
  <c r="K30" i="27"/>
  <c r="M21" i="27"/>
  <c r="G13" i="27"/>
  <c r="L28" i="27"/>
  <c r="O22" i="27"/>
  <c r="O24" i="27"/>
  <c r="P10" i="27"/>
  <c r="P14" i="27"/>
  <c r="N12" i="27"/>
  <c r="O13" i="27"/>
  <c r="P37" i="27"/>
  <c r="L23" i="27"/>
  <c r="T22" i="27"/>
  <c r="S28" i="27"/>
  <c r="Q28" i="27"/>
  <c r="L25" i="27"/>
  <c r="Q19" i="27"/>
  <c r="H33" i="27"/>
  <c r="G29" i="27"/>
  <c r="I12" i="27"/>
  <c r="K36" i="27"/>
  <c r="T20" i="27"/>
  <c r="M12" i="27"/>
  <c r="O37" i="27"/>
  <c r="R32" i="27"/>
  <c r="O11" i="27"/>
  <c r="M22" i="27"/>
  <c r="M34" i="27"/>
  <c r="K9" i="27"/>
  <c r="R30" i="27"/>
  <c r="T34" i="27"/>
  <c r="N16" i="27"/>
  <c r="J30" i="27"/>
  <c r="I31" i="27"/>
  <c r="S37" i="27"/>
  <c r="M20" i="27"/>
  <c r="N32" i="27"/>
  <c r="L26" i="27"/>
  <c r="I19" i="27"/>
  <c r="S23" i="27"/>
  <c r="N15" i="27"/>
  <c r="K33" i="27"/>
  <c r="N30" i="27"/>
  <c r="P17" i="27"/>
  <c r="M17" i="27"/>
  <c r="K17" i="27"/>
  <c r="J32" i="27"/>
  <c r="L33" i="27"/>
  <c r="S15" i="27"/>
  <c r="N35" i="27"/>
  <c r="S18" i="27"/>
  <c r="O36" i="27"/>
  <c r="S36" i="27"/>
  <c r="G10" i="27"/>
  <c r="L24" i="27"/>
  <c r="J23" i="27"/>
  <c r="K37" i="27"/>
  <c r="G28" i="27"/>
  <c r="O10" i="27"/>
  <c r="J27" i="27"/>
  <c r="H27" i="27"/>
  <c r="L36" i="27"/>
  <c r="R16" i="27"/>
  <c r="T31" i="27"/>
  <c r="J16" i="27"/>
  <c r="Q10" i="27"/>
  <c r="R26" i="27"/>
  <c r="H20" i="27"/>
  <c r="T21" i="27"/>
  <c r="S31" i="27"/>
  <c r="J28" i="27"/>
  <c r="N37" i="27"/>
  <c r="Q13" i="27"/>
  <c r="J19" i="27"/>
  <c r="Q9" i="27"/>
  <c r="N33" i="27"/>
  <c r="O15" i="27"/>
  <c r="L27" i="27"/>
  <c r="R33" i="27"/>
  <c r="G37" i="27"/>
  <c r="L31" i="27"/>
  <c r="M19" i="27"/>
  <c r="J15" i="27"/>
  <c r="M27" i="27"/>
  <c r="S34" i="27"/>
  <c r="I11" i="27"/>
  <c r="H34" i="27"/>
  <c r="I18" i="27"/>
  <c r="L32" i="27"/>
  <c r="J20" i="27"/>
  <c r="O31" i="27"/>
  <c r="T29" i="27"/>
  <c r="P36" i="27"/>
  <c r="R36" i="27"/>
  <c r="S14" i="27"/>
  <c r="M33" i="27"/>
  <c r="R14" i="27"/>
  <c r="I30" i="27"/>
  <c r="H21" i="27"/>
  <c r="S27" i="27"/>
  <c r="I20" i="27"/>
  <c r="J31" i="27"/>
  <c r="H31" i="27"/>
  <c r="L17" i="27"/>
  <c r="O27" i="27"/>
  <c r="P32" i="27"/>
  <c r="I21" i="27"/>
  <c r="P22" i="27"/>
  <c r="I16" i="27"/>
  <c r="L37" i="27"/>
  <c r="T19" i="27"/>
  <c r="K27" i="27"/>
  <c r="K29" i="27"/>
  <c r="G15" i="27"/>
  <c r="T26" i="27"/>
  <c r="G30" i="27"/>
  <c r="L29" i="27"/>
  <c r="G24" i="27"/>
  <c r="R17" i="27"/>
  <c r="L20" i="27"/>
  <c r="S10" i="27"/>
  <c r="O23" i="27"/>
  <c r="Q34" i="27"/>
  <c r="P18" i="27"/>
  <c r="Q32" i="27"/>
  <c r="N23" i="27"/>
  <c r="L22" i="27"/>
  <c r="O9" i="27"/>
  <c r="N25" i="27"/>
  <c r="H14" i="27"/>
  <c r="S12" i="27"/>
  <c r="M13" i="27"/>
  <c r="O33" i="27"/>
  <c r="L10" i="27"/>
  <c r="T10" i="27"/>
  <c r="I35" i="27"/>
  <c r="L14" i="27"/>
  <c r="S25" i="27"/>
  <c r="O25" i="27"/>
  <c r="H9" i="27"/>
  <c r="P26" i="27"/>
  <c r="O16" i="27"/>
  <c r="G17" i="27"/>
  <c r="G22" i="27"/>
  <c r="R18" i="27"/>
  <c r="K20" i="27"/>
  <c r="I9" i="27"/>
  <c r="K11" i="27"/>
  <c r="Q24" i="27"/>
  <c r="O18" i="27"/>
  <c r="J22" i="27"/>
  <c r="O21" i="27"/>
  <c r="L12" i="27"/>
  <c r="N18" i="27"/>
  <c r="H11" i="27"/>
  <c r="Q25" i="27"/>
  <c r="T37" i="27"/>
  <c r="K16" i="27"/>
  <c r="S13" i="27"/>
  <c r="N10" i="27"/>
  <c r="M15" i="27"/>
  <c r="I29" i="27"/>
  <c r="P21" i="27"/>
  <c r="G9" i="27"/>
  <c r="Q12" i="27"/>
  <c r="M14" i="27"/>
  <c r="H19" i="27"/>
  <c r="J37" i="27"/>
  <c r="K21" i="27"/>
  <c r="H28" i="27"/>
  <c r="M30" i="27"/>
  <c r="S11" i="27"/>
  <c r="M28" i="27"/>
  <c r="P16" i="27"/>
  <c r="J14" i="27"/>
  <c r="T12" i="27"/>
  <c r="S32" i="27"/>
  <c r="P20" i="27"/>
  <c r="O12" i="27"/>
  <c r="M36" i="27"/>
  <c r="H15" i="27"/>
  <c r="N34" i="27"/>
  <c r="G35" i="27"/>
  <c r="G21" i="27"/>
  <c r="P25" i="27"/>
  <c r="G33" i="27"/>
  <c r="I26" i="27"/>
  <c r="R27" i="27"/>
  <c r="N28" i="27"/>
  <c r="M25" i="27"/>
  <c r="K19" i="27"/>
  <c r="L30" i="27"/>
  <c r="G20" i="27"/>
  <c r="J9" i="27"/>
  <c r="R31" i="27"/>
  <c r="H13" i="27"/>
  <c r="P33" i="27"/>
  <c r="J17" i="27"/>
  <c r="I13" i="27"/>
  <c r="S29" i="27"/>
  <c r="N22" i="27"/>
  <c r="I10" i="27"/>
  <c r="T16" i="27"/>
  <c r="Q16" i="27"/>
  <c r="H16" i="27"/>
  <c r="N24" i="27"/>
  <c r="H26" i="27"/>
  <c r="O35" i="27"/>
  <c r="P13" i="27"/>
  <c r="S35" i="27"/>
  <c r="Q37" i="27"/>
  <c r="J10" i="27"/>
  <c r="L21" i="27"/>
  <c r="P30" i="27"/>
  <c r="S19" i="27"/>
  <c r="Q35" i="27"/>
  <c r="H25" i="27"/>
  <c r="T35" i="27"/>
  <c r="I32" i="27"/>
  <c r="J18" i="27"/>
  <c r="Q21" i="27"/>
  <c r="O28" i="27"/>
  <c r="H32" i="27"/>
  <c r="K25" i="27"/>
  <c r="Q17" i="27"/>
  <c r="I25" i="27"/>
  <c r="L18" i="27"/>
  <c r="M10" i="27"/>
  <c r="K31" i="27"/>
  <c r="T36" i="27"/>
  <c r="N13" i="27"/>
  <c r="O20" i="27"/>
  <c r="M35" i="27"/>
  <c r="T9" i="27"/>
  <c r="R25" i="27"/>
  <c r="H29" i="27"/>
  <c r="N9" i="27"/>
  <c r="M32" i="27"/>
  <c r="J33" i="27"/>
  <c r="H37" i="27"/>
  <c r="J13" i="27"/>
  <c r="I33" i="27"/>
  <c r="M24" i="27"/>
  <c r="G26" i="27"/>
  <c r="T18" i="27"/>
  <c r="I28" i="27"/>
  <c r="P24" i="27"/>
  <c r="N17" i="27"/>
  <c r="R11" i="27"/>
  <c r="I15" i="27"/>
  <c r="P29" i="27"/>
  <c r="K32" i="27"/>
  <c r="P35" i="27"/>
  <c r="G31" i="27"/>
  <c r="K26" i="27"/>
  <c r="P11" i="27"/>
  <c r="H10" i="27"/>
  <c r="R10" i="27"/>
  <c r="S20" i="27"/>
  <c r="T27" i="27"/>
  <c r="L9" i="27"/>
  <c r="N36" i="27"/>
  <c r="G11" i="27"/>
  <c r="R23" i="27"/>
  <c r="I17" i="27"/>
  <c r="J21" i="27"/>
  <c r="K12" i="27"/>
  <c r="Q29" i="27"/>
  <c r="K28" i="27"/>
  <c r="R28" i="27"/>
  <c r="M37" i="27"/>
  <c r="K23" i="27"/>
  <c r="Q22" i="27"/>
  <c r="Q20" i="27"/>
  <c r="J26" i="27"/>
  <c r="G32" i="27"/>
  <c r="K35" i="27"/>
  <c r="L15" i="27"/>
  <c r="L35" i="27"/>
  <c r="S9" i="27"/>
  <c r="H17" i="27"/>
  <c r="R9" i="27"/>
  <c r="L34" i="27"/>
  <c r="J35" i="27"/>
  <c r="H18" i="27"/>
  <c r="Q11" i="27"/>
  <c r="G12" i="27"/>
  <c r="I24" i="27"/>
  <c r="G18" i="27"/>
  <c r="P31" i="27"/>
  <c r="T25" i="27"/>
  <c r="G36" i="27"/>
  <c r="Q27" i="27"/>
  <c r="T14" i="27"/>
  <c r="R29" i="27"/>
  <c r="M23" i="27"/>
  <c r="T28" i="27"/>
  <c r="O29" i="27"/>
  <c r="M26" i="27"/>
  <c r="T32" i="27"/>
  <c r="S17" i="27"/>
  <c r="M29" i="27"/>
  <c r="R19" i="27"/>
  <c r="L16" i="27"/>
  <c r="Q26" i="27"/>
  <c r="M18" i="27"/>
  <c r="N27" i="27"/>
  <c r="R12" i="27"/>
  <c r="R13" i="27"/>
  <c r="N21" i="27"/>
  <c r="J12" i="27"/>
  <c r="K10" i="27"/>
  <c r="P27" i="27"/>
  <c r="Q14" i="27"/>
  <c r="G23" i="27"/>
  <c r="S30" i="27"/>
  <c r="I34" i="27"/>
  <c r="R35" i="27"/>
  <c r="Q31" i="27"/>
  <c r="K13" i="27"/>
  <c r="P34" i="27"/>
  <c r="N20" i="27"/>
  <c r="M11" i="27"/>
  <c r="J34" i="27"/>
  <c r="O17" i="27"/>
  <c r="S21" i="27"/>
  <c r="O32" i="27"/>
  <c r="P12" i="27"/>
  <c r="N26" i="27"/>
  <c r="R37" i="27"/>
  <c r="K15" i="27"/>
  <c r="I37" i="27"/>
  <c r="I36" i="27"/>
  <c r="G34" i="27"/>
  <c r="S24" i="27"/>
  <c r="T24" i="27"/>
  <c r="I23" i="27"/>
  <c r="I22" i="27"/>
  <c r="K24" i="27"/>
  <c r="T17" i="27"/>
  <c r="N29" i="27"/>
  <c r="Q33" i="27"/>
  <c r="G16" i="27"/>
  <c r="R24" i="27"/>
  <c r="S22" i="27"/>
  <c r="K22" i="27"/>
  <c r="T11" i="27"/>
  <c r="G19" i="27"/>
  <c r="S26" i="27"/>
  <c r="G25" i="27"/>
  <c r="R22" i="27"/>
  <c r="O19" i="27"/>
  <c r="R34" i="27"/>
  <c r="M16" i="27"/>
  <c r="Q36" i="27"/>
  <c r="L19" i="27"/>
  <c r="T15" i="27"/>
  <c r="R20" i="27"/>
  <c r="Q30" i="27"/>
  <c r="P19" i="27"/>
  <c r="H22" i="27"/>
  <c r="H36" i="27"/>
  <c r="T13" i="27"/>
  <c r="Q15" i="27"/>
  <c r="O14" i="27"/>
  <c r="K34" i="27"/>
  <c r="S16" i="27"/>
  <c r="G14" i="27"/>
  <c r="I27" i="27"/>
  <c r="P9" i="27"/>
  <c r="H49" i="47" l="1"/>
  <c r="J49" i="47"/>
  <c r="H50" i="47"/>
  <c r="J50" i="47"/>
  <c r="J48" i="47"/>
  <c r="H48" i="47"/>
  <c r="J47" i="47"/>
  <c r="H47" i="47"/>
  <c r="J46" i="47"/>
  <c r="H46" i="47"/>
  <c r="J45" i="47"/>
  <c r="H45" i="47"/>
  <c r="J44" i="47"/>
  <c r="H44" i="47"/>
  <c r="J43" i="47"/>
  <c r="H43" i="47"/>
  <c r="J42" i="47"/>
  <c r="H42" i="47"/>
  <c r="J41" i="47"/>
  <c r="H41" i="47"/>
  <c r="J40" i="47"/>
  <c r="H40" i="47"/>
  <c r="J39" i="47"/>
  <c r="H39" i="47"/>
  <c r="J38" i="47"/>
  <c r="H38" i="47"/>
  <c r="J37" i="47"/>
  <c r="H37" i="47"/>
  <c r="J36" i="47"/>
  <c r="H36" i="47"/>
  <c r="J35" i="47"/>
  <c r="H35" i="47"/>
  <c r="J34" i="47"/>
  <c r="H34" i="47"/>
  <c r="J33" i="47"/>
  <c r="H33" i="47"/>
  <c r="J32" i="47"/>
  <c r="H32" i="47"/>
  <c r="J31" i="47"/>
  <c r="H31" i="47"/>
  <c r="J30" i="47"/>
  <c r="H30" i="47"/>
  <c r="J29" i="47"/>
  <c r="H29" i="47"/>
  <c r="J28" i="47"/>
  <c r="H28" i="47"/>
  <c r="J27" i="47"/>
  <c r="H27" i="47"/>
  <c r="J26" i="47"/>
  <c r="H26" i="47"/>
  <c r="J25" i="47"/>
  <c r="H25" i="47"/>
  <c r="J24" i="47"/>
  <c r="H24" i="47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Y44" i="6" s="1"/>
  <c r="D43" i="6"/>
  <c r="Y43" i="6" s="1"/>
  <c r="D42" i="6"/>
  <c r="Y42" i="6" s="1"/>
  <c r="D41" i="6"/>
  <c r="Y41" i="6" s="1"/>
  <c r="D40" i="6"/>
  <c r="Y40" i="6" s="1"/>
  <c r="D39" i="6"/>
  <c r="Y39" i="6" s="1"/>
  <c r="D38" i="6"/>
  <c r="Y38" i="6" s="1"/>
  <c r="D37" i="6"/>
  <c r="Y37" i="6" s="1"/>
  <c r="D36" i="6"/>
  <c r="Y36" i="6" s="1"/>
  <c r="D35" i="6"/>
  <c r="Y35" i="6" s="1"/>
  <c r="D34" i="6"/>
  <c r="Y34" i="6" s="1"/>
  <c r="D33" i="6"/>
  <c r="Y33" i="6" s="1"/>
  <c r="D32" i="6"/>
  <c r="Y32" i="6" s="1"/>
  <c r="D31" i="6"/>
  <c r="Y31" i="6" s="1"/>
  <c r="D30" i="6"/>
  <c r="Y30" i="6" s="1"/>
  <c r="D29" i="6"/>
  <c r="Y29" i="6" s="1"/>
  <c r="D28" i="6"/>
  <c r="Y28" i="6" s="1"/>
  <c r="D27" i="6"/>
  <c r="Y27" i="6" s="1"/>
  <c r="D26" i="6"/>
  <c r="Y26" i="6" s="1"/>
  <c r="D25" i="6"/>
  <c r="Y25" i="6" s="1"/>
  <c r="D24" i="6"/>
  <c r="Y24" i="6" s="1"/>
  <c r="D23" i="6"/>
  <c r="Y23" i="6" s="1"/>
  <c r="D22" i="6"/>
  <c r="Y22" i="6" s="1"/>
  <c r="D21" i="6"/>
  <c r="Y21" i="6" s="1"/>
  <c r="D20" i="6"/>
  <c r="Y20" i="6" s="1"/>
  <c r="D19" i="6"/>
  <c r="Y19" i="6" s="1"/>
  <c r="D18" i="6"/>
  <c r="Y18" i="6" s="1"/>
  <c r="D17" i="6"/>
  <c r="Y17" i="6" s="1"/>
  <c r="D16" i="6"/>
  <c r="Y16" i="6" s="1"/>
  <c r="D15" i="6"/>
  <c r="Y15" i="6" s="1"/>
  <c r="D14" i="6"/>
  <c r="Y14" i="6" s="1"/>
  <c r="D13" i="6"/>
  <c r="Y13" i="6" s="1"/>
  <c r="D12" i="6"/>
  <c r="Y12" i="6" s="1"/>
  <c r="D11" i="6"/>
  <c r="Y11" i="6" s="1"/>
  <c r="D10" i="6"/>
  <c r="Y10" i="6" s="1"/>
  <c r="D9" i="6"/>
  <c r="Y9" i="6" s="1"/>
  <c r="D8" i="6"/>
  <c r="Y8" i="6" s="1"/>
  <c r="D7" i="6"/>
  <c r="Y7" i="6" s="1"/>
  <c r="D6" i="6"/>
  <c r="Y6" i="6" s="1"/>
  <c r="D5" i="6"/>
  <c r="U8" i="27"/>
  <c r="M8" i="27"/>
  <c r="K52" i="80"/>
  <c r="L8" i="27"/>
  <c r="Z52" i="80"/>
  <c r="Q8" i="27"/>
  <c r="S8" i="27"/>
  <c r="V52" i="80"/>
  <c r="Y52" i="80"/>
  <c r="J8" i="27"/>
  <c r="K8" i="27"/>
  <c r="W52" i="80"/>
  <c r="H52" i="80"/>
  <c r="N52" i="80"/>
  <c r="R8" i="27"/>
  <c r="M52" i="80"/>
  <c r="I8" i="27"/>
  <c r="AB52" i="80"/>
  <c r="AC52" i="80"/>
  <c r="S52" i="80"/>
  <c r="H8" i="27"/>
  <c r="P8" i="27"/>
  <c r="I52" i="80"/>
  <c r="N8" i="27"/>
  <c r="T8" i="27"/>
  <c r="O8" i="27"/>
  <c r="L52" i="80"/>
  <c r="G8" i="27"/>
  <c r="AA52" i="80"/>
  <c r="B67" i="6" l="1"/>
  <c r="Y67" i="6"/>
  <c r="B56" i="6"/>
  <c r="Y56" i="6"/>
  <c r="B68" i="6"/>
  <c r="Y68" i="6"/>
  <c r="B45" i="6"/>
  <c r="Y45" i="6"/>
  <c r="B57" i="6"/>
  <c r="Y57" i="6"/>
  <c r="B69" i="6"/>
  <c r="Y69" i="6"/>
  <c r="B46" i="6"/>
  <c r="Y46" i="6"/>
  <c r="B58" i="6"/>
  <c r="Y58" i="6"/>
  <c r="B70" i="6"/>
  <c r="Y70" i="6"/>
  <c r="B47" i="6"/>
  <c r="Y47" i="6"/>
  <c r="B59" i="6"/>
  <c r="Y59" i="6"/>
  <c r="B71" i="6"/>
  <c r="Y71" i="6"/>
  <c r="B48" i="6"/>
  <c r="Y48" i="6"/>
  <c r="B60" i="6"/>
  <c r="Y60" i="6"/>
  <c r="B72" i="6"/>
  <c r="Y72" i="6"/>
  <c r="B49" i="6"/>
  <c r="Y49" i="6"/>
  <c r="B61" i="6"/>
  <c r="Y61" i="6"/>
  <c r="B55" i="6"/>
  <c r="Y55" i="6"/>
  <c r="B50" i="6"/>
  <c r="Y50" i="6"/>
  <c r="B62" i="6"/>
  <c r="Y62" i="6"/>
  <c r="B51" i="6"/>
  <c r="Y51" i="6"/>
  <c r="B63" i="6"/>
  <c r="Y63" i="6"/>
  <c r="B52" i="6"/>
  <c r="Y52" i="6"/>
  <c r="B64" i="6"/>
  <c r="Y64" i="6"/>
  <c r="B53" i="6"/>
  <c r="Y53" i="6"/>
  <c r="B65" i="6"/>
  <c r="Y65" i="6"/>
  <c r="B54" i="6"/>
  <c r="Y54" i="6"/>
  <c r="B66" i="6"/>
  <c r="Y66" i="6"/>
  <c r="U52" i="80"/>
  <c r="X52" i="80"/>
  <c r="AG52" i="80"/>
  <c r="B5" i="6"/>
  <c r="T35" i="6"/>
  <c r="W35" i="6" s="1"/>
  <c r="B35" i="6"/>
  <c r="T10" i="6"/>
  <c r="W10" i="6" s="1"/>
  <c r="B10" i="6"/>
  <c r="T23" i="6"/>
  <c r="W23" i="6" s="1"/>
  <c r="B23" i="6"/>
  <c r="T24" i="6"/>
  <c r="W24" i="6" s="1"/>
  <c r="B24" i="6"/>
  <c r="T36" i="6"/>
  <c r="W36" i="6" s="1"/>
  <c r="B36" i="6"/>
  <c r="T13" i="6"/>
  <c r="W13" i="6" s="1"/>
  <c r="B13" i="6"/>
  <c r="T25" i="6"/>
  <c r="W25" i="6" s="1"/>
  <c r="B25" i="6"/>
  <c r="T37" i="6"/>
  <c r="B37" i="6"/>
  <c r="T14" i="6"/>
  <c r="W14" i="6" s="1"/>
  <c r="B14" i="6"/>
  <c r="T26" i="6"/>
  <c r="W26" i="6" s="1"/>
  <c r="B26" i="6"/>
  <c r="T38" i="6"/>
  <c r="W38" i="6" s="1"/>
  <c r="B38" i="6"/>
  <c r="T12" i="6"/>
  <c r="W12" i="6" s="1"/>
  <c r="B12" i="6"/>
  <c r="T15" i="6"/>
  <c r="W15" i="6" s="1"/>
  <c r="B15" i="6"/>
  <c r="T27" i="6"/>
  <c r="W27" i="6" s="1"/>
  <c r="B27" i="6"/>
  <c r="T39" i="6"/>
  <c r="W39" i="6" s="1"/>
  <c r="B39" i="6"/>
  <c r="T33" i="6"/>
  <c r="W33" i="6" s="1"/>
  <c r="B33" i="6"/>
  <c r="T34" i="6"/>
  <c r="W34" i="6" s="1"/>
  <c r="B34" i="6"/>
  <c r="T16" i="6"/>
  <c r="W16" i="6" s="1"/>
  <c r="B16" i="6"/>
  <c r="T28" i="6"/>
  <c r="W28" i="6" s="1"/>
  <c r="B28" i="6"/>
  <c r="T40" i="6"/>
  <c r="W40" i="6" s="1"/>
  <c r="B40" i="6"/>
  <c r="T21" i="6"/>
  <c r="W21" i="6" s="1"/>
  <c r="B21" i="6"/>
  <c r="T17" i="6"/>
  <c r="W17" i="6" s="1"/>
  <c r="B17" i="6"/>
  <c r="T29" i="6"/>
  <c r="W29" i="6" s="1"/>
  <c r="B29" i="6"/>
  <c r="T41" i="6"/>
  <c r="W41" i="6" s="1"/>
  <c r="B41" i="6"/>
  <c r="T22" i="6"/>
  <c r="W22" i="6" s="1"/>
  <c r="B22" i="6"/>
  <c r="T11" i="6"/>
  <c r="W11" i="6" s="1"/>
  <c r="B11" i="6"/>
  <c r="T6" i="6"/>
  <c r="B6" i="6"/>
  <c r="T18" i="6"/>
  <c r="W18" i="6" s="1"/>
  <c r="B18" i="6"/>
  <c r="T30" i="6"/>
  <c r="W30" i="6" s="1"/>
  <c r="B30" i="6"/>
  <c r="T42" i="6"/>
  <c r="B42" i="6"/>
  <c r="T7" i="6"/>
  <c r="W7" i="6" s="1"/>
  <c r="B7" i="6"/>
  <c r="T19" i="6"/>
  <c r="W19" i="6" s="1"/>
  <c r="B19" i="6"/>
  <c r="T31" i="6"/>
  <c r="B31" i="6"/>
  <c r="T43" i="6"/>
  <c r="W43" i="6" s="1"/>
  <c r="B43" i="6"/>
  <c r="T9" i="6"/>
  <c r="W9" i="6" s="1"/>
  <c r="B9" i="6"/>
  <c r="T8" i="6"/>
  <c r="W8" i="6" s="1"/>
  <c r="B8" i="6"/>
  <c r="T20" i="6"/>
  <c r="W20" i="6" s="1"/>
  <c r="B20" i="6"/>
  <c r="T32" i="6"/>
  <c r="W32" i="6" s="1"/>
  <c r="B32" i="6"/>
  <c r="T44" i="6"/>
  <c r="W44" i="6" s="1"/>
  <c r="B44" i="6"/>
  <c r="Q13" i="79" a="1"/>
  <c r="Q13" i="79" s="1"/>
  <c r="Y10" i="79"/>
  <c r="Y9" i="79"/>
  <c r="Y12" i="79"/>
  <c r="Y11" i="79"/>
  <c r="T47" i="6"/>
  <c r="W47" i="6" s="1"/>
  <c r="T59" i="6"/>
  <c r="W59" i="6" s="1"/>
  <c r="T71" i="6"/>
  <c r="W71" i="6" s="1"/>
  <c r="T48" i="6"/>
  <c r="W48" i="6" s="1"/>
  <c r="T60" i="6"/>
  <c r="W60" i="6" s="1"/>
  <c r="T72" i="6"/>
  <c r="W72" i="6" s="1"/>
  <c r="T46" i="6"/>
  <c r="W46" i="6" s="1"/>
  <c r="T49" i="6"/>
  <c r="T61" i="6"/>
  <c r="T50" i="6"/>
  <c r="W50" i="6" s="1"/>
  <c r="T62" i="6"/>
  <c r="W62" i="6" s="1"/>
  <c r="T51" i="6"/>
  <c r="W51" i="6" s="1"/>
  <c r="T63" i="6"/>
  <c r="W63" i="6" s="1"/>
  <c r="T52" i="6"/>
  <c r="W52" i="6" s="1"/>
  <c r="T64" i="6"/>
  <c r="W64" i="6" s="1"/>
  <c r="T53" i="6"/>
  <c r="W53" i="6" s="1"/>
  <c r="T65" i="6"/>
  <c r="W65" i="6" s="1"/>
  <c r="T54" i="6"/>
  <c r="W54" i="6" s="1"/>
  <c r="T66" i="6"/>
  <c r="W66" i="6" s="1"/>
  <c r="T58" i="6"/>
  <c r="W58" i="6" s="1"/>
  <c r="T55" i="6"/>
  <c r="W55" i="6" s="1"/>
  <c r="T67" i="6"/>
  <c r="W67" i="6" s="1"/>
  <c r="T56" i="6"/>
  <c r="W56" i="6" s="1"/>
  <c r="T68" i="6"/>
  <c r="W68" i="6" s="1"/>
  <c r="T70" i="6"/>
  <c r="W70" i="6" s="1"/>
  <c r="T45" i="6"/>
  <c r="W45" i="6" s="1"/>
  <c r="T57" i="6"/>
  <c r="W57" i="6" s="1"/>
  <c r="T69" i="6"/>
  <c r="W69" i="6" s="1"/>
  <c r="T5" i="6"/>
  <c r="W5" i="6" s="1"/>
  <c r="R5" i="46"/>
  <c r="U5" i="46" s="1"/>
  <c r="R6" i="46"/>
  <c r="U6" i="46" s="1"/>
  <c r="R7" i="46"/>
  <c r="U7" i="46" s="1"/>
  <c r="R8" i="46"/>
  <c r="U8" i="46" s="1"/>
  <c r="R9" i="46"/>
  <c r="U9" i="46" s="1"/>
  <c r="R10" i="46"/>
  <c r="U10" i="46" s="1"/>
  <c r="R11" i="46"/>
  <c r="U11" i="46" s="1"/>
  <c r="R12" i="46"/>
  <c r="U12" i="46" s="1"/>
  <c r="R13" i="46"/>
  <c r="U13" i="46" s="1"/>
  <c r="R14" i="46"/>
  <c r="U14" i="46" s="1"/>
  <c r="R15" i="46"/>
  <c r="U15" i="46" s="1"/>
  <c r="R16" i="46"/>
  <c r="U16" i="46" s="1"/>
  <c r="R17" i="46"/>
  <c r="U17" i="46" s="1"/>
  <c r="R18" i="46"/>
  <c r="U18" i="46" s="1"/>
  <c r="R19" i="46"/>
  <c r="U19" i="46" s="1"/>
  <c r="R20" i="46"/>
  <c r="U20" i="46" s="1"/>
  <c r="R21" i="46"/>
  <c r="U21" i="46" s="1"/>
  <c r="R22" i="46"/>
  <c r="U22" i="46" s="1"/>
  <c r="R23" i="46"/>
  <c r="U23" i="46" s="1"/>
  <c r="R24" i="46"/>
  <c r="U24" i="46" s="1"/>
  <c r="R25" i="46"/>
  <c r="U25" i="46" s="1"/>
  <c r="R26" i="46"/>
  <c r="U26" i="46" s="1"/>
  <c r="R27" i="46"/>
  <c r="U27" i="46" s="1"/>
  <c r="R28" i="46"/>
  <c r="U28" i="46" s="1"/>
  <c r="R29" i="46"/>
  <c r="U29" i="46" s="1"/>
  <c r="R30" i="46"/>
  <c r="U30" i="46" s="1"/>
  <c r="R31" i="46"/>
  <c r="U31" i="46" s="1"/>
  <c r="R32" i="46"/>
  <c r="U32" i="46" s="1"/>
  <c r="R33" i="46"/>
  <c r="U33" i="46" s="1"/>
  <c r="R34" i="46"/>
  <c r="U34" i="46" s="1"/>
  <c r="R35" i="46"/>
  <c r="U35" i="46" s="1"/>
  <c r="R36" i="46"/>
  <c r="U36" i="46" s="1"/>
  <c r="R37" i="46"/>
  <c r="U37" i="46" s="1"/>
  <c r="R38" i="46"/>
  <c r="U38" i="46" s="1"/>
  <c r="R39" i="46"/>
  <c r="U39" i="46" s="1"/>
  <c r="R40" i="46"/>
  <c r="U40" i="46" s="1"/>
  <c r="R41" i="46"/>
  <c r="U41" i="46" s="1"/>
  <c r="R4" i="46"/>
  <c r="U4" i="46" s="1"/>
  <c r="S6" i="6"/>
  <c r="P41" i="46"/>
  <c r="W41" i="46" s="1"/>
  <c r="P40" i="46"/>
  <c r="W40" i="46" s="1"/>
  <c r="P39" i="46"/>
  <c r="W39" i="46" s="1"/>
  <c r="P38" i="46"/>
  <c r="W38" i="46" s="1"/>
  <c r="P37" i="46"/>
  <c r="W37" i="46" s="1"/>
  <c r="P36" i="46"/>
  <c r="W36" i="46" s="1"/>
  <c r="P35" i="46"/>
  <c r="W35" i="46" s="1"/>
  <c r="P34" i="46"/>
  <c r="W34" i="46" s="1"/>
  <c r="P33" i="46"/>
  <c r="W33" i="46" s="1"/>
  <c r="P32" i="46"/>
  <c r="W32" i="46" s="1"/>
  <c r="P31" i="46"/>
  <c r="W31" i="46" s="1"/>
  <c r="P30" i="46"/>
  <c r="W30" i="46" s="1"/>
  <c r="P29" i="46"/>
  <c r="W29" i="46" s="1"/>
  <c r="P28" i="46"/>
  <c r="W28" i="46" s="1"/>
  <c r="P27" i="46"/>
  <c r="W27" i="46" s="1"/>
  <c r="P26" i="46"/>
  <c r="W26" i="46" s="1"/>
  <c r="P25" i="46"/>
  <c r="W25" i="46" s="1"/>
  <c r="P24" i="46"/>
  <c r="W24" i="46" s="1"/>
  <c r="P23" i="46"/>
  <c r="W23" i="46" s="1"/>
  <c r="P22" i="46"/>
  <c r="W22" i="46" s="1"/>
  <c r="P21" i="46"/>
  <c r="W21" i="46" s="1"/>
  <c r="P20" i="46"/>
  <c r="W20" i="46" s="1"/>
  <c r="P19" i="46"/>
  <c r="W19" i="46" s="1"/>
  <c r="P18" i="46"/>
  <c r="W18" i="46" s="1"/>
  <c r="P17" i="46"/>
  <c r="W17" i="46" s="1"/>
  <c r="P16" i="46"/>
  <c r="W16" i="46" s="1"/>
  <c r="P15" i="46"/>
  <c r="W15" i="46" s="1"/>
  <c r="P14" i="46"/>
  <c r="W14" i="46" s="1"/>
  <c r="P13" i="46"/>
  <c r="W13" i="46" s="1"/>
  <c r="P12" i="46"/>
  <c r="W12" i="46" s="1"/>
  <c r="P11" i="46"/>
  <c r="W11" i="46" s="1"/>
  <c r="P10" i="46"/>
  <c r="W10" i="46" s="1"/>
  <c r="P9" i="46"/>
  <c r="W9" i="46" s="1"/>
  <c r="P8" i="46"/>
  <c r="W8" i="46" s="1"/>
  <c r="P7" i="46"/>
  <c r="W7" i="46" s="1"/>
  <c r="P6" i="46"/>
  <c r="W6" i="46" s="1"/>
  <c r="P5" i="46"/>
  <c r="W5" i="46" s="1"/>
  <c r="P4" i="46"/>
  <c r="W4" i="46" s="1"/>
  <c r="S5" i="6"/>
  <c r="H14" i="47"/>
  <c r="H13" i="47"/>
  <c r="H12" i="47"/>
  <c r="H11" i="47"/>
  <c r="H10" i="47"/>
  <c r="H9" i="47"/>
  <c r="H8" i="47"/>
  <c r="H7" i="47"/>
  <c r="H6" i="47"/>
  <c r="H5" i="47"/>
  <c r="H4" i="47"/>
  <c r="J5" i="47"/>
  <c r="J6" i="47"/>
  <c r="J7" i="47"/>
  <c r="J8" i="47"/>
  <c r="J9" i="47"/>
  <c r="J10" i="47"/>
  <c r="J11" i="47"/>
  <c r="J12" i="47"/>
  <c r="J14" i="47"/>
  <c r="J4" i="47"/>
  <c r="R6" i="6"/>
  <c r="V6" i="6"/>
  <c r="R7" i="6"/>
  <c r="S7" i="6"/>
  <c r="V7" i="6"/>
  <c r="R8" i="6"/>
  <c r="S8" i="6"/>
  <c r="V8" i="6"/>
  <c r="R9" i="6"/>
  <c r="S9" i="6"/>
  <c r="V9" i="6"/>
  <c r="R10" i="6"/>
  <c r="S10" i="6"/>
  <c r="V10" i="6"/>
  <c r="R11" i="6"/>
  <c r="S11" i="6"/>
  <c r="V11" i="6"/>
  <c r="R12" i="6"/>
  <c r="S12" i="6"/>
  <c r="V12" i="6"/>
  <c r="R13" i="6"/>
  <c r="S13" i="6"/>
  <c r="V13" i="6"/>
  <c r="R14" i="6"/>
  <c r="S14" i="6"/>
  <c r="V14" i="6"/>
  <c r="R15" i="6"/>
  <c r="S15" i="6"/>
  <c r="V15" i="6"/>
  <c r="R16" i="6"/>
  <c r="S16" i="6"/>
  <c r="V16" i="6"/>
  <c r="R17" i="6"/>
  <c r="S17" i="6"/>
  <c r="V17" i="6"/>
  <c r="R18" i="6"/>
  <c r="S18" i="6"/>
  <c r="V18" i="6"/>
  <c r="R19" i="6"/>
  <c r="S19" i="6"/>
  <c r="V19" i="6"/>
  <c r="R20" i="6"/>
  <c r="S20" i="6"/>
  <c r="V20" i="6"/>
  <c r="R21" i="6"/>
  <c r="S21" i="6"/>
  <c r="V21" i="6"/>
  <c r="R22" i="6"/>
  <c r="S22" i="6"/>
  <c r="V22" i="6"/>
  <c r="R23" i="6"/>
  <c r="S23" i="6"/>
  <c r="V23" i="6"/>
  <c r="R24" i="6"/>
  <c r="S24" i="6"/>
  <c r="V24" i="6"/>
  <c r="R25" i="6"/>
  <c r="S25" i="6"/>
  <c r="V25" i="6"/>
  <c r="R26" i="6"/>
  <c r="S26" i="6"/>
  <c r="V26" i="6"/>
  <c r="R27" i="6"/>
  <c r="S27" i="6"/>
  <c r="V27" i="6"/>
  <c r="R28" i="6"/>
  <c r="S28" i="6"/>
  <c r="V28" i="6"/>
  <c r="R29" i="6"/>
  <c r="S29" i="6"/>
  <c r="V29" i="6"/>
  <c r="R30" i="6"/>
  <c r="S30" i="6"/>
  <c r="V30" i="6"/>
  <c r="R31" i="6"/>
  <c r="S31" i="6"/>
  <c r="V31" i="6"/>
  <c r="R32" i="6"/>
  <c r="S32" i="6"/>
  <c r="V32" i="6"/>
  <c r="R33" i="6"/>
  <c r="S33" i="6"/>
  <c r="V33" i="6"/>
  <c r="R34" i="6"/>
  <c r="S34" i="6"/>
  <c r="V34" i="6"/>
  <c r="R35" i="6"/>
  <c r="S35" i="6"/>
  <c r="V35" i="6"/>
  <c r="R36" i="6"/>
  <c r="S36" i="6"/>
  <c r="V36" i="6"/>
  <c r="R37" i="6"/>
  <c r="S37" i="6"/>
  <c r="V37" i="6"/>
  <c r="R38" i="6"/>
  <c r="S38" i="6"/>
  <c r="V38" i="6"/>
  <c r="R39" i="6"/>
  <c r="S39" i="6"/>
  <c r="V39" i="6"/>
  <c r="R40" i="6"/>
  <c r="S40" i="6"/>
  <c r="V40" i="6"/>
  <c r="R41" i="6"/>
  <c r="S41" i="6"/>
  <c r="V41" i="6"/>
  <c r="R42" i="6"/>
  <c r="S42" i="6"/>
  <c r="V42" i="6"/>
  <c r="R43" i="6"/>
  <c r="S43" i="6"/>
  <c r="V43" i="6"/>
  <c r="R44" i="6"/>
  <c r="S44" i="6"/>
  <c r="V44" i="6"/>
  <c r="R45" i="6"/>
  <c r="S45" i="6"/>
  <c r="V45" i="6"/>
  <c r="R46" i="6"/>
  <c r="S46" i="6"/>
  <c r="V46" i="6"/>
  <c r="R47" i="6"/>
  <c r="S47" i="6"/>
  <c r="V47" i="6"/>
  <c r="R48" i="6"/>
  <c r="S48" i="6"/>
  <c r="V48" i="6"/>
  <c r="R49" i="6"/>
  <c r="S49" i="6"/>
  <c r="V49" i="6"/>
  <c r="R50" i="6"/>
  <c r="S50" i="6"/>
  <c r="V50" i="6"/>
  <c r="R51" i="6"/>
  <c r="S51" i="6"/>
  <c r="V51" i="6"/>
  <c r="R52" i="6"/>
  <c r="S52" i="6"/>
  <c r="V52" i="6"/>
  <c r="R53" i="6"/>
  <c r="S53" i="6"/>
  <c r="V53" i="6"/>
  <c r="R54" i="6"/>
  <c r="S54" i="6"/>
  <c r="V54" i="6"/>
  <c r="R55" i="6"/>
  <c r="S55" i="6"/>
  <c r="V55" i="6"/>
  <c r="R56" i="6"/>
  <c r="S56" i="6"/>
  <c r="V56" i="6"/>
  <c r="R57" i="6"/>
  <c r="S57" i="6"/>
  <c r="V57" i="6"/>
  <c r="R58" i="6"/>
  <c r="S58" i="6"/>
  <c r="V58" i="6"/>
  <c r="R59" i="6"/>
  <c r="S59" i="6"/>
  <c r="V59" i="6"/>
  <c r="R60" i="6"/>
  <c r="S60" i="6"/>
  <c r="V60" i="6"/>
  <c r="R61" i="6"/>
  <c r="S61" i="6"/>
  <c r="V61" i="6"/>
  <c r="R62" i="6"/>
  <c r="S62" i="6"/>
  <c r="V62" i="6"/>
  <c r="R63" i="6"/>
  <c r="S63" i="6"/>
  <c r="V63" i="6"/>
  <c r="R64" i="6"/>
  <c r="S64" i="6"/>
  <c r="V64" i="6"/>
  <c r="R65" i="6"/>
  <c r="S65" i="6"/>
  <c r="V65" i="6"/>
  <c r="R66" i="6"/>
  <c r="S66" i="6"/>
  <c r="V66" i="6"/>
  <c r="R67" i="6"/>
  <c r="S67" i="6"/>
  <c r="V67" i="6"/>
  <c r="R68" i="6"/>
  <c r="S68" i="6"/>
  <c r="V68" i="6"/>
  <c r="R69" i="6"/>
  <c r="S69" i="6"/>
  <c r="V69" i="6"/>
  <c r="R70" i="6"/>
  <c r="S70" i="6"/>
  <c r="V70" i="6"/>
  <c r="R71" i="6"/>
  <c r="S71" i="6"/>
  <c r="V71" i="6"/>
  <c r="R72" i="6"/>
  <c r="S72" i="6"/>
  <c r="V72" i="6"/>
  <c r="V5" i="6"/>
  <c r="R5" i="6"/>
  <c r="Y5" i="6" s="1"/>
  <c r="I51" i="80"/>
  <c r="E52" i="80"/>
  <c r="R10" i="80" a="1"/>
  <c r="O52" i="80"/>
  <c r="L51" i="80"/>
  <c r="K51" i="80"/>
  <c r="E51" i="80"/>
  <c r="D10" i="80" a="1"/>
  <c r="O51" i="80"/>
  <c r="H51" i="80"/>
  <c r="N51" i="80"/>
  <c r="M51" i="80"/>
  <c r="C49" i="80" l="1"/>
  <c r="F50" i="80"/>
  <c r="C50" i="80"/>
  <c r="F49" i="80"/>
  <c r="C51" i="80"/>
  <c r="F51" i="80"/>
  <c r="G51" i="80" s="1"/>
  <c r="T51" i="80"/>
  <c r="Q51" i="80"/>
  <c r="T50" i="80"/>
  <c r="Q49" i="80"/>
  <c r="T49" i="80"/>
  <c r="Q50" i="80"/>
  <c r="T25" i="80"/>
  <c r="T17" i="80"/>
  <c r="T27" i="80"/>
  <c r="Q27" i="80"/>
  <c r="Q26" i="80"/>
  <c r="Q41" i="80"/>
  <c r="T45" i="80"/>
  <c r="T19" i="80"/>
  <c r="T47" i="80"/>
  <c r="T13" i="80"/>
  <c r="Q34" i="80"/>
  <c r="Q16" i="80"/>
  <c r="Q47" i="80"/>
  <c r="T36" i="80"/>
  <c r="Q15" i="80"/>
  <c r="T48" i="80"/>
  <c r="T35" i="80"/>
  <c r="T14" i="80"/>
  <c r="T33" i="80"/>
  <c r="Q20" i="80"/>
  <c r="Q35" i="80"/>
  <c r="T11" i="80"/>
  <c r="Q39" i="80"/>
  <c r="Q18" i="80"/>
  <c r="Q28" i="80"/>
  <c r="T42" i="80"/>
  <c r="T29" i="80"/>
  <c r="T20" i="80"/>
  <c r="T21" i="80"/>
  <c r="Q45" i="80"/>
  <c r="Q31" i="80"/>
  <c r="Q14" i="80"/>
  <c r="Q46" i="80"/>
  <c r="Q36" i="80"/>
  <c r="T46" i="80"/>
  <c r="Q25" i="80"/>
  <c r="T38" i="80"/>
  <c r="T26" i="80"/>
  <c r="Q19" i="80"/>
  <c r="T30" i="80"/>
  <c r="T24" i="80"/>
  <c r="T40" i="80"/>
  <c r="T15" i="80"/>
  <c r="Q22" i="80"/>
  <c r="Q30" i="80"/>
  <c r="Q42" i="80"/>
  <c r="Q40" i="80"/>
  <c r="T18" i="80"/>
  <c r="T34" i="80"/>
  <c r="T12" i="80"/>
  <c r="T28" i="80"/>
  <c r="T44" i="80"/>
  <c r="Q33" i="80"/>
  <c r="Q43" i="80"/>
  <c r="Q24" i="80"/>
  <c r="Q29" i="80"/>
  <c r="Q11" i="80"/>
  <c r="T31" i="80"/>
  <c r="T39" i="80"/>
  <c r="R10" i="80"/>
  <c r="T10" i="80" s="1"/>
  <c r="T16" i="80"/>
  <c r="T37" i="80"/>
  <c r="Q21" i="80"/>
  <c r="Q23" i="80"/>
  <c r="T23" i="80"/>
  <c r="Q44" i="80"/>
  <c r="Q13" i="80"/>
  <c r="T43" i="80"/>
  <c r="T41" i="80"/>
  <c r="T32" i="80"/>
  <c r="Q17" i="80"/>
  <c r="Q38" i="80"/>
  <c r="Q48" i="80"/>
  <c r="Q32" i="80"/>
  <c r="Q12" i="80"/>
  <c r="Q37" i="80"/>
  <c r="T22" i="80"/>
  <c r="U58" i="6"/>
  <c r="F48" i="80"/>
  <c r="C48" i="80"/>
  <c r="C46" i="80"/>
  <c r="F45" i="80"/>
  <c r="F47" i="80"/>
  <c r="C45" i="80"/>
  <c r="C47" i="80"/>
  <c r="F46" i="80"/>
  <c r="F44" i="80"/>
  <c r="C44" i="80"/>
  <c r="F24" i="80"/>
  <c r="F39" i="80"/>
  <c r="F25" i="80"/>
  <c r="C27" i="80"/>
  <c r="C34" i="80"/>
  <c r="C24" i="80"/>
  <c r="F18" i="80"/>
  <c r="F27" i="80"/>
  <c r="F19" i="80"/>
  <c r="C38" i="80"/>
  <c r="C40" i="80"/>
  <c r="C19" i="80"/>
  <c r="C33" i="80"/>
  <c r="F43" i="80"/>
  <c r="F21" i="80"/>
  <c r="C35" i="80"/>
  <c r="C41" i="80"/>
  <c r="C18" i="80"/>
  <c r="F37" i="80"/>
  <c r="F15" i="80"/>
  <c r="F41" i="80"/>
  <c r="C32" i="80"/>
  <c r="C39" i="80"/>
  <c r="C12" i="80"/>
  <c r="F33" i="80"/>
  <c r="F35" i="80"/>
  <c r="C29" i="80"/>
  <c r="C43" i="80"/>
  <c r="C16" i="80"/>
  <c r="C21" i="80"/>
  <c r="F30" i="80"/>
  <c r="F22" i="80"/>
  <c r="F29" i="80"/>
  <c r="C26" i="80"/>
  <c r="C13" i="80"/>
  <c r="C28" i="80"/>
  <c r="F13" i="80"/>
  <c r="C25" i="80"/>
  <c r="F38" i="80"/>
  <c r="F23" i="80"/>
  <c r="C23" i="80"/>
  <c r="C37" i="80"/>
  <c r="F32" i="80"/>
  <c r="F17" i="80"/>
  <c r="C20" i="80"/>
  <c r="C15" i="80"/>
  <c r="C11" i="80"/>
  <c r="F26" i="80"/>
  <c r="F40" i="80"/>
  <c r="F11" i="80"/>
  <c r="C17" i="80"/>
  <c r="C31" i="80"/>
  <c r="C42" i="80"/>
  <c r="F16" i="80"/>
  <c r="F42" i="80"/>
  <c r="F20" i="80"/>
  <c r="F34" i="80"/>
  <c r="F12" i="80"/>
  <c r="C30" i="80"/>
  <c r="C22" i="80"/>
  <c r="C36" i="80"/>
  <c r="F36" i="80"/>
  <c r="F14" i="80"/>
  <c r="F28" i="80"/>
  <c r="F31" i="80"/>
  <c r="C14" i="80"/>
  <c r="D10" i="80"/>
  <c r="F10" i="80" s="1"/>
  <c r="G52" i="80"/>
  <c r="AE52" i="80"/>
  <c r="J52" i="80"/>
  <c r="AH52" i="80" s="1"/>
  <c r="J51" i="80"/>
  <c r="W31" i="6"/>
  <c r="X31" i="6" s="1"/>
  <c r="U11" i="6"/>
  <c r="U55" i="6"/>
  <c r="U8" i="6"/>
  <c r="U46" i="6"/>
  <c r="U47" i="6"/>
  <c r="U26" i="6"/>
  <c r="U10" i="6"/>
  <c r="U48" i="6"/>
  <c r="U13" i="6"/>
  <c r="U59" i="6"/>
  <c r="U67" i="6"/>
  <c r="U20" i="6"/>
  <c r="U60" i="6"/>
  <c r="U23" i="6"/>
  <c r="U12" i="6"/>
  <c r="U57" i="6"/>
  <c r="U71" i="6"/>
  <c r="U19" i="6"/>
  <c r="U36" i="6"/>
  <c r="U38" i="6"/>
  <c r="U70" i="6"/>
  <c r="U22" i="6"/>
  <c r="U9" i="6"/>
  <c r="U62" i="6"/>
  <c r="U6" i="6"/>
  <c r="U24" i="6"/>
  <c r="U21" i="6"/>
  <c r="U14" i="6"/>
  <c r="U56" i="6"/>
  <c r="U49" i="6"/>
  <c r="R13" i="79" a="1"/>
  <c r="R13" i="79" s="1"/>
  <c r="N13" i="79" a="1"/>
  <c r="N13" i="79" s="1"/>
  <c r="L9" i="79"/>
  <c r="L10" i="79"/>
  <c r="L11" i="79"/>
  <c r="L12" i="79"/>
  <c r="U50" i="6"/>
  <c r="U69" i="6"/>
  <c r="U45" i="6"/>
  <c r="I9" i="79"/>
  <c r="I10" i="79"/>
  <c r="E12" i="79"/>
  <c r="I11" i="79"/>
  <c r="E9" i="79"/>
  <c r="E11" i="79"/>
  <c r="I12" i="79"/>
  <c r="E10" i="79"/>
  <c r="U72" i="6"/>
  <c r="V10" i="46"/>
  <c r="V9" i="46"/>
  <c r="V11" i="46"/>
  <c r="V8" i="46"/>
  <c r="X71" i="6"/>
  <c r="V7" i="46"/>
  <c r="U68" i="6"/>
  <c r="V5" i="46"/>
  <c r="X14" i="6"/>
  <c r="X11" i="6"/>
  <c r="X50" i="6"/>
  <c r="U44" i="6"/>
  <c r="X72" i="6"/>
  <c r="X69" i="6"/>
  <c r="U43" i="6"/>
  <c r="X51" i="6"/>
  <c r="X60" i="6"/>
  <c r="X52" i="6"/>
  <c r="X47" i="6"/>
  <c r="X53" i="6"/>
  <c r="X57" i="6"/>
  <c r="X45" i="6"/>
  <c r="X63" i="6"/>
  <c r="X62" i="6"/>
  <c r="X59" i="6"/>
  <c r="X64" i="6"/>
  <c r="X65" i="6"/>
  <c r="X29" i="6"/>
  <c r="X26" i="6"/>
  <c r="U42" i="6"/>
  <c r="X39" i="6"/>
  <c r="U33" i="6"/>
  <c r="X38" i="6"/>
  <c r="U35" i="6"/>
  <c r="U32" i="6"/>
  <c r="U34" i="6"/>
  <c r="U31" i="6"/>
  <c r="X27" i="6"/>
  <c r="X10" i="6"/>
  <c r="X21" i="6"/>
  <c r="X5" i="6"/>
  <c r="X40" i="6"/>
  <c r="X41" i="6"/>
  <c r="X33" i="6"/>
  <c r="X23" i="6"/>
  <c r="X15" i="6"/>
  <c r="X35" i="6"/>
  <c r="X17" i="6"/>
  <c r="X9" i="6"/>
  <c r="V37" i="46"/>
  <c r="V25" i="46"/>
  <c r="V13" i="46"/>
  <c r="V35" i="46"/>
  <c r="V23" i="46"/>
  <c r="V34" i="46"/>
  <c r="V22" i="46"/>
  <c r="V36" i="46"/>
  <c r="V24" i="46"/>
  <c r="V12" i="46"/>
  <c r="S31" i="46"/>
  <c r="V19" i="46"/>
  <c r="V17" i="46"/>
  <c r="S4" i="46"/>
  <c r="S30" i="46"/>
  <c r="S18" i="46"/>
  <c r="S6" i="46"/>
  <c r="S5" i="46"/>
  <c r="S40" i="46"/>
  <c r="S28" i="46"/>
  <c r="S16" i="46"/>
  <c r="S39" i="46"/>
  <c r="S27" i="46"/>
  <c r="S15" i="46"/>
  <c r="S38" i="46"/>
  <c r="S26" i="46"/>
  <c r="S14" i="46"/>
  <c r="S29" i="46"/>
  <c r="V33" i="46"/>
  <c r="V21" i="46"/>
  <c r="S41" i="46"/>
  <c r="V32" i="46"/>
  <c r="V20" i="46"/>
  <c r="V30" i="46"/>
  <c r="V29" i="46"/>
  <c r="X70" i="6"/>
  <c r="S9" i="46"/>
  <c r="W42" i="6"/>
  <c r="X42" i="6" s="1"/>
  <c r="S17" i="46"/>
  <c r="S19" i="46"/>
  <c r="U54" i="6"/>
  <c r="S20" i="46"/>
  <c r="W6" i="6"/>
  <c r="X6" i="6" s="1"/>
  <c r="V40" i="46"/>
  <c r="V31" i="46"/>
  <c r="U16" i="6"/>
  <c r="S21" i="46"/>
  <c r="V28" i="46"/>
  <c r="U27" i="6"/>
  <c r="S32" i="46"/>
  <c r="V18" i="46"/>
  <c r="X58" i="6"/>
  <c r="U52" i="6"/>
  <c r="S33" i="46"/>
  <c r="V16" i="46"/>
  <c r="X48" i="6"/>
  <c r="S7" i="46"/>
  <c r="U63" i="6"/>
  <c r="S8" i="46"/>
  <c r="V41" i="46"/>
  <c r="V6" i="46"/>
  <c r="X24" i="6"/>
  <c r="S34" i="46"/>
  <c r="U30" i="6"/>
  <c r="S11" i="46"/>
  <c r="S23" i="46"/>
  <c r="S35" i="46"/>
  <c r="V39" i="46"/>
  <c r="V27" i="46"/>
  <c r="V15" i="46"/>
  <c r="S10" i="46"/>
  <c r="U66" i="6"/>
  <c r="U18" i="6"/>
  <c r="S12" i="46"/>
  <c r="S24" i="46"/>
  <c r="S36" i="46"/>
  <c r="V38" i="46"/>
  <c r="V26" i="46"/>
  <c r="V14" i="46"/>
  <c r="S22" i="46"/>
  <c r="X44" i="6"/>
  <c r="S13" i="46"/>
  <c r="S25" i="46"/>
  <c r="S37" i="46"/>
  <c r="U65" i="6"/>
  <c r="U53" i="6"/>
  <c r="U29" i="6"/>
  <c r="U17" i="6"/>
  <c r="U41" i="6"/>
  <c r="X22" i="6"/>
  <c r="X19" i="6"/>
  <c r="X66" i="6"/>
  <c r="X18" i="6"/>
  <c r="X54" i="6"/>
  <c r="X46" i="6"/>
  <c r="U15" i="6"/>
  <c r="X12" i="6"/>
  <c r="U40" i="6"/>
  <c r="X34" i="6"/>
  <c r="X28" i="6"/>
  <c r="X67" i="6"/>
  <c r="U28" i="6"/>
  <c r="X8" i="6"/>
  <c r="U51" i="6"/>
  <c r="U25" i="6"/>
  <c r="U64" i="6"/>
  <c r="X36" i="6"/>
  <c r="X13" i="6"/>
  <c r="U39" i="6"/>
  <c r="X30" i="6"/>
  <c r="X16" i="6"/>
  <c r="U61" i="6"/>
  <c r="U37" i="6"/>
  <c r="X7" i="6"/>
  <c r="X55" i="6"/>
  <c r="X43" i="6"/>
  <c r="X25" i="6"/>
  <c r="X68" i="6"/>
  <c r="X20" i="6"/>
  <c r="X56" i="6"/>
  <c r="X32" i="6"/>
  <c r="U7" i="6"/>
  <c r="W61" i="6"/>
  <c r="X61" i="6" s="1"/>
  <c r="W49" i="6"/>
  <c r="X49" i="6" s="1"/>
  <c r="W37" i="6"/>
  <c r="X37" i="6" s="1"/>
  <c r="O18" i="80"/>
  <c r="Y51" i="80"/>
  <c r="H48" i="80"/>
  <c r="Y30" i="80"/>
  <c r="I12" i="80"/>
  <c r="AA29" i="80"/>
  <c r="H26" i="80"/>
  <c r="E43" i="80"/>
  <c r="S32" i="80"/>
  <c r="O13" i="80"/>
  <c r="M42" i="80"/>
  <c r="AB32" i="80"/>
  <c r="L10" i="80"/>
  <c r="H14" i="80"/>
  <c r="M17" i="80"/>
  <c r="I17" i="80"/>
  <c r="K41" i="80"/>
  <c r="K16" i="80"/>
  <c r="AC25" i="80"/>
  <c r="W19" i="80"/>
  <c r="E34" i="80"/>
  <c r="AC20" i="80"/>
  <c r="L23" i="80"/>
  <c r="W44" i="80"/>
  <c r="E20" i="80"/>
  <c r="L41" i="80"/>
  <c r="L44" i="80"/>
  <c r="E24" i="80"/>
  <c r="L49" i="80"/>
  <c r="AA24" i="80"/>
  <c r="O24" i="80"/>
  <c r="Z25" i="80"/>
  <c r="AC11" i="80"/>
  <c r="W13" i="80"/>
  <c r="L26" i="80"/>
  <c r="E50" i="80"/>
  <c r="Z27" i="80"/>
  <c r="S13" i="80"/>
  <c r="V35" i="80"/>
  <c r="AB49" i="80"/>
  <c r="O38" i="80"/>
  <c r="Y19" i="80"/>
  <c r="Y17" i="80"/>
  <c r="O22" i="80"/>
  <c r="M14" i="80"/>
  <c r="Y22" i="80"/>
  <c r="N28" i="80"/>
  <c r="Y12" i="80"/>
  <c r="K31" i="80"/>
  <c r="K30" i="80"/>
  <c r="S21" i="80"/>
  <c r="H36" i="80"/>
  <c r="I21" i="80"/>
  <c r="L17" i="80"/>
  <c r="W30" i="80"/>
  <c r="AA46" i="80"/>
  <c r="M12" i="80"/>
  <c r="AB23" i="80"/>
  <c r="I39" i="80"/>
  <c r="N40" i="80"/>
  <c r="W41" i="80"/>
  <c r="O10" i="80"/>
  <c r="AC30" i="80"/>
  <c r="Z11" i="80"/>
  <c r="I28" i="80"/>
  <c r="V23" i="80"/>
  <c r="H34" i="80"/>
  <c r="AB12" i="80"/>
  <c r="AC13" i="80"/>
  <c r="H45" i="80"/>
  <c r="Y48" i="80"/>
  <c r="V11" i="80"/>
  <c r="V29" i="80"/>
  <c r="Y47" i="80"/>
  <c r="M29" i="80"/>
  <c r="V26" i="80"/>
  <c r="I37" i="80"/>
  <c r="W38" i="80"/>
  <c r="AA11" i="80"/>
  <c r="S47" i="80"/>
  <c r="AB36" i="80"/>
  <c r="M33" i="80"/>
  <c r="AB11" i="80"/>
  <c r="M36" i="80"/>
  <c r="E38" i="80"/>
  <c r="AB13" i="80"/>
  <c r="Z30" i="80"/>
  <c r="AB31" i="80"/>
  <c r="H12" i="80"/>
  <c r="I47" i="80"/>
  <c r="W14" i="80"/>
  <c r="H16" i="80"/>
  <c r="S41" i="80"/>
  <c r="S24" i="80"/>
  <c r="O23" i="80"/>
  <c r="AB21" i="80"/>
  <c r="W32" i="80"/>
  <c r="Y18" i="80"/>
  <c r="V41" i="80"/>
  <c r="N49" i="80"/>
  <c r="AB35" i="80"/>
  <c r="K50" i="80"/>
  <c r="K28" i="80"/>
  <c r="I13" i="80"/>
  <c r="E48" i="80"/>
  <c r="V37" i="80"/>
  <c r="Y49" i="80"/>
  <c r="AB24" i="80"/>
  <c r="I34" i="80"/>
  <c r="Z42" i="80"/>
  <c r="O44" i="80"/>
  <c r="AA51" i="80"/>
  <c r="V28" i="80"/>
  <c r="W40" i="80"/>
  <c r="AB26" i="80"/>
  <c r="W28" i="80"/>
  <c r="L45" i="80"/>
  <c r="S11" i="80"/>
  <c r="H27" i="80"/>
  <c r="S35" i="80"/>
  <c r="Y43" i="80"/>
  <c r="AA38" i="80"/>
  <c r="V45" i="80"/>
  <c r="N44" i="80"/>
  <c r="I25" i="80"/>
  <c r="V39" i="80"/>
  <c r="AA42" i="80"/>
  <c r="Y44" i="80"/>
  <c r="I30" i="80"/>
  <c r="W18" i="80"/>
  <c r="V38" i="80"/>
  <c r="W12" i="80"/>
  <c r="E42" i="80"/>
  <c r="L43" i="80"/>
  <c r="W42" i="80"/>
  <c r="AB48" i="80"/>
  <c r="H30" i="80"/>
  <c r="H37" i="80"/>
  <c r="AB38" i="80"/>
  <c r="M43" i="80"/>
  <c r="M24" i="80"/>
  <c r="M31" i="80"/>
  <c r="S14" i="80"/>
  <c r="V20" i="80"/>
  <c r="K12" i="80"/>
  <c r="Z51" i="80"/>
  <c r="AA18" i="80"/>
  <c r="O50" i="80"/>
  <c r="L18" i="80"/>
  <c r="Z24" i="80"/>
  <c r="E30" i="80"/>
  <c r="S27" i="80"/>
  <c r="AB40" i="80"/>
  <c r="M46" i="80"/>
  <c r="Z29" i="80"/>
  <c r="V33" i="80"/>
  <c r="I35" i="80"/>
  <c r="O26" i="80"/>
  <c r="AC21" i="80"/>
  <c r="AC44" i="80"/>
  <c r="AC19" i="80"/>
  <c r="O14" i="80"/>
  <c r="I42" i="80"/>
  <c r="AA19" i="80"/>
  <c r="V32" i="80"/>
  <c r="AC29" i="80"/>
  <c r="E17" i="80"/>
  <c r="N25" i="80"/>
  <c r="O32" i="80"/>
  <c r="W49" i="80"/>
  <c r="AA13" i="80"/>
  <c r="Z19" i="80"/>
  <c r="H35" i="80"/>
  <c r="S15" i="80"/>
  <c r="W31" i="80"/>
  <c r="Y32" i="80"/>
  <c r="K21" i="80"/>
  <c r="V12" i="80"/>
  <c r="S40" i="80"/>
  <c r="E31" i="80"/>
  <c r="S22" i="80"/>
  <c r="V47" i="80"/>
  <c r="N32" i="80"/>
  <c r="AB45" i="80"/>
  <c r="M44" i="80"/>
  <c r="L37" i="80"/>
  <c r="AC14" i="80"/>
  <c r="V43" i="80"/>
  <c r="AC49" i="80"/>
  <c r="H18" i="80"/>
  <c r="Z28" i="80"/>
  <c r="S39" i="80"/>
  <c r="M41" i="80"/>
  <c r="V14" i="80"/>
  <c r="M13" i="80"/>
  <c r="L31" i="80"/>
  <c r="I48" i="80"/>
  <c r="M19" i="80"/>
  <c r="O19" i="80"/>
  <c r="Y29" i="80"/>
  <c r="AC38" i="80"/>
  <c r="E12" i="80"/>
  <c r="Z26" i="80"/>
  <c r="L46" i="80"/>
  <c r="O34" i="80"/>
  <c r="Z23" i="80"/>
  <c r="K48" i="80"/>
  <c r="K32" i="80"/>
  <c r="Z50" i="80"/>
  <c r="Z41" i="80"/>
  <c r="N50" i="80"/>
  <c r="N16" i="80"/>
  <c r="W36" i="80"/>
  <c r="AB39" i="80"/>
  <c r="AB18" i="80"/>
  <c r="K10" i="80"/>
  <c r="N10" i="80"/>
  <c r="L28" i="80"/>
  <c r="H19" i="80"/>
  <c r="I27" i="80"/>
  <c r="AB34" i="80"/>
  <c r="H17" i="80"/>
  <c r="W51" i="80"/>
  <c r="M39" i="80"/>
  <c r="O28" i="80"/>
  <c r="I10" i="80"/>
  <c r="E35" i="80"/>
  <c r="AC27" i="80"/>
  <c r="AC32" i="80"/>
  <c r="M30" i="80"/>
  <c r="V16" i="80"/>
  <c r="H11" i="80"/>
  <c r="K18" i="80"/>
  <c r="AC16" i="80"/>
  <c r="N12" i="80"/>
  <c r="AC12" i="80"/>
  <c r="N19" i="80"/>
  <c r="Y14" i="80"/>
  <c r="AA27" i="80"/>
  <c r="K36" i="80"/>
  <c r="L42" i="80"/>
  <c r="I45" i="80"/>
  <c r="AA28" i="80"/>
  <c r="E22" i="80"/>
  <c r="V31" i="80"/>
  <c r="I26" i="80"/>
  <c r="AC39" i="80"/>
  <c r="AC47" i="80"/>
  <c r="AB50" i="80"/>
  <c r="E39" i="80"/>
  <c r="N42" i="80"/>
  <c r="M45" i="80"/>
  <c r="L11" i="80"/>
  <c r="N26" i="80"/>
  <c r="I20" i="80"/>
  <c r="AA40" i="80"/>
  <c r="K17" i="80"/>
  <c r="AB41" i="80"/>
  <c r="Y33" i="80"/>
  <c r="N20" i="80"/>
  <c r="AC24" i="80"/>
  <c r="L25" i="80"/>
  <c r="S19" i="80"/>
  <c r="H42" i="80"/>
  <c r="V24" i="80"/>
  <c r="Y20" i="80"/>
  <c r="AC42" i="80"/>
  <c r="W16" i="80"/>
  <c r="I46" i="80"/>
  <c r="O33" i="80"/>
  <c r="E45" i="80"/>
  <c r="AA32" i="80"/>
  <c r="S20" i="80"/>
  <c r="N21" i="80"/>
  <c r="L12" i="80"/>
  <c r="V21" i="80"/>
  <c r="N11" i="80"/>
  <c r="Y35" i="80"/>
  <c r="K24" i="80"/>
  <c r="V42" i="80"/>
  <c r="Z17" i="80"/>
  <c r="Z44" i="80"/>
  <c r="AC48" i="80"/>
  <c r="O17" i="80"/>
  <c r="L33" i="80"/>
  <c r="N29" i="80"/>
  <c r="N46" i="80"/>
  <c r="N13" i="80"/>
  <c r="E29" i="80"/>
  <c r="AA21" i="80"/>
  <c r="H46" i="80"/>
  <c r="V27" i="80"/>
  <c r="K29" i="80"/>
  <c r="O41" i="80"/>
  <c r="I36" i="80"/>
  <c r="AB27" i="80"/>
  <c r="S38" i="80"/>
  <c r="V50" i="80"/>
  <c r="S30" i="80"/>
  <c r="H25" i="80"/>
  <c r="I44" i="80"/>
  <c r="W35" i="80"/>
  <c r="AB44" i="80"/>
  <c r="S44" i="80"/>
  <c r="O27" i="80"/>
  <c r="L20" i="80"/>
  <c r="O40" i="80"/>
  <c r="W27" i="80"/>
  <c r="Y26" i="80"/>
  <c r="I43" i="80"/>
  <c r="AA25" i="80"/>
  <c r="Y45" i="80"/>
  <c r="H44" i="80"/>
  <c r="E13" i="80"/>
  <c r="L16" i="80"/>
  <c r="AC31" i="80"/>
  <c r="Z43" i="80"/>
  <c r="AC18" i="80"/>
  <c r="E11" i="80"/>
  <c r="K33" i="80"/>
  <c r="W48" i="80"/>
  <c r="L27" i="80"/>
  <c r="Y37" i="80"/>
  <c r="AB19" i="80"/>
  <c r="AA12" i="80"/>
  <c r="N30" i="80"/>
  <c r="H49" i="80"/>
  <c r="AC45" i="80"/>
  <c r="AA17" i="80"/>
  <c r="Z48" i="80"/>
  <c r="K47" i="80"/>
  <c r="AB28" i="80"/>
  <c r="AC40" i="80"/>
  <c r="I49" i="80"/>
  <c r="N41" i="80"/>
  <c r="H39" i="80"/>
  <c r="O29" i="80"/>
  <c r="AC34" i="80"/>
  <c r="Z21" i="80"/>
  <c r="N17" i="80"/>
  <c r="E37" i="80"/>
  <c r="H41" i="80"/>
  <c r="K11" i="80"/>
  <c r="N36" i="80"/>
  <c r="Z36" i="80"/>
  <c r="Y28" i="80"/>
  <c r="AB33" i="80"/>
  <c r="W25" i="80"/>
  <c r="K49" i="80"/>
  <c r="AA26" i="80"/>
  <c r="L34" i="80"/>
  <c r="AA14" i="80"/>
  <c r="M37" i="80"/>
  <c r="H33" i="80"/>
  <c r="K38" i="80"/>
  <c r="Z12" i="80"/>
  <c r="AB16" i="80"/>
  <c r="O47" i="80"/>
  <c r="H15" i="80"/>
  <c r="Z34" i="80"/>
  <c r="H28" i="80"/>
  <c r="E14" i="80"/>
  <c r="L40" i="80"/>
  <c r="L29" i="80"/>
  <c r="L15" i="80"/>
  <c r="Y15" i="80"/>
  <c r="H23" i="80"/>
  <c r="AC28" i="80"/>
  <c r="K20" i="80"/>
  <c r="N18" i="80"/>
  <c r="S36" i="80"/>
  <c r="Z13" i="80"/>
  <c r="H22" i="80"/>
  <c r="L32" i="80"/>
  <c r="Z14" i="80"/>
  <c r="Z49" i="80"/>
  <c r="M38" i="80"/>
  <c r="S34" i="80"/>
  <c r="N34" i="80"/>
  <c r="I31" i="80"/>
  <c r="M28" i="80"/>
  <c r="N14" i="80"/>
  <c r="W23" i="80"/>
  <c r="H29" i="80"/>
  <c r="O11" i="80"/>
  <c r="S48" i="80"/>
  <c r="W20" i="80"/>
  <c r="Z35" i="80"/>
  <c r="M35" i="80"/>
  <c r="K45" i="80"/>
  <c r="Z32" i="80"/>
  <c r="E36" i="80"/>
  <c r="AC36" i="80"/>
  <c r="O45" i="80"/>
  <c r="K40" i="80"/>
  <c r="I16" i="80"/>
  <c r="S43" i="80"/>
  <c r="Y40" i="80"/>
  <c r="O25" i="80"/>
  <c r="K27" i="80"/>
  <c r="N27" i="80"/>
  <c r="S31" i="80"/>
  <c r="S28" i="80"/>
  <c r="Y21" i="80"/>
  <c r="E10" i="80"/>
  <c r="O16" i="80"/>
  <c r="V49" i="80"/>
  <c r="I38" i="80"/>
  <c r="Z31" i="80"/>
  <c r="AB47" i="80"/>
  <c r="AC35" i="80"/>
  <c r="K15" i="80"/>
  <c r="K14" i="80"/>
  <c r="V36" i="80"/>
  <c r="O39" i="80"/>
  <c r="E23" i="80"/>
  <c r="I24" i="80"/>
  <c r="V25" i="80"/>
  <c r="I14" i="80"/>
  <c r="W39" i="80"/>
  <c r="AC33" i="80"/>
  <c r="E18" i="80"/>
  <c r="AC22" i="80"/>
  <c r="S49" i="80"/>
  <c r="AA31" i="80"/>
  <c r="O46" i="80"/>
  <c r="O43" i="80"/>
  <c r="O37" i="80"/>
  <c r="N22" i="80"/>
  <c r="L35" i="80"/>
  <c r="AB15" i="80"/>
  <c r="V13" i="80"/>
  <c r="Y36" i="80"/>
  <c r="AA45" i="80"/>
  <c r="V18" i="80"/>
  <c r="V15" i="80"/>
  <c r="E44" i="80"/>
  <c r="V30" i="80"/>
  <c r="L38" i="80"/>
  <c r="N39" i="80"/>
  <c r="Z18" i="80"/>
  <c r="AA41" i="80"/>
  <c r="M48" i="80"/>
  <c r="AA44" i="80"/>
  <c r="E33" i="80"/>
  <c r="E21" i="80"/>
  <c r="H31" i="80"/>
  <c r="K46" i="80"/>
  <c r="K26" i="80"/>
  <c r="O30" i="80"/>
  <c r="V22" i="80"/>
  <c r="E32" i="80"/>
  <c r="E28" i="80"/>
  <c r="H50" i="80"/>
  <c r="H20" i="80"/>
  <c r="I23" i="80"/>
  <c r="AA30" i="80"/>
  <c r="AC26" i="80"/>
  <c r="N31" i="80"/>
  <c r="AC37" i="80"/>
  <c r="L13" i="80"/>
  <c r="E26" i="80"/>
  <c r="N23" i="80"/>
  <c r="I19" i="80"/>
  <c r="S46" i="80"/>
  <c r="AA15" i="80"/>
  <c r="M20" i="80"/>
  <c r="V40" i="80"/>
  <c r="M16" i="80"/>
  <c r="AA50" i="80"/>
  <c r="S17" i="80"/>
  <c r="Y24" i="80"/>
  <c r="AB17" i="80"/>
  <c r="W37" i="80"/>
  <c r="V34" i="80"/>
  <c r="O35" i="80"/>
  <c r="Y25" i="80"/>
  <c r="N24" i="80"/>
  <c r="N15" i="80"/>
  <c r="N48" i="80"/>
  <c r="L50" i="80"/>
  <c r="W22" i="80"/>
  <c r="AB22" i="80"/>
  <c r="AC15" i="80"/>
  <c r="M10" i="80"/>
  <c r="H38" i="80"/>
  <c r="I40" i="80"/>
  <c r="E25" i="80"/>
  <c r="E49" i="80"/>
  <c r="Z20" i="80"/>
  <c r="AB37" i="80"/>
  <c r="K19" i="80"/>
  <c r="Y34" i="80"/>
  <c r="E16" i="80"/>
  <c r="I50" i="80"/>
  <c r="L36" i="80"/>
  <c r="AC23" i="80"/>
  <c r="W50" i="80"/>
  <c r="S42" i="80"/>
  <c r="Y42" i="80"/>
  <c r="K22" i="80"/>
  <c r="I41" i="80"/>
  <c r="H13" i="80"/>
  <c r="N37" i="80"/>
  <c r="AC46" i="80"/>
  <c r="S29" i="80"/>
  <c r="S18" i="80"/>
  <c r="AC43" i="80"/>
  <c r="W17" i="80"/>
  <c r="AA23" i="80"/>
  <c r="Y11" i="80"/>
  <c r="N38" i="80"/>
  <c r="AA39" i="80"/>
  <c r="AA48" i="80"/>
  <c r="Z15" i="80"/>
  <c r="L19" i="80"/>
  <c r="Y50" i="80"/>
  <c r="N35" i="80"/>
  <c r="I11" i="80"/>
  <c r="AC50" i="80"/>
  <c r="AB20" i="80"/>
  <c r="AA43" i="80"/>
  <c r="AC41" i="80"/>
  <c r="AA33" i="80"/>
  <c r="L30" i="80"/>
  <c r="M27" i="80"/>
  <c r="V46" i="80"/>
  <c r="W15" i="80"/>
  <c r="M21" i="80"/>
  <c r="O48" i="80"/>
  <c r="M18" i="80"/>
  <c r="V44" i="80"/>
  <c r="M25" i="80"/>
  <c r="H21" i="80"/>
  <c r="AB43" i="80"/>
  <c r="K43" i="80"/>
  <c r="M34" i="80"/>
  <c r="H32" i="80"/>
  <c r="W29" i="80"/>
  <c r="K44" i="80"/>
  <c r="AA22" i="80"/>
  <c r="W21" i="80"/>
  <c r="S26" i="80"/>
  <c r="S37" i="80"/>
  <c r="I18" i="80"/>
  <c r="Z40" i="80"/>
  <c r="N45" i="80"/>
  <c r="AA36" i="80"/>
  <c r="E41" i="80"/>
  <c r="S25" i="80"/>
  <c r="E47" i="80"/>
  <c r="AA35" i="80"/>
  <c r="Z37" i="80"/>
  <c r="Y27" i="80"/>
  <c r="M26" i="80"/>
  <c r="AB46" i="80"/>
  <c r="H40" i="80"/>
  <c r="O31" i="80"/>
  <c r="S50" i="80"/>
  <c r="M22" i="80"/>
  <c r="K34" i="80"/>
  <c r="Z38" i="80"/>
  <c r="Z16" i="80"/>
  <c r="AB51" i="80"/>
  <c r="H24" i="80"/>
  <c r="L22" i="80"/>
  <c r="N47" i="80"/>
  <c r="W46" i="80"/>
  <c r="Y41" i="80"/>
  <c r="V48" i="80"/>
  <c r="M50" i="80"/>
  <c r="Y46" i="80"/>
  <c r="N43" i="80"/>
  <c r="AA16" i="80"/>
  <c r="E19" i="80"/>
  <c r="E15" i="80"/>
  <c r="AB42" i="80"/>
  <c r="AB29" i="80"/>
  <c r="I29" i="80"/>
  <c r="K37" i="80"/>
  <c r="W24" i="80"/>
  <c r="O21" i="80"/>
  <c r="AB25" i="80"/>
  <c r="S16" i="80"/>
  <c r="K42" i="80"/>
  <c r="O49" i="80"/>
  <c r="W47" i="80"/>
  <c r="I32" i="80"/>
  <c r="I22" i="80"/>
  <c r="S23" i="80"/>
  <c r="I15" i="80"/>
  <c r="W43" i="80"/>
  <c r="M15" i="80"/>
  <c r="W45" i="80"/>
  <c r="L47" i="80"/>
  <c r="AB30" i="80"/>
  <c r="L21" i="80"/>
  <c r="M11" i="80"/>
  <c r="Z47" i="80"/>
  <c r="K35" i="80"/>
  <c r="AA20" i="80"/>
  <c r="W34" i="80"/>
  <c r="M47" i="80"/>
  <c r="Y39" i="80"/>
  <c r="Y38" i="80"/>
  <c r="S45" i="80"/>
  <c r="V51" i="80"/>
  <c r="AB14" i="80"/>
  <c r="W11" i="80"/>
  <c r="Y13" i="80"/>
  <c r="Z33" i="80"/>
  <c r="W26" i="80"/>
  <c r="V17" i="80"/>
  <c r="K23" i="80"/>
  <c r="E46" i="80"/>
  <c r="L24" i="80"/>
  <c r="K39" i="80"/>
  <c r="O36" i="80"/>
  <c r="N33" i="80"/>
  <c r="K13" i="80"/>
  <c r="M23" i="80"/>
  <c r="Y16" i="80"/>
  <c r="L14" i="80"/>
  <c r="O12" i="80"/>
  <c r="K25" i="80"/>
  <c r="AA34" i="80"/>
  <c r="E27" i="80"/>
  <c r="H47" i="80"/>
  <c r="Y23" i="80"/>
  <c r="W33" i="80"/>
  <c r="AA49" i="80"/>
  <c r="Y31" i="80"/>
  <c r="Z45" i="80"/>
  <c r="O20" i="80"/>
  <c r="I33" i="80"/>
  <c r="Z22" i="80"/>
  <c r="E40" i="80"/>
  <c r="Z46" i="80"/>
  <c r="L39" i="80"/>
  <c r="Z39" i="80"/>
  <c r="AA37" i="80"/>
  <c r="S12" i="80"/>
  <c r="M32" i="80"/>
  <c r="AC17" i="80"/>
  <c r="AC51" i="80"/>
  <c r="H43" i="80"/>
  <c r="M40" i="80"/>
  <c r="H10" i="80"/>
  <c r="S51" i="80"/>
  <c r="L48" i="80"/>
  <c r="M49" i="80"/>
  <c r="O42" i="80"/>
  <c r="S33" i="80"/>
  <c r="O15" i="80"/>
  <c r="AA47" i="80"/>
  <c r="V19" i="80"/>
  <c r="X45" i="80" l="1"/>
  <c r="X39" i="80"/>
  <c r="X22" i="80"/>
  <c r="X13" i="80"/>
  <c r="AG49" i="80"/>
  <c r="X11" i="80"/>
  <c r="X41" i="80"/>
  <c r="X42" i="80"/>
  <c r="AE50" i="80"/>
  <c r="X43" i="80"/>
  <c r="X50" i="80"/>
  <c r="X37" i="80"/>
  <c r="X46" i="80"/>
  <c r="X31" i="80"/>
  <c r="X21" i="80"/>
  <c r="X38" i="80"/>
  <c r="X25" i="80"/>
  <c r="X40" i="80"/>
  <c r="X51" i="80"/>
  <c r="X16" i="80"/>
  <c r="X20" i="80"/>
  <c r="X34" i="80"/>
  <c r="X48" i="80"/>
  <c r="X29" i="80"/>
  <c r="X14" i="80"/>
  <c r="X28" i="80"/>
  <c r="AE49" i="80"/>
  <c r="X32" i="80"/>
  <c r="J49" i="80"/>
  <c r="X15" i="80"/>
  <c r="X36" i="80"/>
  <c r="X24" i="80"/>
  <c r="AG50" i="80"/>
  <c r="X35" i="80"/>
  <c r="X33" i="80"/>
  <c r="X47" i="80"/>
  <c r="X30" i="80"/>
  <c r="X23" i="80"/>
  <c r="X17" i="80"/>
  <c r="X12" i="80"/>
  <c r="X27" i="80"/>
  <c r="X44" i="80"/>
  <c r="X18" i="80"/>
  <c r="X49" i="80"/>
  <c r="X19" i="80"/>
  <c r="X26" i="80"/>
  <c r="J50" i="80"/>
  <c r="U47" i="80"/>
  <c r="U43" i="80"/>
  <c r="U19" i="80"/>
  <c r="U15" i="80"/>
  <c r="U33" i="80"/>
  <c r="U45" i="80"/>
  <c r="G50" i="80"/>
  <c r="U40" i="80"/>
  <c r="U14" i="80"/>
  <c r="U41" i="80"/>
  <c r="U22" i="80"/>
  <c r="U23" i="80"/>
  <c r="U24" i="80"/>
  <c r="U21" i="80"/>
  <c r="U35" i="80"/>
  <c r="G49" i="80"/>
  <c r="U44" i="80"/>
  <c r="U30" i="80"/>
  <c r="U20" i="80"/>
  <c r="U48" i="80"/>
  <c r="U28" i="80"/>
  <c r="U29" i="80"/>
  <c r="U27" i="80"/>
  <c r="U37" i="80"/>
  <c r="U12" i="80"/>
  <c r="U26" i="80"/>
  <c r="U42" i="80"/>
  <c r="U36" i="80"/>
  <c r="U17" i="80"/>
  <c r="U16" i="80"/>
  <c r="U34" i="80"/>
  <c r="U38" i="80"/>
  <c r="U25" i="80"/>
  <c r="U51" i="80"/>
  <c r="U18" i="80"/>
  <c r="U39" i="80"/>
  <c r="U46" i="80"/>
  <c r="U32" i="80"/>
  <c r="U31" i="80"/>
  <c r="U11" i="80"/>
  <c r="U13" i="80"/>
  <c r="AF49" i="80"/>
  <c r="AF50" i="80"/>
  <c r="AF24" i="80"/>
  <c r="AF34" i="80"/>
  <c r="U50" i="80"/>
  <c r="U49" i="80"/>
  <c r="AF16" i="80"/>
  <c r="AF40" i="80"/>
  <c r="AF26" i="80"/>
  <c r="AF36" i="80"/>
  <c r="AF42" i="80"/>
  <c r="AF37" i="80"/>
  <c r="AF44" i="80"/>
  <c r="AF38" i="80"/>
  <c r="AF25" i="80"/>
  <c r="AF30" i="80"/>
  <c r="AF28" i="80"/>
  <c r="AF48" i="80"/>
  <c r="AF35" i="80"/>
  <c r="AF46" i="80"/>
  <c r="AF29" i="80"/>
  <c r="AF22" i="80"/>
  <c r="AF27" i="80"/>
  <c r="AF45" i="80"/>
  <c r="AF33" i="80"/>
  <c r="AF31" i="80"/>
  <c r="AF39" i="80"/>
  <c r="AF41" i="80"/>
  <c r="AF32" i="80"/>
  <c r="AF47" i="80"/>
  <c r="AF43" i="80"/>
  <c r="Q10" i="80"/>
  <c r="AG15" i="80"/>
  <c r="AE43" i="80"/>
  <c r="AG43" i="80"/>
  <c r="J40" i="80"/>
  <c r="AE25" i="80"/>
  <c r="AG37" i="80"/>
  <c r="AE34" i="80"/>
  <c r="AE48" i="80"/>
  <c r="AE15" i="80"/>
  <c r="AG23" i="80"/>
  <c r="AG17" i="80"/>
  <c r="J31" i="80"/>
  <c r="AG44" i="80"/>
  <c r="AG33" i="80"/>
  <c r="J11" i="80"/>
  <c r="AE40" i="80"/>
  <c r="AG28" i="80"/>
  <c r="J43" i="80"/>
  <c r="AE33" i="80"/>
  <c r="AG31" i="80"/>
  <c r="AG12" i="80"/>
  <c r="AE36" i="80"/>
  <c r="AE21" i="80"/>
  <c r="AE42" i="80"/>
  <c r="AG27" i="80"/>
  <c r="J45" i="80"/>
  <c r="AG18" i="80"/>
  <c r="J14" i="80"/>
  <c r="J25" i="80"/>
  <c r="J23" i="80"/>
  <c r="AE27" i="80"/>
  <c r="AG35" i="80"/>
  <c r="J15" i="80"/>
  <c r="AE17" i="80"/>
  <c r="AE37" i="80"/>
  <c r="J19" i="80"/>
  <c r="AG47" i="80"/>
  <c r="AE12" i="80"/>
  <c r="AE32" i="80"/>
  <c r="AG16" i="80"/>
  <c r="AE20" i="80"/>
  <c r="AG42" i="80"/>
  <c r="AG30" i="80"/>
  <c r="AG32" i="80"/>
  <c r="AG14" i="80"/>
  <c r="J32" i="80"/>
  <c r="J27" i="80"/>
  <c r="J48" i="80"/>
  <c r="AE11" i="80"/>
  <c r="J29" i="80"/>
  <c r="AE45" i="80"/>
  <c r="AG24" i="80"/>
  <c r="AG19" i="80"/>
  <c r="AE29" i="80"/>
  <c r="J44" i="80"/>
  <c r="AG36" i="80"/>
  <c r="AG21" i="80"/>
  <c r="J13" i="80"/>
  <c r="AE41" i="80"/>
  <c r="AE28" i="80"/>
  <c r="AG38" i="80"/>
  <c r="AE38" i="80"/>
  <c r="AE30" i="80"/>
  <c r="J21" i="80"/>
  <c r="AE16" i="80"/>
  <c r="AG13" i="80"/>
  <c r="AG41" i="80"/>
  <c r="AE39" i="80"/>
  <c r="J20" i="80"/>
  <c r="AE46" i="80"/>
  <c r="J28" i="80"/>
  <c r="J35" i="80"/>
  <c r="AG34" i="80"/>
  <c r="AE31" i="80"/>
  <c r="J39" i="80"/>
  <c r="AE26" i="80"/>
  <c r="AG39" i="80"/>
  <c r="AE47" i="80"/>
  <c r="AE19" i="80"/>
  <c r="AG40" i="80"/>
  <c r="J22" i="80"/>
  <c r="J16" i="80"/>
  <c r="J47" i="80"/>
  <c r="J42" i="80"/>
  <c r="J46" i="80"/>
  <c r="AG46" i="80"/>
  <c r="J26" i="80"/>
  <c r="AE18" i="80"/>
  <c r="J36" i="80"/>
  <c r="AG22" i="80"/>
  <c r="AG25" i="80"/>
  <c r="AG48" i="80"/>
  <c r="AE35" i="80"/>
  <c r="AE44" i="80"/>
  <c r="J18" i="80"/>
  <c r="J38" i="80"/>
  <c r="AE22" i="80"/>
  <c r="J37" i="80"/>
  <c r="J33" i="80"/>
  <c r="J12" i="80"/>
  <c r="J17" i="80"/>
  <c r="J41" i="80"/>
  <c r="AE24" i="80"/>
  <c r="AG45" i="80"/>
  <c r="J34" i="80"/>
  <c r="J24" i="80"/>
  <c r="AE14" i="80"/>
  <c r="J30" i="80"/>
  <c r="AG11" i="80"/>
  <c r="AG26" i="80"/>
  <c r="AE13" i="80"/>
  <c r="AE23" i="80"/>
  <c r="AG20" i="80"/>
  <c r="AG29" i="80"/>
  <c r="G12" i="80"/>
  <c r="G19" i="80"/>
  <c r="G13" i="80"/>
  <c r="G20" i="80"/>
  <c r="G17" i="80"/>
  <c r="G15" i="80"/>
  <c r="G18" i="80"/>
  <c r="G23" i="80"/>
  <c r="G14" i="80"/>
  <c r="G21" i="80"/>
  <c r="G11" i="80"/>
  <c r="G48" i="80"/>
  <c r="G45" i="80"/>
  <c r="G46" i="80"/>
  <c r="AF17" i="80"/>
  <c r="G44" i="80"/>
  <c r="G47" i="80"/>
  <c r="AF19" i="80"/>
  <c r="G29" i="80"/>
  <c r="G41" i="80"/>
  <c r="I53" i="80"/>
  <c r="J10" i="80"/>
  <c r="H53" i="80"/>
  <c r="E53" i="80"/>
  <c r="G38" i="80"/>
  <c r="G16" i="80"/>
  <c r="G26" i="80"/>
  <c r="G42" i="80"/>
  <c r="G34" i="80"/>
  <c r="G40" i="80"/>
  <c r="G43" i="80"/>
  <c r="C10" i="80"/>
  <c r="G36" i="80"/>
  <c r="G31" i="80"/>
  <c r="G33" i="80"/>
  <c r="G32" i="80"/>
  <c r="G25" i="80"/>
  <c r="G10" i="80"/>
  <c r="G35" i="80"/>
  <c r="G27" i="80"/>
  <c r="G37" i="80"/>
  <c r="G30" i="80"/>
  <c r="G28" i="80"/>
  <c r="G22" i="80"/>
  <c r="G39" i="80"/>
  <c r="G24" i="80"/>
  <c r="AF23" i="80"/>
  <c r="AF15" i="80"/>
  <c r="AF11" i="80"/>
  <c r="AF14" i="80"/>
  <c r="AF12" i="80"/>
  <c r="O13" i="79" a="1"/>
  <c r="O13" i="79" s="1"/>
  <c r="P13" i="79" s="1"/>
  <c r="X9" i="79"/>
  <c r="AF21" i="80"/>
  <c r="AF13" i="80"/>
  <c r="X10" i="79"/>
  <c r="AF10" i="80"/>
  <c r="X11" i="79"/>
  <c r="X12" i="79"/>
  <c r="AF20" i="80"/>
  <c r="AF18" i="80"/>
  <c r="T53" i="80"/>
  <c r="E13" i="79" a="1"/>
  <c r="E13" i="79" s="1"/>
  <c r="G13" i="79" s="1"/>
  <c r="I13" i="79" a="1"/>
  <c r="I13" i="79" s="1"/>
  <c r="F53" i="80"/>
  <c r="J12" i="79"/>
  <c r="Z12" i="79" s="1"/>
  <c r="J10" i="79"/>
  <c r="Z10" i="79" s="1"/>
  <c r="S13" i="79"/>
  <c r="G11" i="79"/>
  <c r="W11" i="79"/>
  <c r="G9" i="79"/>
  <c r="W9" i="79"/>
  <c r="J9" i="79"/>
  <c r="Z9" i="79" s="1"/>
  <c r="G10" i="79"/>
  <c r="W10" i="79"/>
  <c r="J11" i="79"/>
  <c r="Z11" i="79" s="1"/>
  <c r="G12" i="79"/>
  <c r="W12" i="79"/>
  <c r="U5" i="6"/>
  <c r="S10" i="80"/>
  <c r="W10" i="80"/>
  <c r="Y10" i="80"/>
  <c r="AB10" i="80"/>
  <c r="AC10" i="80"/>
  <c r="Z10" i="80"/>
  <c r="V10" i="80"/>
  <c r="AA10" i="80"/>
  <c r="AG10" i="80" l="1"/>
  <c r="V53" i="80"/>
  <c r="W53" i="80"/>
  <c r="X10" i="80"/>
  <c r="AH10" i="80" s="1"/>
  <c r="U10" i="80"/>
  <c r="AE10" i="80"/>
  <c r="S53" i="80"/>
  <c r="U53" i="80" s="1"/>
  <c r="AH11" i="80"/>
  <c r="AH30" i="80"/>
  <c r="AH33" i="80"/>
  <c r="AH48" i="80"/>
  <c r="AH20" i="80"/>
  <c r="AH38" i="80"/>
  <c r="AH24" i="80"/>
  <c r="AH22" i="80"/>
  <c r="AH42" i="80"/>
  <c r="AH16" i="80"/>
  <c r="AH41" i="80"/>
  <c r="AH15" i="80"/>
  <c r="AH17" i="80"/>
  <c r="AH36" i="80"/>
  <c r="AH49" i="80"/>
  <c r="AH18" i="80"/>
  <c r="AH50" i="80"/>
  <c r="AH44" i="80"/>
  <c r="AH40" i="80"/>
  <c r="AH47" i="80"/>
  <c r="AH27" i="80"/>
  <c r="AH25" i="80"/>
  <c r="AH12" i="80"/>
  <c r="AH21" i="80"/>
  <c r="AH14" i="80"/>
  <c r="AH37" i="80"/>
  <c r="AH29" i="80"/>
  <c r="AH13" i="80"/>
  <c r="AH32" i="80"/>
  <c r="AH34" i="80"/>
  <c r="AH23" i="80"/>
  <c r="AH43" i="80"/>
  <c r="AH26" i="80"/>
  <c r="AH39" i="80"/>
  <c r="AH45" i="80"/>
  <c r="AH46" i="80"/>
  <c r="AH35" i="80"/>
  <c r="AH19" i="80"/>
  <c r="AH31" i="80"/>
  <c r="AH28" i="80"/>
  <c r="J53" i="80"/>
  <c r="G53" i="80"/>
  <c r="J13" i="79"/>
  <c r="V4" i="46"/>
  <c r="X53" i="8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<sst xmlns="http://schemas.openxmlformats.org/spreadsheetml/2006/main" count="6261" uniqueCount="518">
  <si>
    <t>DF</t>
  </si>
  <si>
    <t>Estimate</t>
  </si>
  <si>
    <t>StdErr</t>
  </si>
  <si>
    <t>tValue</t>
  </si>
  <si>
    <t>Model Details</t>
  </si>
  <si>
    <t>DOXIMITY</t>
  </si>
  <si>
    <t>Intercept</t>
  </si>
  <si>
    <t>EDH</t>
  </si>
  <si>
    <t>RTIME</t>
  </si>
  <si>
    <t>FIELD</t>
  </si>
  <si>
    <t>MEDSCAPE</t>
  </si>
  <si>
    <t>NEXGEN</t>
  </si>
  <si>
    <t>SFMC</t>
  </si>
  <si>
    <t>hcp_dox_eng</t>
  </si>
  <si>
    <t>hcp_dpint_eng</t>
  </si>
  <si>
    <t>hcp_edh_eng</t>
  </si>
  <si>
    <t>hcp_epoc_eng</t>
  </si>
  <si>
    <t>hcp_field_eng</t>
  </si>
  <si>
    <t>hcp_grail_nrx_lag</t>
  </si>
  <si>
    <t>hcp_grail_sdot</t>
  </si>
  <si>
    <t>hcp_grail_vnrx</t>
  </si>
  <si>
    <t>hcp_mng_eng</t>
  </si>
  <si>
    <t>hcp_mscap_eng</t>
  </si>
  <si>
    <t>hcp_rdtl_totdet</t>
  </si>
  <si>
    <t>hcp_sfmc_eng</t>
  </si>
  <si>
    <t>NPV</t>
  </si>
  <si>
    <t>Post-Tax</t>
  </si>
  <si>
    <t>Pre-Tax</t>
  </si>
  <si>
    <t>hcp_grail_nrx</t>
  </si>
  <si>
    <t>hcp_grail_trx</t>
  </si>
  <si>
    <t>hcp_grail_vtrx</t>
  </si>
  <si>
    <t>Variable</t>
  </si>
  <si>
    <t>VarianceInflation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</si>
  <si>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</si>
  <si>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</si>
  <si>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</si>
  <si>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</si>
  <si>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</si>
  <si>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</si>
  <si>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</si>
  <si>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</si>
  <si>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</si>
  <si>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</si>
  <si>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</si>
  <si>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</si>
  <si>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</si>
  <si>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</si>
  <si>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</si>
  <si>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</si>
  <si>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</si>
  <si>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</si>
  <si>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</si>
  <si>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</si>
  <si>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</si>
  <si>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</si>
  <si>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</si>
  <si>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PRE-TAX REVENUE</t>
  </si>
  <si>
    <t>PRE-TAX SPEND</t>
  </si>
  <si>
    <t>PRE-TAX ROI</t>
  </si>
  <si>
    <t>POST-TAX REVENUE</t>
  </si>
  <si>
    <t>POST-TAX SPEND</t>
  </si>
  <si>
    <t>POST-TAX ROI</t>
  </si>
  <si>
    <t>Model Type</t>
  </si>
  <si>
    <t>Linear Regression</t>
  </si>
  <si>
    <t xml:space="preserve">Time Period </t>
  </si>
  <si>
    <t>R Square</t>
  </si>
  <si>
    <t>Channels</t>
  </si>
  <si>
    <t>Time Period of Current Analysis</t>
  </si>
  <si>
    <t>Time Period of previous Analysis</t>
  </si>
  <si>
    <t>Post-Tax Spend Rate</t>
  </si>
  <si>
    <t>Post-Tax Rate_Channel</t>
  </si>
  <si>
    <t>hcp_mng_clkd</t>
  </si>
  <si>
    <t>hcp_sfmc_clkd</t>
  </si>
  <si>
    <t>hcp_field_clkd</t>
  </si>
  <si>
    <t>hcp_epoc_eng90_RT4</t>
  </si>
  <si>
    <t>Changes w.r.t to pervious mode</t>
  </si>
  <si>
    <t>Insigths</t>
  </si>
  <si>
    <t>Model 1</t>
  </si>
  <si>
    <t>Model 2</t>
  </si>
  <si>
    <t>Model 3</t>
  </si>
  <si>
    <t>Model 4</t>
  </si>
  <si>
    <t>Model 5</t>
  </si>
  <si>
    <t>Model 6</t>
  </si>
  <si>
    <t>Model 7</t>
  </si>
  <si>
    <t>Impact percantage for last 12 Months</t>
  </si>
  <si>
    <t>S.No.</t>
  </si>
  <si>
    <t>Model_name</t>
  </si>
  <si>
    <t>Model_Type</t>
  </si>
  <si>
    <t>Granularity</t>
  </si>
  <si>
    <t>Model_Details</t>
  </si>
  <si>
    <t>DEEPINTENT</t>
  </si>
  <si>
    <t>OLS</t>
  </si>
  <si>
    <t>HCP X MONTH</t>
  </si>
  <si>
    <t>SAMPLES</t>
  </si>
  <si>
    <t>VOUCHERS</t>
  </si>
  <si>
    <t>hcp_alert_eng</t>
  </si>
  <si>
    <t>hcp_ban_eng</t>
  </si>
  <si>
    <t>hcp_eml_eng</t>
  </si>
  <si>
    <t>hcp_fmail_eng</t>
  </si>
  <si>
    <t>hcp_grail_sdot60</t>
  </si>
  <si>
    <t>hcp_grail_vnrx40</t>
  </si>
  <si>
    <t>hcp_rdtl_totdet40</t>
  </si>
  <si>
    <t>Modeling Variable</t>
  </si>
  <si>
    <t>hcp_field_eng60</t>
  </si>
  <si>
    <t>hcp_dox_eng70_RT8</t>
  </si>
  <si>
    <t>hcp_mscap_eng40_RT4</t>
  </si>
  <si>
    <t>EPOCRATES</t>
  </si>
  <si>
    <t>hcp_sfmc_eng_post</t>
  </si>
  <si>
    <t>hcp_sfmc_eng_pre</t>
  </si>
  <si>
    <t>hcp_field_eng_post</t>
  </si>
  <si>
    <t>hcp_field_eng_pre</t>
  </si>
  <si>
    <t>cw_comm</t>
  </si>
  <si>
    <t>pp_hcp</t>
  </si>
  <si>
    <t>webmd</t>
  </si>
  <si>
    <t>cw_comm_agg</t>
  </si>
  <si>
    <t>pp_hcp_agg</t>
  </si>
  <si>
    <t>webmd_agg</t>
  </si>
  <si>
    <t>Vendor</t>
  </si>
  <si>
    <t>Pre-Tax Spend</t>
  </si>
  <si>
    <t># Engmnts</t>
  </si>
  <si>
    <t>Cost / Engmnt</t>
  </si>
  <si>
    <t>% Contrib. to Sales</t>
  </si>
  <si>
    <t>Pre-Tax Incr. Revenue</t>
  </si>
  <si>
    <t>Pre-Tax ROI</t>
  </si>
  <si>
    <t>Doximity</t>
  </si>
  <si>
    <t>Epocrates</t>
  </si>
  <si>
    <t>Field</t>
  </si>
  <si>
    <t>Medscape</t>
  </si>
  <si>
    <t>Raw Name</t>
  </si>
  <si>
    <t>Modified Name</t>
  </si>
  <si>
    <t>WebMD</t>
  </si>
  <si>
    <t>Vendor &amp; Control Var</t>
  </si>
  <si>
    <t>Copy-Paste from the model results</t>
  </si>
  <si>
    <t>P-Value</t>
  </si>
  <si>
    <t>24M Activity</t>
  </si>
  <si>
    <t>24M Sales</t>
  </si>
  <si>
    <t>12M Activity</t>
  </si>
  <si>
    <t>12M Sales</t>
  </si>
  <si>
    <t>24M% Impact</t>
  </si>
  <si>
    <t>12M % Impact</t>
  </si>
  <si>
    <t>12M Impactable Sales</t>
  </si>
  <si>
    <t>&lt;-- Net Patient Value</t>
  </si>
  <si>
    <t>Jan'22-Dec'22</t>
  </si>
  <si>
    <t>Model 8</t>
  </si>
  <si>
    <t>Model 9</t>
  </si>
  <si>
    <t>Model 10</t>
  </si>
  <si>
    <t>Model 11</t>
  </si>
  <si>
    <t>Model 12</t>
  </si>
  <si>
    <t>Model 13</t>
  </si>
  <si>
    <t>Model 14</t>
  </si>
  <si>
    <t>Model 15</t>
  </si>
  <si>
    <t>Model 16</t>
  </si>
  <si>
    <t>Model 17</t>
  </si>
  <si>
    <t>Model 18</t>
  </si>
  <si>
    <t>Model 19</t>
  </si>
  <si>
    <t>Model 20</t>
  </si>
  <si>
    <t>Model 21</t>
  </si>
  <si>
    <t>Model 22</t>
  </si>
  <si>
    <t>Model 23</t>
  </si>
  <si>
    <t>Model 24</t>
  </si>
  <si>
    <t>Model 25</t>
  </si>
  <si>
    <t>Model 26</t>
  </si>
  <si>
    <t>Model 27</t>
  </si>
  <si>
    <t>Model 28</t>
  </si>
  <si>
    <t>Model 29</t>
  </si>
  <si>
    <t>Model 30</t>
  </si>
  <si>
    <t>Sub-Channel</t>
  </si>
  <si>
    <t>BANNER</t>
  </si>
  <si>
    <t>ALERT</t>
  </si>
  <si>
    <t>EMAIL</t>
  </si>
  <si>
    <t>Channels Names</t>
  </si>
  <si>
    <t>Channels Raw Names</t>
  </si>
  <si>
    <t>Spends (Apr'21-Mar'22)</t>
  </si>
  <si>
    <t>Spends (Jan'22-Dec'22)</t>
  </si>
  <si>
    <t>Post-Tax Calculation</t>
  </si>
  <si>
    <t>Pre-Tax Calculation</t>
  </si>
  <si>
    <t>Current Slope</t>
  </si>
  <si>
    <t>Actual Activity (Jan'22-Dec'22)</t>
  </si>
  <si>
    <t>Actual Activity (Apr'21-Mar'22)</t>
  </si>
  <si>
    <t>hcc_osrch_sessions</t>
  </si>
  <si>
    <t>hcp_disp_una_imp</t>
  </si>
  <si>
    <t>hcp_disp_imp</t>
  </si>
  <si>
    <t>hcp_grail_mnrx</t>
  </si>
  <si>
    <t>hcp_grail_mtrx</t>
  </si>
  <si>
    <t>hcp_dpint_clkd</t>
  </si>
  <si>
    <t>hcp_dox_clkd</t>
  </si>
  <si>
    <t>hcp_edh_clkd</t>
  </si>
  <si>
    <t>hcp_epoc_clkd</t>
  </si>
  <si>
    <t>hcp_mscap_clkd</t>
  </si>
  <si>
    <t>hcp_dpint_del</t>
  </si>
  <si>
    <t>hcp_dox_del</t>
  </si>
  <si>
    <t>hcp_edh_del</t>
  </si>
  <si>
    <t>hcp_epoc_del</t>
  </si>
  <si>
    <t>hcp_field_del</t>
  </si>
  <si>
    <t>hcp_mscap_del</t>
  </si>
  <si>
    <t>hcp_mng_del</t>
  </si>
  <si>
    <t>hcp_sfmc_del</t>
  </si>
  <si>
    <t>hcp_alert_una_clkd</t>
  </si>
  <si>
    <t>hcp_ban_una_clkd</t>
  </si>
  <si>
    <t>hcp_edtl_una_clkd</t>
  </si>
  <si>
    <t>hcp_eml_una_clkd</t>
  </si>
  <si>
    <t>hcp_fmail_una_clkd</t>
  </si>
  <si>
    <t>hcp_alert_una_del</t>
  </si>
  <si>
    <t>hcp_ban_una_del</t>
  </si>
  <si>
    <t>hcp_edtl_una_del</t>
  </si>
  <si>
    <t>hcp_eml_una_del</t>
  </si>
  <si>
    <t>hcp_fmail_una_del</t>
  </si>
  <si>
    <t>hcp_alert_una_eng</t>
  </si>
  <si>
    <t>hcp_ban_una_eng</t>
  </si>
  <si>
    <t>hcp_edtl_una_eng</t>
  </si>
  <si>
    <t>hcp_eml_una_eng</t>
  </si>
  <si>
    <t>hcp_fmail_una_eng</t>
  </si>
  <si>
    <t>hcp_alert_clkd</t>
  </si>
  <si>
    <t>hcp_ban_clkd</t>
  </si>
  <si>
    <t>hcp_edtl_clkd</t>
  </si>
  <si>
    <t>hcp_eml_clkd</t>
  </si>
  <si>
    <t>hcp_fmail_clkd</t>
  </si>
  <si>
    <t>hcp_alert_del</t>
  </si>
  <si>
    <t>hcp_ban_del</t>
  </si>
  <si>
    <t>hcp_edtl_del</t>
  </si>
  <si>
    <t>hcp_eml_del</t>
  </si>
  <si>
    <t>hcp_fmail_del</t>
  </si>
  <si>
    <t>hcp_edtl_eng</t>
  </si>
  <si>
    <t>hcp_alert_dox_clkd</t>
  </si>
  <si>
    <t>hcp_alert_edh_clkd</t>
  </si>
  <si>
    <t>hcp_alert_epoc_clkd</t>
  </si>
  <si>
    <t>hcp_alert_mscap_clkd</t>
  </si>
  <si>
    <t>hcp_ban_dpint_clkd</t>
  </si>
  <si>
    <t>hcp_ban_dox_clkd</t>
  </si>
  <si>
    <t>hcp_edtl_edh_clkd</t>
  </si>
  <si>
    <t>hcp_eml_mng_clkd</t>
  </si>
  <si>
    <t>hcp_eml_sfmc_clkd</t>
  </si>
  <si>
    <t>hcp_fmail_field_clkd</t>
  </si>
  <si>
    <t>hcp_alert_dox_del</t>
  </si>
  <si>
    <t>hcp_alert_edh_del</t>
  </si>
  <si>
    <t>hcp_alert_epoc_del</t>
  </si>
  <si>
    <t>hcp_alert_mscap_del</t>
  </si>
  <si>
    <t>hcp_ban_dpint_del</t>
  </si>
  <si>
    <t>hcp_ban_dox_del</t>
  </si>
  <si>
    <t>hcp_edtl_edh_del</t>
  </si>
  <si>
    <t>hcp_eml_mng_del</t>
  </si>
  <si>
    <t>hcp_eml_sfmc_del</t>
  </si>
  <si>
    <t>hcp_fmail_field_del</t>
  </si>
  <si>
    <t>hcp_alert_dox_eng</t>
  </si>
  <si>
    <t>hcp_alert_edh_eng</t>
  </si>
  <si>
    <t>hcp_alert_epoc_eng</t>
  </si>
  <si>
    <t>hcp_alert_mscap_eng</t>
  </si>
  <si>
    <t>hcp_ban_dpint_eng</t>
  </si>
  <si>
    <t>hcp_ban_dox_eng</t>
  </si>
  <si>
    <t>hcp_edtl_edh_eng</t>
  </si>
  <si>
    <t>hcp_eml_mng_eng</t>
  </si>
  <si>
    <t>hcp_eml_sfmc_eng</t>
  </si>
  <si>
    <t>hcp_fmail_field_eng</t>
  </si>
  <si>
    <t>hcp_rdtl_dtl</t>
  </si>
  <si>
    <t>hcp_rdtl_nbg</t>
  </si>
  <si>
    <t>hcp_rdtl_rfm</t>
  </si>
  <si>
    <t>hcc_disp_una_imp</t>
  </si>
  <si>
    <t>hcc_disp_imp</t>
  </si>
  <si>
    <t>hcc_soc_fb_una_clk</t>
  </si>
  <si>
    <t>hcc_soc_tw_una_clk</t>
  </si>
  <si>
    <t>hcc_soc_fb_una_imp</t>
  </si>
  <si>
    <t>hcc_soc_tw_una_imp</t>
  </si>
  <si>
    <t>hcc_soc_una_clk</t>
  </si>
  <si>
    <t>hcc_soc_una_imp</t>
  </si>
  <si>
    <t>hcc_soc_clk</t>
  </si>
  <si>
    <t>hcc_soc_imp</t>
  </si>
  <si>
    <t>hcc_soc_fb_clk</t>
  </si>
  <si>
    <t>hcc_soc_tw_clk</t>
  </si>
  <si>
    <t>hcc_soc_fb_imp</t>
  </si>
  <si>
    <t>hcc_soc_tw_imp</t>
  </si>
  <si>
    <t>hcp_osrch_sessions</t>
  </si>
  <si>
    <t>hcc_olv_una_imp</t>
  </si>
  <si>
    <t>hcc_olv_imp</t>
  </si>
  <si>
    <t>hcc_psrch_goog_una_clk</t>
  </si>
  <si>
    <t>hcc_psrch_msft_una_clk</t>
  </si>
  <si>
    <t>hcc_psrch_una_clk</t>
  </si>
  <si>
    <t>hcc_psrch_clk</t>
  </si>
  <si>
    <t>hcc_psrch_goog_clk</t>
  </si>
  <si>
    <t>hcc_psrch_msft_clk</t>
  </si>
  <si>
    <t>hcp_mmf_una_attend</t>
  </si>
  <si>
    <t>hcp_mmf_attend</t>
  </si>
  <si>
    <t>Activity (Jan'22-Dec'22)</t>
  </si>
  <si>
    <t>Activity (Apr'21-Mar'22)</t>
  </si>
  <si>
    <t>Previous Slope</t>
  </si>
  <si>
    <t>Calculated</t>
  </si>
  <si>
    <t>Deepintent</t>
  </si>
  <si>
    <t>Channel</t>
  </si>
  <si>
    <t>Nexgen</t>
  </si>
  <si>
    <t>M1</t>
  </si>
  <si>
    <t>M10</t>
  </si>
  <si>
    <t>M11</t>
  </si>
  <si>
    <t>M2</t>
  </si>
  <si>
    <t>M3</t>
  </si>
  <si>
    <t>M4</t>
  </si>
  <si>
    <t>M5</t>
  </si>
  <si>
    <t>M6</t>
  </si>
  <si>
    <t>M7</t>
  </si>
  <si>
    <t>M8</t>
  </si>
  <si>
    <t>M9</t>
  </si>
  <si>
    <t>hcp_dpint_eng30_RT4</t>
  </si>
  <si>
    <t>hcp_sfmc_eng70_RT4</t>
  </si>
  <si>
    <t>Actual Raw Name</t>
  </si>
  <si>
    <t>Select the model --&gt;</t>
  </si>
  <si>
    <t>Raw Variable Names</t>
  </si>
  <si>
    <t>hcp_field_eng70</t>
  </si>
  <si>
    <t>hcp_field_eng_post60</t>
  </si>
  <si>
    <t>hcp_field_eng_pre60</t>
  </si>
  <si>
    <t>hcp_sfmc_eng_post70_RT4</t>
  </si>
  <si>
    <t>hcp_sfmc_eng_pre70_RT4</t>
  </si>
  <si>
    <t>Field Pre</t>
  </si>
  <si>
    <t>Field Post</t>
  </si>
  <si>
    <t>SFMC Pre</t>
  </si>
  <si>
    <t>SFMC Post</t>
  </si>
  <si>
    <t>Apr'21 - Mar'22</t>
  </si>
  <si>
    <t>Previous Year Model Comparison</t>
  </si>
  <si>
    <t>Total</t>
  </si>
  <si>
    <t>Samples</t>
  </si>
  <si>
    <t>Vouchers</t>
  </si>
  <si>
    <t>Detailing</t>
  </si>
  <si>
    <t>DETAILING</t>
  </si>
  <si>
    <t>CoverWrap</t>
  </si>
  <si>
    <t>hcp_npp_clkd</t>
  </si>
  <si>
    <t>hcp_npp_del</t>
  </si>
  <si>
    <t>hcp_npp_eng</t>
  </si>
  <si>
    <t>Current Modelling Timeframe Activity</t>
  </si>
  <si>
    <t>Previous Modelling Timeframe Activity</t>
  </si>
  <si>
    <t>% Difference</t>
  </si>
  <si>
    <t>Copy-Paste the Model Results from Previous Time-Frame</t>
  </si>
  <si>
    <t>Imp sales per eng</t>
  </si>
  <si>
    <t>Model Estimate</t>
  </si>
  <si>
    <t>NPP</t>
  </si>
  <si>
    <t>POC</t>
  </si>
  <si>
    <t>NPP (Non-Personal Promotion)</t>
  </si>
  <si>
    <t>Model Comparison Summary Jan'22-Dec'22</t>
  </si>
  <si>
    <t>P-value</t>
  </si>
  <si>
    <t>Carryover</t>
  </si>
  <si>
    <t>Rtime</t>
  </si>
  <si>
    <t>Order</t>
  </si>
  <si>
    <t>VIF</t>
  </si>
  <si>
    <t>Index</t>
  </si>
  <si>
    <t>(Updated New Values)</t>
  </si>
  <si>
    <t>Notes:</t>
  </si>
  <si>
    <t>2. Nexgen was active for just 3 months in modelling timeframe (May-Jul'21) - Not in analysis timeframe.</t>
  </si>
  <si>
    <t>1. EDH was active for just 2 months in the modelling timeframe (Feb-Mar'21) - Not in out analysis timeframe</t>
  </si>
  <si>
    <t>3. WebMD was active from Jun'21-Dec'21  - Not in analysis timeframe</t>
  </si>
  <si>
    <t>4. Deepintent is Banner (Banner usaully doesn't give a read)</t>
  </si>
  <si>
    <t>5. POC Agg variable and Freq variable are same because we have only one campaign live for each channel at an HCP level.</t>
  </si>
  <si>
    <t>Ad: 70 &amp; Tf: RT8</t>
  </si>
  <si>
    <t>Ad: 30 &amp; Tf: RT4</t>
  </si>
  <si>
    <t>Ad: 90 &amp; Tf: RT4</t>
  </si>
  <si>
    <t>Ad: 40 &amp; Tf: RT4</t>
  </si>
  <si>
    <t>Ad: 70 &amp; Tf: RT4</t>
  </si>
  <si>
    <t>Ad: 60 &amp; No Tf</t>
  </si>
  <si>
    <t>Ad: 40 &amp; No Tf</t>
  </si>
  <si>
    <t>Ad: 70 &amp; No Tf</t>
  </si>
  <si>
    <t>No Ad &amp; Tf</t>
  </si>
  <si>
    <t>Ad Stock &amp; Tf</t>
  </si>
  <si>
    <t>AdStock and Trf</t>
  </si>
  <si>
    <t>pp_hcc</t>
  </si>
  <si>
    <t>Patient Point HCP</t>
  </si>
  <si>
    <t>Patient Point HCC</t>
  </si>
  <si>
    <t>hcp_npp_eng50_RT5</t>
  </si>
  <si>
    <t>HCC Display Impression</t>
  </si>
  <si>
    <t>HCC Organic Search</t>
  </si>
  <si>
    <t>HCC Paid Search Click</t>
  </si>
  <si>
    <t>HCC Social Impression</t>
  </si>
  <si>
    <t>pp_any</t>
  </si>
  <si>
    <t>Patient Point Any</t>
  </si>
  <si>
    <t>HCP NPP Engagement</t>
  </si>
  <si>
    <t>_MODEL_</t>
  </si>
  <si>
    <t>_TYPE_</t>
  </si>
  <si>
    <t>_DEPVAR_</t>
  </si>
  <si>
    <t>_RIDGE_</t>
  </si>
  <si>
    <t>_PCOMIT_</t>
  </si>
  <si>
    <t>_RMSE_</t>
  </si>
  <si>
    <t>MODEL1</t>
  </si>
  <si>
    <t>PARMS</t>
  </si>
  <si>
    <t>SEB</t>
  </si>
  <si>
    <t>RIDGEVIF</t>
  </si>
  <si>
    <t>RIDGE</t>
  </si>
  <si>
    <t>RIDGESEB</t>
  </si>
  <si>
    <t>Ridge --&gt;</t>
  </si>
  <si>
    <t>Key</t>
  </si>
  <si>
    <t>hcc_osrch_sessions_RT6</t>
  </si>
  <si>
    <t>hcc_psrch_clk70</t>
  </si>
  <si>
    <t>hcc_soc_imp75</t>
  </si>
  <si>
    <t>hcp_rdtl_totdet75</t>
  </si>
  <si>
    <t>2022 Belsomra Flowchart</t>
  </si>
  <si>
    <t>Date: 12/15/22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</si>
  <si>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</si>
  <si>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</si>
  <si>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</si>
  <si>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</si>
  <si>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</si>
  <si>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</si>
  <si>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</si>
  <si>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</si>
  <si>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</si>
  <si>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</si>
  <si>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</si>
  <si>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</si>
  <si>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Cost Net</t>
  </si>
  <si>
    <t>Belsomra 2022 Master Flowchart</t>
  </si>
  <si>
    <t>Point of Care</t>
  </si>
  <si>
    <t>PatientPoint Custom Guide</t>
  </si>
  <si>
    <t>Paid in 2021</t>
  </si>
  <si>
    <t>Remedy Health Media</t>
  </si>
  <si>
    <t>Patient Point Digital Wallboard</t>
  </si>
  <si>
    <t>Patient Point Custom Guide</t>
  </si>
  <si>
    <t>Phreesia</t>
  </si>
  <si>
    <t>Coverwrap</t>
  </si>
  <si>
    <t>OFFLINE MONTHLY TOTAL</t>
  </si>
  <si>
    <t>OFFLINE QUARTERLY TOTAL</t>
  </si>
  <si>
    <t>Social</t>
  </si>
  <si>
    <t>Facebook</t>
  </si>
  <si>
    <t>Social Value</t>
  </si>
  <si>
    <t>Swept Hard Social Value</t>
  </si>
  <si>
    <t>($45,000)</t>
  </si>
  <si>
    <t xml:space="preserve">Total Paid Social Monthly </t>
  </si>
  <si>
    <t xml:space="preserve">Total Paid Social Quarterly </t>
  </si>
  <si>
    <t>Paid Search</t>
  </si>
  <si>
    <t>Google</t>
  </si>
  <si>
    <t>Bing</t>
  </si>
  <si>
    <t>Adserving - Search</t>
  </si>
  <si>
    <t xml:space="preserve">Total Paid Search Monthly </t>
  </si>
  <si>
    <t>Total Paid Search Quarterly</t>
  </si>
  <si>
    <t>BELSOMRA TOTAL MONTHLY SPEND</t>
  </si>
  <si>
    <t>BELSOMRA TOTAL QUARTERLY SPEND</t>
  </si>
  <si>
    <t>hcp_grail_nrx_co</t>
  </si>
  <si>
    <t>hcp_osrch_sessions_RT6</t>
  </si>
  <si>
    <t>PP_ANY</t>
  </si>
  <si>
    <t>Previous Year NPV</t>
  </si>
  <si>
    <t>Display</t>
  </si>
  <si>
    <t>HCP Organic Session</t>
  </si>
  <si>
    <t>No Ad &amp; Tf: RT6</t>
  </si>
  <si>
    <t>HCP Display Impression</t>
  </si>
  <si>
    <t>hcp_npp_eng20</t>
  </si>
  <si>
    <t>RTIME_SQ</t>
  </si>
  <si>
    <t>Ad: 20 &amp; No Tf</t>
  </si>
  <si>
    <t>Rtime Square</t>
  </si>
  <si>
    <t>hcc_disp_imp_RT6</t>
  </si>
  <si>
    <t>hcc_psrch_clk_RT6</t>
  </si>
  <si>
    <t>pp_hcc20</t>
  </si>
  <si>
    <t>pp_hcp40</t>
  </si>
  <si>
    <t>cw_comm20</t>
  </si>
  <si>
    <t>.</t>
  </si>
  <si>
    <t>Tf: RT6</t>
  </si>
  <si>
    <t>Ad: 20</t>
  </si>
  <si>
    <t>Ad: 40</t>
  </si>
  <si>
    <t>FY'21</t>
  </si>
  <si>
    <t>FY'22</t>
  </si>
  <si>
    <t>hcc_disp_imp40_RT4</t>
  </si>
  <si>
    <t>hcc_soc_imp20</t>
  </si>
  <si>
    <t>hcp_disp_imp40</t>
  </si>
  <si>
    <t>hcp_osrch_sessions40</t>
  </si>
  <si>
    <t>hcp_grail_sdot20</t>
  </si>
  <si>
    <t>hcp_grail_vnrx20</t>
  </si>
  <si>
    <t>hcp_npp_eng40_RT6</t>
  </si>
  <si>
    <t>hcp_rdtl_totdet20</t>
  </si>
  <si>
    <t>hcp_npp_eng40_RT4</t>
  </si>
  <si>
    <t>hcp_npp_eng80_RT6</t>
  </si>
  <si>
    <t>hcp_osrch_sessions20</t>
  </si>
  <si>
    <t>hcp_rdtl_totdet60</t>
  </si>
  <si>
    <t>hcc_soc_imp70</t>
  </si>
  <si>
    <t>hcp_rdtl_totdet70</t>
  </si>
  <si>
    <t>hcc_osrch_sessions20</t>
  </si>
  <si>
    <t>hcc_soc_imp60_RT6</t>
  </si>
  <si>
    <t>hcp_osrch_sessions60_RT4</t>
  </si>
  <si>
    <t>hcp_grail_vnrx30</t>
  </si>
  <si>
    <t>hcp_npp_eng60_RT6</t>
  </si>
  <si>
    <t>Linear Model</t>
  </si>
  <si>
    <t>Model with Month Indicator</t>
  </si>
  <si>
    <t>Model without POC tactic</t>
  </si>
  <si>
    <t>Including Rtime and Rtime_sq in the model</t>
  </si>
  <si>
    <t>Adstocking similar to previous time around</t>
  </si>
  <si>
    <t>hcc_psrch_clk20_RT2</t>
  </si>
  <si>
    <t>hcp_rdtl_totdet40_RT4</t>
  </si>
  <si>
    <t>hcc_soc_imp40_RT9</t>
  </si>
  <si>
    <t>hcp_npp_eng20_RT2</t>
  </si>
  <si>
    <t>hcc_soc_imp70_RT8</t>
  </si>
  <si>
    <t>hcp_osrch_sessions60</t>
  </si>
  <si>
    <t>pp_any60</t>
  </si>
  <si>
    <t>hcp_npp_eng_RT4</t>
  </si>
  <si>
    <t>hcp_disp_imp20</t>
  </si>
  <si>
    <t>hcp_grail_vnrx10</t>
  </si>
  <si>
    <t>hcp_npp_eng40_RT3</t>
  </si>
  <si>
    <t>Ad:20 and Trf: RT4</t>
  </si>
  <si>
    <t>Ad: 70</t>
  </si>
  <si>
    <t>Ad:40</t>
  </si>
  <si>
    <t>Ad: 40 &amp; Trf: RT6</t>
  </si>
  <si>
    <t>Ad: 60</t>
  </si>
  <si>
    <t>Ad: 60 &amp; Trf: RT6</t>
  </si>
  <si>
    <t>Ad: 60 &amp; Trf: RT4</t>
  </si>
  <si>
    <t>hcc_psrch_clk60</t>
  </si>
  <si>
    <t>Ad: 10</t>
  </si>
  <si>
    <t>Trf: RT4</t>
  </si>
  <si>
    <t>Ad: 70 &amp; Trf: RT8</t>
  </si>
  <si>
    <t>Ad: 80 &amp; Trf: RT6</t>
  </si>
  <si>
    <t>Ad: 40 &amp; Trf: RT9</t>
  </si>
  <si>
    <t>Ad: 20 &amp; Trf: RT2</t>
  </si>
  <si>
    <t>Ad: 40 &amp; Trf: RT4</t>
  </si>
  <si>
    <t>Ridge on model 6</t>
  </si>
  <si>
    <t>Ridge with adjusted adstock and Trf on model 6</t>
  </si>
  <si>
    <t>Ridge Model 7 with Rtime SQ</t>
  </si>
  <si>
    <t>Demean Model</t>
  </si>
  <si>
    <t>Ridge Demean Model</t>
  </si>
  <si>
    <t>Ridge Demean Model with Adstck and Trf</t>
  </si>
  <si>
    <t>Model without Time Indicator (T1-T23)</t>
  </si>
  <si>
    <t>22 Month model with Outlier Removed</t>
  </si>
  <si>
    <t>Model 13 with Adjusted Adstck and Trf</t>
  </si>
  <si>
    <t>Model 15 with Adstck and Trf var</t>
  </si>
  <si>
    <t>Step1: OLS for HCC Paid Search</t>
  </si>
  <si>
    <t>Step 2: Ridge Model for HCC Social</t>
  </si>
  <si>
    <t>12 Month Model</t>
  </si>
  <si>
    <t>12 Month Model with Adstck and Trf</t>
  </si>
  <si>
    <t>Final Model (combining model 17 and 18 Step wise model)</t>
  </si>
  <si>
    <t>22 Month model</t>
  </si>
  <si>
    <t>Feb'21-Jan'23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</si>
</sst>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"/>
    <numFmt numFmtId="166" formatCode="0.0%"/>
    <numFmt numFmtId="167" formatCode="0.000"/>
    <numFmt numFmtId="168" formatCode="&quot;$&quot;#,##0.00"/>
    <numFmt numFmtId="169" formatCode="#,##0.0000"/>
    <numFmt numFmtId="170" formatCode="0.0000"/>
    <numFmt numFmtId="171" formatCode="\$#,###,###"/>
    <numFmt numFmtId="172" formatCode="\$###,###"/>
    <numFmt numFmtId="173" formatCode="\$##,###"/>
    <numFmt numFmtId="174" formatCode="\$#,###"/>
    <numFmt numFmtId="175" formatCode="0.000000"/>
    <numFmt numFmtId="176" formatCode="0.0000000"/>
    <numFmt numFmtId="177" formatCode="0.000%"/>
    <numFmt numFmtId="178" formatCode="&quot;$&quot;#,##0.000_);[Red]\(&quot;$&quot;#,##0.000\)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3138"/>
      <name val="Arial"/>
      <family val="2"/>
    </font>
    <font>
      <sz val="11"/>
      <color rgb="FF2B3138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2B3138"/>
      <name val="Arial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b/>
      <i/>
      <sz val="20"/>
      <color theme="0"/>
      <name val="Calibri"/>
      <family val="2"/>
      <scheme val="minor"/>
    </font>
    <font>
      <i/>
      <sz val="10"/>
      <color rgb="FF000000"/>
      <name val="Arial"/>
      <family val="2"/>
    </font>
    <font>
      <b/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b/>
      <sz val="14"/>
      <color rgb="FF000000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b/>
      <i/>
      <sz val="11"/>
      <color theme="0"/>
      <name val="Calibri"/>
      <family val="2"/>
      <scheme val="minor"/>
    </font>
    <font>
      <b/>
      <sz val="12"/>
      <color rgb="FF2B3138"/>
      <name val="Arial"/>
      <family val="2"/>
    </font>
    <font>
      <b/>
      <i/>
      <u/>
      <sz val="12"/>
      <color rgb="FFFF0000"/>
      <name val="Calibri"/>
      <family val="2"/>
      <scheme val="minor"/>
    </font>
    <font>
      <b/>
      <i/>
      <sz val="16"/>
      <color rgb="FF000000"/>
      <name val="Arial"/>
      <family val="2"/>
    </font>
    <font>
      <b/>
      <sz val="9"/>
      <color theme="1"/>
      <name val="Calibri"/>
      <family val="2"/>
      <scheme val="minor"/>
    </font>
    <font>
      <sz val="7"/>
      <color theme="1"/>
      <name val="Arial"/>
      <family val="2"/>
    </font>
    <font>
      <sz val="8.25"/>
      <color indexed="8"/>
      <name val="Arial"/>
      <family val="2"/>
    </font>
    <font>
      <sz val="5.5"/>
      <color theme="1"/>
      <name val="Arial"/>
      <family val="2"/>
    </font>
    <font>
      <b/>
      <u/>
      <sz val="8.25"/>
      <color indexed="8"/>
      <name val="Arial"/>
      <family val="2"/>
    </font>
    <font>
      <b/>
      <sz val="8.25"/>
      <color indexed="8"/>
      <name val="Arial"/>
      <family val="2"/>
    </font>
    <font>
      <sz val="8.25"/>
      <color indexed="9"/>
      <name val="Arial"/>
      <family val="2"/>
    </font>
    <font>
      <b/>
      <sz val="7"/>
      <color indexed="8"/>
      <name val="Arial"/>
      <family val="2"/>
    </font>
    <font>
      <b/>
      <i/>
      <sz val="8.25"/>
      <color indexed="8"/>
      <name val="Arial"/>
      <family val="2"/>
    </font>
    <font>
      <b/>
      <sz val="9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Calibri"/>
      <family val="2"/>
    </font>
    <font>
      <sz val="11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182B8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4BDDA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5"/>
        <bgColor indexed="64"/>
      </patternFill>
    </fill>
  </fills>
  <borders count="1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 style="medium">
        <color rgb="FFFFFFFF"/>
      </bottom>
      <diagonal/>
    </border>
    <border>
      <left/>
      <right/>
      <top/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medium">
        <color indexed="64"/>
      </top>
      <bottom style="medium">
        <color rgb="FFFFFFFF"/>
      </bottom>
      <diagonal/>
    </border>
    <border>
      <left style="medium">
        <color indexed="64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indexed="64"/>
      </left>
      <right style="medium">
        <color rgb="FFFFFFFF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indexed="64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/>
      <bottom style="medium">
        <color rgb="FFFFFFFF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FFFFFF"/>
      </bottom>
      <diagonal/>
    </border>
    <border>
      <left style="medium">
        <color indexed="64"/>
      </left>
      <right style="medium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indexed="64"/>
      </left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FFFFFF"/>
      </bottom>
      <diagonal/>
    </border>
    <border>
      <left style="medium">
        <color indexed="64"/>
      </left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/>
      <bottom style="medium">
        <color indexed="64"/>
      </bottom>
      <diagonal/>
    </border>
    <border>
      <left style="medium">
        <color rgb="FFFFFFFF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FFFFFF"/>
      </top>
      <bottom/>
      <diagonal/>
    </border>
    <border>
      <left style="medium">
        <color indexed="64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/>
      <diagonal/>
    </border>
    <border>
      <left style="medium">
        <color rgb="FFFFFFFF"/>
      </left>
      <right/>
      <top style="medium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medium">
        <color rgb="FFFFFFFF"/>
      </left>
      <right/>
      <top/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550">
    <xf numFmtId="0" fontId="0" fillId="0" borderId="0" xfId="0"/>
    <xf numFmtId="0" fontId="0" fillId="0" borderId="0" xfId="0" applyAlignment="1">
      <alignment horizontal="center" vertical="center"/>
    </xf>
    <xf numFmtId="0" fontId="0" fillId="5" borderId="0" xfId="0" applyFill="1"/>
    <xf numFmtId="9" fontId="0" fillId="5" borderId="0" xfId="2" applyFont="1" applyFill="1" applyAlignment="1">
      <alignment horizontal="center"/>
    </xf>
    <xf numFmtId="0" fontId="0" fillId="5" borderId="0" xfId="0" applyFill="1" applyAlignment="1">
      <alignment horizontal="center" vertical="center"/>
    </xf>
    <xf numFmtId="9" fontId="0" fillId="5" borderId="14" xfId="2" applyFont="1" applyFill="1" applyBorder="1" applyAlignment="1">
      <alignment horizontal="center" vertical="center"/>
    </xf>
    <xf numFmtId="6" fontId="9" fillId="9" borderId="21" xfId="0" applyNumberFormat="1" applyFont="1" applyFill="1" applyBorder="1" applyAlignment="1">
      <alignment horizontal="center" vertical="center" wrapText="1" readingOrder="1"/>
    </xf>
    <xf numFmtId="3" fontId="9" fillId="9" borderId="21" xfId="0" applyNumberFormat="1" applyFont="1" applyFill="1" applyBorder="1" applyAlignment="1">
      <alignment horizontal="center" vertical="center" wrapText="1" readingOrder="1"/>
    </xf>
    <xf numFmtId="6" fontId="9" fillId="10" borderId="21" xfId="0" applyNumberFormat="1" applyFont="1" applyFill="1" applyBorder="1" applyAlignment="1">
      <alignment horizontal="center" vertical="center" wrapText="1" readingOrder="1"/>
    </xf>
    <xf numFmtId="3" fontId="9" fillId="10" borderId="21" xfId="0" applyNumberFormat="1" applyFont="1" applyFill="1" applyBorder="1" applyAlignment="1">
      <alignment horizontal="center" vertical="center" wrapText="1" readingOrder="1"/>
    </xf>
    <xf numFmtId="0" fontId="10" fillId="4" borderId="10" xfId="0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2" fontId="0" fillId="5" borderId="9" xfId="0" applyNumberForma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10" fontId="0" fillId="5" borderId="14" xfId="2" applyNumberFormat="1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2" fontId="0" fillId="5" borderId="16" xfId="0" applyNumberFormat="1" applyFill="1" applyBorder="1" applyAlignment="1">
      <alignment horizontal="center" vertical="center"/>
    </xf>
    <xf numFmtId="167" fontId="0" fillId="5" borderId="9" xfId="0" applyNumberFormat="1" applyFill="1" applyBorder="1" applyAlignment="1">
      <alignment horizontal="center" vertical="center"/>
    </xf>
    <xf numFmtId="167" fontId="0" fillId="5" borderId="16" xfId="0" applyNumberFormat="1" applyFill="1" applyBorder="1" applyAlignment="1">
      <alignment horizontal="center" vertical="center"/>
    </xf>
    <xf numFmtId="166" fontId="0" fillId="5" borderId="9" xfId="2" applyNumberFormat="1" applyFont="1" applyFill="1" applyBorder="1" applyAlignment="1">
      <alignment horizontal="center" vertical="center"/>
    </xf>
    <xf numFmtId="166" fontId="0" fillId="5" borderId="16" xfId="2" applyNumberFormat="1" applyFont="1" applyFill="1" applyBorder="1" applyAlignment="1">
      <alignment horizontal="center" vertical="center"/>
    </xf>
    <xf numFmtId="3" fontId="0" fillId="5" borderId="9" xfId="0" applyNumberFormat="1" applyFill="1" applyBorder="1" applyAlignment="1">
      <alignment horizontal="center" vertical="center"/>
    </xf>
    <xf numFmtId="3" fontId="4" fillId="0" borderId="9" xfId="0" applyNumberFormat="1" applyFon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2" fontId="0" fillId="5" borderId="26" xfId="0" applyNumberFormat="1" applyFill="1" applyBorder="1" applyAlignment="1">
      <alignment horizontal="center" vertical="center"/>
    </xf>
    <xf numFmtId="166" fontId="0" fillId="5" borderId="26" xfId="2" applyNumberFormat="1" applyFont="1" applyFill="1" applyBorder="1" applyAlignment="1">
      <alignment horizontal="center" vertical="center"/>
    </xf>
    <xf numFmtId="3" fontId="0" fillId="5" borderId="26" xfId="0" applyNumberFormat="1" applyFill="1" applyBorder="1" applyAlignment="1">
      <alignment horizontal="center" vertical="center"/>
    </xf>
    <xf numFmtId="10" fontId="0" fillId="5" borderId="26" xfId="2" applyNumberFormat="1" applyFont="1" applyFill="1" applyBorder="1" applyAlignment="1">
      <alignment horizontal="center" vertical="center"/>
    </xf>
    <xf numFmtId="10" fontId="0" fillId="5" borderId="27" xfId="2" applyNumberFormat="1" applyFont="1" applyFill="1" applyBorder="1" applyAlignment="1">
      <alignment horizontal="center" vertical="center"/>
    </xf>
    <xf numFmtId="0" fontId="12" fillId="4" borderId="18" xfId="0" applyFont="1" applyFill="1" applyBorder="1" applyAlignment="1">
      <alignment horizontal="center" vertical="center"/>
    </xf>
    <xf numFmtId="0" fontId="13" fillId="3" borderId="28" xfId="0" applyFont="1" applyFill="1" applyBorder="1" applyAlignment="1">
      <alignment horizontal="center" vertical="center"/>
    </xf>
    <xf numFmtId="0" fontId="13" fillId="3" borderId="19" xfId="0" applyFont="1" applyFill="1" applyBorder="1" applyAlignment="1">
      <alignment horizontal="center" vertical="center"/>
    </xf>
    <xf numFmtId="2" fontId="13" fillId="3" borderId="19" xfId="0" applyNumberFormat="1" applyFont="1" applyFill="1" applyBorder="1" applyAlignment="1">
      <alignment horizontal="center" vertical="center"/>
    </xf>
    <xf numFmtId="3" fontId="13" fillId="3" borderId="19" xfId="0" applyNumberFormat="1" applyFont="1" applyFill="1" applyBorder="1" applyAlignment="1">
      <alignment horizontal="center" vertical="center"/>
    </xf>
    <xf numFmtId="10" fontId="13" fillId="3" borderId="19" xfId="2" applyNumberFormat="1" applyFont="1" applyFill="1" applyBorder="1" applyAlignment="1">
      <alignment horizontal="center" vertical="center"/>
    </xf>
    <xf numFmtId="10" fontId="13" fillId="3" borderId="20" xfId="2" applyNumberFormat="1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9" fontId="2" fillId="0" borderId="12" xfId="0" applyNumberFormat="1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9" fontId="2" fillId="0" borderId="17" xfId="0" applyNumberFormat="1" applyFont="1" applyBorder="1" applyAlignment="1">
      <alignment horizontal="center" vertical="center"/>
    </xf>
    <xf numFmtId="0" fontId="12" fillId="13" borderId="7" xfId="0" applyFont="1" applyFill="1" applyBorder="1" applyAlignment="1">
      <alignment horizontal="center" vertical="center"/>
    </xf>
    <xf numFmtId="166" fontId="11" fillId="5" borderId="0" xfId="2" applyNumberFormat="1" applyFont="1" applyFill="1"/>
    <xf numFmtId="0" fontId="2" fillId="0" borderId="3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7" xfId="0" applyFill="1" applyBorder="1"/>
    <xf numFmtId="0" fontId="0" fillId="5" borderId="24" xfId="0" applyFill="1" applyBorder="1" applyAlignment="1">
      <alignment horizontal="center" vertical="center"/>
    </xf>
    <xf numFmtId="0" fontId="11" fillId="5" borderId="0" xfId="0" applyFont="1" applyFill="1" applyAlignment="1">
      <alignment horizontal="left" vertical="center"/>
    </xf>
    <xf numFmtId="168" fontId="0" fillId="0" borderId="9" xfId="4" applyNumberFormat="1" applyFont="1" applyBorder="1" applyAlignment="1">
      <alignment horizontal="center" vertical="center"/>
    </xf>
    <xf numFmtId="3" fontId="4" fillId="0" borderId="13" xfId="0" applyNumberFormat="1" applyFont="1" applyBorder="1" applyAlignment="1">
      <alignment horizontal="center" vertical="center"/>
    </xf>
    <xf numFmtId="3" fontId="4" fillId="0" borderId="15" xfId="0" applyNumberFormat="1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8" fontId="0" fillId="0" borderId="16" xfId="4" applyNumberFormat="1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65" fontId="0" fillId="5" borderId="9" xfId="4" applyNumberFormat="1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0" fontId="0" fillId="5" borderId="16" xfId="2" applyNumberFormat="1" applyFont="1" applyFill="1" applyBorder="1" applyAlignment="1">
      <alignment horizontal="center" vertical="center"/>
    </xf>
    <xf numFmtId="164" fontId="0" fillId="5" borderId="9" xfId="1" applyNumberFormat="1" applyFon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20" xfId="0" applyFont="1" applyFill="1" applyBorder="1" applyAlignment="1">
      <alignment horizontal="center" vertical="center"/>
    </xf>
    <xf numFmtId="3" fontId="0" fillId="5" borderId="26" xfId="1" applyNumberFormat="1" applyFont="1" applyFill="1" applyBorder="1" applyAlignment="1">
      <alignment horizontal="center" vertical="center"/>
    </xf>
    <xf numFmtId="2" fontId="0" fillId="0" borderId="14" xfId="4" applyNumberFormat="1" applyFont="1" applyBorder="1" applyAlignment="1">
      <alignment horizontal="center" vertical="center"/>
    </xf>
    <xf numFmtId="2" fontId="0" fillId="0" borderId="17" xfId="4" applyNumberFormat="1" applyFont="1" applyBorder="1" applyAlignment="1">
      <alignment horizontal="center" vertical="center"/>
    </xf>
    <xf numFmtId="3" fontId="4" fillId="0" borderId="16" xfId="0" applyNumberFormat="1" applyFont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3" fontId="0" fillId="5" borderId="27" xfId="1" applyNumberFormat="1" applyFont="1" applyFill="1" applyBorder="1" applyAlignment="1">
      <alignment horizontal="center" vertical="center"/>
    </xf>
    <xf numFmtId="3" fontId="0" fillId="5" borderId="37" xfId="1" applyNumberFormat="1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0" fillId="4" borderId="35" xfId="0" applyFont="1" applyFill="1" applyBorder="1"/>
    <xf numFmtId="0" fontId="10" fillId="4" borderId="36" xfId="0" applyFont="1" applyFill="1" applyBorder="1"/>
    <xf numFmtId="168" fontId="0" fillId="0" borderId="9" xfId="0" applyNumberFormat="1" applyBorder="1" applyAlignment="1">
      <alignment horizontal="center" vertical="center"/>
    </xf>
    <xf numFmtId="10" fontId="9" fillId="10" borderId="21" xfId="2" applyNumberFormat="1" applyFont="1" applyFill="1" applyBorder="1" applyAlignment="1">
      <alignment horizontal="center" vertical="center" wrapText="1" readingOrder="1"/>
    </xf>
    <xf numFmtId="0" fontId="10" fillId="5" borderId="0" xfId="0" applyFont="1" applyFill="1"/>
    <xf numFmtId="165" fontId="0" fillId="5" borderId="16" xfId="4" applyNumberFormat="1" applyFont="1" applyFill="1" applyBorder="1" applyAlignment="1">
      <alignment horizontal="center" vertical="center"/>
    </xf>
    <xf numFmtId="3" fontId="0" fillId="5" borderId="38" xfId="1" applyNumberFormat="1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10" fontId="0" fillId="5" borderId="40" xfId="2" applyNumberFormat="1" applyFont="1" applyFill="1" applyBorder="1" applyAlignment="1">
      <alignment horizontal="center" vertical="center"/>
    </xf>
    <xf numFmtId="10" fontId="0" fillId="5" borderId="41" xfId="2" applyNumberFormat="1" applyFont="1" applyFill="1" applyBorder="1" applyAlignment="1">
      <alignment horizontal="center" vertical="center"/>
    </xf>
    <xf numFmtId="168" fontId="0" fillId="0" borderId="16" xfId="0" applyNumberFormat="1" applyBorder="1" applyAlignment="1">
      <alignment horizontal="center" vertical="center"/>
    </xf>
    <xf numFmtId="3" fontId="9" fillId="2" borderId="21" xfId="0" applyNumberFormat="1" applyFont="1" applyFill="1" applyBorder="1" applyAlignment="1">
      <alignment horizontal="center" vertical="center" wrapText="1" readingOrder="1"/>
    </xf>
    <xf numFmtId="6" fontId="9" fillId="2" borderId="21" xfId="0" applyNumberFormat="1" applyFont="1" applyFill="1" applyBorder="1" applyAlignment="1">
      <alignment horizontal="center" vertical="center" wrapText="1" readingOrder="1"/>
    </xf>
    <xf numFmtId="10" fontId="9" fillId="2" borderId="21" xfId="2" applyNumberFormat="1" applyFont="1" applyFill="1" applyBorder="1" applyAlignment="1">
      <alignment horizontal="center" vertical="center" wrapText="1" readingOrder="1"/>
    </xf>
    <xf numFmtId="165" fontId="9" fillId="2" borderId="21" xfId="2" applyNumberFormat="1" applyFont="1" applyFill="1" applyBorder="1" applyAlignment="1">
      <alignment horizontal="center" vertical="center" wrapText="1" readingOrder="1"/>
    </xf>
    <xf numFmtId="165" fontId="9" fillId="3" borderId="21" xfId="0" applyNumberFormat="1" applyFont="1" applyFill="1" applyBorder="1" applyAlignment="1">
      <alignment horizontal="center" vertical="center" wrapText="1" readingOrder="1"/>
    </xf>
    <xf numFmtId="3" fontId="9" fillId="3" borderId="21" xfId="0" applyNumberFormat="1" applyFont="1" applyFill="1" applyBorder="1" applyAlignment="1">
      <alignment horizontal="center" vertical="center" wrapText="1" readingOrder="1"/>
    </xf>
    <xf numFmtId="6" fontId="9" fillId="3" borderId="21" xfId="0" applyNumberFormat="1" applyFont="1" applyFill="1" applyBorder="1" applyAlignment="1">
      <alignment horizontal="center" vertical="center" wrapText="1" readingOrder="1"/>
    </xf>
    <xf numFmtId="10" fontId="9" fillId="3" borderId="21" xfId="2" applyNumberFormat="1" applyFont="1" applyFill="1" applyBorder="1" applyAlignment="1">
      <alignment horizontal="center" vertical="center" wrapText="1" readingOrder="1"/>
    </xf>
    <xf numFmtId="0" fontId="12" fillId="3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right" vertical="center"/>
    </xf>
    <xf numFmtId="0" fontId="5" fillId="5" borderId="0" xfId="3" applyFill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0" fontId="5" fillId="5" borderId="1" xfId="3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42" xfId="0" applyFont="1" applyFill="1" applyBorder="1" applyAlignment="1">
      <alignment horizontal="center" vertical="center"/>
    </xf>
    <xf numFmtId="0" fontId="10" fillId="10" borderId="43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23" fillId="0" borderId="47" xfId="0" applyFont="1" applyBorder="1" applyAlignment="1">
      <alignment horizontal="center" vertical="center"/>
    </xf>
    <xf numFmtId="0" fontId="23" fillId="0" borderId="48" xfId="0" applyFont="1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0" fontId="24" fillId="0" borderId="48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167" fontId="23" fillId="0" borderId="49" xfId="0" applyNumberFormat="1" applyFont="1" applyBorder="1" applyAlignment="1">
      <alignment horizontal="center" vertical="center"/>
    </xf>
    <xf numFmtId="0" fontId="21" fillId="5" borderId="0" xfId="0" applyFont="1" applyFill="1"/>
    <xf numFmtId="0" fontId="12" fillId="3" borderId="42" xfId="0" applyFont="1" applyFill="1" applyBorder="1" applyAlignment="1">
      <alignment horizontal="center" vertical="center"/>
    </xf>
    <xf numFmtId="0" fontId="12" fillId="3" borderId="50" xfId="0" applyFont="1" applyFill="1" applyBorder="1" applyAlignment="1">
      <alignment horizontal="center" vertical="center"/>
    </xf>
    <xf numFmtId="0" fontId="12" fillId="3" borderId="51" xfId="0" applyFont="1" applyFill="1" applyBorder="1" applyAlignment="1">
      <alignment horizontal="center" vertical="center"/>
    </xf>
    <xf numFmtId="10" fontId="26" fillId="2" borderId="42" xfId="2" applyNumberFormat="1" applyFont="1" applyFill="1" applyBorder="1" applyAlignment="1">
      <alignment horizontal="center" vertical="center"/>
    </xf>
    <xf numFmtId="10" fontId="26" fillId="2" borderId="50" xfId="2" applyNumberFormat="1" applyFont="1" applyFill="1" applyBorder="1" applyAlignment="1">
      <alignment horizontal="center" vertical="center"/>
    </xf>
    <xf numFmtId="165" fontId="26" fillId="2" borderId="50" xfId="0" applyNumberFormat="1" applyFont="1" applyFill="1" applyBorder="1" applyAlignment="1">
      <alignment horizontal="center" vertical="center"/>
    </xf>
    <xf numFmtId="2" fontId="26" fillId="2" borderId="50" xfId="0" applyNumberFormat="1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167" fontId="0" fillId="5" borderId="11" xfId="0" applyNumberFormat="1" applyFill="1" applyBorder="1" applyAlignment="1">
      <alignment horizontal="center" vertical="center"/>
    </xf>
    <xf numFmtId="2" fontId="0" fillId="5" borderId="11" xfId="0" applyNumberFormat="1" applyFill="1" applyBorder="1" applyAlignment="1">
      <alignment horizontal="center" vertical="center"/>
    </xf>
    <xf numFmtId="166" fontId="0" fillId="5" borderId="11" xfId="2" applyNumberFormat="1" applyFont="1" applyFill="1" applyBorder="1" applyAlignment="1">
      <alignment horizontal="center" vertical="center"/>
    </xf>
    <xf numFmtId="164" fontId="0" fillId="5" borderId="11" xfId="1" applyNumberFormat="1" applyFont="1" applyFill="1" applyBorder="1" applyAlignment="1">
      <alignment horizontal="center" vertical="center"/>
    </xf>
    <xf numFmtId="10" fontId="0" fillId="5" borderId="11" xfId="2" applyNumberFormat="1" applyFont="1" applyFill="1" applyBorder="1" applyAlignment="1">
      <alignment horizontal="center" vertical="center"/>
    </xf>
    <xf numFmtId="10" fontId="0" fillId="5" borderId="39" xfId="2" applyNumberFormat="1" applyFont="1" applyFill="1" applyBorder="1" applyAlignment="1">
      <alignment horizontal="center" vertical="center"/>
    </xf>
    <xf numFmtId="3" fontId="4" fillId="0" borderId="10" xfId="0" applyNumberFormat="1" applyFont="1" applyBorder="1" applyAlignment="1">
      <alignment horizontal="center" vertical="center"/>
    </xf>
    <xf numFmtId="3" fontId="4" fillId="0" borderId="11" xfId="0" applyNumberFormat="1" applyFon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168" fontId="0" fillId="0" borderId="11" xfId="0" applyNumberFormat="1" applyBorder="1" applyAlignment="1">
      <alignment horizontal="center" vertical="center"/>
    </xf>
    <xf numFmtId="168" fontId="0" fillId="0" borderId="11" xfId="4" applyNumberFormat="1" applyFont="1" applyBorder="1" applyAlignment="1">
      <alignment horizontal="center" vertical="center"/>
    </xf>
    <xf numFmtId="10" fontId="26" fillId="2" borderId="43" xfId="2" applyNumberFormat="1" applyFont="1" applyFill="1" applyBorder="1" applyAlignment="1">
      <alignment horizontal="center" vertical="center"/>
    </xf>
    <xf numFmtId="169" fontId="0" fillId="5" borderId="12" xfId="0" applyNumberFormat="1" applyFill="1" applyBorder="1" applyAlignment="1">
      <alignment horizontal="center" vertical="center"/>
    </xf>
    <xf numFmtId="169" fontId="0" fillId="5" borderId="14" xfId="0" applyNumberFormat="1" applyFill="1" applyBorder="1" applyAlignment="1">
      <alignment horizontal="center" vertical="center"/>
    </xf>
    <xf numFmtId="169" fontId="0" fillId="5" borderId="17" xfId="0" applyNumberFormat="1" applyFill="1" applyBorder="1" applyAlignment="1">
      <alignment horizontal="center" vertical="center"/>
    </xf>
    <xf numFmtId="0" fontId="19" fillId="5" borderId="0" xfId="0" applyFont="1" applyFill="1" applyBorder="1" applyAlignment="1">
      <alignment horizontal="center" vertical="center" wrapText="1" readingOrder="1"/>
    </xf>
    <xf numFmtId="10" fontId="9" fillId="9" borderId="21" xfId="2" applyNumberFormat="1" applyFont="1" applyFill="1" applyBorder="1" applyAlignment="1">
      <alignment horizontal="center" vertical="center" wrapText="1" readingOrder="1"/>
    </xf>
    <xf numFmtId="168" fontId="9" fillId="10" borderId="21" xfId="0" applyNumberFormat="1" applyFont="1" applyFill="1" applyBorder="1" applyAlignment="1">
      <alignment horizontal="center" vertical="center" wrapText="1" readingOrder="1"/>
    </xf>
    <xf numFmtId="165" fontId="0" fillId="0" borderId="12" xfId="0" applyNumberFormat="1" applyBorder="1" applyAlignment="1">
      <alignment horizontal="center" vertical="center"/>
    </xf>
    <xf numFmtId="165" fontId="0" fillId="0" borderId="17" xfId="0" applyNumberFormat="1" applyBorder="1" applyAlignment="1">
      <alignment horizontal="center" vertical="center"/>
    </xf>
    <xf numFmtId="9" fontId="0" fillId="5" borderId="0" xfId="2" applyFont="1" applyFill="1"/>
    <xf numFmtId="2" fontId="9" fillId="9" borderId="21" xfId="0" applyNumberFormat="1" applyFont="1" applyFill="1" applyBorder="1" applyAlignment="1">
      <alignment horizontal="center" vertical="center" wrapText="1" readingOrder="1"/>
    </xf>
    <xf numFmtId="2" fontId="9" fillId="10" borderId="21" xfId="0" applyNumberFormat="1" applyFont="1" applyFill="1" applyBorder="1" applyAlignment="1">
      <alignment horizontal="center" vertical="center" wrapText="1" readingOrder="1"/>
    </xf>
    <xf numFmtId="2" fontId="9" fillId="3" borderId="21" xfId="0" applyNumberFormat="1" applyFont="1" applyFill="1" applyBorder="1" applyAlignment="1">
      <alignment horizontal="center" vertical="center" wrapText="1" readingOrder="1"/>
    </xf>
    <xf numFmtId="6" fontId="9" fillId="9" borderId="55" xfId="0" applyNumberFormat="1" applyFont="1" applyFill="1" applyBorder="1" applyAlignment="1">
      <alignment horizontal="center" vertical="center" wrapText="1" readingOrder="1"/>
    </xf>
    <xf numFmtId="3" fontId="9" fillId="9" borderId="55" xfId="0" applyNumberFormat="1" applyFont="1" applyFill="1" applyBorder="1" applyAlignment="1">
      <alignment horizontal="center" vertical="center" wrapText="1" readingOrder="1"/>
    </xf>
    <xf numFmtId="10" fontId="9" fillId="9" borderId="55" xfId="2" applyNumberFormat="1" applyFont="1" applyFill="1" applyBorder="1" applyAlignment="1">
      <alignment horizontal="center" vertical="center" wrapText="1" readingOrder="1"/>
    </xf>
    <xf numFmtId="2" fontId="9" fillId="9" borderId="55" xfId="0" applyNumberFormat="1" applyFont="1" applyFill="1" applyBorder="1" applyAlignment="1">
      <alignment horizontal="center" vertical="center" wrapText="1" readingOrder="1"/>
    </xf>
    <xf numFmtId="3" fontId="9" fillId="10" borderId="55" xfId="0" applyNumberFormat="1" applyFont="1" applyFill="1" applyBorder="1" applyAlignment="1">
      <alignment horizontal="center" vertical="center" wrapText="1" readingOrder="1"/>
    </xf>
    <xf numFmtId="10" fontId="9" fillId="10" borderId="55" xfId="2" applyNumberFormat="1" applyFont="1" applyFill="1" applyBorder="1" applyAlignment="1">
      <alignment horizontal="center" vertical="center" wrapText="1" readingOrder="1"/>
    </xf>
    <xf numFmtId="168" fontId="9" fillId="10" borderId="55" xfId="0" applyNumberFormat="1" applyFont="1" applyFill="1" applyBorder="1" applyAlignment="1">
      <alignment horizontal="center" vertical="center" wrapText="1" readingOrder="1"/>
    </xf>
    <xf numFmtId="2" fontId="9" fillId="10" borderId="55" xfId="0" applyNumberFormat="1" applyFont="1" applyFill="1" applyBorder="1" applyAlignment="1">
      <alignment horizontal="center" vertical="center" wrapText="1" readingOrder="1"/>
    </xf>
    <xf numFmtId="9" fontId="0" fillId="14" borderId="35" xfId="2" applyFont="1" applyFill="1" applyBorder="1" applyAlignment="1">
      <alignment horizontal="center" vertical="center"/>
    </xf>
    <xf numFmtId="9" fontId="0" fillId="14" borderId="36" xfId="2" applyFont="1" applyFill="1" applyBorder="1" applyAlignment="1">
      <alignment horizontal="center" vertical="center"/>
    </xf>
    <xf numFmtId="9" fontId="0" fillId="14" borderId="0" xfId="2" applyFont="1" applyFill="1" applyBorder="1" applyAlignment="1">
      <alignment horizontal="center" vertical="center"/>
    </xf>
    <xf numFmtId="9" fontId="0" fillId="14" borderId="6" xfId="2" applyFont="1" applyFill="1" applyBorder="1" applyAlignment="1">
      <alignment horizontal="center" vertical="center"/>
    </xf>
    <xf numFmtId="9" fontId="0" fillId="14" borderId="56" xfId="2" applyFont="1" applyFill="1" applyBorder="1" applyAlignment="1">
      <alignment horizontal="center" vertical="center"/>
    </xf>
    <xf numFmtId="9" fontId="0" fillId="14" borderId="58" xfId="2" applyFont="1" applyFill="1" applyBorder="1" applyAlignment="1">
      <alignment horizontal="center" vertical="center"/>
    </xf>
    <xf numFmtId="0" fontId="16" fillId="6" borderId="62" xfId="0" applyFont="1" applyFill="1" applyBorder="1" applyAlignment="1">
      <alignment horizontal="center" vertical="center" wrapText="1" readingOrder="1"/>
    </xf>
    <xf numFmtId="0" fontId="8" fillId="6" borderId="62" xfId="0" applyFont="1" applyFill="1" applyBorder="1" applyAlignment="1">
      <alignment horizontal="center" vertical="center" wrapText="1" readingOrder="1"/>
    </xf>
    <xf numFmtId="0" fontId="16" fillId="6" borderId="63" xfId="0" applyFont="1" applyFill="1" applyBorder="1" applyAlignment="1">
      <alignment horizontal="center" vertical="center" wrapText="1" readingOrder="1"/>
    </xf>
    <xf numFmtId="0" fontId="16" fillId="7" borderId="61" xfId="0" applyFont="1" applyFill="1" applyBorder="1" applyAlignment="1">
      <alignment horizontal="center" vertical="center" wrapText="1" readingOrder="1"/>
    </xf>
    <xf numFmtId="0" fontId="16" fillId="7" borderId="62" xfId="0" applyFont="1" applyFill="1" applyBorder="1" applyAlignment="1">
      <alignment horizontal="center" vertical="center" wrapText="1" readingOrder="1"/>
    </xf>
    <xf numFmtId="0" fontId="8" fillId="7" borderId="62" xfId="0" applyFont="1" applyFill="1" applyBorder="1" applyAlignment="1">
      <alignment horizontal="center" vertical="center" wrapText="1" readingOrder="1"/>
    </xf>
    <xf numFmtId="0" fontId="16" fillId="7" borderId="63" xfId="0" applyFont="1" applyFill="1" applyBorder="1" applyAlignment="1">
      <alignment horizontal="center" vertical="center" wrapText="1" readingOrder="1"/>
    </xf>
    <xf numFmtId="165" fontId="9" fillId="10" borderId="64" xfId="0" applyNumberFormat="1" applyFont="1" applyFill="1" applyBorder="1" applyAlignment="1">
      <alignment horizontal="center" vertical="center" wrapText="1" readingOrder="1"/>
    </xf>
    <xf numFmtId="165" fontId="9" fillId="10" borderId="66" xfId="0" applyNumberFormat="1" applyFont="1" applyFill="1" applyBorder="1" applyAlignment="1">
      <alignment horizontal="center" vertical="center" wrapText="1" readingOrder="1"/>
    </xf>
    <xf numFmtId="0" fontId="16" fillId="15" borderId="61" xfId="0" applyFont="1" applyFill="1" applyBorder="1" applyAlignment="1">
      <alignment horizontal="center" vertical="center" wrapText="1" readingOrder="1"/>
    </xf>
    <xf numFmtId="0" fontId="16" fillId="15" borderId="62" xfId="0" applyFont="1" applyFill="1" applyBorder="1" applyAlignment="1">
      <alignment horizontal="center" vertical="center" wrapText="1" readingOrder="1"/>
    </xf>
    <xf numFmtId="0" fontId="16" fillId="15" borderId="63" xfId="0" applyFont="1" applyFill="1" applyBorder="1" applyAlignment="1">
      <alignment horizontal="center" vertical="center" wrapText="1" readingOrder="1"/>
    </xf>
    <xf numFmtId="9" fontId="0" fillId="14" borderId="59" xfId="2" applyFont="1" applyFill="1" applyBorder="1" applyAlignment="1">
      <alignment horizontal="center" vertical="center"/>
    </xf>
    <xf numFmtId="9" fontId="0" fillId="14" borderId="5" xfId="2" applyFont="1" applyFill="1" applyBorder="1" applyAlignment="1">
      <alignment horizontal="center" vertical="center"/>
    </xf>
    <xf numFmtId="9" fontId="0" fillId="14" borderId="60" xfId="2" applyFont="1" applyFill="1" applyBorder="1" applyAlignment="1">
      <alignment horizontal="center" vertical="center"/>
    </xf>
    <xf numFmtId="6" fontId="8" fillId="6" borderId="73" xfId="0" applyNumberFormat="1" applyFont="1" applyFill="1" applyBorder="1" applyAlignment="1">
      <alignment horizontal="center" vertical="center" wrapText="1" readingOrder="1"/>
    </xf>
    <xf numFmtId="10" fontId="8" fillId="6" borderId="73" xfId="0" applyNumberFormat="1" applyFont="1" applyFill="1" applyBorder="1" applyAlignment="1">
      <alignment horizontal="center" vertical="center" wrapText="1" readingOrder="1"/>
    </xf>
    <xf numFmtId="168" fontId="8" fillId="6" borderId="73" xfId="0" applyNumberFormat="1" applyFont="1" applyFill="1" applyBorder="1" applyAlignment="1">
      <alignment horizontal="center" vertical="center" wrapText="1" readingOrder="1"/>
    </xf>
    <xf numFmtId="6" fontId="8" fillId="7" borderId="73" xfId="0" applyNumberFormat="1" applyFont="1" applyFill="1" applyBorder="1" applyAlignment="1">
      <alignment horizontal="center" vertical="center" wrapText="1" readingOrder="1"/>
    </xf>
    <xf numFmtId="3" fontId="8" fillId="7" borderId="73" xfId="0" applyNumberFormat="1" applyFont="1" applyFill="1" applyBorder="1" applyAlignment="1">
      <alignment horizontal="center" vertical="center" wrapText="1" readingOrder="1"/>
    </xf>
    <xf numFmtId="10" fontId="8" fillId="7" borderId="73" xfId="0" applyNumberFormat="1" applyFont="1" applyFill="1" applyBorder="1" applyAlignment="1">
      <alignment horizontal="center" vertical="center" wrapText="1" readingOrder="1"/>
    </xf>
    <xf numFmtId="168" fontId="8" fillId="7" borderId="73" xfId="0" applyNumberFormat="1" applyFont="1" applyFill="1" applyBorder="1" applyAlignment="1">
      <alignment horizontal="center" vertical="center" wrapText="1" readingOrder="1"/>
    </xf>
    <xf numFmtId="168" fontId="8" fillId="7" borderId="3" xfId="0" applyNumberFormat="1" applyFont="1" applyFill="1" applyBorder="1" applyAlignment="1">
      <alignment horizontal="center" vertical="center" wrapText="1" readingOrder="1"/>
    </xf>
    <xf numFmtId="168" fontId="8" fillId="7" borderId="4" xfId="0" applyNumberFormat="1" applyFont="1" applyFill="1" applyBorder="1" applyAlignment="1">
      <alignment horizontal="center" vertical="center" wrapText="1" readingOrder="1"/>
    </xf>
    <xf numFmtId="0" fontId="16" fillId="6" borderId="61" xfId="0" applyFont="1" applyFill="1" applyBorder="1" applyAlignment="1">
      <alignment horizontal="center" vertical="center" wrapText="1" readingOrder="1"/>
    </xf>
    <xf numFmtId="6" fontId="9" fillId="9" borderId="64" xfId="0" applyNumberFormat="1" applyFont="1" applyFill="1" applyBorder="1" applyAlignment="1">
      <alignment horizontal="center" vertical="center" wrapText="1" readingOrder="1"/>
    </xf>
    <xf numFmtId="6" fontId="9" fillId="9" borderId="66" xfId="0" applyNumberFormat="1" applyFont="1" applyFill="1" applyBorder="1" applyAlignment="1">
      <alignment horizontal="center" vertical="center" wrapText="1" readingOrder="1"/>
    </xf>
    <xf numFmtId="6" fontId="8" fillId="6" borderId="72" xfId="0" applyNumberFormat="1" applyFont="1" applyFill="1" applyBorder="1" applyAlignment="1">
      <alignment horizontal="center" vertical="center" wrapText="1" readingOrder="1"/>
    </xf>
    <xf numFmtId="168" fontId="8" fillId="6" borderId="74" xfId="0" applyNumberFormat="1" applyFont="1" applyFill="1" applyBorder="1" applyAlignment="1">
      <alignment horizontal="center" vertical="center" wrapText="1" readingOrder="1"/>
    </xf>
    <xf numFmtId="168" fontId="8" fillId="19" borderId="56" xfId="0" applyNumberFormat="1" applyFont="1" applyFill="1" applyBorder="1" applyAlignment="1">
      <alignment horizontal="center" vertical="center" wrapText="1" readingOrder="1"/>
    </xf>
    <xf numFmtId="168" fontId="8" fillId="19" borderId="58" xfId="0" applyNumberFormat="1" applyFont="1" applyFill="1" applyBorder="1" applyAlignment="1">
      <alignment horizontal="center" vertical="center" wrapText="1" readingOrder="1"/>
    </xf>
    <xf numFmtId="0" fontId="17" fillId="5" borderId="3" xfId="0" applyFont="1" applyFill="1" applyBorder="1" applyAlignment="1">
      <alignment horizontal="center" vertical="center" wrapText="1" readingOrder="1"/>
    </xf>
    <xf numFmtId="165" fontId="9" fillId="2" borderId="66" xfId="0" applyNumberFormat="1" applyFont="1" applyFill="1" applyBorder="1" applyAlignment="1">
      <alignment horizontal="center" vertical="center" wrapText="1" readingOrder="1"/>
    </xf>
    <xf numFmtId="0" fontId="17" fillId="5" borderId="35" xfId="0" applyFont="1" applyFill="1" applyBorder="1" applyAlignment="1">
      <alignment horizontal="center" vertical="center" wrapText="1" readingOrder="1"/>
    </xf>
    <xf numFmtId="0" fontId="16" fillId="19" borderId="62" xfId="0" applyFont="1" applyFill="1" applyBorder="1" applyAlignment="1">
      <alignment horizontal="center" vertical="center" wrapText="1" readingOrder="1"/>
    </xf>
    <xf numFmtId="0" fontId="8" fillId="19" borderId="62" xfId="0" applyFont="1" applyFill="1" applyBorder="1" applyAlignment="1">
      <alignment horizontal="center" vertical="center" wrapText="1" readingOrder="1"/>
    </xf>
    <xf numFmtId="0" fontId="16" fillId="19" borderId="63" xfId="0" applyFont="1" applyFill="1" applyBorder="1" applyAlignment="1">
      <alignment horizontal="center" vertical="center" wrapText="1" readingOrder="1"/>
    </xf>
    <xf numFmtId="3" fontId="9" fillId="3" borderId="55" xfId="0" applyNumberFormat="1" applyFont="1" applyFill="1" applyBorder="1" applyAlignment="1">
      <alignment horizontal="center" vertical="center" wrapText="1" readingOrder="1"/>
    </xf>
    <xf numFmtId="6" fontId="9" fillId="3" borderId="55" xfId="0" applyNumberFormat="1" applyFont="1" applyFill="1" applyBorder="1" applyAlignment="1">
      <alignment horizontal="center" vertical="center" wrapText="1" readingOrder="1"/>
    </xf>
    <xf numFmtId="10" fontId="9" fillId="3" borderId="55" xfId="2" applyNumberFormat="1" applyFont="1" applyFill="1" applyBorder="1" applyAlignment="1">
      <alignment horizontal="center" vertical="center" wrapText="1" readingOrder="1"/>
    </xf>
    <xf numFmtId="165" fontId="9" fillId="3" borderId="55" xfId="0" applyNumberFormat="1" applyFont="1" applyFill="1" applyBorder="1" applyAlignment="1">
      <alignment horizontal="center" vertical="center" wrapText="1" readingOrder="1"/>
    </xf>
    <xf numFmtId="2" fontId="9" fillId="3" borderId="55" xfId="0" applyNumberFormat="1" applyFont="1" applyFill="1" applyBorder="1" applyAlignment="1">
      <alignment horizontal="center" vertical="center" wrapText="1" readingOrder="1"/>
    </xf>
    <xf numFmtId="165" fontId="9" fillId="2" borderId="68" xfId="0" applyNumberFormat="1" applyFont="1" applyFill="1" applyBorder="1" applyAlignment="1">
      <alignment horizontal="center" vertical="center" wrapText="1" readingOrder="1"/>
    </xf>
    <xf numFmtId="3" fontId="9" fillId="2" borderId="57" xfId="0" applyNumberFormat="1" applyFont="1" applyFill="1" applyBorder="1" applyAlignment="1">
      <alignment horizontal="center" vertical="center" wrapText="1" readingOrder="1"/>
    </xf>
    <xf numFmtId="6" fontId="9" fillId="2" borderId="57" xfId="0" applyNumberFormat="1" applyFont="1" applyFill="1" applyBorder="1" applyAlignment="1">
      <alignment horizontal="center" vertical="center" wrapText="1" readingOrder="1"/>
    </xf>
    <xf numFmtId="10" fontId="9" fillId="2" borderId="57" xfId="2" applyNumberFormat="1" applyFont="1" applyFill="1" applyBorder="1" applyAlignment="1">
      <alignment horizontal="center" vertical="center" wrapText="1" readingOrder="1"/>
    </xf>
    <xf numFmtId="165" fontId="9" fillId="2" borderId="57" xfId="2" applyNumberFormat="1" applyFont="1" applyFill="1" applyBorder="1" applyAlignment="1">
      <alignment horizontal="center" vertical="center" wrapText="1" readingOrder="1"/>
    </xf>
    <xf numFmtId="3" fontId="9" fillId="3" borderId="57" xfId="0" applyNumberFormat="1" applyFont="1" applyFill="1" applyBorder="1" applyAlignment="1">
      <alignment horizontal="center" vertical="center" wrapText="1" readingOrder="1"/>
    </xf>
    <xf numFmtId="6" fontId="9" fillId="3" borderId="57" xfId="0" applyNumberFormat="1" applyFont="1" applyFill="1" applyBorder="1" applyAlignment="1">
      <alignment horizontal="center" vertical="center" wrapText="1" readingOrder="1"/>
    </xf>
    <xf numFmtId="10" fontId="9" fillId="3" borderId="57" xfId="2" applyNumberFormat="1" applyFont="1" applyFill="1" applyBorder="1" applyAlignment="1">
      <alignment horizontal="center" vertical="center" wrapText="1" readingOrder="1"/>
    </xf>
    <xf numFmtId="165" fontId="9" fillId="3" borderId="57" xfId="0" applyNumberFormat="1" applyFont="1" applyFill="1" applyBorder="1" applyAlignment="1">
      <alignment horizontal="center" vertical="center" wrapText="1" readingOrder="1"/>
    </xf>
    <xf numFmtId="2" fontId="9" fillId="3" borderId="57" xfId="0" applyNumberFormat="1" applyFont="1" applyFill="1" applyBorder="1" applyAlignment="1">
      <alignment horizontal="center" vertical="center" wrapText="1" readingOrder="1"/>
    </xf>
    <xf numFmtId="0" fontId="17" fillId="5" borderId="56" xfId="0" applyFont="1" applyFill="1" applyBorder="1" applyAlignment="1">
      <alignment horizontal="center" vertical="center" wrapText="1" readingOrder="1"/>
    </xf>
    <xf numFmtId="6" fontId="8" fillId="16" borderId="79" xfId="0" applyNumberFormat="1" applyFont="1" applyFill="1" applyBorder="1" applyAlignment="1">
      <alignment horizontal="center" vertical="center" wrapText="1" readingOrder="1"/>
    </xf>
    <xf numFmtId="3" fontId="8" fillId="16" borderId="80" xfId="0" applyNumberFormat="1" applyFont="1" applyFill="1" applyBorder="1" applyAlignment="1">
      <alignment horizontal="center" vertical="center" wrapText="1" readingOrder="1"/>
    </xf>
    <xf numFmtId="6" fontId="8" fillId="16" borderId="80" xfId="0" applyNumberFormat="1" applyFont="1" applyFill="1" applyBorder="1" applyAlignment="1">
      <alignment horizontal="center" vertical="center" wrapText="1" readingOrder="1"/>
    </xf>
    <xf numFmtId="10" fontId="8" fillId="16" borderId="80" xfId="0" applyNumberFormat="1" applyFont="1" applyFill="1" applyBorder="1" applyAlignment="1">
      <alignment horizontal="center" vertical="center" wrapText="1" readingOrder="1"/>
    </xf>
    <xf numFmtId="168" fontId="8" fillId="16" borderId="80" xfId="0" applyNumberFormat="1" applyFont="1" applyFill="1" applyBorder="1" applyAlignment="1">
      <alignment horizontal="center" vertical="center" wrapText="1" readingOrder="1"/>
    </xf>
    <xf numFmtId="168" fontId="8" fillId="16" borderId="81" xfId="0" applyNumberFormat="1" applyFont="1" applyFill="1" applyBorder="1" applyAlignment="1">
      <alignment horizontal="center" vertical="center" wrapText="1" readingOrder="1"/>
    </xf>
    <xf numFmtId="3" fontId="8" fillId="19" borderId="80" xfId="0" applyNumberFormat="1" applyFont="1" applyFill="1" applyBorder="1" applyAlignment="1">
      <alignment horizontal="center" vertical="center" wrapText="1" readingOrder="1"/>
    </xf>
    <xf numFmtId="6" fontId="8" fillId="19" borderId="80" xfId="0" applyNumberFormat="1" applyFont="1" applyFill="1" applyBorder="1" applyAlignment="1">
      <alignment horizontal="center" vertical="center" wrapText="1" readingOrder="1"/>
    </xf>
    <xf numFmtId="10" fontId="8" fillId="19" borderId="80" xfId="0" applyNumberFormat="1" applyFont="1" applyFill="1" applyBorder="1" applyAlignment="1">
      <alignment horizontal="center" vertical="center" wrapText="1" readingOrder="1"/>
    </xf>
    <xf numFmtId="0" fontId="16" fillId="11" borderId="7" xfId="0" applyFont="1" applyFill="1" applyBorder="1" applyAlignment="1">
      <alignment horizontal="center" vertical="center" wrapText="1" readingOrder="1"/>
    </xf>
    <xf numFmtId="6" fontId="8" fillId="7" borderId="72" xfId="0" applyNumberFormat="1" applyFont="1" applyFill="1" applyBorder="1" applyAlignment="1">
      <alignment horizontal="center" vertical="center" wrapText="1" readingOrder="1"/>
    </xf>
    <xf numFmtId="0" fontId="15" fillId="5" borderId="52" xfId="0" applyFont="1" applyFill="1" applyBorder="1" applyAlignment="1">
      <alignment horizontal="center" vertical="center" wrapText="1" readingOrder="1"/>
    </xf>
    <xf numFmtId="0" fontId="19" fillId="5" borderId="52" xfId="0" applyFont="1" applyFill="1" applyBorder="1" applyAlignment="1">
      <alignment horizontal="center" vertical="center" wrapText="1" readingOrder="1"/>
    </xf>
    <xf numFmtId="0" fontId="11" fillId="5" borderId="35" xfId="0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11" fillId="5" borderId="56" xfId="0" applyFont="1" applyFill="1" applyBorder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5" xfId="0" applyFont="1" applyFill="1" applyBorder="1" applyAlignment="1">
      <alignment horizontal="center" vertical="center" wrapText="1" readingOrder="1"/>
    </xf>
    <xf numFmtId="0" fontId="19" fillId="5" borderId="6" xfId="0" applyFont="1" applyFill="1" applyBorder="1" applyAlignment="1">
      <alignment horizontal="center" vertical="center" wrapText="1" readingOrder="1"/>
    </xf>
    <xf numFmtId="0" fontId="19" fillId="5" borderId="5" xfId="0" applyFont="1" applyFill="1" applyBorder="1" applyAlignment="1">
      <alignment horizontal="center" vertical="center" wrapText="1" readingOrder="1"/>
    </xf>
    <xf numFmtId="0" fontId="16" fillId="19" borderId="61" xfId="0" applyFont="1" applyFill="1" applyBorder="1" applyAlignment="1">
      <alignment horizontal="center" vertical="center" wrapText="1" readingOrder="1"/>
    </xf>
    <xf numFmtId="165" fontId="9" fillId="3" borderId="64" xfId="0" applyNumberFormat="1" applyFont="1" applyFill="1" applyBorder="1" applyAlignment="1">
      <alignment horizontal="center" vertical="center" wrapText="1" readingOrder="1"/>
    </xf>
    <xf numFmtId="165" fontId="9" fillId="3" borderId="66" xfId="0" applyNumberFormat="1" applyFont="1" applyFill="1" applyBorder="1" applyAlignment="1">
      <alignment horizontal="center" vertical="center" wrapText="1" readingOrder="1"/>
    </xf>
    <xf numFmtId="165" fontId="9" fillId="3" borderId="68" xfId="0" applyNumberFormat="1" applyFont="1" applyFill="1" applyBorder="1" applyAlignment="1">
      <alignment horizontal="center" vertical="center" wrapText="1" readingOrder="1"/>
    </xf>
    <xf numFmtId="6" fontId="8" fillId="19" borderId="79" xfId="0" applyNumberFormat="1" applyFont="1" applyFill="1" applyBorder="1" applyAlignment="1">
      <alignment horizontal="center" vertical="center" wrapText="1" readingOrder="1"/>
    </xf>
    <xf numFmtId="2" fontId="9" fillId="5" borderId="0" xfId="0" applyNumberFormat="1" applyFont="1" applyFill="1" applyBorder="1" applyAlignment="1">
      <alignment horizontal="center" vertical="center" wrapText="1" readingOrder="1"/>
    </xf>
    <xf numFmtId="168" fontId="8" fillId="5" borderId="0" xfId="0" applyNumberFormat="1" applyFont="1" applyFill="1" applyBorder="1" applyAlignment="1">
      <alignment horizontal="center" vertical="center" wrapText="1" readingOrder="1"/>
    </xf>
    <xf numFmtId="0" fontId="0" fillId="5" borderId="5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 wrapText="1" readingOrder="1"/>
    </xf>
    <xf numFmtId="0" fontId="16" fillId="5" borderId="0" xfId="0" applyFont="1" applyFill="1" applyBorder="1" applyAlignment="1">
      <alignment horizontal="center" vertical="center" wrapText="1" readingOrder="1"/>
    </xf>
    <xf numFmtId="0" fontId="0" fillId="5" borderId="0" xfId="0" applyFill="1" applyBorder="1"/>
    <xf numFmtId="2" fontId="9" fillId="5" borderId="0" xfId="2" applyNumberFormat="1" applyFont="1" applyFill="1" applyBorder="1" applyAlignment="1">
      <alignment horizontal="center" vertical="center" wrapText="1" readingOrder="1"/>
    </xf>
    <xf numFmtId="2" fontId="0" fillId="5" borderId="26" xfId="2" applyNumberFormat="1" applyFont="1" applyFill="1" applyBorder="1" applyAlignment="1">
      <alignment horizontal="center" vertical="center"/>
    </xf>
    <xf numFmtId="2" fontId="0" fillId="5" borderId="9" xfId="2" applyNumberFormat="1" applyFont="1" applyFill="1" applyBorder="1" applyAlignment="1">
      <alignment horizontal="center" vertical="center"/>
    </xf>
    <xf numFmtId="2" fontId="8" fillId="6" borderId="73" xfId="0" applyNumberFormat="1" applyFont="1" applyFill="1" applyBorder="1" applyAlignment="1">
      <alignment horizontal="center" vertical="center" wrapText="1" readingOrder="1"/>
    </xf>
    <xf numFmtId="2" fontId="8" fillId="7" borderId="73" xfId="0" applyNumberFormat="1" applyFont="1" applyFill="1" applyBorder="1" applyAlignment="1">
      <alignment horizontal="center" vertical="center" wrapText="1" readingOrder="1"/>
    </xf>
    <xf numFmtId="2" fontId="9" fillId="2" borderId="21" xfId="0" applyNumberFormat="1" applyFont="1" applyFill="1" applyBorder="1" applyAlignment="1">
      <alignment horizontal="center" vertical="center" wrapText="1" readingOrder="1"/>
    </xf>
    <xf numFmtId="2" fontId="9" fillId="2" borderId="57" xfId="0" applyNumberFormat="1" applyFont="1" applyFill="1" applyBorder="1" applyAlignment="1">
      <alignment horizontal="center" vertical="center" wrapText="1" readingOrder="1"/>
    </xf>
    <xf numFmtId="2" fontId="8" fillId="16" borderId="80" xfId="0" applyNumberFormat="1" applyFont="1" applyFill="1" applyBorder="1" applyAlignment="1">
      <alignment horizontal="center" vertical="center" wrapText="1" readingOrder="1"/>
    </xf>
    <xf numFmtId="2" fontId="8" fillId="19" borderId="80" xfId="0" applyNumberFormat="1" applyFont="1" applyFill="1" applyBorder="1" applyAlignment="1">
      <alignment horizontal="center" vertical="center" wrapText="1" readingOrder="1"/>
    </xf>
    <xf numFmtId="0" fontId="10" fillId="5" borderId="0" xfId="0" applyFont="1" applyFill="1" applyAlignment="1">
      <alignment horizontal="left" vertical="center"/>
    </xf>
    <xf numFmtId="0" fontId="0" fillId="5" borderId="0" xfId="0" applyFill="1" applyAlignment="1">
      <alignment horizontal="center"/>
    </xf>
    <xf numFmtId="0" fontId="0" fillId="5" borderId="0" xfId="0" applyFill="1" applyAlignment="1"/>
    <xf numFmtId="0" fontId="2" fillId="5" borderId="1" xfId="0" applyFont="1" applyFill="1" applyBorder="1" applyAlignment="1">
      <alignment horizontal="center" vertical="center"/>
    </xf>
    <xf numFmtId="0" fontId="11" fillId="5" borderId="0" xfId="0" applyFont="1" applyFill="1" applyAlignment="1">
      <alignment horizontal="center" wrapText="1"/>
    </xf>
    <xf numFmtId="0" fontId="5" fillId="5" borderId="0" xfId="3" applyFill="1" applyAlignment="1">
      <alignment horizontal="center"/>
    </xf>
    <xf numFmtId="9" fontId="12" fillId="4" borderId="1" xfId="2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65" fontId="9" fillId="2" borderId="83" xfId="0" applyNumberFormat="1" applyFont="1" applyFill="1" applyBorder="1" applyAlignment="1">
      <alignment horizontal="center" vertical="center" wrapText="1" readingOrder="1"/>
    </xf>
    <xf numFmtId="3" fontId="9" fillId="2" borderId="53" xfId="0" applyNumberFormat="1" applyFont="1" applyFill="1" applyBorder="1" applyAlignment="1">
      <alignment horizontal="center" vertical="center" wrapText="1" readingOrder="1"/>
    </xf>
    <xf numFmtId="6" fontId="9" fillId="2" borderId="53" xfId="0" applyNumberFormat="1" applyFont="1" applyFill="1" applyBorder="1" applyAlignment="1">
      <alignment horizontal="center" vertical="center" wrapText="1" readingOrder="1"/>
    </xf>
    <xf numFmtId="10" fontId="9" fillId="2" borderId="53" xfId="2" applyNumberFormat="1" applyFont="1" applyFill="1" applyBorder="1" applyAlignment="1">
      <alignment horizontal="center" vertical="center" wrapText="1" readingOrder="1"/>
    </xf>
    <xf numFmtId="165" fontId="9" fillId="2" borderId="53" xfId="2" applyNumberFormat="1" applyFont="1" applyFill="1" applyBorder="1" applyAlignment="1">
      <alignment horizontal="center" vertical="center" wrapText="1" readingOrder="1"/>
    </xf>
    <xf numFmtId="2" fontId="9" fillId="2" borderId="53" xfId="0" applyNumberFormat="1" applyFont="1" applyFill="1" applyBorder="1" applyAlignment="1">
      <alignment horizontal="center" vertical="center" wrapText="1" readingOrder="1"/>
    </xf>
    <xf numFmtId="165" fontId="9" fillId="3" borderId="83" xfId="0" applyNumberFormat="1" applyFont="1" applyFill="1" applyBorder="1" applyAlignment="1">
      <alignment horizontal="center" vertical="center" wrapText="1" readingOrder="1"/>
    </xf>
    <xf numFmtId="3" fontId="9" fillId="3" borderId="53" xfId="0" applyNumberFormat="1" applyFont="1" applyFill="1" applyBorder="1" applyAlignment="1">
      <alignment horizontal="center" vertical="center" wrapText="1" readingOrder="1"/>
    </xf>
    <xf numFmtId="6" fontId="9" fillId="3" borderId="53" xfId="0" applyNumberFormat="1" applyFont="1" applyFill="1" applyBorder="1" applyAlignment="1">
      <alignment horizontal="center" vertical="center" wrapText="1" readingOrder="1"/>
    </xf>
    <xf numFmtId="10" fontId="9" fillId="3" borderId="53" xfId="2" applyNumberFormat="1" applyFont="1" applyFill="1" applyBorder="1" applyAlignment="1">
      <alignment horizontal="center" vertical="center" wrapText="1" readingOrder="1"/>
    </xf>
    <xf numFmtId="165" fontId="9" fillId="3" borderId="53" xfId="0" applyNumberFormat="1" applyFont="1" applyFill="1" applyBorder="1" applyAlignment="1">
      <alignment horizontal="center" vertical="center" wrapText="1" readingOrder="1"/>
    </xf>
    <xf numFmtId="2" fontId="9" fillId="3" borderId="53" xfId="0" applyNumberFormat="1" applyFont="1" applyFill="1" applyBorder="1" applyAlignment="1">
      <alignment horizontal="center" vertical="center" wrapText="1" readingOrder="1"/>
    </xf>
    <xf numFmtId="165" fontId="9" fillId="2" borderId="70" xfId="0" applyNumberFormat="1" applyFont="1" applyFill="1" applyBorder="1" applyAlignment="1">
      <alignment horizontal="center" vertical="center" wrapText="1" readingOrder="1"/>
    </xf>
    <xf numFmtId="3" fontId="9" fillId="2" borderId="54" xfId="0" applyNumberFormat="1" applyFont="1" applyFill="1" applyBorder="1" applyAlignment="1">
      <alignment horizontal="center" vertical="center" wrapText="1" readingOrder="1"/>
    </xf>
    <xf numFmtId="6" fontId="9" fillId="2" borderId="54" xfId="0" applyNumberFormat="1" applyFont="1" applyFill="1" applyBorder="1" applyAlignment="1">
      <alignment horizontal="center" vertical="center" wrapText="1" readingOrder="1"/>
    </xf>
    <xf numFmtId="10" fontId="9" fillId="2" borderId="54" xfId="2" applyNumberFormat="1" applyFont="1" applyFill="1" applyBorder="1" applyAlignment="1">
      <alignment horizontal="center" vertical="center" wrapText="1" readingOrder="1"/>
    </xf>
    <xf numFmtId="165" fontId="9" fillId="2" borderId="54" xfId="2" applyNumberFormat="1" applyFont="1" applyFill="1" applyBorder="1" applyAlignment="1">
      <alignment horizontal="center" vertical="center" wrapText="1" readingOrder="1"/>
    </xf>
    <xf numFmtId="2" fontId="9" fillId="2" borderId="54" xfId="0" applyNumberFormat="1" applyFont="1" applyFill="1" applyBorder="1" applyAlignment="1">
      <alignment horizontal="center" vertical="center" wrapText="1" readingOrder="1"/>
    </xf>
    <xf numFmtId="0" fontId="16" fillId="18" borderId="85" xfId="0" applyFont="1" applyFill="1" applyBorder="1" applyAlignment="1">
      <alignment horizontal="center" vertical="center" wrapText="1" readingOrder="1"/>
    </xf>
    <xf numFmtId="0" fontId="20" fillId="8" borderId="75" xfId="0" applyFont="1" applyFill="1" applyBorder="1" applyAlignment="1">
      <alignment horizontal="center" vertical="center" wrapText="1" readingOrder="1"/>
    </xf>
    <xf numFmtId="0" fontId="20" fillId="8" borderId="76" xfId="0" applyFont="1" applyFill="1" applyBorder="1" applyAlignment="1">
      <alignment horizontal="center" vertical="center" wrapText="1" readingOrder="1"/>
    </xf>
    <xf numFmtId="0" fontId="20" fillId="8" borderId="82" xfId="0" applyFont="1" applyFill="1" applyBorder="1" applyAlignment="1">
      <alignment horizontal="center" vertical="center" wrapText="1" readingOrder="1"/>
    </xf>
    <xf numFmtId="0" fontId="20" fillId="8" borderId="77" xfId="0" applyFont="1" applyFill="1" applyBorder="1" applyAlignment="1">
      <alignment horizontal="center" vertical="center" wrapText="1" readingOrder="1"/>
    </xf>
    <xf numFmtId="0" fontId="20" fillId="8" borderId="78" xfId="0" applyFont="1" applyFill="1" applyBorder="1" applyAlignment="1">
      <alignment horizontal="center" vertical="center" wrapText="1" readingOrder="1"/>
    </xf>
    <xf numFmtId="0" fontId="16" fillId="11" borderId="87" xfId="0" applyFont="1" applyFill="1" applyBorder="1" applyAlignment="1">
      <alignment horizontal="center" vertical="center" wrapText="1" readingOrder="1"/>
    </xf>
    <xf numFmtId="167" fontId="9" fillId="10" borderId="21" xfId="0" applyNumberFormat="1" applyFont="1" applyFill="1" applyBorder="1" applyAlignment="1">
      <alignment horizontal="center" vertical="center" wrapText="1" readingOrder="1"/>
    </xf>
    <xf numFmtId="167" fontId="9" fillId="9" borderId="21" xfId="0" applyNumberFormat="1" applyFont="1" applyFill="1" applyBorder="1" applyAlignment="1">
      <alignment horizontal="center" vertical="center" wrapText="1" readingOrder="1"/>
    </xf>
    <xf numFmtId="167" fontId="9" fillId="9" borderId="67" xfId="0" applyNumberFormat="1" applyFont="1" applyFill="1" applyBorder="1" applyAlignment="1">
      <alignment horizontal="center" vertical="center" wrapText="1" readingOrder="1"/>
    </xf>
    <xf numFmtId="167" fontId="9" fillId="10" borderId="67" xfId="0" applyNumberFormat="1" applyFont="1" applyFill="1" applyBorder="1" applyAlignment="1">
      <alignment horizontal="center" vertical="center" wrapText="1" readingOrder="1"/>
    </xf>
    <xf numFmtId="167" fontId="9" fillId="2" borderId="67" xfId="2" applyNumberFormat="1" applyFont="1" applyFill="1" applyBorder="1" applyAlignment="1">
      <alignment horizontal="center" vertical="center" wrapText="1" readingOrder="1"/>
    </xf>
    <xf numFmtId="167" fontId="9" fillId="2" borderId="84" xfId="2" applyNumberFormat="1" applyFont="1" applyFill="1" applyBorder="1" applyAlignment="1">
      <alignment horizontal="center" vertical="center" wrapText="1" readingOrder="1"/>
    </xf>
    <xf numFmtId="167" fontId="9" fillId="2" borderId="69" xfId="2" applyNumberFormat="1" applyFont="1" applyFill="1" applyBorder="1" applyAlignment="1">
      <alignment horizontal="center" vertical="center" wrapText="1" readingOrder="1"/>
    </xf>
    <xf numFmtId="167" fontId="9" fillId="2" borderId="71" xfId="2" applyNumberFormat="1" applyFont="1" applyFill="1" applyBorder="1" applyAlignment="1">
      <alignment horizontal="center" vertical="center" wrapText="1" readingOrder="1"/>
    </xf>
    <xf numFmtId="167" fontId="9" fillId="3" borderId="65" xfId="0" applyNumberFormat="1" applyFont="1" applyFill="1" applyBorder="1" applyAlignment="1">
      <alignment horizontal="center" vertical="center" wrapText="1" readingOrder="1"/>
    </xf>
    <xf numFmtId="167" fontId="9" fillId="3" borderId="67" xfId="0" applyNumberFormat="1" applyFont="1" applyFill="1" applyBorder="1" applyAlignment="1">
      <alignment horizontal="center" vertical="center" wrapText="1" readingOrder="1"/>
    </xf>
    <xf numFmtId="167" fontId="9" fillId="3" borderId="84" xfId="0" applyNumberFormat="1" applyFont="1" applyFill="1" applyBorder="1" applyAlignment="1">
      <alignment horizontal="center" vertical="center" wrapText="1" readingOrder="1"/>
    </xf>
    <xf numFmtId="167" fontId="9" fillId="3" borderId="69" xfId="0" applyNumberFormat="1" applyFont="1" applyFill="1" applyBorder="1" applyAlignment="1">
      <alignment horizontal="center" vertical="center" wrapText="1" readingOrder="1"/>
    </xf>
    <xf numFmtId="3" fontId="4" fillId="0" borderId="24" xfId="0" applyNumberFormat="1" applyFont="1" applyBorder="1" applyAlignment="1">
      <alignment horizontal="center" vertical="center"/>
    </xf>
    <xf numFmtId="165" fontId="0" fillId="0" borderId="26" xfId="0" applyNumberFormat="1" applyBorder="1" applyAlignment="1">
      <alignment horizontal="center" vertical="center"/>
    </xf>
    <xf numFmtId="2" fontId="0" fillId="0" borderId="27" xfId="4" applyNumberFormat="1" applyFont="1" applyBorder="1" applyAlignment="1">
      <alignment horizontal="center" vertical="center"/>
    </xf>
    <xf numFmtId="10" fontId="3" fillId="2" borderId="18" xfId="2" applyNumberFormat="1" applyFont="1" applyFill="1" applyBorder="1" applyAlignment="1">
      <alignment horizontal="center" vertical="center"/>
    </xf>
    <xf numFmtId="165" fontId="3" fillId="2" borderId="19" xfId="0" applyNumberFormat="1" applyFont="1" applyFill="1" applyBorder="1" applyAlignment="1">
      <alignment horizontal="center" vertical="center"/>
    </xf>
    <xf numFmtId="2" fontId="3" fillId="2" borderId="19" xfId="0" applyNumberFormat="1" applyFont="1" applyFill="1" applyBorder="1" applyAlignment="1">
      <alignment horizontal="center" vertical="center"/>
    </xf>
    <xf numFmtId="2" fontId="3" fillId="2" borderId="20" xfId="0" applyNumberFormat="1" applyFont="1" applyFill="1" applyBorder="1" applyAlignment="1">
      <alignment horizontal="center" vertical="center"/>
    </xf>
    <xf numFmtId="168" fontId="8" fillId="16" borderId="94" xfId="0" applyNumberFormat="1" applyFont="1" applyFill="1" applyBorder="1" applyAlignment="1">
      <alignment horizontal="center" vertical="center" wrapText="1" readingOrder="1"/>
    </xf>
    <xf numFmtId="0" fontId="8" fillId="19" borderId="88" xfId="0" applyFont="1" applyFill="1" applyBorder="1" applyAlignment="1">
      <alignment horizontal="center" vertical="center" wrapText="1" readingOrder="1"/>
    </xf>
    <xf numFmtId="10" fontId="9" fillId="3" borderId="89" xfId="2" applyNumberFormat="1" applyFont="1" applyFill="1" applyBorder="1" applyAlignment="1">
      <alignment horizontal="center" vertical="center" wrapText="1" readingOrder="1"/>
    </xf>
    <xf numFmtId="10" fontId="9" fillId="3" borderId="90" xfId="2" applyNumberFormat="1" applyFont="1" applyFill="1" applyBorder="1" applyAlignment="1">
      <alignment horizontal="center" vertical="center" wrapText="1" readingOrder="1"/>
    </xf>
    <xf numFmtId="10" fontId="9" fillId="3" borderId="91" xfId="2" applyNumberFormat="1" applyFont="1" applyFill="1" applyBorder="1" applyAlignment="1">
      <alignment horizontal="center" vertical="center" wrapText="1" readingOrder="1"/>
    </xf>
    <xf numFmtId="10" fontId="9" fillId="3" borderId="92" xfId="2" applyNumberFormat="1" applyFont="1" applyFill="1" applyBorder="1" applyAlignment="1">
      <alignment horizontal="center" vertical="center" wrapText="1" readingOrder="1"/>
    </xf>
    <xf numFmtId="10" fontId="9" fillId="2" borderId="90" xfId="2" applyNumberFormat="1" applyFont="1" applyFill="1" applyBorder="1" applyAlignment="1">
      <alignment horizontal="center" vertical="center" wrapText="1" readingOrder="1"/>
    </xf>
    <xf numFmtId="10" fontId="9" fillId="2" borderId="91" xfId="2" applyNumberFormat="1" applyFont="1" applyFill="1" applyBorder="1" applyAlignment="1">
      <alignment horizontal="center" vertical="center" wrapText="1" readingOrder="1"/>
    </xf>
    <xf numFmtId="10" fontId="9" fillId="2" borderId="92" xfId="2" applyNumberFormat="1" applyFont="1" applyFill="1" applyBorder="1" applyAlignment="1">
      <alignment horizontal="center" vertical="center" wrapText="1" readingOrder="1"/>
    </xf>
    <xf numFmtId="0" fontId="0" fillId="5" borderId="0" xfId="0" applyFill="1" applyBorder="1" applyAlignment="1"/>
    <xf numFmtId="2" fontId="9" fillId="2" borderId="90" xfId="2" applyNumberFormat="1" applyFont="1" applyFill="1" applyBorder="1" applyAlignment="1">
      <alignment horizontal="center" vertical="center" wrapText="1" readingOrder="1"/>
    </xf>
    <xf numFmtId="9" fontId="0" fillId="14" borderId="59" xfId="2" applyNumberFormat="1" applyFont="1" applyFill="1" applyBorder="1" applyAlignment="1">
      <alignment horizontal="center" vertical="center"/>
    </xf>
    <xf numFmtId="9" fontId="0" fillId="14" borderId="35" xfId="2" applyNumberFormat="1" applyFont="1" applyFill="1" applyBorder="1" applyAlignment="1">
      <alignment horizontal="center" vertical="center"/>
    </xf>
    <xf numFmtId="9" fontId="0" fillId="14" borderId="36" xfId="2" applyNumberFormat="1" applyFont="1" applyFill="1" applyBorder="1" applyAlignment="1">
      <alignment horizontal="center" vertical="center"/>
    </xf>
    <xf numFmtId="9" fontId="0" fillId="14" borderId="5" xfId="2" applyNumberFormat="1" applyFont="1" applyFill="1" applyBorder="1" applyAlignment="1">
      <alignment horizontal="center" vertical="center"/>
    </xf>
    <xf numFmtId="9" fontId="0" fillId="14" borderId="0" xfId="2" applyNumberFormat="1" applyFont="1" applyFill="1" applyBorder="1" applyAlignment="1">
      <alignment horizontal="center" vertical="center"/>
    </xf>
    <xf numFmtId="9" fontId="0" fillId="14" borderId="6" xfId="2" applyNumberFormat="1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10" fillId="10" borderId="18" xfId="0" applyFont="1" applyFill="1" applyBorder="1" applyAlignment="1">
      <alignment horizontal="center" vertical="center"/>
    </xf>
    <xf numFmtId="0" fontId="10" fillId="10" borderId="19" xfId="0" applyFont="1" applyFill="1" applyBorder="1" applyAlignment="1">
      <alignment horizontal="center" vertical="center"/>
    </xf>
    <xf numFmtId="0" fontId="10" fillId="10" borderId="20" xfId="0" applyFont="1" applyFill="1" applyBorder="1" applyAlignment="1">
      <alignment horizontal="center" vertical="center"/>
    </xf>
    <xf numFmtId="2" fontId="9" fillId="3" borderId="89" xfId="2" applyNumberFormat="1" applyFont="1" applyFill="1" applyBorder="1" applyAlignment="1">
      <alignment horizontal="center" vertical="center" wrapText="1" readingOrder="1"/>
    </xf>
    <xf numFmtId="2" fontId="9" fillId="3" borderId="90" xfId="2" applyNumberFormat="1" applyFont="1" applyFill="1" applyBorder="1" applyAlignment="1">
      <alignment horizontal="center" vertical="center" wrapText="1" readingOrder="1"/>
    </xf>
    <xf numFmtId="2" fontId="9" fillId="2" borderId="92" xfId="2" applyNumberFormat="1" applyFont="1" applyFill="1" applyBorder="1" applyAlignment="1">
      <alignment horizontal="center" vertical="center" wrapText="1" readingOrder="1"/>
    </xf>
    <xf numFmtId="2" fontId="9" fillId="3" borderId="92" xfId="2" applyNumberFormat="1" applyFont="1" applyFill="1" applyBorder="1" applyAlignment="1">
      <alignment horizontal="center" vertical="center" wrapText="1" readingOrder="1"/>
    </xf>
    <xf numFmtId="9" fontId="0" fillId="14" borderId="60" xfId="2" applyNumberFormat="1" applyFont="1" applyFill="1" applyBorder="1" applyAlignment="1">
      <alignment horizontal="center" vertical="center"/>
    </xf>
    <xf numFmtId="9" fontId="0" fillId="14" borderId="56" xfId="2" applyNumberFormat="1" applyFont="1" applyFill="1" applyBorder="1" applyAlignment="1">
      <alignment horizontal="center" vertical="center"/>
    </xf>
    <xf numFmtId="9" fontId="0" fillId="14" borderId="58" xfId="2" applyNumberFormat="1" applyFont="1" applyFill="1" applyBorder="1" applyAlignment="1">
      <alignment horizontal="center" vertical="center"/>
    </xf>
    <xf numFmtId="1" fontId="0" fillId="0" borderId="13" xfId="2" applyNumberFormat="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" fontId="0" fillId="0" borderId="15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" fontId="0" fillId="0" borderId="24" xfId="2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2" fillId="4" borderId="20" xfId="0" applyFont="1" applyFill="1" applyBorder="1" applyAlignment="1">
      <alignment horizontal="center" vertical="center"/>
    </xf>
    <xf numFmtId="2" fontId="9" fillId="2" borderId="93" xfId="2" applyNumberFormat="1" applyFont="1" applyFill="1" applyBorder="1" applyAlignment="1">
      <alignment horizontal="center" vertical="center" wrapText="1" readingOrder="1"/>
    </xf>
    <xf numFmtId="0" fontId="16" fillId="18" borderId="7" xfId="0" applyFont="1" applyFill="1" applyBorder="1" applyAlignment="1">
      <alignment horizontal="center" vertical="center" wrapText="1" readingOrder="1"/>
    </xf>
    <xf numFmtId="0" fontId="16" fillId="16" borderId="72" xfId="0" applyFont="1" applyFill="1" applyBorder="1" applyAlignment="1">
      <alignment horizontal="center" vertical="center" wrapText="1" readingOrder="1"/>
    </xf>
    <xf numFmtId="0" fontId="16" fillId="16" borderId="73" xfId="0" applyFont="1" applyFill="1" applyBorder="1" applyAlignment="1">
      <alignment horizontal="center" vertical="center" wrapText="1" readingOrder="1"/>
    </xf>
    <xf numFmtId="0" fontId="8" fillId="16" borderId="73" xfId="0" applyFont="1" applyFill="1" applyBorder="1" applyAlignment="1">
      <alignment horizontal="center" vertical="center" wrapText="1" readingOrder="1"/>
    </xf>
    <xf numFmtId="0" fontId="8" fillId="16" borderId="95" xfId="0" applyFont="1" applyFill="1" applyBorder="1" applyAlignment="1">
      <alignment horizontal="center" vertical="center" wrapText="1" readingOrder="1"/>
    </xf>
    <xf numFmtId="0" fontId="16" fillId="16" borderId="74" xfId="0" applyFont="1" applyFill="1" applyBorder="1" applyAlignment="1">
      <alignment horizontal="center" vertical="center" wrapText="1" readingOrder="1"/>
    </xf>
    <xf numFmtId="2" fontId="9" fillId="2" borderId="91" xfId="2" applyNumberFormat="1" applyFont="1" applyFill="1" applyBorder="1" applyAlignment="1">
      <alignment horizontal="center" vertical="center" wrapText="1" readingOrder="1"/>
    </xf>
    <xf numFmtId="2" fontId="9" fillId="3" borderId="91" xfId="2" applyNumberFormat="1" applyFont="1" applyFill="1" applyBorder="1" applyAlignment="1">
      <alignment horizontal="center" vertical="center" wrapText="1" readingOrder="1"/>
    </xf>
    <xf numFmtId="0" fontId="11" fillId="5" borderId="0" xfId="0" applyFont="1" applyFill="1" applyAlignment="1">
      <alignment horizontal="left"/>
    </xf>
    <xf numFmtId="0" fontId="11" fillId="5" borderId="0" xfId="0" applyFont="1" applyFill="1"/>
    <xf numFmtId="0" fontId="27" fillId="5" borderId="0" xfId="0" applyFont="1" applyFill="1"/>
    <xf numFmtId="0" fontId="0" fillId="2" borderId="1" xfId="0" applyFill="1" applyBorder="1" applyAlignment="1">
      <alignment horizontal="center" vertical="center"/>
    </xf>
    <xf numFmtId="0" fontId="0" fillId="5" borderId="9" xfId="0" applyFill="1" applyBorder="1"/>
    <xf numFmtId="0" fontId="0" fillId="5" borderId="16" xfId="0" applyFill="1" applyBorder="1"/>
    <xf numFmtId="0" fontId="12" fillId="4" borderId="3" xfId="0" applyFont="1" applyFill="1" applyBorder="1" applyAlignment="1">
      <alignment horizontal="center" vertical="center"/>
    </xf>
    <xf numFmtId="1" fontId="0" fillId="0" borderId="96" xfId="2" applyNumberFormat="1" applyFont="1" applyBorder="1" applyAlignment="1">
      <alignment horizontal="center" vertical="center"/>
    </xf>
    <xf numFmtId="1" fontId="0" fillId="0" borderId="97" xfId="2" applyNumberFormat="1" applyFont="1" applyBorder="1" applyAlignment="1">
      <alignment horizontal="center" vertical="center"/>
    </xf>
    <xf numFmtId="1" fontId="0" fillId="0" borderId="98" xfId="2" applyNumberFormat="1" applyFont="1" applyBorder="1" applyAlignment="1">
      <alignment horizontal="center" vertical="center"/>
    </xf>
    <xf numFmtId="2" fontId="8" fillId="19" borderId="56" xfId="0" applyNumberFormat="1" applyFont="1" applyFill="1" applyBorder="1" applyAlignment="1">
      <alignment horizontal="center" vertical="center" wrapText="1" readingOrder="1"/>
    </xf>
    <xf numFmtId="170" fontId="9" fillId="2" borderId="21" xfId="2" applyNumberFormat="1" applyFont="1" applyFill="1" applyBorder="1" applyAlignment="1">
      <alignment horizontal="center" vertical="center" wrapText="1" readingOrder="1"/>
    </xf>
    <xf numFmtId="170" fontId="9" fillId="2" borderId="53" xfId="2" applyNumberFormat="1" applyFont="1" applyFill="1" applyBorder="1" applyAlignment="1">
      <alignment horizontal="center" vertical="center" wrapText="1" readingOrder="1"/>
    </xf>
    <xf numFmtId="170" fontId="9" fillId="2" borderId="57" xfId="2" applyNumberFormat="1" applyFont="1" applyFill="1" applyBorder="1" applyAlignment="1">
      <alignment horizontal="center" vertical="center" wrapText="1" readingOrder="1"/>
    </xf>
    <xf numFmtId="170" fontId="9" fillId="3" borderId="55" xfId="0" applyNumberFormat="1" applyFont="1" applyFill="1" applyBorder="1" applyAlignment="1">
      <alignment horizontal="center" vertical="center" wrapText="1" readingOrder="1"/>
    </xf>
    <xf numFmtId="170" fontId="9" fillId="3" borderId="21" xfId="0" applyNumberFormat="1" applyFont="1" applyFill="1" applyBorder="1" applyAlignment="1">
      <alignment horizontal="center" vertical="center" wrapText="1" readingOrder="1"/>
    </xf>
    <xf numFmtId="170" fontId="9" fillId="3" borderId="53" xfId="0" applyNumberFormat="1" applyFont="1" applyFill="1" applyBorder="1" applyAlignment="1">
      <alignment horizontal="center" vertical="center" wrapText="1" readingOrder="1"/>
    </xf>
    <xf numFmtId="170" fontId="9" fillId="3" borderId="57" xfId="0" applyNumberFormat="1" applyFont="1" applyFill="1" applyBorder="1" applyAlignment="1">
      <alignment horizontal="center" vertical="center" wrapText="1" readingOrder="1"/>
    </xf>
    <xf numFmtId="2" fontId="0" fillId="0" borderId="9" xfId="4" applyNumberFormat="1" applyFont="1" applyBorder="1" applyAlignment="1">
      <alignment horizontal="center" vertical="center"/>
    </xf>
    <xf numFmtId="2" fontId="0" fillId="0" borderId="16" xfId="4" applyNumberFormat="1" applyFont="1" applyBorder="1" applyAlignment="1">
      <alignment horizontal="center" vertical="center"/>
    </xf>
    <xf numFmtId="2" fontId="0" fillId="0" borderId="26" xfId="4" applyNumberFormat="1" applyFont="1" applyBorder="1" applyAlignment="1">
      <alignment horizontal="center" vertical="center"/>
    </xf>
    <xf numFmtId="0" fontId="11" fillId="0" borderId="0" xfId="0" applyFont="1" applyAlignment="1">
      <alignment horizontal="right"/>
    </xf>
    <xf numFmtId="9" fontId="0" fillId="5" borderId="27" xfId="2" applyFont="1" applyFill="1" applyBorder="1" applyAlignment="1">
      <alignment horizontal="center" vertical="center"/>
    </xf>
    <xf numFmtId="170" fontId="0" fillId="5" borderId="9" xfId="0" applyNumberFormat="1" applyFill="1" applyBorder="1" applyAlignment="1">
      <alignment horizontal="center" vertical="center"/>
    </xf>
    <xf numFmtId="0" fontId="29" fillId="22" borderId="0" xfId="0" applyFont="1" applyFill="1"/>
    <xf numFmtId="0" fontId="0" fillId="0" borderId="99" xfId="0" applyBorder="1"/>
    <xf numFmtId="0" fontId="0" fillId="0" borderId="103" xfId="0" applyBorder="1"/>
    <xf numFmtId="0" fontId="32" fillId="0" borderId="104" xfId="0" applyFont="1" applyBorder="1" applyAlignment="1">
      <alignment horizontal="center"/>
    </xf>
    <xf numFmtId="0" fontId="33" fillId="0" borderId="103" xfId="0" applyFont="1" applyBorder="1" applyAlignment="1">
      <alignment horizontal="left"/>
    </xf>
    <xf numFmtId="0" fontId="0" fillId="0" borderId="106" xfId="0" applyBorder="1"/>
    <xf numFmtId="0" fontId="0" fillId="0" borderId="107" xfId="0" applyBorder="1"/>
    <xf numFmtId="0" fontId="0" fillId="0" borderId="108" xfId="0" applyBorder="1"/>
    <xf numFmtId="0" fontId="31" fillId="0" borderId="103" xfId="0" applyFont="1" applyBorder="1" applyAlignment="1">
      <alignment horizontal="right"/>
    </xf>
    <xf numFmtId="0" fontId="0" fillId="0" borderId="109" xfId="0" applyBorder="1"/>
    <xf numFmtId="0" fontId="0" fillId="0" borderId="110" xfId="0" applyBorder="1"/>
    <xf numFmtId="0" fontId="34" fillId="0" borderId="103" xfId="0" applyFont="1" applyBorder="1" applyAlignment="1">
      <alignment horizontal="left"/>
    </xf>
    <xf numFmtId="0" fontId="31" fillId="0" borderId="103" xfId="0" applyFont="1" applyBorder="1" applyAlignment="1">
      <alignment horizontal="left"/>
    </xf>
    <xf numFmtId="0" fontId="35" fillId="0" borderId="103" xfId="0" applyFont="1" applyBorder="1" applyAlignment="1">
      <alignment horizontal="right"/>
    </xf>
    <xf numFmtId="171" fontId="31" fillId="0" borderId="103" xfId="0" applyNumberFormat="1" applyFont="1" applyBorder="1" applyAlignment="1">
      <alignment horizontal="right"/>
    </xf>
    <xf numFmtId="172" fontId="31" fillId="0" borderId="103" xfId="0" applyNumberFormat="1" applyFont="1" applyBorder="1" applyAlignment="1">
      <alignment horizontal="right"/>
    </xf>
    <xf numFmtId="171" fontId="34" fillId="0" borderId="103" xfId="0" applyNumberFormat="1" applyFont="1" applyBorder="1" applyAlignment="1">
      <alignment horizontal="right"/>
    </xf>
    <xf numFmtId="0" fontId="37" fillId="0" borderId="103" xfId="0" applyFont="1" applyBorder="1" applyAlignment="1">
      <alignment horizontal="left"/>
    </xf>
    <xf numFmtId="173" fontId="31" fillId="0" borderId="103" xfId="0" applyNumberFormat="1" applyFont="1" applyBorder="1" applyAlignment="1">
      <alignment horizontal="right"/>
    </xf>
    <xf numFmtId="49" fontId="31" fillId="0" borderId="103" xfId="0" applyNumberFormat="1" applyFont="1" applyBorder="1" applyAlignment="1">
      <alignment horizontal="right"/>
    </xf>
    <xf numFmtId="174" fontId="31" fillId="0" borderId="103" xfId="0" applyNumberFormat="1" applyFont="1" applyBorder="1" applyAlignment="1">
      <alignment horizontal="right"/>
    </xf>
    <xf numFmtId="172" fontId="34" fillId="0" borderId="103" xfId="0" applyNumberFormat="1" applyFont="1" applyBorder="1" applyAlignment="1">
      <alignment horizontal="right"/>
    </xf>
    <xf numFmtId="0" fontId="31" fillId="0" borderId="105" xfId="0" applyFont="1" applyBorder="1" applyAlignment="1">
      <alignment horizontal="right"/>
    </xf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05" xfId="0" applyBorder="1"/>
    <xf numFmtId="168" fontId="11" fillId="5" borderId="0" xfId="2" applyNumberFormat="1" applyFont="1" applyFill="1"/>
    <xf numFmtId="9" fontId="11" fillId="5" borderId="0" xfId="2" applyFont="1" applyFill="1"/>
    <xf numFmtId="9" fontId="2" fillId="2" borderId="1" xfId="2" applyFont="1" applyFill="1" applyBorder="1" applyAlignment="1">
      <alignment horizontal="center" vertical="center" textRotation="90"/>
    </xf>
    <xf numFmtId="0" fontId="6" fillId="2" borderId="1" xfId="0" applyFont="1" applyFill="1" applyBorder="1" applyAlignment="1">
      <alignment horizontal="center" vertical="center"/>
    </xf>
    <xf numFmtId="9" fontId="0" fillId="5" borderId="1" xfId="2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3" fontId="4" fillId="5" borderId="13" xfId="0" applyNumberFormat="1" applyFont="1" applyFill="1" applyBorder="1" applyAlignment="1">
      <alignment horizontal="center" vertical="center"/>
    </xf>
    <xf numFmtId="3" fontId="4" fillId="5" borderId="15" xfId="0" applyNumberFormat="1" applyFont="1" applyFill="1" applyBorder="1" applyAlignment="1">
      <alignment horizontal="center" vertical="center"/>
    </xf>
    <xf numFmtId="165" fontId="0" fillId="5" borderId="9" xfId="0" applyNumberFormat="1" applyFill="1" applyBorder="1" applyAlignment="1">
      <alignment horizontal="center" vertical="center"/>
    </xf>
    <xf numFmtId="0" fontId="0" fillId="21" borderId="0" xfId="0" applyFill="1"/>
    <xf numFmtId="175" fontId="9" fillId="2" borderId="54" xfId="2" applyNumberFormat="1" applyFont="1" applyFill="1" applyBorder="1" applyAlignment="1">
      <alignment horizontal="center" vertical="center" wrapText="1" readingOrder="1"/>
    </xf>
    <xf numFmtId="175" fontId="9" fillId="9" borderId="65" xfId="0" applyNumberFormat="1" applyFont="1" applyFill="1" applyBorder="1" applyAlignment="1">
      <alignment horizontal="center" vertical="center" wrapText="1" readingOrder="1"/>
    </xf>
    <xf numFmtId="177" fontId="0" fillId="5" borderId="14" xfId="2" applyNumberFormat="1" applyFont="1" applyFill="1" applyBorder="1" applyAlignment="1">
      <alignment horizontal="center" vertical="center"/>
    </xf>
    <xf numFmtId="0" fontId="0" fillId="21" borderId="22" xfId="0" applyFill="1" applyBorder="1" applyAlignment="1">
      <alignment horizontal="center" vertical="center"/>
    </xf>
    <xf numFmtId="0" fontId="0" fillId="21" borderId="9" xfId="0" applyFill="1" applyBorder="1" applyAlignment="1">
      <alignment horizontal="center" vertical="center"/>
    </xf>
    <xf numFmtId="2" fontId="0" fillId="21" borderId="9" xfId="0" applyNumberFormat="1" applyFill="1" applyBorder="1" applyAlignment="1">
      <alignment horizontal="center" vertical="center"/>
    </xf>
    <xf numFmtId="166" fontId="0" fillId="21" borderId="9" xfId="2" applyNumberFormat="1" applyFont="1" applyFill="1" applyBorder="1" applyAlignment="1">
      <alignment horizontal="center" vertical="center"/>
    </xf>
    <xf numFmtId="3" fontId="0" fillId="21" borderId="9" xfId="0" applyNumberFormat="1" applyFill="1" applyBorder="1" applyAlignment="1">
      <alignment horizontal="center" vertical="center"/>
    </xf>
    <xf numFmtId="10" fontId="0" fillId="21" borderId="9" xfId="2" applyNumberFormat="1" applyFont="1" applyFill="1" applyBorder="1" applyAlignment="1">
      <alignment horizontal="center" vertical="center"/>
    </xf>
    <xf numFmtId="1" fontId="0" fillId="10" borderId="13" xfId="2" applyNumberFormat="1" applyFont="1" applyFill="1" applyBorder="1" applyAlignment="1">
      <alignment horizontal="center" vertical="center"/>
    </xf>
    <xf numFmtId="1" fontId="0" fillId="10" borderId="97" xfId="2" applyNumberFormat="1" applyFont="1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2" fontId="0" fillId="10" borderId="9" xfId="0" applyNumberFormat="1" applyFill="1" applyBorder="1" applyAlignment="1">
      <alignment horizontal="center" vertical="center"/>
    </xf>
    <xf numFmtId="2" fontId="0" fillId="10" borderId="9" xfId="2" applyNumberFormat="1" applyFont="1" applyFill="1" applyBorder="1" applyAlignment="1">
      <alignment horizontal="center" vertical="center"/>
    </xf>
    <xf numFmtId="3" fontId="0" fillId="10" borderId="9" xfId="0" applyNumberFormat="1" applyFill="1" applyBorder="1" applyAlignment="1">
      <alignment horizontal="center" vertical="center"/>
    </xf>
    <xf numFmtId="10" fontId="0" fillId="10" borderId="9" xfId="2" applyNumberFormat="1" applyFont="1" applyFill="1" applyBorder="1" applyAlignment="1">
      <alignment horizontal="center" vertical="center"/>
    </xf>
    <xf numFmtId="10" fontId="0" fillId="10" borderId="14" xfId="2" applyNumberFormat="1" applyFont="1" applyFill="1" applyBorder="1" applyAlignment="1">
      <alignment horizontal="center" vertical="center"/>
    </xf>
    <xf numFmtId="166" fontId="0" fillId="10" borderId="9" xfId="2" applyNumberFormat="1" applyFont="1" applyFill="1" applyBorder="1" applyAlignment="1">
      <alignment horizontal="center" vertical="center"/>
    </xf>
    <xf numFmtId="9" fontId="0" fillId="10" borderId="14" xfId="2" applyFont="1" applyFill="1" applyBorder="1" applyAlignment="1">
      <alignment horizontal="center" vertical="center"/>
    </xf>
    <xf numFmtId="2" fontId="0" fillId="10" borderId="26" xfId="0" applyNumberFormat="1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166" fontId="0" fillId="10" borderId="26" xfId="2" applyNumberFormat="1" applyFont="1" applyFill="1" applyBorder="1" applyAlignment="1">
      <alignment horizontal="center" vertical="center"/>
    </xf>
    <xf numFmtId="3" fontId="0" fillId="10" borderId="26" xfId="0" applyNumberFormat="1" applyFill="1" applyBorder="1" applyAlignment="1">
      <alignment horizontal="center" vertical="center"/>
    </xf>
    <xf numFmtId="10" fontId="0" fillId="10" borderId="26" xfId="2" applyNumberFormat="1" applyFont="1" applyFill="1" applyBorder="1" applyAlignment="1">
      <alignment horizontal="center" vertical="center"/>
    </xf>
    <xf numFmtId="10" fontId="0" fillId="10" borderId="27" xfId="2" applyNumberFormat="1" applyFont="1" applyFill="1" applyBorder="1" applyAlignment="1">
      <alignment horizontal="center" vertical="center"/>
    </xf>
    <xf numFmtId="2" fontId="41" fillId="10" borderId="26" xfId="0" applyNumberFormat="1" applyFont="1" applyFill="1" applyBorder="1" applyAlignment="1">
      <alignment horizontal="center" vertical="center"/>
    </xf>
    <xf numFmtId="170" fontId="0" fillId="10" borderId="26" xfId="0" applyNumberFormat="1" applyFill="1" applyBorder="1" applyAlignment="1">
      <alignment horizontal="center" vertical="center"/>
    </xf>
    <xf numFmtId="170" fontId="0" fillId="10" borderId="9" xfId="0" applyNumberForma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166" fontId="0" fillId="2" borderId="9" xfId="2" applyNumberFormat="1" applyFont="1" applyFill="1" applyBorder="1" applyAlignment="1">
      <alignment horizontal="center" vertical="center"/>
    </xf>
    <xf numFmtId="3" fontId="0" fillId="2" borderId="9" xfId="0" applyNumberFormat="1" applyFill="1" applyBorder="1" applyAlignment="1">
      <alignment horizontal="center" vertical="center"/>
    </xf>
    <xf numFmtId="10" fontId="0" fillId="2" borderId="9" xfId="2" applyNumberFormat="1" applyFont="1" applyFill="1" applyBorder="1" applyAlignment="1">
      <alignment horizontal="center" vertical="center"/>
    </xf>
    <xf numFmtId="9" fontId="0" fillId="2" borderId="14" xfId="2" applyFont="1" applyFill="1" applyBorder="1" applyAlignment="1">
      <alignment horizontal="center" vertical="center"/>
    </xf>
    <xf numFmtId="10" fontId="0" fillId="2" borderId="14" xfId="2" applyNumberFormat="1" applyFont="1" applyFill="1" applyBorder="1" applyAlignment="1">
      <alignment horizontal="center" vertical="center"/>
    </xf>
    <xf numFmtId="175" fontId="0" fillId="2" borderId="9" xfId="0" applyNumberFormat="1" applyFill="1" applyBorder="1" applyAlignment="1">
      <alignment horizontal="center" vertical="center"/>
    </xf>
    <xf numFmtId="177" fontId="0" fillId="2" borderId="14" xfId="2" applyNumberFormat="1" applyFont="1" applyFill="1" applyBorder="1" applyAlignment="1">
      <alignment horizontal="center" vertical="center"/>
    </xf>
    <xf numFmtId="9" fontId="0" fillId="21" borderId="14" xfId="2" applyFon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5" borderId="115" xfId="0" applyFill="1" applyBorder="1" applyAlignment="1">
      <alignment horizontal="center" vertical="center"/>
    </xf>
    <xf numFmtId="0" fontId="0" fillId="5" borderId="116" xfId="0" applyFill="1" applyBorder="1" applyAlignment="1">
      <alignment horizontal="center" vertical="center"/>
    </xf>
    <xf numFmtId="0" fontId="10" fillId="3" borderId="114" xfId="0" applyFont="1" applyFill="1" applyBorder="1" applyAlignment="1">
      <alignment horizontal="center" vertical="center"/>
    </xf>
    <xf numFmtId="0" fontId="0" fillId="5" borderId="0" xfId="0" applyFont="1" applyFill="1" applyBorder="1"/>
    <xf numFmtId="0" fontId="0" fillId="5" borderId="13" xfId="0" applyFont="1" applyFill="1" applyBorder="1" applyAlignment="1">
      <alignment horizontal="center" vertical="center"/>
    </xf>
    <xf numFmtId="1" fontId="43" fillId="5" borderId="14" xfId="0" applyNumberFormat="1" applyFont="1" applyFill="1" applyBorder="1"/>
    <xf numFmtId="0" fontId="0" fillId="5" borderId="13" xfId="0" applyFont="1" applyFill="1" applyBorder="1"/>
    <xf numFmtId="0" fontId="0" fillId="5" borderId="14" xfId="0" applyFont="1" applyFill="1" applyBorder="1"/>
    <xf numFmtId="0" fontId="42" fillId="5" borderId="14" xfId="0" applyFont="1" applyFill="1" applyBorder="1"/>
    <xf numFmtId="0" fontId="0" fillId="5" borderId="15" xfId="0" applyFont="1" applyFill="1" applyBorder="1"/>
    <xf numFmtId="0" fontId="0" fillId="5" borderId="17" xfId="0" applyFont="1" applyFill="1" applyBorder="1"/>
    <xf numFmtId="0" fontId="0" fillId="5" borderId="24" xfId="0" applyFont="1" applyFill="1" applyBorder="1" applyAlignment="1">
      <alignment horizontal="center" vertical="center"/>
    </xf>
    <xf numFmtId="1" fontId="43" fillId="5" borderId="27" xfId="0" applyNumberFormat="1" applyFont="1" applyFill="1" applyBorder="1"/>
    <xf numFmtId="0" fontId="10" fillId="3" borderId="18" xfId="0" applyFont="1" applyFill="1" applyBorder="1" applyAlignment="1">
      <alignment horizontal="center" vertical="center"/>
    </xf>
    <xf numFmtId="0" fontId="10" fillId="3" borderId="20" xfId="0" applyFont="1" applyFill="1" applyBorder="1"/>
    <xf numFmtId="0" fontId="10" fillId="5" borderId="1" xfId="0" applyFont="1" applyFill="1" applyBorder="1" applyAlignment="1">
      <alignment horizontal="center" vertical="center"/>
    </xf>
    <xf numFmtId="175" fontId="9" fillId="10" borderId="65" xfId="0" applyNumberFormat="1" applyFont="1" applyFill="1" applyBorder="1" applyAlignment="1">
      <alignment horizontal="center" vertical="center" wrapText="1" readingOrder="1"/>
    </xf>
    <xf numFmtId="175" fontId="9" fillId="10" borderId="67" xfId="0" applyNumberFormat="1" applyFont="1" applyFill="1" applyBorder="1" applyAlignment="1">
      <alignment horizontal="center" vertical="center" wrapText="1" readingOrder="1"/>
    </xf>
    <xf numFmtId="175" fontId="9" fillId="9" borderId="67" xfId="0" applyNumberFormat="1" applyFont="1" applyFill="1" applyBorder="1" applyAlignment="1">
      <alignment horizontal="center" vertical="center" wrapText="1" readingOrder="1"/>
    </xf>
    <xf numFmtId="175" fontId="9" fillId="10" borderId="55" xfId="0" applyNumberFormat="1" applyFont="1" applyFill="1" applyBorder="1" applyAlignment="1">
      <alignment horizontal="center" vertical="center" wrapText="1" readingOrder="1"/>
    </xf>
    <xf numFmtId="175" fontId="9" fillId="10" borderId="21" xfId="0" applyNumberFormat="1" applyFont="1" applyFill="1" applyBorder="1" applyAlignment="1">
      <alignment horizontal="center" vertical="center" wrapText="1" readingOrder="1"/>
    </xf>
    <xf numFmtId="176" fontId="9" fillId="9" borderId="55" xfId="0" applyNumberFormat="1" applyFont="1" applyFill="1" applyBorder="1" applyAlignment="1">
      <alignment horizontal="center" vertical="center" wrapText="1" readingOrder="1"/>
    </xf>
    <xf numFmtId="176" fontId="9" fillId="9" borderId="21" xfId="0" applyNumberFormat="1" applyFont="1" applyFill="1" applyBorder="1" applyAlignment="1">
      <alignment horizontal="center" vertical="center" wrapText="1" readingOrder="1"/>
    </xf>
    <xf numFmtId="178" fontId="9" fillId="10" borderId="55" xfId="0" applyNumberFormat="1" applyFont="1" applyFill="1" applyBorder="1" applyAlignment="1">
      <alignment horizontal="center" vertical="center" wrapText="1" readingOrder="1"/>
    </xf>
    <xf numFmtId="178" fontId="9" fillId="10" borderId="21" xfId="0" applyNumberFormat="1" applyFont="1" applyFill="1" applyBorder="1" applyAlignment="1">
      <alignment horizontal="center" vertical="center" wrapText="1" readingOrder="1"/>
    </xf>
    <xf numFmtId="178" fontId="9" fillId="9" borderId="55" xfId="0" applyNumberFormat="1" applyFont="1" applyFill="1" applyBorder="1" applyAlignment="1">
      <alignment horizontal="center" vertical="center" wrapText="1" readingOrder="1"/>
    </xf>
    <xf numFmtId="178" fontId="9" fillId="9" borderId="21" xfId="0" applyNumberFormat="1" applyFont="1" applyFill="1" applyBorder="1" applyAlignment="1">
      <alignment horizontal="center" vertical="center" wrapText="1" readingOrder="1"/>
    </xf>
    <xf numFmtId="0" fontId="11" fillId="5" borderId="8" xfId="0" applyFont="1" applyFill="1" applyBorder="1" applyAlignment="1">
      <alignment horizontal="center" wrapText="1"/>
    </xf>
    <xf numFmtId="0" fontId="11" fillId="5" borderId="0" xfId="0" applyFont="1" applyFill="1" applyAlignment="1">
      <alignment horizontal="center" wrapText="1"/>
    </xf>
    <xf numFmtId="0" fontId="18" fillId="17" borderId="0" xfId="0" applyFont="1" applyFill="1" applyAlignment="1">
      <alignment horizontal="center" vertical="center"/>
    </xf>
    <xf numFmtId="0" fontId="7" fillId="6" borderId="2" xfId="0" applyFont="1" applyFill="1" applyBorder="1" applyAlignment="1">
      <alignment horizontal="center" vertical="center" wrapText="1" readingOrder="1"/>
    </xf>
    <xf numFmtId="0" fontId="7" fillId="6" borderId="3" xfId="0" applyFont="1" applyFill="1" applyBorder="1" applyAlignment="1">
      <alignment horizontal="center" vertical="center" wrapText="1" readingOrder="1"/>
    </xf>
    <xf numFmtId="0" fontId="7" fillId="6" borderId="4" xfId="0" applyFont="1" applyFill="1" applyBorder="1" applyAlignment="1">
      <alignment horizontal="center" vertical="center" wrapText="1" readingOrder="1"/>
    </xf>
    <xf numFmtId="0" fontId="7" fillId="7" borderId="2" xfId="0" applyFont="1" applyFill="1" applyBorder="1" applyAlignment="1">
      <alignment horizontal="center" vertical="center" wrapText="1" readingOrder="1"/>
    </xf>
    <xf numFmtId="0" fontId="7" fillId="7" borderId="3" xfId="0" applyFont="1" applyFill="1" applyBorder="1" applyAlignment="1">
      <alignment horizontal="center" vertical="center" wrapText="1" readingOrder="1"/>
    </xf>
    <xf numFmtId="0" fontId="7" fillId="7" borderId="4" xfId="0" applyFont="1" applyFill="1" applyBorder="1" applyAlignment="1">
      <alignment horizontal="center" vertical="center" wrapText="1" readingOrder="1"/>
    </xf>
    <xf numFmtId="0" fontId="22" fillId="15" borderId="2" xfId="0" applyFont="1" applyFill="1" applyBorder="1" applyAlignment="1">
      <alignment horizontal="center" vertical="center" wrapText="1" readingOrder="1"/>
    </xf>
    <xf numFmtId="0" fontId="22" fillId="15" borderId="3" xfId="0" applyFont="1" applyFill="1" applyBorder="1" applyAlignment="1">
      <alignment horizontal="center" vertical="center" wrapText="1" readingOrder="1"/>
    </xf>
    <xf numFmtId="0" fontId="22" fillId="15" borderId="4" xfId="0" applyFont="1" applyFill="1" applyBorder="1" applyAlignment="1">
      <alignment horizontal="center" vertical="center" wrapText="1" readingOrder="1"/>
    </xf>
    <xf numFmtId="0" fontId="25" fillId="20" borderId="85" xfId="0" applyFont="1" applyFill="1" applyBorder="1" applyAlignment="1">
      <alignment horizontal="center" vertical="center" wrapText="1"/>
    </xf>
    <xf numFmtId="0" fontId="25" fillId="20" borderId="86" xfId="0" applyFont="1" applyFill="1" applyBorder="1" applyAlignment="1">
      <alignment horizontal="center" vertical="center" wrapText="1"/>
    </xf>
    <xf numFmtId="0" fontId="25" fillId="20" borderId="87" xfId="0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/>
    </xf>
    <xf numFmtId="0" fontId="28" fillId="7" borderId="2" xfId="0" applyFont="1" applyFill="1" applyBorder="1" applyAlignment="1">
      <alignment horizontal="center" vertical="center" wrapText="1" readingOrder="1"/>
    </xf>
    <xf numFmtId="0" fontId="28" fillId="7" borderId="3" xfId="0" applyFont="1" applyFill="1" applyBorder="1" applyAlignment="1">
      <alignment horizontal="center" vertical="center" wrapText="1" readingOrder="1"/>
    </xf>
    <xf numFmtId="0" fontId="28" fillId="7" borderId="4" xfId="0" applyFont="1" applyFill="1" applyBorder="1" applyAlignment="1">
      <alignment horizontal="center" vertical="center" wrapText="1" readingOrder="1"/>
    </xf>
    <xf numFmtId="2" fontId="3" fillId="2" borderId="45" xfId="0" applyNumberFormat="1" applyFont="1" applyFill="1" applyBorder="1" applyAlignment="1">
      <alignment horizontal="center" vertical="center"/>
    </xf>
    <xf numFmtId="2" fontId="3" fillId="2" borderId="46" xfId="0" applyNumberFormat="1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0" fontId="25" fillId="4" borderId="4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12" fillId="10" borderId="2" xfId="0" applyFont="1" applyFill="1" applyBorder="1" applyAlignment="1">
      <alignment horizontal="center"/>
    </xf>
    <xf numFmtId="0" fontId="12" fillId="10" borderId="4" xfId="0" applyFont="1" applyFill="1" applyBorder="1" applyAlignment="1">
      <alignment horizontal="center"/>
    </xf>
    <xf numFmtId="171" fontId="38" fillId="23" borderId="100" xfId="0" applyNumberFormat="1" applyFont="1" applyFill="1" applyBorder="1" applyAlignment="1">
      <alignment horizontal="center"/>
    </xf>
    <xf numFmtId="0" fontId="38" fillId="23" borderId="101" xfId="0" applyFont="1" applyFill="1" applyBorder="1" applyAlignment="1">
      <alignment horizontal="center"/>
    </xf>
    <xf numFmtId="0" fontId="38" fillId="23" borderId="102" xfId="0" applyFont="1" applyFill="1" applyBorder="1" applyAlignment="1">
      <alignment horizontal="center"/>
    </xf>
    <xf numFmtId="172" fontId="39" fillId="23" borderId="100" xfId="0" applyNumberFormat="1" applyFont="1" applyFill="1" applyBorder="1" applyAlignment="1">
      <alignment horizontal="center"/>
    </xf>
    <xf numFmtId="0" fontId="39" fillId="23" borderId="101" xfId="0" applyFont="1" applyFill="1" applyBorder="1" applyAlignment="1">
      <alignment horizontal="center"/>
    </xf>
    <xf numFmtId="0" fontId="39" fillId="23" borderId="102" xfId="0" applyFont="1" applyFill="1" applyBorder="1" applyAlignment="1">
      <alignment horizontal="center"/>
    </xf>
    <xf numFmtId="172" fontId="38" fillId="23" borderId="100" xfId="0" applyNumberFormat="1" applyFont="1" applyFill="1" applyBorder="1" applyAlignment="1">
      <alignment horizontal="center"/>
    </xf>
    <xf numFmtId="173" fontId="40" fillId="24" borderId="100" xfId="0" applyNumberFormat="1" applyFont="1" applyFill="1" applyBorder="1" applyAlignment="1">
      <alignment horizontal="center"/>
    </xf>
    <xf numFmtId="0" fontId="40" fillId="24" borderId="101" xfId="0" applyFont="1" applyFill="1" applyBorder="1" applyAlignment="1">
      <alignment horizontal="center"/>
    </xf>
    <xf numFmtId="0" fontId="40" fillId="24" borderId="102" xfId="0" applyFont="1" applyFill="1" applyBorder="1" applyAlignment="1">
      <alignment horizontal="center"/>
    </xf>
    <xf numFmtId="173" fontId="39" fillId="23" borderId="100" xfId="0" applyNumberFormat="1" applyFont="1" applyFill="1" applyBorder="1" applyAlignment="1">
      <alignment horizontal="center"/>
    </xf>
    <xf numFmtId="172" fontId="36" fillId="23" borderId="100" xfId="0" applyNumberFormat="1" applyFont="1" applyFill="1" applyBorder="1" applyAlignment="1">
      <alignment horizontal="center"/>
    </xf>
    <xf numFmtId="0" fontId="36" fillId="23" borderId="101" xfId="0" applyFont="1" applyFill="1" applyBorder="1" applyAlignment="1">
      <alignment horizontal="center"/>
    </xf>
    <xf numFmtId="0" fontId="36" fillId="23" borderId="102" xfId="0" applyFont="1" applyFill="1" applyBorder="1" applyAlignment="1">
      <alignment horizontal="center"/>
    </xf>
    <xf numFmtId="0" fontId="31" fillId="0" borderId="99" xfId="0" applyFont="1" applyBorder="1" applyAlignment="1">
      <alignment horizontal="center" vertical="center"/>
    </xf>
    <xf numFmtId="0" fontId="31" fillId="0" borderId="105" xfId="0" applyFont="1" applyBorder="1" applyAlignment="1">
      <alignment horizontal="center" vertical="center"/>
    </xf>
    <xf numFmtId="0" fontId="30" fillId="0" borderId="100" xfId="0" applyFont="1" applyBorder="1" applyAlignment="1">
      <alignment horizontal="center"/>
    </xf>
    <xf numFmtId="0" fontId="30" fillId="0" borderId="101" xfId="0" applyFont="1" applyBorder="1" applyAlignment="1">
      <alignment horizontal="center"/>
    </xf>
    <xf numFmtId="0" fontId="30" fillId="0" borderId="102" xfId="0" applyFont="1" applyBorder="1" applyAlignment="1">
      <alignment horizontal="center"/>
    </xf>
  </cellXfs>
  <cellStyles count="5">
    <cellStyle name="Comma" xfId="1" builtinId="3"/>
    <cellStyle name="Currency" xfId="4" builtinId="4"/>
    <cellStyle name="Hyperlink" xfId="3" builtinId="8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26</xdr:row>
      <xdr:rowOff>0</xdr:rowOff>
    </xdr:from>
    <xdr:to>
      <xdr:col>6</xdr:col>
      <xdr:colOff>0</xdr:colOff>
      <xdr:row>27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F78E59A-4139-4017-B750-87DBC2D27E5B}"/>
            </a:ext>
          </a:extLst>
        </xdr:cNvPr>
        <xdr:cNvSpPr/>
      </xdr:nvSpPr>
      <xdr:spPr>
        <a:xfrm>
          <a:off x="2181225" y="52673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6</xdr:col>
      <xdr:colOff>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88F384E-F85F-4E64-AA88-163489386FCD}"/>
            </a:ext>
          </a:extLst>
        </xdr:cNvPr>
        <xdr:cNvSpPr/>
      </xdr:nvSpPr>
      <xdr:spPr>
        <a:xfrm>
          <a:off x="2181225" y="3390900"/>
          <a:ext cx="66675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18</xdr:col>
      <xdr:colOff>0</xdr:colOff>
      <xdr:row>27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D15B826-6698-4DD5-A437-F858A9346F84}"/>
            </a:ext>
          </a:extLst>
        </xdr:cNvPr>
        <xdr:cNvSpPr/>
      </xdr:nvSpPr>
      <xdr:spPr>
        <a:xfrm>
          <a:off x="391477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26</xdr:row>
      <xdr:rowOff>0</xdr:rowOff>
    </xdr:from>
    <xdr:to>
      <xdr:col>32</xdr:col>
      <xdr:colOff>0</xdr:colOff>
      <xdr:row>27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B0D4827-9708-4CAA-9120-C161D8D9669E}"/>
            </a:ext>
          </a:extLst>
        </xdr:cNvPr>
        <xdr:cNvSpPr/>
      </xdr:nvSpPr>
      <xdr:spPr>
        <a:xfrm>
          <a:off x="5648325" y="52673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26</xdr:row>
      <xdr:rowOff>0</xdr:rowOff>
    </xdr:from>
    <xdr:to>
      <xdr:col>45</xdr:col>
      <xdr:colOff>0</xdr:colOff>
      <xdr:row>27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A7A205E-F065-493E-98DF-A0DA2BCD5270}"/>
            </a:ext>
          </a:extLst>
        </xdr:cNvPr>
        <xdr:cNvSpPr/>
      </xdr:nvSpPr>
      <xdr:spPr>
        <a:xfrm>
          <a:off x="7381875" y="52673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27</xdr:row>
      <xdr:rowOff>0</xdr:rowOff>
    </xdr:from>
    <xdr:to>
      <xdr:col>6</xdr:col>
      <xdr:colOff>0</xdr:colOff>
      <xdr:row>28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988E89-A45B-4F60-B61B-04B29B9E004D}"/>
            </a:ext>
          </a:extLst>
        </xdr:cNvPr>
        <xdr:cNvSpPr/>
      </xdr:nvSpPr>
      <xdr:spPr>
        <a:xfrm>
          <a:off x="2181225" y="547687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53</xdr:col>
      <xdr:colOff>0</xdr:colOff>
      <xdr:row>10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E76D9AF-56EA-4BDB-9E3F-6D49D493BD9B}"/>
            </a:ext>
          </a:extLst>
        </xdr:cNvPr>
        <xdr:cNvSpPr/>
      </xdr:nvSpPr>
      <xdr:spPr>
        <a:xfrm>
          <a:off x="2181225" y="1714500"/>
          <a:ext cx="69342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8</xdr:row>
      <xdr:rowOff>0</xdr:rowOff>
    </xdr:from>
    <xdr:to>
      <xdr:col>40</xdr:col>
      <xdr:colOff>0</xdr:colOff>
      <xdr:row>9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90E731-44D6-4701-8D0D-1BA7CD6E51DE}"/>
            </a:ext>
          </a:extLst>
        </xdr:cNvPr>
        <xdr:cNvSpPr/>
      </xdr:nvSpPr>
      <xdr:spPr>
        <a:xfrm>
          <a:off x="5648325" y="1504950"/>
          <a:ext cx="17335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8</xdr:row>
      <xdr:rowOff>0</xdr:rowOff>
    </xdr:from>
    <xdr:to>
      <xdr:col>53</xdr:col>
      <xdr:colOff>0</xdr:colOff>
      <xdr:row>9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BC9A853-BF26-43B2-81F1-047B6D4C1DFA}"/>
            </a:ext>
          </a:extLst>
        </xdr:cNvPr>
        <xdr:cNvSpPr/>
      </xdr:nvSpPr>
      <xdr:spPr>
        <a:xfrm>
          <a:off x="7381875" y="1504950"/>
          <a:ext cx="17335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6</xdr:col>
      <xdr:colOff>0</xdr:colOff>
      <xdr:row>12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F99E7E9-32A3-4C8B-8F02-8F6810BEFC75}"/>
            </a:ext>
          </a:extLst>
        </xdr:cNvPr>
        <xdr:cNvSpPr/>
      </xdr:nvSpPr>
      <xdr:spPr>
        <a:xfrm>
          <a:off x="2181225" y="2133600"/>
          <a:ext cx="6667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11</xdr:row>
      <xdr:rowOff>0</xdr:rowOff>
    </xdr:from>
    <xdr:to>
      <xdr:col>10</xdr:col>
      <xdr:colOff>0</xdr:colOff>
      <xdr:row>12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D24B7F7-4849-4AC3-83D9-C5E3D0B578ED}"/>
            </a:ext>
          </a:extLst>
        </xdr:cNvPr>
        <xdr:cNvSpPr/>
      </xdr:nvSpPr>
      <xdr:spPr>
        <a:xfrm>
          <a:off x="284797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838F39D-B176-4742-AA5E-42450DE9A2F7}"/>
            </a:ext>
          </a:extLst>
        </xdr:cNvPr>
        <xdr:cNvSpPr/>
      </xdr:nvSpPr>
      <xdr:spPr>
        <a:xfrm>
          <a:off x="391477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11</xdr:row>
      <xdr:rowOff>0</xdr:rowOff>
    </xdr:from>
    <xdr:to>
      <xdr:col>23</xdr:col>
      <xdr:colOff>0</xdr:colOff>
      <xdr:row>12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6565FB5-3D28-4863-968C-4FFE3F8DEE47}"/>
            </a:ext>
          </a:extLst>
        </xdr:cNvPr>
        <xdr:cNvSpPr/>
      </xdr:nvSpPr>
      <xdr:spPr>
        <a:xfrm>
          <a:off x="4448175" y="2133600"/>
          <a:ext cx="6667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11</xdr:row>
      <xdr:rowOff>0</xdr:rowOff>
    </xdr:from>
    <xdr:to>
      <xdr:col>32</xdr:col>
      <xdr:colOff>0</xdr:colOff>
      <xdr:row>12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0807440-167B-40A5-A274-521B97FA6ADB}"/>
            </a:ext>
          </a:extLst>
        </xdr:cNvPr>
        <xdr:cNvSpPr/>
      </xdr:nvSpPr>
      <xdr:spPr>
        <a:xfrm>
          <a:off x="5648325" y="2133600"/>
          <a:ext cx="6667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11</xdr:row>
      <xdr:rowOff>0</xdr:rowOff>
    </xdr:from>
    <xdr:to>
      <xdr:col>36</xdr:col>
      <xdr:colOff>0</xdr:colOff>
      <xdr:row>12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237A4A3-4151-4002-8CFD-62C072C200AE}"/>
            </a:ext>
          </a:extLst>
        </xdr:cNvPr>
        <xdr:cNvSpPr/>
      </xdr:nvSpPr>
      <xdr:spPr>
        <a:xfrm>
          <a:off x="631507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11</xdr:row>
      <xdr:rowOff>0</xdr:rowOff>
    </xdr:from>
    <xdr:to>
      <xdr:col>45</xdr:col>
      <xdr:colOff>0</xdr:colOff>
      <xdr:row>12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F37B481-B670-479F-A716-4696BD5F6B5F}"/>
            </a:ext>
          </a:extLst>
        </xdr:cNvPr>
        <xdr:cNvSpPr/>
      </xdr:nvSpPr>
      <xdr:spPr>
        <a:xfrm>
          <a:off x="7381875" y="2133600"/>
          <a:ext cx="6667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11</xdr:row>
      <xdr:rowOff>0</xdr:rowOff>
    </xdr:from>
    <xdr:to>
      <xdr:col>49</xdr:col>
      <xdr:colOff>0</xdr:colOff>
      <xdr:row>12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E644765-2407-49DA-BC73-5A66DAEA15CE}"/>
            </a:ext>
          </a:extLst>
        </xdr:cNvPr>
        <xdr:cNvSpPr/>
      </xdr:nvSpPr>
      <xdr:spPr>
        <a:xfrm>
          <a:off x="804862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11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1CD1E05-4D39-4199-AED3-FAF830DFA24F}"/>
            </a:ext>
          </a:extLst>
        </xdr:cNvPr>
        <xdr:cNvSpPr/>
      </xdr:nvSpPr>
      <xdr:spPr>
        <a:xfrm>
          <a:off x="338137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11</xdr:row>
      <xdr:rowOff>0</xdr:rowOff>
    </xdr:from>
    <xdr:to>
      <xdr:col>27</xdr:col>
      <xdr:colOff>0</xdr:colOff>
      <xdr:row>12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9261707-1382-4117-A62C-9532A3242BC7}"/>
            </a:ext>
          </a:extLst>
        </xdr:cNvPr>
        <xdr:cNvSpPr/>
      </xdr:nvSpPr>
      <xdr:spPr>
        <a:xfrm>
          <a:off x="511492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40</xdr:col>
      <xdr:colOff>0</xdr:colOff>
      <xdr:row>12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A8C8D16-6467-4770-A8A7-91BD704731F6}"/>
            </a:ext>
          </a:extLst>
        </xdr:cNvPr>
        <xdr:cNvSpPr/>
      </xdr:nvSpPr>
      <xdr:spPr>
        <a:xfrm>
          <a:off x="684847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11</xdr:row>
      <xdr:rowOff>0</xdr:rowOff>
    </xdr:from>
    <xdr:to>
      <xdr:col>53</xdr:col>
      <xdr:colOff>0</xdr:colOff>
      <xdr:row>12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7202578-93F3-485F-A0D1-06A564648E3D}"/>
            </a:ext>
          </a:extLst>
        </xdr:cNvPr>
        <xdr:cNvSpPr/>
      </xdr:nvSpPr>
      <xdr:spPr>
        <a:xfrm>
          <a:off x="8582025" y="2133600"/>
          <a:ext cx="5334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27</xdr:row>
      <xdr:rowOff>0</xdr:rowOff>
    </xdr:from>
    <xdr:to>
      <xdr:col>10</xdr:col>
      <xdr:colOff>0</xdr:colOff>
      <xdr:row>28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50597BDF-18BA-4308-B2F8-57DB0E6A74CF}"/>
            </a:ext>
          </a:extLst>
        </xdr:cNvPr>
        <xdr:cNvSpPr/>
      </xdr:nvSpPr>
      <xdr:spPr>
        <a:xfrm>
          <a:off x="284797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27</xdr:row>
      <xdr:rowOff>0</xdr:rowOff>
    </xdr:from>
    <xdr:to>
      <xdr:col>14</xdr:col>
      <xdr:colOff>0</xdr:colOff>
      <xdr:row>28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1DA8BAA-6DF2-483B-8CD6-67F9936E7113}"/>
            </a:ext>
          </a:extLst>
        </xdr:cNvPr>
        <xdr:cNvSpPr/>
      </xdr:nvSpPr>
      <xdr:spPr>
        <a:xfrm>
          <a:off x="338137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18</xdr:col>
      <xdr:colOff>0</xdr:colOff>
      <xdr:row>28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7457088-B9AF-46BC-8911-8833649F52CA}"/>
            </a:ext>
          </a:extLst>
        </xdr:cNvPr>
        <xdr:cNvSpPr/>
      </xdr:nvSpPr>
      <xdr:spPr>
        <a:xfrm>
          <a:off x="391477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27</xdr:row>
      <xdr:rowOff>0</xdr:rowOff>
    </xdr:from>
    <xdr:to>
      <xdr:col>23</xdr:col>
      <xdr:colOff>0</xdr:colOff>
      <xdr:row>28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97B2952-8B68-49A1-AC71-FCA43508706D}"/>
            </a:ext>
          </a:extLst>
        </xdr:cNvPr>
        <xdr:cNvSpPr/>
      </xdr:nvSpPr>
      <xdr:spPr>
        <a:xfrm>
          <a:off x="4448175" y="547687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27</xdr:row>
      <xdr:rowOff>0</xdr:rowOff>
    </xdr:from>
    <xdr:to>
      <xdr:col>27</xdr:col>
      <xdr:colOff>0</xdr:colOff>
      <xdr:row>28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022180A-B94D-43EC-9D8D-6E4C3B95248A}"/>
            </a:ext>
          </a:extLst>
        </xdr:cNvPr>
        <xdr:cNvSpPr/>
      </xdr:nvSpPr>
      <xdr:spPr>
        <a:xfrm>
          <a:off x="511492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27</xdr:row>
      <xdr:rowOff>0</xdr:rowOff>
    </xdr:from>
    <xdr:to>
      <xdr:col>32</xdr:col>
      <xdr:colOff>0</xdr:colOff>
      <xdr:row>28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FE97B5A8-2755-4ED4-9BC0-A1FE288A20E2}"/>
            </a:ext>
          </a:extLst>
        </xdr:cNvPr>
        <xdr:cNvSpPr/>
      </xdr:nvSpPr>
      <xdr:spPr>
        <a:xfrm>
          <a:off x="5648325" y="547687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27</xdr:row>
      <xdr:rowOff>0</xdr:rowOff>
    </xdr:from>
    <xdr:to>
      <xdr:col>36</xdr:col>
      <xdr:colOff>0</xdr:colOff>
      <xdr:row>28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9FB64531-F0B9-4BD5-A121-9BFF726F7463}"/>
            </a:ext>
          </a:extLst>
        </xdr:cNvPr>
        <xdr:cNvSpPr/>
      </xdr:nvSpPr>
      <xdr:spPr>
        <a:xfrm>
          <a:off x="631507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27</xdr:row>
      <xdr:rowOff>0</xdr:rowOff>
    </xdr:from>
    <xdr:to>
      <xdr:col>45</xdr:col>
      <xdr:colOff>0</xdr:colOff>
      <xdr:row>28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AE56CE1-00C0-4EBA-9875-33B55D4A7A30}"/>
            </a:ext>
          </a:extLst>
        </xdr:cNvPr>
        <xdr:cNvSpPr/>
      </xdr:nvSpPr>
      <xdr:spPr>
        <a:xfrm>
          <a:off x="7381875" y="547687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27</xdr:row>
      <xdr:rowOff>0</xdr:rowOff>
    </xdr:from>
    <xdr:to>
      <xdr:col>49</xdr:col>
      <xdr:colOff>0</xdr:colOff>
      <xdr:row>28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009A36A-5645-4FD1-93C7-2C2EF595A31E}"/>
            </a:ext>
          </a:extLst>
        </xdr:cNvPr>
        <xdr:cNvSpPr/>
      </xdr:nvSpPr>
      <xdr:spPr>
        <a:xfrm>
          <a:off x="804862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40</xdr:col>
      <xdr:colOff>0</xdr:colOff>
      <xdr:row>28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589B880-9EF4-4577-A165-6018A73AAB2F}"/>
            </a:ext>
          </a:extLst>
        </xdr:cNvPr>
        <xdr:cNvSpPr/>
      </xdr:nvSpPr>
      <xdr:spPr>
        <a:xfrm>
          <a:off x="684847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27</xdr:row>
      <xdr:rowOff>0</xdr:rowOff>
    </xdr:from>
    <xdr:to>
      <xdr:col>53</xdr:col>
      <xdr:colOff>0</xdr:colOff>
      <xdr:row>28</xdr:row>
      <xdr:rowOff>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84BF854-F0DF-4BDE-BA8B-390F6D765754}"/>
            </a:ext>
          </a:extLst>
        </xdr:cNvPr>
        <xdr:cNvSpPr/>
      </xdr:nvSpPr>
      <xdr:spPr>
        <a:xfrm>
          <a:off x="8582025" y="547687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10</xdr:col>
      <xdr:colOff>0</xdr:colOff>
      <xdr:row>27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7834DF0-31B0-47C7-8038-C4E3DCB28A4A}"/>
            </a:ext>
          </a:extLst>
        </xdr:cNvPr>
        <xdr:cNvSpPr/>
      </xdr:nvSpPr>
      <xdr:spPr>
        <a:xfrm>
          <a:off x="284797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26</xdr:row>
      <xdr:rowOff>0</xdr:rowOff>
    </xdr:from>
    <xdr:to>
      <xdr:col>23</xdr:col>
      <xdr:colOff>0</xdr:colOff>
      <xdr:row>27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FECBF9BC-34EC-458B-9043-171846B86318}"/>
            </a:ext>
          </a:extLst>
        </xdr:cNvPr>
        <xdr:cNvSpPr/>
      </xdr:nvSpPr>
      <xdr:spPr>
        <a:xfrm>
          <a:off x="4448175" y="52673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26</xdr:row>
      <xdr:rowOff>0</xdr:rowOff>
    </xdr:from>
    <xdr:to>
      <xdr:col>36</xdr:col>
      <xdr:colOff>0</xdr:colOff>
      <xdr:row>27</xdr:row>
      <xdr:rowOff>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84D3B19-8C73-4FD2-8A3A-7BA840D1BE96}"/>
            </a:ext>
          </a:extLst>
        </xdr:cNvPr>
        <xdr:cNvSpPr/>
      </xdr:nvSpPr>
      <xdr:spPr>
        <a:xfrm>
          <a:off x="631507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26</xdr:row>
      <xdr:rowOff>0</xdr:rowOff>
    </xdr:from>
    <xdr:to>
      <xdr:col>49</xdr:col>
      <xdr:colOff>0</xdr:colOff>
      <xdr:row>27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2350D1C-2B13-4076-88B5-99510A59754F}"/>
            </a:ext>
          </a:extLst>
        </xdr:cNvPr>
        <xdr:cNvSpPr/>
      </xdr:nvSpPr>
      <xdr:spPr>
        <a:xfrm>
          <a:off x="804862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26</xdr:row>
      <xdr:rowOff>0</xdr:rowOff>
    </xdr:from>
    <xdr:to>
      <xdr:col>14</xdr:col>
      <xdr:colOff>0</xdr:colOff>
      <xdr:row>27</xdr:row>
      <xdr:rowOff>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1DA07433-5070-4BB8-870D-E451EA412716}"/>
            </a:ext>
          </a:extLst>
        </xdr:cNvPr>
        <xdr:cNvSpPr/>
      </xdr:nvSpPr>
      <xdr:spPr>
        <a:xfrm>
          <a:off x="338137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26</xdr:row>
      <xdr:rowOff>0</xdr:rowOff>
    </xdr:from>
    <xdr:to>
      <xdr:col>27</xdr:col>
      <xdr:colOff>0</xdr:colOff>
      <xdr:row>27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A1ACED0-ECCC-480C-A8E8-3BFB165B15B7}"/>
            </a:ext>
          </a:extLst>
        </xdr:cNvPr>
        <xdr:cNvSpPr/>
      </xdr:nvSpPr>
      <xdr:spPr>
        <a:xfrm>
          <a:off x="511492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40</xdr:col>
      <xdr:colOff>0</xdr:colOff>
      <xdr:row>27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71EE84E-1A81-4566-B28B-525E2D63C0CD}"/>
            </a:ext>
          </a:extLst>
        </xdr:cNvPr>
        <xdr:cNvSpPr/>
      </xdr:nvSpPr>
      <xdr:spPr>
        <a:xfrm>
          <a:off x="684847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26</xdr:row>
      <xdr:rowOff>0</xdr:rowOff>
    </xdr:from>
    <xdr:to>
      <xdr:col>53</xdr:col>
      <xdr:colOff>0</xdr:colOff>
      <xdr:row>27</xdr:row>
      <xdr:rowOff>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A07C749B-9480-4583-9CC2-AC76F6C41EC3}"/>
            </a:ext>
          </a:extLst>
        </xdr:cNvPr>
        <xdr:cNvSpPr/>
      </xdr:nvSpPr>
      <xdr:spPr>
        <a:xfrm>
          <a:off x="8582025" y="52673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17</xdr:row>
      <xdr:rowOff>0</xdr:rowOff>
    </xdr:from>
    <xdr:to>
      <xdr:col>10</xdr:col>
      <xdr:colOff>0</xdr:colOff>
      <xdr:row>18</xdr:row>
      <xdr:rowOff>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719C428-4B85-485D-B7D5-FCFA60C03F9E}"/>
            </a:ext>
          </a:extLst>
        </xdr:cNvPr>
        <xdr:cNvSpPr/>
      </xdr:nvSpPr>
      <xdr:spPr>
        <a:xfrm>
          <a:off x="284797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17</xdr:row>
      <xdr:rowOff>0</xdr:rowOff>
    </xdr:from>
    <xdr:to>
      <xdr:col>14</xdr:col>
      <xdr:colOff>0</xdr:colOff>
      <xdr:row>18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15FDDDB1-4E77-457F-BFBA-7C480283C9DB}"/>
            </a:ext>
          </a:extLst>
        </xdr:cNvPr>
        <xdr:cNvSpPr/>
      </xdr:nvSpPr>
      <xdr:spPr>
        <a:xfrm>
          <a:off x="338137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18</xdr:col>
      <xdr:colOff>0</xdr:colOff>
      <xdr:row>18</xdr:row>
      <xdr:rowOff>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3D3F9D2-7C57-429B-9636-4B2955542DFA}"/>
            </a:ext>
          </a:extLst>
        </xdr:cNvPr>
        <xdr:cNvSpPr/>
      </xdr:nvSpPr>
      <xdr:spPr>
        <a:xfrm>
          <a:off x="391477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17</xdr:row>
      <xdr:rowOff>0</xdr:rowOff>
    </xdr:from>
    <xdr:to>
      <xdr:col>23</xdr:col>
      <xdr:colOff>0</xdr:colOff>
      <xdr:row>18</xdr:row>
      <xdr:rowOff>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3C715D3-1E27-49FF-942A-15BE1D00117F}"/>
            </a:ext>
          </a:extLst>
        </xdr:cNvPr>
        <xdr:cNvSpPr/>
      </xdr:nvSpPr>
      <xdr:spPr>
        <a:xfrm>
          <a:off x="4448175" y="3390900"/>
          <a:ext cx="66675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17</xdr:row>
      <xdr:rowOff>0</xdr:rowOff>
    </xdr:from>
    <xdr:to>
      <xdr:col>27</xdr:col>
      <xdr:colOff>0</xdr:colOff>
      <xdr:row>18</xdr:row>
      <xdr:rowOff>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98664CC-3224-451C-B0E2-1000027906C8}"/>
            </a:ext>
          </a:extLst>
        </xdr:cNvPr>
        <xdr:cNvSpPr/>
      </xdr:nvSpPr>
      <xdr:spPr>
        <a:xfrm>
          <a:off x="511492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40</xdr:col>
      <xdr:colOff>0</xdr:colOff>
      <xdr:row>18</xdr:row>
      <xdr:rowOff>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DD7FC8B3-3F26-4EAA-8050-E392C1D48FEC}"/>
            </a:ext>
          </a:extLst>
        </xdr:cNvPr>
        <xdr:cNvSpPr/>
      </xdr:nvSpPr>
      <xdr:spPr>
        <a:xfrm>
          <a:off x="684847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17</xdr:row>
      <xdr:rowOff>0</xdr:rowOff>
    </xdr:from>
    <xdr:to>
      <xdr:col>53</xdr:col>
      <xdr:colOff>0</xdr:colOff>
      <xdr:row>18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6F59A84-641F-406D-973C-C68FF78237D5}"/>
            </a:ext>
          </a:extLst>
        </xdr:cNvPr>
        <xdr:cNvSpPr/>
      </xdr:nvSpPr>
      <xdr:spPr>
        <a:xfrm>
          <a:off x="858202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17</xdr:row>
      <xdr:rowOff>0</xdr:rowOff>
    </xdr:from>
    <xdr:to>
      <xdr:col>32</xdr:col>
      <xdr:colOff>0</xdr:colOff>
      <xdr:row>18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67898B15-0EC8-40AF-A6A4-5D08573C39F9}"/>
            </a:ext>
          </a:extLst>
        </xdr:cNvPr>
        <xdr:cNvSpPr/>
      </xdr:nvSpPr>
      <xdr:spPr>
        <a:xfrm>
          <a:off x="5648325" y="3390900"/>
          <a:ext cx="66675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17</xdr:row>
      <xdr:rowOff>0</xdr:rowOff>
    </xdr:from>
    <xdr:to>
      <xdr:col>36</xdr:col>
      <xdr:colOff>0</xdr:colOff>
      <xdr:row>18</xdr:row>
      <xdr:rowOff>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A25795C7-643F-4399-896B-FF7B70F6E068}"/>
            </a:ext>
          </a:extLst>
        </xdr:cNvPr>
        <xdr:cNvSpPr/>
      </xdr:nvSpPr>
      <xdr:spPr>
        <a:xfrm>
          <a:off x="631507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17</xdr:row>
      <xdr:rowOff>0</xdr:rowOff>
    </xdr:from>
    <xdr:to>
      <xdr:col>45</xdr:col>
      <xdr:colOff>0</xdr:colOff>
      <xdr:row>18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5A764D1A-CCBB-442B-A3C2-BFF83FE3E9AB}"/>
            </a:ext>
          </a:extLst>
        </xdr:cNvPr>
        <xdr:cNvSpPr/>
      </xdr:nvSpPr>
      <xdr:spPr>
        <a:xfrm>
          <a:off x="7381875" y="3390900"/>
          <a:ext cx="66675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17</xdr:row>
      <xdr:rowOff>0</xdr:rowOff>
    </xdr:from>
    <xdr:to>
      <xdr:col>49</xdr:col>
      <xdr:colOff>0</xdr:colOff>
      <xdr:row>18</xdr:row>
      <xdr:rowOff>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218FF5DC-C2E5-4BE3-B710-3E132D35021A}"/>
            </a:ext>
          </a:extLst>
        </xdr:cNvPr>
        <xdr:cNvSpPr/>
      </xdr:nvSpPr>
      <xdr:spPr>
        <a:xfrm>
          <a:off x="8048625" y="3390900"/>
          <a:ext cx="533400" cy="209550"/>
        </a:xfrm>
        <a:prstGeom prst="rect">
          <a:avLst/>
        </a:prstGeom>
        <a:solidFill>
          <a:srgbClr val="808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53</xdr:col>
      <xdr:colOff>0</xdr:colOff>
      <xdr:row>13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2C2023D8-610B-47E7-A4A1-BE96F6A3281F}"/>
            </a:ext>
          </a:extLst>
        </xdr:cNvPr>
        <xdr:cNvSpPr/>
      </xdr:nvSpPr>
      <xdr:spPr>
        <a:xfrm>
          <a:off x="2181225" y="2343150"/>
          <a:ext cx="693420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E67AE2C6-D955-4447-A60E-C887FA53896E}"/>
            </a:ext>
          </a:extLst>
        </xdr:cNvPr>
        <xdr:cNvSpPr/>
      </xdr:nvSpPr>
      <xdr:spPr>
        <a:xfrm>
          <a:off x="2181225" y="1295400"/>
          <a:ext cx="12001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27</xdr:col>
      <xdr:colOff>0</xdr:colOff>
      <xdr:row>11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30BEEE74-5D0C-456D-830D-AFDEF4C4687F}"/>
            </a:ext>
          </a:extLst>
        </xdr:cNvPr>
        <xdr:cNvSpPr/>
      </xdr:nvSpPr>
      <xdr:spPr>
        <a:xfrm>
          <a:off x="3914775" y="1924050"/>
          <a:ext cx="17335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40</xdr:col>
      <xdr:colOff>0</xdr:colOff>
      <xdr:row>11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638489D3-743B-4331-AE82-696B3332E34D}"/>
            </a:ext>
          </a:extLst>
        </xdr:cNvPr>
        <xdr:cNvSpPr/>
      </xdr:nvSpPr>
      <xdr:spPr>
        <a:xfrm>
          <a:off x="5648325" y="1924050"/>
          <a:ext cx="17335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10</xdr:row>
      <xdr:rowOff>0</xdr:rowOff>
    </xdr:from>
    <xdr:to>
      <xdr:col>53</xdr:col>
      <xdr:colOff>0</xdr:colOff>
      <xdr:row>11</xdr:row>
      <xdr:rowOff>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55C25A25-00E3-484A-85DD-6CB1AA6794E2}"/>
            </a:ext>
          </a:extLst>
        </xdr:cNvPr>
        <xdr:cNvSpPr/>
      </xdr:nvSpPr>
      <xdr:spPr>
        <a:xfrm>
          <a:off x="7381875" y="1924050"/>
          <a:ext cx="1733550" cy="209550"/>
        </a:xfrm>
        <a:prstGeom prst="rect">
          <a:avLst/>
        </a:prstGeom>
        <a:solidFill>
          <a:srgbClr val="FFC0C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6</xdr:col>
      <xdr:colOff>0</xdr:colOff>
      <xdr:row>29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E5DF08D-DE34-4EA4-AA5D-D59502B42C1D}"/>
            </a:ext>
          </a:extLst>
        </xdr:cNvPr>
        <xdr:cNvSpPr/>
      </xdr:nvSpPr>
      <xdr:spPr>
        <a:xfrm>
          <a:off x="2181225" y="56864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28</xdr:row>
      <xdr:rowOff>0</xdr:rowOff>
    </xdr:from>
    <xdr:to>
      <xdr:col>10</xdr:col>
      <xdr:colOff>0</xdr:colOff>
      <xdr:row>29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CA87D1E3-83DD-4914-8B86-413513E50BBD}"/>
            </a:ext>
          </a:extLst>
        </xdr:cNvPr>
        <xdr:cNvSpPr/>
      </xdr:nvSpPr>
      <xdr:spPr>
        <a:xfrm>
          <a:off x="284797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28</xdr:row>
      <xdr:rowOff>0</xdr:rowOff>
    </xdr:from>
    <xdr:to>
      <xdr:col>14</xdr:col>
      <xdr:colOff>0</xdr:colOff>
      <xdr:row>29</xdr:row>
      <xdr:rowOff>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A353A85F-51A9-4A3B-A56E-B1894BFFCF25}"/>
            </a:ext>
          </a:extLst>
        </xdr:cNvPr>
        <xdr:cNvSpPr/>
      </xdr:nvSpPr>
      <xdr:spPr>
        <a:xfrm>
          <a:off x="338137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E1F2E5E0-2686-41E9-8818-A6252F2EC0D3}"/>
            </a:ext>
          </a:extLst>
        </xdr:cNvPr>
        <xdr:cNvSpPr/>
      </xdr:nvSpPr>
      <xdr:spPr>
        <a:xfrm>
          <a:off x="391477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28</xdr:row>
      <xdr:rowOff>0</xdr:rowOff>
    </xdr:from>
    <xdr:to>
      <xdr:col>23</xdr:col>
      <xdr:colOff>0</xdr:colOff>
      <xdr:row>29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2DEB6E1A-E7B2-43BD-A38D-637AF31C5C26}"/>
            </a:ext>
          </a:extLst>
        </xdr:cNvPr>
        <xdr:cNvSpPr/>
      </xdr:nvSpPr>
      <xdr:spPr>
        <a:xfrm>
          <a:off x="4448175" y="56864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28</xdr:row>
      <xdr:rowOff>0</xdr:rowOff>
    </xdr:from>
    <xdr:to>
      <xdr:col>27</xdr:col>
      <xdr:colOff>0</xdr:colOff>
      <xdr:row>29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E56E29AC-5D9A-422A-B220-E2FFD259FD5D}"/>
            </a:ext>
          </a:extLst>
        </xdr:cNvPr>
        <xdr:cNvSpPr/>
      </xdr:nvSpPr>
      <xdr:spPr>
        <a:xfrm>
          <a:off x="511492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28</xdr:row>
      <xdr:rowOff>0</xdr:rowOff>
    </xdr:from>
    <xdr:to>
      <xdr:col>32</xdr:col>
      <xdr:colOff>0</xdr:colOff>
      <xdr:row>29</xdr:row>
      <xdr:rowOff>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F240E265-A1BA-4AA9-ACD5-CAC434B42334}"/>
            </a:ext>
          </a:extLst>
        </xdr:cNvPr>
        <xdr:cNvSpPr/>
      </xdr:nvSpPr>
      <xdr:spPr>
        <a:xfrm>
          <a:off x="5648325" y="56864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28</xdr:row>
      <xdr:rowOff>0</xdr:rowOff>
    </xdr:from>
    <xdr:to>
      <xdr:col>36</xdr:col>
      <xdr:colOff>0</xdr:colOff>
      <xdr:row>29</xdr:row>
      <xdr:rowOff>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B298273F-F9F2-4CF0-9583-BD4766C4C3A8}"/>
            </a:ext>
          </a:extLst>
        </xdr:cNvPr>
        <xdr:cNvSpPr/>
      </xdr:nvSpPr>
      <xdr:spPr>
        <a:xfrm>
          <a:off x="631507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40</xdr:col>
      <xdr:colOff>0</xdr:colOff>
      <xdr:row>29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80F9E270-91AC-494B-A092-422750B811ED}"/>
            </a:ext>
          </a:extLst>
        </xdr:cNvPr>
        <xdr:cNvSpPr/>
      </xdr:nvSpPr>
      <xdr:spPr>
        <a:xfrm>
          <a:off x="684847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28</xdr:row>
      <xdr:rowOff>0</xdr:rowOff>
    </xdr:from>
    <xdr:to>
      <xdr:col>45</xdr:col>
      <xdr:colOff>0</xdr:colOff>
      <xdr:row>29</xdr:row>
      <xdr:rowOff>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A0699525-3A7B-4CF1-8CC9-CB274CCC169F}"/>
            </a:ext>
          </a:extLst>
        </xdr:cNvPr>
        <xdr:cNvSpPr/>
      </xdr:nvSpPr>
      <xdr:spPr>
        <a:xfrm>
          <a:off x="7381875" y="5686425"/>
          <a:ext cx="66675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28</xdr:row>
      <xdr:rowOff>0</xdr:rowOff>
    </xdr:from>
    <xdr:to>
      <xdr:col>49</xdr:col>
      <xdr:colOff>0</xdr:colOff>
      <xdr:row>29</xdr:row>
      <xdr:rowOff>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F807FCF3-B8C8-4F5D-BB40-76682F47143E}"/>
            </a:ext>
          </a:extLst>
        </xdr:cNvPr>
        <xdr:cNvSpPr/>
      </xdr:nvSpPr>
      <xdr:spPr>
        <a:xfrm>
          <a:off x="804862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28</xdr:row>
      <xdr:rowOff>0</xdr:rowOff>
    </xdr:from>
    <xdr:to>
      <xdr:col>53</xdr:col>
      <xdr:colOff>0</xdr:colOff>
      <xdr:row>29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87383330-62A3-4AF2-841E-38CE38EAEAF4}"/>
            </a:ext>
          </a:extLst>
        </xdr:cNvPr>
        <xdr:cNvSpPr/>
      </xdr:nvSpPr>
      <xdr:spPr>
        <a:xfrm>
          <a:off x="8582025" y="5686425"/>
          <a:ext cx="533400" cy="209550"/>
        </a:xfrm>
        <a:prstGeom prst="rect">
          <a:avLst/>
        </a:prstGeom>
        <a:solidFill>
          <a:srgbClr val="FF8080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19</xdr:row>
      <xdr:rowOff>0</xdr:rowOff>
    </xdr:from>
    <xdr:to>
      <xdr:col>32</xdr:col>
      <xdr:colOff>0</xdr:colOff>
      <xdr:row>20</xdr:row>
      <xdr:rowOff>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3EFF7D4B-54B5-49F2-BDAB-9CA5222D0FFD}"/>
            </a:ext>
          </a:extLst>
        </xdr:cNvPr>
        <xdr:cNvSpPr/>
      </xdr:nvSpPr>
      <xdr:spPr>
        <a:xfrm>
          <a:off x="5648325" y="3810000"/>
          <a:ext cx="66675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19</xdr:row>
      <xdr:rowOff>0</xdr:rowOff>
    </xdr:from>
    <xdr:to>
      <xdr:col>36</xdr:col>
      <xdr:colOff>0</xdr:colOff>
      <xdr:row>20</xdr:row>
      <xdr:rowOff>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C2B9AB2-FABE-40B2-A3EC-DE631DF2CFB0}"/>
            </a:ext>
          </a:extLst>
        </xdr:cNvPr>
        <xdr:cNvSpPr/>
      </xdr:nvSpPr>
      <xdr:spPr>
        <a:xfrm>
          <a:off x="6315075" y="381000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40</xdr:col>
      <xdr:colOff>0</xdr:colOff>
      <xdr:row>20</xdr:row>
      <xdr:rowOff>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44EE12E-D60E-49E9-BD54-7B1561C823E9}"/>
            </a:ext>
          </a:extLst>
        </xdr:cNvPr>
        <xdr:cNvSpPr/>
      </xdr:nvSpPr>
      <xdr:spPr>
        <a:xfrm>
          <a:off x="6848475" y="381000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0</xdr:colOff>
      <xdr:row>19</xdr:row>
      <xdr:rowOff>0</xdr:rowOff>
    </xdr:from>
    <xdr:to>
      <xdr:col>45</xdr:col>
      <xdr:colOff>0</xdr:colOff>
      <xdr:row>20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FA9390D4-7DFD-4539-9FC2-2A52CCCCD5BB}"/>
            </a:ext>
          </a:extLst>
        </xdr:cNvPr>
        <xdr:cNvSpPr/>
      </xdr:nvSpPr>
      <xdr:spPr>
        <a:xfrm>
          <a:off x="7381875" y="3810000"/>
          <a:ext cx="66675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0</xdr:colOff>
      <xdr:row>19</xdr:row>
      <xdr:rowOff>0</xdr:rowOff>
    </xdr:from>
    <xdr:to>
      <xdr:col>49</xdr:col>
      <xdr:colOff>0</xdr:colOff>
      <xdr:row>20</xdr:row>
      <xdr:rowOff>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B9611523-DF2B-49AC-AD50-92074094E5F4}"/>
            </a:ext>
          </a:extLst>
        </xdr:cNvPr>
        <xdr:cNvSpPr/>
      </xdr:nvSpPr>
      <xdr:spPr>
        <a:xfrm>
          <a:off x="8048625" y="381000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0</xdr:colOff>
      <xdr:row>19</xdr:row>
      <xdr:rowOff>0</xdr:rowOff>
    </xdr:from>
    <xdr:to>
      <xdr:col>53</xdr:col>
      <xdr:colOff>0</xdr:colOff>
      <xdr:row>20</xdr:row>
      <xdr:rowOff>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4F4E272-73A8-4B96-96A5-457D1FF7A45D}"/>
            </a:ext>
          </a:extLst>
        </xdr:cNvPr>
        <xdr:cNvSpPr/>
      </xdr:nvSpPr>
      <xdr:spPr>
        <a:xfrm>
          <a:off x="8582025" y="381000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0</xdr:colOff>
      <xdr:row>20</xdr:row>
      <xdr:rowOff>0</xdr:rowOff>
    </xdr:from>
    <xdr:to>
      <xdr:col>32</xdr:col>
      <xdr:colOff>0</xdr:colOff>
      <xdr:row>21</xdr:row>
      <xdr:rowOff>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1BDEC506-EF36-4903-8B7A-14ECBFC26B2A}"/>
            </a:ext>
          </a:extLst>
        </xdr:cNvPr>
        <xdr:cNvSpPr/>
      </xdr:nvSpPr>
      <xdr:spPr>
        <a:xfrm>
          <a:off x="5648325" y="4019550"/>
          <a:ext cx="66675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20</xdr:row>
      <xdr:rowOff>0</xdr:rowOff>
    </xdr:from>
    <xdr:to>
      <xdr:col>36</xdr:col>
      <xdr:colOff>0</xdr:colOff>
      <xdr:row>21</xdr:row>
      <xdr:rowOff>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324BD078-3292-47A1-8CA7-80B7F5E53FA6}"/>
            </a:ext>
          </a:extLst>
        </xdr:cNvPr>
        <xdr:cNvSpPr/>
      </xdr:nvSpPr>
      <xdr:spPr>
        <a:xfrm>
          <a:off x="6315075" y="401955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40</xdr:col>
      <xdr:colOff>0</xdr:colOff>
      <xdr:row>21</xdr:row>
      <xdr:rowOff>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2176AEB6-C6F2-4EAD-93B8-CEEC7CF7DD28}"/>
            </a:ext>
          </a:extLst>
        </xdr:cNvPr>
        <xdr:cNvSpPr/>
      </xdr:nvSpPr>
      <xdr:spPr>
        <a:xfrm>
          <a:off x="6848475" y="4019550"/>
          <a:ext cx="533400" cy="209550"/>
        </a:xfrm>
        <a:prstGeom prst="rect">
          <a:avLst/>
        </a:prstGeom>
        <a:solidFill>
          <a:srgbClr val="C0C0FF"/>
        </a:solidFill>
        <a:ln w="1270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2FFD2-966B-4EA6-9F33-ED3482085950}">
  <sheetPr codeName="Sheet1">
    <tabColor theme="8" tint="-0.249977111117893"/>
  </sheetPr>
  <dimension ref="A2:W37"/>
  <sheetViews>
    <sheetView showGridLines="0" zoomScale="70" zoomScaleNormal="70" workbookViewId="0">
      <selection activeCell="F34" sqref="F34"/>
    </sheetView>
  </sheetViews>
  <sheetFormatPr defaultRowHeight="14.5" x14ac:dyDescent="0.35"/>
  <cols>
    <col min="1" max="1" width="8.7265625" style="2"/>
    <col min="2" max="2" width="30.26953125" style="2" customWidth="1"/>
    <col min="3" max="3" width="25.453125" style="2" customWidth="1"/>
    <col min="4" max="4" width="15.08984375" style="2" customWidth="1"/>
    <col min="5" max="5" width="22.6328125" style="2" customWidth="1"/>
    <col min="6" max="6" width="60.453125" style="2" bestFit="1" customWidth="1"/>
    <col min="7" max="8" width="13.36328125" style="2" bestFit="1" customWidth="1"/>
    <col min="9" max="9" width="14.26953125" style="2" bestFit="1" customWidth="1"/>
    <col min="10" max="10" width="12.08984375" style="2" bestFit="1" customWidth="1"/>
    <col min="11" max="11" width="13.6328125" style="2" bestFit="1" customWidth="1"/>
    <col min="12" max="12" width="12.26953125" style="2" bestFit="1" customWidth="1"/>
    <col min="13" max="13" width="13.1796875" style="2" bestFit="1" customWidth="1"/>
    <col min="14" max="14" width="13.08984375" style="2" bestFit="1" customWidth="1"/>
    <col min="15" max="15" width="12.81640625" style="2" bestFit="1" customWidth="1"/>
    <col min="16" max="16" width="14.453125" style="2" bestFit="1" customWidth="1"/>
    <col min="17" max="17" width="13.08984375" style="2" bestFit="1" customWidth="1"/>
    <col min="18" max="18" width="18" style="2" bestFit="1" customWidth="1"/>
    <col min="19" max="19" width="11.453125" style="2" customWidth="1"/>
    <col min="20" max="21" width="14.1796875" style="2" customWidth="1"/>
    <col min="22" max="22" width="60" style="2" bestFit="1" customWidth="1"/>
    <col min="23" max="23" width="74.26953125" style="2" bestFit="1" customWidth="1"/>
    <col min="24" max="16384" width="8.7265625" style="2"/>
  </cols>
  <sheetData>
    <row r="2" spans="1:23" x14ac:dyDescent="0.35">
      <c r="B2" s="264" t="s">
        <v>67</v>
      </c>
      <c r="C2" s="109" t="str">
        <f>Controls!C9</f>
        <v>Jan'22-Dec'22</v>
      </c>
    </row>
    <row r="3" spans="1:23" x14ac:dyDescent="0.35">
      <c r="B3" s="491" t="s">
        <v>84</v>
      </c>
      <c r="C3" s="262"/>
      <c r="H3" s="263"/>
      <c r="I3" s="263"/>
      <c r="J3" s="263"/>
      <c r="K3" s="263"/>
      <c r="L3" s="263"/>
      <c r="M3" s="263"/>
      <c r="N3" s="263"/>
      <c r="O3" s="263"/>
      <c r="P3" s="263"/>
      <c r="Q3" s="263"/>
      <c r="R3" s="263"/>
      <c r="S3" s="263"/>
      <c r="T3" s="263"/>
      <c r="U3" s="263"/>
    </row>
    <row r="4" spans="1:23" x14ac:dyDescent="0.35">
      <c r="B4" s="492"/>
      <c r="C4" s="262"/>
    </row>
    <row r="5" spans="1:23" x14ac:dyDescent="0.35">
      <c r="B5" s="265"/>
      <c r="C5" s="262"/>
    </row>
    <row r="6" spans="1:23" hidden="1" x14ac:dyDescent="0.35">
      <c r="A6" s="266"/>
      <c r="B6" s="266"/>
      <c r="C6" s="266"/>
      <c r="D6" s="266"/>
      <c r="F6" s="235" t="s">
        <v>139</v>
      </c>
      <c r="G6" s="235" t="str">
        <f>INDEX(Controls!$J$4:$J$70,MATCH(Index!G$7,Controls!$K$4:$K$70,0))</f>
        <v>hcp_grail_sdot</v>
      </c>
      <c r="H6" s="235" t="str">
        <f>INDEX(Controls!$J$4:$J$70,MATCH(Index!H$7,Controls!$K$4:$K$70,0))</f>
        <v>hcp_grail_vnrx</v>
      </c>
      <c r="I6" s="235" t="str">
        <f>INDEX(Controls!$J$4:$J$70,MATCH(Index!I$7,Controls!$K$4:$K$70,0))</f>
        <v>hcp_rdtl_totdet</v>
      </c>
      <c r="J6" s="235" t="str">
        <f>INDEX(Controls!$J$4:$J$70,MATCH(Index!J$7,Controls!$K$4:$K$70,0))</f>
        <v>hcp_dox_eng</v>
      </c>
      <c r="K6" s="235" t="str">
        <f>INDEX(Controls!$J$4:$J$70,MATCH(Index!K$7,Controls!$K$4:$K$70,0))</f>
        <v>hcp_dpint_eng</v>
      </c>
      <c r="L6" s="235" t="str">
        <f>INDEX(Controls!$J$4:$J$70,MATCH(Index!L$7,Controls!$K$4:$K$70,0))</f>
        <v>hcp_edh_eng</v>
      </c>
      <c r="M6" s="235" t="str">
        <f>INDEX(Controls!$J$4:$J$70,MATCH(Index!M$7,Controls!$K$4:$K$70,0))</f>
        <v>hcp_epoc_eng</v>
      </c>
      <c r="N6" s="235" t="str">
        <f>INDEX(Controls!$J$4:$J$70,MATCH(Index!N$7,Controls!$K$4:$K$70,0))</f>
        <v>hcp_field_eng</v>
      </c>
      <c r="O6" s="235" t="str">
        <f>INDEX(Controls!$J$4:$J$70,MATCH(Index!O$7,Controls!$K$4:$K$70,0))</f>
        <v>hcp_mng_eng</v>
      </c>
      <c r="P6" s="235" t="str">
        <f>INDEX(Controls!$J$4:$J$70,MATCH(Index!P$7,Controls!$K$4:$K$70,0))</f>
        <v>hcp_mscap_eng</v>
      </c>
      <c r="Q6" s="235" t="str">
        <f>INDEX(Controls!$J$4:$J$70,MATCH(Index!Q$7,Controls!$K$4:$K$70,0))</f>
        <v>hcp_sfmc_eng</v>
      </c>
      <c r="R6" s="235" t="str">
        <f>INDEX(Controls!$J$4:$J$70,MATCH(Index!R$7,Controls!$K$4:$K$70,0))</f>
        <v>pp_hcp</v>
      </c>
      <c r="S6" s="235" t="str">
        <f>INDEX(Controls!$J$4:$J$70,MATCH(Index!S$7,Controls!$K$4:$K$70,0))</f>
        <v>webmd</v>
      </c>
      <c r="T6" s="235" t="str">
        <f>INDEX(Controls!$J$4:$J$70,MATCH(Index!T$7,Controls!$K$4:$K$70,0))</f>
        <v>cw_comm</v>
      </c>
      <c r="U6" s="235" t="str">
        <f>INDEX(Controls!$J$4:$J$70,MATCH(Index!U$7,Controls!$K$4:$K$70,0))</f>
        <v>pp_hcc</v>
      </c>
    </row>
    <row r="7" spans="1:23" ht="27.5" customHeight="1" x14ac:dyDescent="0.35">
      <c r="A7" s="262"/>
      <c r="B7" s="267" t="s">
        <v>85</v>
      </c>
      <c r="C7" s="267" t="s">
        <v>86</v>
      </c>
      <c r="D7" s="267" t="s">
        <v>87</v>
      </c>
      <c r="E7" s="267" t="s">
        <v>88</v>
      </c>
      <c r="F7" s="267" t="s">
        <v>89</v>
      </c>
      <c r="G7" s="267" t="s">
        <v>93</v>
      </c>
      <c r="H7" s="267" t="s">
        <v>94</v>
      </c>
      <c r="I7" s="268" t="s">
        <v>319</v>
      </c>
      <c r="J7" s="268" t="s">
        <v>5</v>
      </c>
      <c r="K7" s="267" t="s">
        <v>90</v>
      </c>
      <c r="L7" s="268" t="s">
        <v>7</v>
      </c>
      <c r="M7" s="268" t="s">
        <v>106</v>
      </c>
      <c r="N7" s="268" t="s">
        <v>9</v>
      </c>
      <c r="O7" s="268" t="s">
        <v>11</v>
      </c>
      <c r="P7" s="268" t="s">
        <v>10</v>
      </c>
      <c r="Q7" s="268" t="s">
        <v>12</v>
      </c>
      <c r="R7" s="268" t="s">
        <v>359</v>
      </c>
      <c r="S7" s="268" t="s">
        <v>130</v>
      </c>
      <c r="T7" s="268" t="s">
        <v>320</v>
      </c>
      <c r="U7" s="268" t="s">
        <v>360</v>
      </c>
      <c r="V7" s="268" t="s">
        <v>75</v>
      </c>
      <c r="W7" s="268" t="s">
        <v>76</v>
      </c>
    </row>
    <row r="8" spans="1:23" ht="18" customHeight="1" x14ac:dyDescent="0.35">
      <c r="A8" s="262"/>
      <c r="B8" s="66">
        <v>1</v>
      </c>
      <c r="C8" s="106" t="s">
        <v>77</v>
      </c>
      <c r="D8" s="66" t="s">
        <v>91</v>
      </c>
      <c r="E8" s="66" t="s">
        <v>92</v>
      </c>
      <c r="F8" s="66" t="s">
        <v>470</v>
      </c>
      <c r="G8" s="107">
        <f t="shared" ref="G8:G24" ca="1" si="0">IFERROR(INDEX(INDIRECT("'"&amp;$C8&amp;"'!C4:Y72"),MATCH(G$6,INDIRECT("'"&amp;$C8&amp;"'!D4:D72"),0),MATCH($F$6,INDIRECT("'"&amp;$C8&amp;"'!C4:Y4"),0)),"-")</f>
        <v>9.239045551459173E-3</v>
      </c>
      <c r="H8" s="107">
        <f t="shared" ref="H8:U23" ca="1" si="1">IFERROR(INDEX(INDIRECT("'"&amp;$C8&amp;"'!C4:Y72"),MATCH(H$6,INDIRECT("'"&amp;$C8&amp;"'!D4:D72"),0),MATCH($F$6,INDIRECT("'"&amp;$C8&amp;"'!C4:Y4"),0)),"-")</f>
        <v>2.0106268917091767E-3</v>
      </c>
      <c r="I8" s="107">
        <f t="shared" ca="1" si="1"/>
        <v>3.7571333334027193E-2</v>
      </c>
      <c r="J8" s="107" t="str">
        <f t="shared" ca="1" si="1"/>
        <v>-</v>
      </c>
      <c r="K8" s="107" t="str">
        <f t="shared" ca="1" si="1"/>
        <v>-</v>
      </c>
      <c r="L8" s="107" t="str">
        <f t="shared" ca="1" si="1"/>
        <v>-</v>
      </c>
      <c r="M8" s="107" t="str">
        <f t="shared" ca="1" si="1"/>
        <v>-</v>
      </c>
      <c r="N8" s="107" t="str">
        <f t="shared" ca="1" si="1"/>
        <v>-</v>
      </c>
      <c r="O8" s="107" t="str">
        <f t="shared" ca="1" si="1"/>
        <v>-</v>
      </c>
      <c r="P8" s="107" t="str">
        <f t="shared" ca="1" si="1"/>
        <v>-</v>
      </c>
      <c r="Q8" s="107" t="str">
        <f t="shared" ca="1" si="1"/>
        <v>-</v>
      </c>
      <c r="R8" s="107">
        <f t="shared" ca="1" si="1"/>
        <v>1.4739412488810251E-2</v>
      </c>
      <c r="S8" s="107">
        <f t="shared" ca="1" si="1"/>
        <v>0</v>
      </c>
      <c r="T8" s="107">
        <f t="shared" ca="1" si="1"/>
        <v>8.3619098217822596E-2</v>
      </c>
      <c r="U8" s="107">
        <f t="shared" ca="1" si="1"/>
        <v>-2.2775153781530267E-2</v>
      </c>
      <c r="V8" s="66"/>
      <c r="W8" s="66"/>
    </row>
    <row r="9" spans="1:23" ht="18" customHeight="1" x14ac:dyDescent="0.35">
      <c r="A9" s="262"/>
      <c r="B9" s="66">
        <v>2</v>
      </c>
      <c r="C9" s="108" t="s">
        <v>78</v>
      </c>
      <c r="D9" s="66" t="s">
        <v>91</v>
      </c>
      <c r="E9" s="66" t="s">
        <v>92</v>
      </c>
      <c r="F9" s="66" t="s">
        <v>471</v>
      </c>
      <c r="G9" s="107">
        <f t="shared" ca="1" si="0"/>
        <v>9.3217252713226166E-3</v>
      </c>
      <c r="H9" s="107">
        <f t="shared" ca="1" si="1"/>
        <v>2.7811491360547036E-3</v>
      </c>
      <c r="I9" s="107">
        <f t="shared" ca="1" si="1"/>
        <v>4.0124460127753406E-2</v>
      </c>
      <c r="J9" s="107" t="str">
        <f t="shared" ca="1" si="1"/>
        <v>-</v>
      </c>
      <c r="K9" s="107" t="str">
        <f t="shared" ca="1" si="1"/>
        <v>-</v>
      </c>
      <c r="L9" s="107" t="str">
        <f t="shared" ca="1" si="1"/>
        <v>-</v>
      </c>
      <c r="M9" s="107" t="str">
        <f t="shared" ca="1" si="1"/>
        <v>-</v>
      </c>
      <c r="N9" s="107" t="str">
        <f t="shared" ca="1" si="1"/>
        <v>-</v>
      </c>
      <c r="O9" s="107" t="str">
        <f t="shared" ca="1" si="1"/>
        <v>-</v>
      </c>
      <c r="P9" s="107" t="str">
        <f t="shared" ca="1" si="1"/>
        <v>-</v>
      </c>
      <c r="Q9" s="107" t="str">
        <f t="shared" ca="1" si="1"/>
        <v>-</v>
      </c>
      <c r="R9" s="107">
        <f t="shared" ca="1" si="1"/>
        <v>1.7346564437015193E-2</v>
      </c>
      <c r="S9" s="107">
        <f t="shared" ca="1" si="1"/>
        <v>0</v>
      </c>
      <c r="T9" s="107">
        <f t="shared" ca="1" si="1"/>
        <v>0.10128327633283367</v>
      </c>
      <c r="U9" s="107">
        <f t="shared" ca="1" si="1"/>
        <v>-2.324618068713017E-2</v>
      </c>
      <c r="V9" s="66"/>
      <c r="W9" s="66"/>
    </row>
    <row r="10" spans="1:23" ht="18" customHeight="1" x14ac:dyDescent="0.35">
      <c r="A10" s="262"/>
      <c r="B10" s="66">
        <v>3</v>
      </c>
      <c r="C10" s="108" t="s">
        <v>79</v>
      </c>
      <c r="D10" s="66" t="s">
        <v>91</v>
      </c>
      <c r="E10" s="66" t="s">
        <v>92</v>
      </c>
      <c r="F10" s="66" t="s">
        <v>472</v>
      </c>
      <c r="G10" s="107">
        <f t="shared" ca="1" si="0"/>
        <v>1.7207254020138917E-2</v>
      </c>
      <c r="H10" s="107">
        <f t="shared" ca="1" si="1"/>
        <v>4.0814859459336779E-3</v>
      </c>
      <c r="I10" s="107">
        <f t="shared" ca="1" si="1"/>
        <v>4.9408759172515034E-2</v>
      </c>
      <c r="J10" s="107" t="str">
        <f t="shared" ca="1" si="1"/>
        <v>-</v>
      </c>
      <c r="K10" s="107" t="str">
        <f t="shared" ca="1" si="1"/>
        <v>-</v>
      </c>
      <c r="L10" s="107" t="str">
        <f t="shared" ca="1" si="1"/>
        <v>-</v>
      </c>
      <c r="M10" s="107" t="str">
        <f t="shared" ca="1" si="1"/>
        <v>-</v>
      </c>
      <c r="N10" s="107" t="str">
        <f t="shared" ca="1" si="1"/>
        <v>-</v>
      </c>
      <c r="O10" s="107" t="str">
        <f t="shared" ca="1" si="1"/>
        <v>-</v>
      </c>
      <c r="P10" s="107" t="str">
        <f t="shared" ca="1" si="1"/>
        <v>-</v>
      </c>
      <c r="Q10" s="107" t="str">
        <f t="shared" ca="1" si="1"/>
        <v>-</v>
      </c>
      <c r="R10" s="107" t="str">
        <f t="shared" ca="1" si="1"/>
        <v>-</v>
      </c>
      <c r="S10" s="107" t="str">
        <f t="shared" ca="1" si="1"/>
        <v>-</v>
      </c>
      <c r="T10" s="107" t="str">
        <f t="shared" ca="1" si="1"/>
        <v>-</v>
      </c>
      <c r="U10" s="107" t="str">
        <f t="shared" ca="1" si="1"/>
        <v>-</v>
      </c>
      <c r="V10" s="66"/>
      <c r="W10" s="66"/>
    </row>
    <row r="11" spans="1:23" ht="18" customHeight="1" x14ac:dyDescent="0.35">
      <c r="A11" s="262"/>
      <c r="B11" s="66">
        <v>4</v>
      </c>
      <c r="C11" s="108" t="s">
        <v>80</v>
      </c>
      <c r="D11" s="66" t="s">
        <v>91</v>
      </c>
      <c r="E11" s="66" t="s">
        <v>92</v>
      </c>
      <c r="F11" s="66" t="s">
        <v>473</v>
      </c>
      <c r="G11" s="107">
        <f t="shared" ca="1" si="0"/>
        <v>9.2390455498744996E-3</v>
      </c>
      <c r="H11" s="107">
        <f t="shared" ca="1" si="1"/>
        <v>2.0106268907165085E-3</v>
      </c>
      <c r="I11" s="107">
        <f t="shared" ca="1" si="1"/>
        <v>3.7571333329253345E-2</v>
      </c>
      <c r="J11" s="107" t="str">
        <f t="shared" ca="1" si="1"/>
        <v>-</v>
      </c>
      <c r="K11" s="107" t="str">
        <f t="shared" ca="1" si="1"/>
        <v>-</v>
      </c>
      <c r="L11" s="107" t="str">
        <f t="shared" ca="1" si="1"/>
        <v>-</v>
      </c>
      <c r="M11" s="107" t="str">
        <f t="shared" ca="1" si="1"/>
        <v>-</v>
      </c>
      <c r="N11" s="107" t="str">
        <f t="shared" ca="1" si="1"/>
        <v>-</v>
      </c>
      <c r="O11" s="107" t="str">
        <f t="shared" ca="1" si="1"/>
        <v>-</v>
      </c>
      <c r="P11" s="107" t="str">
        <f t="shared" ca="1" si="1"/>
        <v>-</v>
      </c>
      <c r="Q11" s="107" t="str">
        <f t="shared" ca="1" si="1"/>
        <v>-</v>
      </c>
      <c r="R11" s="107">
        <f t="shared" ca="1" si="1"/>
        <v>1.4739412485493241E-2</v>
      </c>
      <c r="S11" s="107">
        <f t="shared" ca="1" si="1"/>
        <v>0</v>
      </c>
      <c r="T11" s="107">
        <f t="shared" ca="1" si="1"/>
        <v>8.3619098207038611E-2</v>
      </c>
      <c r="U11" s="107">
        <f t="shared" ca="1" si="1"/>
        <v>-2.2775153788894584E-2</v>
      </c>
      <c r="V11" s="66"/>
      <c r="W11" s="66"/>
    </row>
    <row r="12" spans="1:23" ht="18" customHeight="1" x14ac:dyDescent="0.35">
      <c r="A12" s="262"/>
      <c r="B12" s="66">
        <v>5</v>
      </c>
      <c r="C12" s="108" t="s">
        <v>81</v>
      </c>
      <c r="D12" s="66" t="s">
        <v>91</v>
      </c>
      <c r="E12" s="66" t="s">
        <v>92</v>
      </c>
      <c r="F12" s="66" t="s">
        <v>474</v>
      </c>
      <c r="G12" s="107">
        <f t="shared" ca="1" si="0"/>
        <v>2.5586880391927906E-2</v>
      </c>
      <c r="H12" s="107">
        <f t="shared" ca="1" si="1"/>
        <v>1.5394872960635327E-2</v>
      </c>
      <c r="I12" s="107">
        <f t="shared" ca="1" si="1"/>
        <v>2.9511781995709304E-2</v>
      </c>
      <c r="J12" s="107" t="str">
        <f t="shared" ca="1" si="1"/>
        <v>-</v>
      </c>
      <c r="K12" s="107" t="str">
        <f t="shared" ca="1" si="1"/>
        <v>-</v>
      </c>
      <c r="L12" s="107" t="str">
        <f t="shared" ca="1" si="1"/>
        <v>-</v>
      </c>
      <c r="M12" s="107" t="str">
        <f t="shared" ca="1" si="1"/>
        <v>-</v>
      </c>
      <c r="N12" s="107" t="str">
        <f t="shared" ca="1" si="1"/>
        <v>-</v>
      </c>
      <c r="O12" s="107" t="str">
        <f t="shared" ca="1" si="1"/>
        <v>-</v>
      </c>
      <c r="P12" s="107" t="str">
        <f t="shared" ca="1" si="1"/>
        <v>-</v>
      </c>
      <c r="Q12" s="107" t="str">
        <f t="shared" ca="1" si="1"/>
        <v>-</v>
      </c>
      <c r="R12" s="107" t="str">
        <f t="shared" ca="1" si="1"/>
        <v>-</v>
      </c>
      <c r="S12" s="107">
        <f t="shared" ca="1" si="1"/>
        <v>0</v>
      </c>
      <c r="T12" s="107">
        <f t="shared" ca="1" si="1"/>
        <v>7.7160774696003187E-2</v>
      </c>
      <c r="U12" s="107" t="str">
        <f t="shared" ca="1" si="1"/>
        <v>-</v>
      </c>
      <c r="V12" s="66"/>
      <c r="W12" s="66"/>
    </row>
    <row r="13" spans="1:23" ht="18" customHeight="1" x14ac:dyDescent="0.35">
      <c r="A13" s="262"/>
      <c r="B13" s="66">
        <v>6</v>
      </c>
      <c r="C13" s="108" t="s">
        <v>82</v>
      </c>
      <c r="D13" s="66" t="s">
        <v>91</v>
      </c>
      <c r="E13" s="66" t="s">
        <v>92</v>
      </c>
      <c r="F13" s="66" t="s">
        <v>501</v>
      </c>
      <c r="G13" s="107">
        <f t="shared" ca="1" si="0"/>
        <v>4.3711208792688951E-2</v>
      </c>
      <c r="H13" s="107">
        <f t="shared" ca="1" si="1"/>
        <v>3.1723117641047668E-2</v>
      </c>
      <c r="I13" s="107">
        <f t="shared" ca="1" si="1"/>
        <v>8.2410184731349673E-2</v>
      </c>
      <c r="J13" s="107" t="str">
        <f t="shared" ca="1" si="1"/>
        <v>-</v>
      </c>
      <c r="K13" s="107" t="str">
        <f t="shared" ca="1" si="1"/>
        <v>-</v>
      </c>
      <c r="L13" s="107" t="str">
        <f t="shared" ca="1" si="1"/>
        <v>-</v>
      </c>
      <c r="M13" s="107" t="str">
        <f t="shared" ca="1" si="1"/>
        <v>-</v>
      </c>
      <c r="N13" s="107" t="str">
        <f t="shared" ca="1" si="1"/>
        <v>-</v>
      </c>
      <c r="O13" s="107" t="str">
        <f t="shared" ca="1" si="1"/>
        <v>-</v>
      </c>
      <c r="P13" s="107" t="str">
        <f t="shared" ca="1" si="1"/>
        <v>-</v>
      </c>
      <c r="Q13" s="107" t="str">
        <f t="shared" ca="1" si="1"/>
        <v>-</v>
      </c>
      <c r="R13" s="107" t="str">
        <f t="shared" ca="1" si="1"/>
        <v>-</v>
      </c>
      <c r="S13" s="107">
        <f t="shared" ca="1" si="1"/>
        <v>0</v>
      </c>
      <c r="T13" s="107">
        <f t="shared" ca="1" si="1"/>
        <v>9.4239326739595439E-2</v>
      </c>
      <c r="U13" s="107" t="str">
        <f t="shared" ca="1" si="1"/>
        <v>-</v>
      </c>
      <c r="V13" s="66"/>
      <c r="W13" s="66"/>
    </row>
    <row r="14" spans="1:23" ht="18" customHeight="1" x14ac:dyDescent="0.35">
      <c r="A14" s="262"/>
      <c r="B14" s="66">
        <v>7</v>
      </c>
      <c r="C14" s="108" t="s">
        <v>83</v>
      </c>
      <c r="D14" s="66" t="s">
        <v>91</v>
      </c>
      <c r="E14" s="66" t="s">
        <v>92</v>
      </c>
      <c r="F14" s="66" t="s">
        <v>502</v>
      </c>
      <c r="G14" s="107">
        <f t="shared" ca="1" si="0"/>
        <v>3.7484401822830332E-2</v>
      </c>
      <c r="H14" s="107">
        <f t="shared" ca="1" si="1"/>
        <v>2.8290826215066293E-2</v>
      </c>
      <c r="I14" s="107">
        <f t="shared" ca="1" si="1"/>
        <v>7.7399789810619374E-2</v>
      </c>
      <c r="J14" s="107" t="str">
        <f t="shared" ca="1" si="1"/>
        <v>-</v>
      </c>
      <c r="K14" s="107" t="str">
        <f t="shared" ca="1" si="1"/>
        <v>-</v>
      </c>
      <c r="L14" s="107" t="str">
        <f t="shared" ca="1" si="1"/>
        <v>-</v>
      </c>
      <c r="M14" s="107" t="str">
        <f t="shared" ca="1" si="1"/>
        <v>-</v>
      </c>
      <c r="N14" s="107" t="str">
        <f t="shared" ca="1" si="1"/>
        <v>-</v>
      </c>
      <c r="O14" s="107" t="str">
        <f t="shared" ca="1" si="1"/>
        <v>-</v>
      </c>
      <c r="P14" s="107" t="str">
        <f t="shared" ca="1" si="1"/>
        <v>-</v>
      </c>
      <c r="Q14" s="107" t="str">
        <f t="shared" ca="1" si="1"/>
        <v>-</v>
      </c>
      <c r="R14" s="107">
        <f t="shared" ca="1" si="1"/>
        <v>2.5962735055252054E-2</v>
      </c>
      <c r="S14" s="107">
        <f t="shared" ca="1" si="1"/>
        <v>0</v>
      </c>
      <c r="T14" s="107">
        <f t="shared" ca="1" si="1"/>
        <v>9.5960641414998854E-2</v>
      </c>
      <c r="U14" s="107">
        <f t="shared" ca="1" si="1"/>
        <v>4.9032312884607528E-2</v>
      </c>
      <c r="V14" s="66"/>
      <c r="W14" s="66"/>
    </row>
    <row r="15" spans="1:23" ht="18" customHeight="1" x14ac:dyDescent="0.35">
      <c r="A15" s="262"/>
      <c r="B15" s="66">
        <v>8</v>
      </c>
      <c r="C15" s="108" t="s">
        <v>143</v>
      </c>
      <c r="D15" s="66" t="s">
        <v>91</v>
      </c>
      <c r="E15" s="66" t="s">
        <v>92</v>
      </c>
      <c r="F15" s="66" t="s">
        <v>503</v>
      </c>
      <c r="G15" s="107">
        <f t="shared" ca="1" si="0"/>
        <v>3.6591308864299746E-2</v>
      </c>
      <c r="H15" s="107">
        <f t="shared" ca="1" si="1"/>
        <v>2.7721314937673661E-2</v>
      </c>
      <c r="I15" s="107">
        <f t="shared" ca="1" si="1"/>
        <v>7.6333530973267893E-2</v>
      </c>
      <c r="J15" s="107" t="str">
        <f t="shared" ca="1" si="1"/>
        <v>-</v>
      </c>
      <c r="K15" s="107" t="str">
        <f t="shared" ca="1" si="1"/>
        <v>-</v>
      </c>
      <c r="L15" s="107" t="str">
        <f t="shared" ca="1" si="1"/>
        <v>-</v>
      </c>
      <c r="M15" s="107" t="str">
        <f t="shared" ca="1" si="1"/>
        <v>-</v>
      </c>
      <c r="N15" s="107" t="str">
        <f t="shared" ca="1" si="1"/>
        <v>-</v>
      </c>
      <c r="O15" s="107" t="str">
        <f t="shared" ca="1" si="1"/>
        <v>-</v>
      </c>
      <c r="P15" s="107" t="str">
        <f t="shared" ca="1" si="1"/>
        <v>-</v>
      </c>
      <c r="Q15" s="107" t="str">
        <f t="shared" ca="1" si="1"/>
        <v>-</v>
      </c>
      <c r="R15" s="107">
        <f t="shared" ca="1" si="1"/>
        <v>2.5273415468867199E-2</v>
      </c>
      <c r="S15" s="107">
        <f t="shared" ca="1" si="1"/>
        <v>0</v>
      </c>
      <c r="T15" s="107">
        <f t="shared" ca="1" si="1"/>
        <v>9.5673715994652714E-2</v>
      </c>
      <c r="U15" s="107">
        <f t="shared" ca="1" si="1"/>
        <v>4.7774246314070415E-2</v>
      </c>
      <c r="V15" s="66"/>
      <c r="W15" s="66"/>
    </row>
    <row r="16" spans="1:23" ht="18" customHeight="1" x14ac:dyDescent="0.35">
      <c r="A16" s="262"/>
      <c r="B16" s="66">
        <v>9</v>
      </c>
      <c r="C16" s="108" t="s">
        <v>144</v>
      </c>
      <c r="D16" s="66" t="s">
        <v>91</v>
      </c>
      <c r="E16" s="66" t="s">
        <v>92</v>
      </c>
      <c r="F16" s="66" t="s">
        <v>504</v>
      </c>
      <c r="G16" s="107">
        <f t="shared" ca="1" si="0"/>
        <v>1.1894633183614473E-2</v>
      </c>
      <c r="H16" s="107">
        <f t="shared" ca="1" si="1"/>
        <v>7.468783336285212E-3</v>
      </c>
      <c r="I16" s="107">
        <f t="shared" ca="1" si="1"/>
        <v>-4.6821777106503685E-3</v>
      </c>
      <c r="J16" s="107" t="str">
        <f t="shared" ca="1" si="1"/>
        <v>-</v>
      </c>
      <c r="K16" s="107" t="str">
        <f t="shared" ca="1" si="1"/>
        <v>-</v>
      </c>
      <c r="L16" s="107" t="str">
        <f t="shared" ca="1" si="1"/>
        <v>-</v>
      </c>
      <c r="M16" s="107" t="str">
        <f t="shared" ca="1" si="1"/>
        <v>-</v>
      </c>
      <c r="N16" s="107" t="str">
        <f t="shared" ca="1" si="1"/>
        <v>-</v>
      </c>
      <c r="O16" s="107" t="str">
        <f t="shared" ca="1" si="1"/>
        <v>-</v>
      </c>
      <c r="P16" s="107" t="str">
        <f t="shared" ca="1" si="1"/>
        <v>-</v>
      </c>
      <c r="Q16" s="107" t="str">
        <f t="shared" ca="1" si="1"/>
        <v>-</v>
      </c>
      <c r="R16" s="107">
        <f t="shared" ca="1" si="1"/>
        <v>4.922817181269782E-2</v>
      </c>
      <c r="S16" s="107">
        <f t="shared" ca="1" si="1"/>
        <v>0</v>
      </c>
      <c r="T16" s="107">
        <f t="shared" ca="1" si="1"/>
        <v>3.8563177637197549E-2</v>
      </c>
      <c r="U16" s="107">
        <f t="shared" ca="1" si="1"/>
        <v>-2.8673414972982141E-2</v>
      </c>
      <c r="V16" s="66"/>
      <c r="W16" s="66"/>
    </row>
    <row r="17" spans="2:23" ht="18" customHeight="1" x14ac:dyDescent="0.35">
      <c r="B17" s="66">
        <v>10</v>
      </c>
      <c r="C17" s="108" t="s">
        <v>145</v>
      </c>
      <c r="D17" s="66" t="s">
        <v>91</v>
      </c>
      <c r="E17" s="66" t="s">
        <v>92</v>
      </c>
      <c r="F17" s="66" t="s">
        <v>505</v>
      </c>
      <c r="G17" s="107">
        <f t="shared" ca="1" si="0"/>
        <v>6.8474445615609118E-3</v>
      </c>
      <c r="H17" s="107">
        <f t="shared" ca="1" si="1"/>
        <v>6.7963666411091249E-3</v>
      </c>
      <c r="I17" s="107">
        <f t="shared" ca="1" si="1"/>
        <v>-8.5807710553881169E-3</v>
      </c>
      <c r="J17" s="107" t="str">
        <f t="shared" ca="1" si="1"/>
        <v>-</v>
      </c>
      <c r="K17" s="107" t="str">
        <f t="shared" ca="1" si="1"/>
        <v>-</v>
      </c>
      <c r="L17" s="107" t="str">
        <f t="shared" ca="1" si="1"/>
        <v>-</v>
      </c>
      <c r="M17" s="107" t="str">
        <f t="shared" ca="1" si="1"/>
        <v>-</v>
      </c>
      <c r="N17" s="107" t="str">
        <f t="shared" ca="1" si="1"/>
        <v>-</v>
      </c>
      <c r="O17" s="107" t="str">
        <f t="shared" ca="1" si="1"/>
        <v>-</v>
      </c>
      <c r="P17" s="107" t="str">
        <f t="shared" ca="1" si="1"/>
        <v>-</v>
      </c>
      <c r="Q17" s="107" t="str">
        <f t="shared" ca="1" si="1"/>
        <v>-</v>
      </c>
      <c r="R17" s="107">
        <f t="shared" ca="1" si="1"/>
        <v>3.6913259548187603E-2</v>
      </c>
      <c r="S17" s="107">
        <f t="shared" ca="1" si="1"/>
        <v>0</v>
      </c>
      <c r="T17" s="107">
        <f t="shared" ca="1" si="1"/>
        <v>3.0997237372436693E-2</v>
      </c>
      <c r="U17" s="107">
        <f t="shared" ca="1" si="1"/>
        <v>-1.6849359867149829E-2</v>
      </c>
      <c r="V17" s="66"/>
      <c r="W17" s="66"/>
    </row>
    <row r="18" spans="2:23" ht="18" customHeight="1" x14ac:dyDescent="0.35">
      <c r="B18" s="66">
        <v>11</v>
      </c>
      <c r="C18" s="108" t="s">
        <v>146</v>
      </c>
      <c r="D18" s="66" t="s">
        <v>91</v>
      </c>
      <c r="E18" s="66" t="s">
        <v>92</v>
      </c>
      <c r="F18" s="66" t="s">
        <v>506</v>
      </c>
      <c r="G18" s="107">
        <f t="shared" ca="1" si="0"/>
        <v>3.0941377270403995E-3</v>
      </c>
      <c r="H18" s="107">
        <f t="shared" ca="1" si="1"/>
        <v>7.233177301811845E-3</v>
      </c>
      <c r="I18" s="107">
        <f t="shared" ca="1" si="1"/>
        <v>8.1751217589295707E-3</v>
      </c>
      <c r="J18" s="107" t="str">
        <f t="shared" ca="1" si="1"/>
        <v>-</v>
      </c>
      <c r="K18" s="107" t="str">
        <f t="shared" ca="1" si="1"/>
        <v>-</v>
      </c>
      <c r="L18" s="107" t="str">
        <f t="shared" ca="1" si="1"/>
        <v>-</v>
      </c>
      <c r="M18" s="107" t="str">
        <f t="shared" ca="1" si="1"/>
        <v>-</v>
      </c>
      <c r="N18" s="107" t="str">
        <f t="shared" ca="1" si="1"/>
        <v>-</v>
      </c>
      <c r="O18" s="107" t="str">
        <f t="shared" ca="1" si="1"/>
        <v>-</v>
      </c>
      <c r="P18" s="107" t="str">
        <f t="shared" ca="1" si="1"/>
        <v>-</v>
      </c>
      <c r="Q18" s="107" t="str">
        <f t="shared" ca="1" si="1"/>
        <v>-</v>
      </c>
      <c r="R18" s="107">
        <f t="shared" ca="1" si="1"/>
        <v>3.8515192935640472E-2</v>
      </c>
      <c r="S18" s="107">
        <f t="shared" ca="1" si="1"/>
        <v>0</v>
      </c>
      <c r="T18" s="107">
        <f t="shared" ca="1" si="1"/>
        <v>2.9879361772037403E-2</v>
      </c>
      <c r="U18" s="107">
        <f t="shared" ca="1" si="1"/>
        <v>-1.0594230151739515E-2</v>
      </c>
      <c r="V18" s="66"/>
      <c r="W18" s="66"/>
    </row>
    <row r="19" spans="2:23" ht="18" customHeight="1" x14ac:dyDescent="0.35">
      <c r="B19" s="66">
        <v>12</v>
      </c>
      <c r="C19" s="108" t="s">
        <v>147</v>
      </c>
      <c r="D19" s="66" t="s">
        <v>91</v>
      </c>
      <c r="E19" s="66" t="s">
        <v>92</v>
      </c>
      <c r="F19" s="66" t="s">
        <v>507</v>
      </c>
      <c r="G19" s="107" t="str">
        <f t="shared" ca="1" si="0"/>
        <v>-</v>
      </c>
      <c r="H19" s="107">
        <f t="shared" ca="1" si="1"/>
        <v>1.9804263663709201E-2</v>
      </c>
      <c r="I19" s="107">
        <f t="shared" ca="1" si="1"/>
        <v>8.2786440377099813E-2</v>
      </c>
      <c r="J19" s="107" t="str">
        <f t="shared" ca="1" si="1"/>
        <v>-</v>
      </c>
      <c r="K19" s="107" t="str">
        <f t="shared" ca="1" si="1"/>
        <v>-</v>
      </c>
      <c r="L19" s="107" t="str">
        <f t="shared" ca="1" si="1"/>
        <v>-</v>
      </c>
      <c r="M19" s="107" t="str">
        <f t="shared" ca="1" si="1"/>
        <v>-</v>
      </c>
      <c r="N19" s="107" t="str">
        <f t="shared" ca="1" si="1"/>
        <v>-</v>
      </c>
      <c r="O19" s="107" t="str">
        <f t="shared" ca="1" si="1"/>
        <v>-</v>
      </c>
      <c r="P19" s="107" t="str">
        <f t="shared" ca="1" si="1"/>
        <v>-</v>
      </c>
      <c r="Q19" s="107" t="str">
        <f t="shared" ca="1" si="1"/>
        <v>-</v>
      </c>
      <c r="R19" s="107" t="str">
        <f t="shared" ca="1" si="1"/>
        <v>-</v>
      </c>
      <c r="S19" s="107" t="str">
        <f t="shared" ca="1" si="1"/>
        <v>-</v>
      </c>
      <c r="T19" s="107">
        <f t="shared" ca="1" si="1"/>
        <v>6.2574017663203613E-2</v>
      </c>
      <c r="U19" s="107" t="str">
        <f t="shared" ca="1" si="1"/>
        <v>-</v>
      </c>
      <c r="V19" s="66"/>
      <c r="W19" s="66"/>
    </row>
    <row r="20" spans="2:23" ht="18" customHeight="1" x14ac:dyDescent="0.35">
      <c r="B20" s="66">
        <v>13</v>
      </c>
      <c r="C20" s="108" t="s">
        <v>148</v>
      </c>
      <c r="D20" s="66" t="s">
        <v>91</v>
      </c>
      <c r="E20" s="66" t="s">
        <v>92</v>
      </c>
      <c r="F20" s="66" t="s">
        <v>516</v>
      </c>
      <c r="G20" s="107">
        <f t="shared" ca="1" si="0"/>
        <v>8.0729760166718938E-4</v>
      </c>
      <c r="H20" s="107">
        <f t="shared" ca="1" si="1"/>
        <v>1.9549580431470646E-3</v>
      </c>
      <c r="I20" s="107">
        <f t="shared" ca="1" si="1"/>
        <v>1.2052379762208701E-2</v>
      </c>
      <c r="J20" s="107" t="str">
        <f t="shared" ca="1" si="1"/>
        <v>-</v>
      </c>
      <c r="K20" s="107" t="str">
        <f t="shared" ca="1" si="1"/>
        <v>-</v>
      </c>
      <c r="L20" s="107" t="str">
        <f t="shared" ca="1" si="1"/>
        <v>-</v>
      </c>
      <c r="M20" s="107" t="str">
        <f t="shared" ca="1" si="1"/>
        <v>-</v>
      </c>
      <c r="N20" s="107" t="str">
        <f t="shared" ca="1" si="1"/>
        <v>-</v>
      </c>
      <c r="O20" s="107" t="str">
        <f t="shared" ca="1" si="1"/>
        <v>-</v>
      </c>
      <c r="P20" s="107" t="str">
        <f t="shared" ca="1" si="1"/>
        <v>-</v>
      </c>
      <c r="Q20" s="107" t="str">
        <f t="shared" ca="1" si="1"/>
        <v>-</v>
      </c>
      <c r="R20" s="107">
        <f t="shared" ca="1" si="1"/>
        <v>4.5074466237420658E-3</v>
      </c>
      <c r="S20" s="107">
        <f t="shared" ca="1" si="1"/>
        <v>0</v>
      </c>
      <c r="T20" s="107">
        <f t="shared" ca="1" si="1"/>
        <v>4.8750354901704505E-2</v>
      </c>
      <c r="U20" s="107">
        <f t="shared" ca="1" si="1"/>
        <v>8.1613791636635982E-3</v>
      </c>
      <c r="V20" s="66"/>
      <c r="W20" s="66"/>
    </row>
    <row r="21" spans="2:23" ht="18" customHeight="1" x14ac:dyDescent="0.35">
      <c r="B21" s="66">
        <v>14</v>
      </c>
      <c r="C21" s="108" t="s">
        <v>149</v>
      </c>
      <c r="D21" s="66" t="s">
        <v>91</v>
      </c>
      <c r="E21" s="66" t="s">
        <v>92</v>
      </c>
      <c r="F21" s="66" t="s">
        <v>509</v>
      </c>
      <c r="G21" s="107">
        <f t="shared" ca="1" si="0"/>
        <v>-1.1249746340552778E-4</v>
      </c>
      <c r="H21" s="107">
        <f t="shared" ca="1" si="1"/>
        <v>2.0356968068962838E-3</v>
      </c>
      <c r="I21" s="107">
        <f t="shared" ca="1" si="1"/>
        <v>8.0622471292711821E-3</v>
      </c>
      <c r="J21" s="107" t="str">
        <f t="shared" ca="1" si="1"/>
        <v>-</v>
      </c>
      <c r="K21" s="107" t="str">
        <f t="shared" ca="1" si="1"/>
        <v>-</v>
      </c>
      <c r="L21" s="107" t="str">
        <f t="shared" ca="1" si="1"/>
        <v>-</v>
      </c>
      <c r="M21" s="107" t="str">
        <f t="shared" ca="1" si="1"/>
        <v>-</v>
      </c>
      <c r="N21" s="107" t="str">
        <f t="shared" ca="1" si="1"/>
        <v>-</v>
      </c>
      <c r="O21" s="107" t="str">
        <f t="shared" ca="1" si="1"/>
        <v>-</v>
      </c>
      <c r="P21" s="107" t="str">
        <f t="shared" ca="1" si="1"/>
        <v>-</v>
      </c>
      <c r="Q21" s="107" t="str">
        <f t="shared" ca="1" si="1"/>
        <v>-</v>
      </c>
      <c r="R21" s="107">
        <f t="shared" ca="1" si="1"/>
        <v>4.0677738857327157E-3</v>
      </c>
      <c r="S21" s="107">
        <f t="shared" ca="1" si="1"/>
        <v>0</v>
      </c>
      <c r="T21" s="107">
        <f t="shared" ca="1" si="1"/>
        <v>4.3102006779721619E-2</v>
      </c>
      <c r="U21" s="107">
        <f t="shared" ca="1" si="1"/>
        <v>6.2796032203261713E-3</v>
      </c>
      <c r="V21" s="66"/>
      <c r="W21" s="66"/>
    </row>
    <row r="22" spans="2:23" ht="18" customHeight="1" x14ac:dyDescent="0.35">
      <c r="B22" s="66">
        <v>15</v>
      </c>
      <c r="C22" s="108" t="s">
        <v>150</v>
      </c>
      <c r="D22" s="66" t="s">
        <v>91</v>
      </c>
      <c r="E22" s="66" t="s">
        <v>92</v>
      </c>
      <c r="F22" s="66" t="s">
        <v>508</v>
      </c>
      <c r="G22" s="107">
        <f t="shared" ca="1" si="0"/>
        <v>3.893558868051707E-3</v>
      </c>
      <c r="H22" s="107">
        <f t="shared" ca="1" si="1"/>
        <v>2.5683363537721748E-3</v>
      </c>
      <c r="I22" s="107">
        <f t="shared" ca="1" si="1"/>
        <v>1.0353802801778039E-2</v>
      </c>
      <c r="J22" s="107" t="str">
        <f t="shared" ca="1" si="1"/>
        <v>-</v>
      </c>
      <c r="K22" s="107" t="str">
        <f t="shared" ca="1" si="1"/>
        <v>-</v>
      </c>
      <c r="L22" s="107" t="str">
        <f t="shared" ca="1" si="1"/>
        <v>-</v>
      </c>
      <c r="M22" s="107" t="str">
        <f t="shared" ca="1" si="1"/>
        <v>-</v>
      </c>
      <c r="N22" s="107" t="str">
        <f t="shared" ca="1" si="1"/>
        <v>-</v>
      </c>
      <c r="O22" s="107" t="str">
        <f t="shared" ca="1" si="1"/>
        <v>-</v>
      </c>
      <c r="P22" s="107" t="str">
        <f t="shared" ca="1" si="1"/>
        <v>-</v>
      </c>
      <c r="Q22" s="107" t="str">
        <f t="shared" ca="1" si="1"/>
        <v>-</v>
      </c>
      <c r="R22" s="107" t="str">
        <f t="shared" ca="1" si="1"/>
        <v>-</v>
      </c>
      <c r="S22" s="107" t="str">
        <f t="shared" ca="1" si="1"/>
        <v>-</v>
      </c>
      <c r="T22" s="107">
        <f t="shared" ca="1" si="1"/>
        <v>2.3448939845829003E-2</v>
      </c>
      <c r="U22" s="107" t="str">
        <f t="shared" ca="1" si="1"/>
        <v>-</v>
      </c>
      <c r="V22" s="66"/>
      <c r="W22" s="66"/>
    </row>
    <row r="23" spans="2:23" ht="18" customHeight="1" x14ac:dyDescent="0.35">
      <c r="B23" s="66">
        <v>16</v>
      </c>
      <c r="C23" s="108" t="s">
        <v>151</v>
      </c>
      <c r="D23" s="66" t="s">
        <v>91</v>
      </c>
      <c r="E23" s="66" t="s">
        <v>92</v>
      </c>
      <c r="F23" s="66" t="s">
        <v>510</v>
      </c>
      <c r="G23" s="107">
        <f t="shared" ca="1" si="0"/>
        <v>3.4792114804626816E-3</v>
      </c>
      <c r="H23" s="107">
        <f t="shared" ca="1" si="1"/>
        <v>2.5950416888889634E-3</v>
      </c>
      <c r="I23" s="107">
        <f t="shared" ca="1" si="1"/>
        <v>8.8529630547001838E-3</v>
      </c>
      <c r="J23" s="107" t="str">
        <f t="shared" ca="1" si="1"/>
        <v>-</v>
      </c>
      <c r="K23" s="107" t="str">
        <f t="shared" ca="1" si="1"/>
        <v>-</v>
      </c>
      <c r="L23" s="107" t="str">
        <f t="shared" ca="1" si="1"/>
        <v>-</v>
      </c>
      <c r="M23" s="107" t="str">
        <f t="shared" ca="1" si="1"/>
        <v>-</v>
      </c>
      <c r="N23" s="107" t="str">
        <f t="shared" ca="1" si="1"/>
        <v>-</v>
      </c>
      <c r="O23" s="107" t="str">
        <f t="shared" ca="1" si="1"/>
        <v>-</v>
      </c>
      <c r="P23" s="107" t="str">
        <f t="shared" ca="1" si="1"/>
        <v>-</v>
      </c>
      <c r="Q23" s="107" t="str">
        <f t="shared" ca="1" si="1"/>
        <v>-</v>
      </c>
      <c r="R23" s="107" t="str">
        <f t="shared" ca="1" si="1"/>
        <v>-</v>
      </c>
      <c r="S23" s="107" t="str">
        <f t="shared" ca="1" si="1"/>
        <v>-</v>
      </c>
      <c r="T23" s="107">
        <f t="shared" ca="1" si="1"/>
        <v>2.3068558960969578E-2</v>
      </c>
      <c r="U23" s="107" t="str">
        <f t="shared" ca="1" si="1"/>
        <v>-</v>
      </c>
      <c r="V23" s="66"/>
      <c r="W23" s="66"/>
    </row>
    <row r="24" spans="2:23" ht="18" customHeight="1" x14ac:dyDescent="0.35">
      <c r="B24" s="66">
        <v>17</v>
      </c>
      <c r="C24" s="108" t="s">
        <v>152</v>
      </c>
      <c r="D24" s="66" t="s">
        <v>91</v>
      </c>
      <c r="E24" s="66" t="s">
        <v>92</v>
      </c>
      <c r="F24" s="463" t="s">
        <v>511</v>
      </c>
      <c r="G24" s="107" t="str">
        <f t="shared" ca="1" si="0"/>
        <v>-</v>
      </c>
      <c r="H24" s="107">
        <f t="shared" ref="H24:U24" ca="1" si="2">IFERROR(INDEX(INDIRECT("'"&amp;$C24&amp;"'!C4:Y72"),MATCH(H$6,INDIRECT("'"&amp;$C24&amp;"'!D4:D72"),0),MATCH($F$6,INDIRECT("'"&amp;$C24&amp;"'!C4:Y4"),0)),"-")</f>
        <v>2.2716957598736139E-3</v>
      </c>
      <c r="I24" s="107">
        <f t="shared" ca="1" si="2"/>
        <v>2.7792930094924975E-2</v>
      </c>
      <c r="J24" s="107" t="str">
        <f t="shared" ca="1" si="2"/>
        <v>-</v>
      </c>
      <c r="K24" s="107" t="str">
        <f t="shared" ca="1" si="2"/>
        <v>-</v>
      </c>
      <c r="L24" s="107" t="str">
        <f t="shared" ca="1" si="2"/>
        <v>-</v>
      </c>
      <c r="M24" s="107" t="str">
        <f t="shared" ca="1" si="2"/>
        <v>-</v>
      </c>
      <c r="N24" s="107" t="str">
        <f t="shared" ca="1" si="2"/>
        <v>-</v>
      </c>
      <c r="O24" s="107" t="str">
        <f t="shared" ca="1" si="2"/>
        <v>-</v>
      </c>
      <c r="P24" s="107" t="str">
        <f t="shared" ca="1" si="2"/>
        <v>-</v>
      </c>
      <c r="Q24" s="107" t="str">
        <f t="shared" ca="1" si="2"/>
        <v>-</v>
      </c>
      <c r="R24" s="107" t="str">
        <f t="shared" ca="1" si="2"/>
        <v>-</v>
      </c>
      <c r="S24" s="107" t="str">
        <f t="shared" ca="1" si="2"/>
        <v>-</v>
      </c>
      <c r="T24" s="107" t="str">
        <f t="shared" ca="1" si="2"/>
        <v>-</v>
      </c>
      <c r="U24" s="107" t="str">
        <f t="shared" ca="1" si="2"/>
        <v>-</v>
      </c>
      <c r="V24" s="66"/>
      <c r="W24" s="66"/>
    </row>
    <row r="25" spans="2:23" ht="18" customHeight="1" x14ac:dyDescent="0.35">
      <c r="B25" s="66">
        <v>18</v>
      </c>
      <c r="C25" s="108" t="s">
        <v>153</v>
      </c>
      <c r="D25" s="66" t="s">
        <v>91</v>
      </c>
      <c r="E25" s="66" t="s">
        <v>92</v>
      </c>
      <c r="F25" s="463" t="s">
        <v>512</v>
      </c>
      <c r="G25" s="107" t="str">
        <f t="shared" ref="G25:U37" ca="1" si="3">IFERROR(INDEX(INDIRECT("'"&amp;$C25&amp;"'!C4:Y72"),MATCH(G$6,INDIRECT("'"&amp;$C25&amp;"'!D4:D72"),0),MATCH($F$6,INDIRECT("'"&amp;$C25&amp;"'!C4:Y4"),0)),"-")</f>
        <v>-</v>
      </c>
      <c r="H25" s="107">
        <f t="shared" ca="1" si="3"/>
        <v>3.0060475405736437E-2</v>
      </c>
      <c r="I25" s="107">
        <f t="shared" ca="1" si="3"/>
        <v>8.2159397049662686E-2</v>
      </c>
      <c r="J25" s="107" t="str">
        <f t="shared" ca="1" si="3"/>
        <v>-</v>
      </c>
      <c r="K25" s="107" t="str">
        <f t="shared" ca="1" si="3"/>
        <v>-</v>
      </c>
      <c r="L25" s="107" t="str">
        <f t="shared" ca="1" si="3"/>
        <v>-</v>
      </c>
      <c r="M25" s="107" t="str">
        <f t="shared" ca="1" si="3"/>
        <v>-</v>
      </c>
      <c r="N25" s="107" t="str">
        <f t="shared" ca="1" si="3"/>
        <v>-</v>
      </c>
      <c r="O25" s="107" t="str">
        <f t="shared" ca="1" si="3"/>
        <v>-</v>
      </c>
      <c r="P25" s="107" t="str">
        <f t="shared" ca="1" si="3"/>
        <v>-</v>
      </c>
      <c r="Q25" s="107" t="str">
        <f t="shared" ca="1" si="3"/>
        <v>-</v>
      </c>
      <c r="R25" s="107">
        <f t="shared" ca="1" si="3"/>
        <v>3.4619115655987E-2</v>
      </c>
      <c r="S25" s="107" t="str">
        <f t="shared" ca="1" si="3"/>
        <v>-</v>
      </c>
      <c r="T25" s="107">
        <f t="shared" ca="1" si="3"/>
        <v>7.8182800283306125E-2</v>
      </c>
      <c r="U25" s="107">
        <f t="shared" ca="1" si="3"/>
        <v>7.8909728714010821E-2</v>
      </c>
      <c r="V25" s="66"/>
      <c r="W25" s="66"/>
    </row>
    <row r="26" spans="2:23" ht="18" customHeight="1" x14ac:dyDescent="0.35">
      <c r="B26" s="66">
        <v>19</v>
      </c>
      <c r="C26" s="108" t="s">
        <v>154</v>
      </c>
      <c r="D26" s="66" t="s">
        <v>91</v>
      </c>
      <c r="E26" s="66" t="s">
        <v>92</v>
      </c>
      <c r="F26" s="66" t="s">
        <v>513</v>
      </c>
      <c r="G26" s="107">
        <f t="shared" ca="1" si="3"/>
        <v>4.5356344910120671E-3</v>
      </c>
      <c r="H26" s="107">
        <f t="shared" ca="1" si="3"/>
        <v>7.7523715617985687E-3</v>
      </c>
      <c r="I26" s="107">
        <f t="shared" ca="1" si="3"/>
        <v>1.8134943395788736E-2</v>
      </c>
      <c r="J26" s="107" t="str">
        <f t="shared" ca="1" si="3"/>
        <v>-</v>
      </c>
      <c r="K26" s="107" t="str">
        <f t="shared" ca="1" si="3"/>
        <v>-</v>
      </c>
      <c r="L26" s="107" t="str">
        <f t="shared" ca="1" si="3"/>
        <v>-</v>
      </c>
      <c r="M26" s="107" t="str">
        <f t="shared" ca="1" si="3"/>
        <v>-</v>
      </c>
      <c r="N26" s="107" t="str">
        <f t="shared" ca="1" si="3"/>
        <v>-</v>
      </c>
      <c r="O26" s="107" t="str">
        <f t="shared" ca="1" si="3"/>
        <v>-</v>
      </c>
      <c r="P26" s="107" t="str">
        <f t="shared" ca="1" si="3"/>
        <v>-</v>
      </c>
      <c r="Q26" s="107" t="str">
        <f t="shared" ca="1" si="3"/>
        <v>-</v>
      </c>
      <c r="R26" s="107">
        <f t="shared" ca="1" si="3"/>
        <v>3.2160582338779677E-3</v>
      </c>
      <c r="S26" s="107">
        <f t="shared" ca="1" si="3"/>
        <v>0</v>
      </c>
      <c r="T26" s="107">
        <f t="shared" ca="1" si="3"/>
        <v>5.4432367473383064E-2</v>
      </c>
      <c r="U26" s="107">
        <f t="shared" ca="1" si="3"/>
        <v>2.9390445956246477E-3</v>
      </c>
      <c r="V26" s="66"/>
      <c r="W26" s="66"/>
    </row>
    <row r="27" spans="2:23" ht="18" customHeight="1" x14ac:dyDescent="0.35">
      <c r="B27" s="66">
        <v>20</v>
      </c>
      <c r="C27" s="108" t="s">
        <v>155</v>
      </c>
      <c r="D27" s="66" t="s">
        <v>91</v>
      </c>
      <c r="E27" s="66" t="s">
        <v>92</v>
      </c>
      <c r="F27" s="66" t="s">
        <v>514</v>
      </c>
      <c r="G27" s="107">
        <f t="shared" ca="1" si="3"/>
        <v>2.4413308240142555E-3</v>
      </c>
      <c r="H27" s="107">
        <f t="shared" ca="1" si="3"/>
        <v>7.0195162744771701E-3</v>
      </c>
      <c r="I27" s="107">
        <f t="shared" ca="1" si="3"/>
        <v>1.1559436349689887E-2</v>
      </c>
      <c r="J27" s="107" t="str">
        <f t="shared" ca="1" si="3"/>
        <v>-</v>
      </c>
      <c r="K27" s="107" t="str">
        <f t="shared" ca="1" si="3"/>
        <v>-</v>
      </c>
      <c r="L27" s="107" t="str">
        <f t="shared" ca="1" si="3"/>
        <v>-</v>
      </c>
      <c r="M27" s="107" t="str">
        <f t="shared" ca="1" si="3"/>
        <v>-</v>
      </c>
      <c r="N27" s="107" t="str">
        <f t="shared" ca="1" si="3"/>
        <v>-</v>
      </c>
      <c r="O27" s="107" t="str">
        <f t="shared" ca="1" si="3"/>
        <v>-</v>
      </c>
      <c r="P27" s="107" t="str">
        <f t="shared" ca="1" si="3"/>
        <v>-</v>
      </c>
      <c r="Q27" s="107" t="str">
        <f t="shared" ca="1" si="3"/>
        <v>-</v>
      </c>
      <c r="R27" s="107">
        <f t="shared" ca="1" si="3"/>
        <v>2.5852453075861548E-3</v>
      </c>
      <c r="S27" s="107">
        <f t="shared" ca="1" si="3"/>
        <v>0</v>
      </c>
      <c r="T27" s="107">
        <f t="shared" ca="1" si="3"/>
        <v>4.0629325922782115E-2</v>
      </c>
      <c r="U27" s="107">
        <f t="shared" ca="1" si="3"/>
        <v>1.1403410018856374E-2</v>
      </c>
      <c r="V27" s="66"/>
      <c r="W27" s="66"/>
    </row>
    <row r="28" spans="2:23" ht="18" customHeight="1" x14ac:dyDescent="0.35">
      <c r="B28" s="66">
        <v>21</v>
      </c>
      <c r="C28" s="108" t="s">
        <v>156</v>
      </c>
      <c r="D28" s="66" t="s">
        <v>91</v>
      </c>
      <c r="E28" s="66" t="s">
        <v>92</v>
      </c>
      <c r="F28" s="360" t="s">
        <v>515</v>
      </c>
      <c r="G28" s="107" t="str">
        <f t="shared" ca="1" si="3"/>
        <v>-</v>
      </c>
      <c r="H28" s="107">
        <f t="shared" ca="1" si="3"/>
        <v>3.0060475405736437E-2</v>
      </c>
      <c r="I28" s="107">
        <f t="shared" ca="1" si="3"/>
        <v>8.2159397049662686E-2</v>
      </c>
      <c r="J28" s="107" t="str">
        <f t="shared" ca="1" si="3"/>
        <v>-</v>
      </c>
      <c r="K28" s="107" t="str">
        <f t="shared" ca="1" si="3"/>
        <v>-</v>
      </c>
      <c r="L28" s="107" t="str">
        <f t="shared" ca="1" si="3"/>
        <v>-</v>
      </c>
      <c r="M28" s="107" t="str">
        <f t="shared" ca="1" si="3"/>
        <v>-</v>
      </c>
      <c r="N28" s="107" t="str">
        <f t="shared" ca="1" si="3"/>
        <v>-</v>
      </c>
      <c r="O28" s="107" t="str">
        <f t="shared" ca="1" si="3"/>
        <v>-</v>
      </c>
      <c r="P28" s="107" t="str">
        <f t="shared" ca="1" si="3"/>
        <v>-</v>
      </c>
      <c r="Q28" s="107" t="str">
        <f t="shared" ca="1" si="3"/>
        <v>-</v>
      </c>
      <c r="R28" s="107">
        <f t="shared" ca="1" si="3"/>
        <v>3.4619115655987E-2</v>
      </c>
      <c r="S28" s="107" t="str">
        <f t="shared" ca="1" si="3"/>
        <v>-</v>
      </c>
      <c r="T28" s="107">
        <f t="shared" ca="1" si="3"/>
        <v>7.8182800283306125E-2</v>
      </c>
      <c r="U28" s="107">
        <f t="shared" ca="1" si="3"/>
        <v>7.8909728714010821E-2</v>
      </c>
      <c r="V28" s="66"/>
      <c r="W28" s="66"/>
    </row>
    <row r="29" spans="2:23" ht="18" customHeight="1" x14ac:dyDescent="0.35">
      <c r="B29" s="66">
        <v>22</v>
      </c>
      <c r="C29" s="108" t="s">
        <v>157</v>
      </c>
      <c r="D29" s="66" t="s">
        <v>91</v>
      </c>
      <c r="E29" s="66" t="s">
        <v>92</v>
      </c>
      <c r="F29" s="66"/>
      <c r="G29" s="107" t="str">
        <f t="shared" ca="1" si="3"/>
        <v>-</v>
      </c>
      <c r="H29" s="107" t="str">
        <f t="shared" ca="1" si="3"/>
        <v>-</v>
      </c>
      <c r="I29" s="107" t="str">
        <f t="shared" ca="1" si="3"/>
        <v>-</v>
      </c>
      <c r="J29" s="107" t="str">
        <f t="shared" ca="1" si="3"/>
        <v>-</v>
      </c>
      <c r="K29" s="107" t="str">
        <f t="shared" ca="1" si="3"/>
        <v>-</v>
      </c>
      <c r="L29" s="107" t="str">
        <f t="shared" ca="1" si="3"/>
        <v>-</v>
      </c>
      <c r="M29" s="107" t="str">
        <f t="shared" ca="1" si="3"/>
        <v>-</v>
      </c>
      <c r="N29" s="107" t="str">
        <f t="shared" ca="1" si="3"/>
        <v>-</v>
      </c>
      <c r="O29" s="107" t="str">
        <f t="shared" ca="1" si="3"/>
        <v>-</v>
      </c>
      <c r="P29" s="107" t="str">
        <f t="shared" ca="1" si="3"/>
        <v>-</v>
      </c>
      <c r="Q29" s="107" t="str">
        <f t="shared" ca="1" si="3"/>
        <v>-</v>
      </c>
      <c r="R29" s="107" t="str">
        <f t="shared" ca="1" si="3"/>
        <v>-</v>
      </c>
      <c r="S29" s="107" t="str">
        <f t="shared" ca="1" si="3"/>
        <v>-</v>
      </c>
      <c r="T29" s="107" t="str">
        <f t="shared" ca="1" si="3"/>
        <v>-</v>
      </c>
      <c r="U29" s="107" t="str">
        <f t="shared" ca="1" si="3"/>
        <v>-</v>
      </c>
      <c r="V29" s="66"/>
      <c r="W29" s="66"/>
    </row>
    <row r="30" spans="2:23" ht="18" customHeight="1" x14ac:dyDescent="0.35">
      <c r="B30" s="66">
        <v>23</v>
      </c>
      <c r="C30" s="108" t="s">
        <v>158</v>
      </c>
      <c r="D30" s="66" t="s">
        <v>91</v>
      </c>
      <c r="E30" s="66" t="s">
        <v>92</v>
      </c>
      <c r="F30" s="66"/>
      <c r="G30" s="107" t="str">
        <f t="shared" ca="1" si="3"/>
        <v>-</v>
      </c>
      <c r="H30" s="107" t="str">
        <f t="shared" ca="1" si="3"/>
        <v>-</v>
      </c>
      <c r="I30" s="107" t="str">
        <f t="shared" ca="1" si="3"/>
        <v>-</v>
      </c>
      <c r="J30" s="107" t="str">
        <f t="shared" ca="1" si="3"/>
        <v>-</v>
      </c>
      <c r="K30" s="107" t="str">
        <f t="shared" ca="1" si="3"/>
        <v>-</v>
      </c>
      <c r="L30" s="107" t="str">
        <f t="shared" ca="1" si="3"/>
        <v>-</v>
      </c>
      <c r="M30" s="107" t="str">
        <f t="shared" ca="1" si="3"/>
        <v>-</v>
      </c>
      <c r="N30" s="107" t="str">
        <f t="shared" ca="1" si="3"/>
        <v>-</v>
      </c>
      <c r="O30" s="107" t="str">
        <f t="shared" ca="1" si="3"/>
        <v>-</v>
      </c>
      <c r="P30" s="107" t="str">
        <f t="shared" ca="1" si="3"/>
        <v>-</v>
      </c>
      <c r="Q30" s="107" t="str">
        <f t="shared" ca="1" si="3"/>
        <v>-</v>
      </c>
      <c r="R30" s="107" t="str">
        <f t="shared" ca="1" si="3"/>
        <v>-</v>
      </c>
      <c r="S30" s="107" t="str">
        <f t="shared" ca="1" si="3"/>
        <v>-</v>
      </c>
      <c r="T30" s="107" t="str">
        <f t="shared" ca="1" si="3"/>
        <v>-</v>
      </c>
      <c r="U30" s="107" t="str">
        <f t="shared" ca="1" si="3"/>
        <v>-</v>
      </c>
      <c r="V30" s="66"/>
      <c r="W30" s="66"/>
    </row>
    <row r="31" spans="2:23" ht="18" customHeight="1" x14ac:dyDescent="0.35">
      <c r="B31" s="66">
        <v>24</v>
      </c>
      <c r="C31" s="108" t="s">
        <v>159</v>
      </c>
      <c r="D31" s="66" t="s">
        <v>91</v>
      </c>
      <c r="E31" s="66" t="s">
        <v>92</v>
      </c>
      <c r="F31" s="66"/>
      <c r="G31" s="107" t="str">
        <f t="shared" ca="1" si="3"/>
        <v>-</v>
      </c>
      <c r="H31" s="107" t="str">
        <f t="shared" ca="1" si="3"/>
        <v>-</v>
      </c>
      <c r="I31" s="107" t="str">
        <f t="shared" ca="1" si="3"/>
        <v>-</v>
      </c>
      <c r="J31" s="107" t="str">
        <f t="shared" ca="1" si="3"/>
        <v>-</v>
      </c>
      <c r="K31" s="107" t="str">
        <f t="shared" ca="1" si="3"/>
        <v>-</v>
      </c>
      <c r="L31" s="107" t="str">
        <f t="shared" ca="1" si="3"/>
        <v>-</v>
      </c>
      <c r="M31" s="107" t="str">
        <f t="shared" ca="1" si="3"/>
        <v>-</v>
      </c>
      <c r="N31" s="107" t="str">
        <f t="shared" ca="1" si="3"/>
        <v>-</v>
      </c>
      <c r="O31" s="107" t="str">
        <f t="shared" ca="1" si="3"/>
        <v>-</v>
      </c>
      <c r="P31" s="107" t="str">
        <f t="shared" ca="1" si="3"/>
        <v>-</v>
      </c>
      <c r="Q31" s="107" t="str">
        <f t="shared" ca="1" si="3"/>
        <v>-</v>
      </c>
      <c r="R31" s="107" t="str">
        <f t="shared" ca="1" si="3"/>
        <v>-</v>
      </c>
      <c r="S31" s="107" t="str">
        <f t="shared" ca="1" si="3"/>
        <v>-</v>
      </c>
      <c r="T31" s="107" t="str">
        <f t="shared" ca="1" si="3"/>
        <v>-</v>
      </c>
      <c r="U31" s="107" t="str">
        <f t="shared" ca="1" si="3"/>
        <v>-</v>
      </c>
      <c r="V31" s="66"/>
      <c r="W31" s="66"/>
    </row>
    <row r="32" spans="2:23" ht="18" customHeight="1" x14ac:dyDescent="0.35">
      <c r="B32" s="66">
        <v>25</v>
      </c>
      <c r="C32" s="108" t="s">
        <v>160</v>
      </c>
      <c r="D32" s="66" t="s">
        <v>91</v>
      </c>
      <c r="E32" s="66" t="s">
        <v>92</v>
      </c>
      <c r="F32" s="66"/>
      <c r="G32" s="107" t="str">
        <f t="shared" ca="1" si="3"/>
        <v>-</v>
      </c>
      <c r="H32" s="107" t="str">
        <f t="shared" ca="1" si="3"/>
        <v>-</v>
      </c>
      <c r="I32" s="107" t="str">
        <f t="shared" ca="1" si="3"/>
        <v>-</v>
      </c>
      <c r="J32" s="107" t="str">
        <f t="shared" ca="1" si="3"/>
        <v>-</v>
      </c>
      <c r="K32" s="107" t="str">
        <f t="shared" ca="1" si="3"/>
        <v>-</v>
      </c>
      <c r="L32" s="107" t="str">
        <f t="shared" ca="1" si="3"/>
        <v>-</v>
      </c>
      <c r="M32" s="107" t="str">
        <f t="shared" ca="1" si="3"/>
        <v>-</v>
      </c>
      <c r="N32" s="107" t="str">
        <f t="shared" ca="1" si="3"/>
        <v>-</v>
      </c>
      <c r="O32" s="107" t="str">
        <f t="shared" ca="1" si="3"/>
        <v>-</v>
      </c>
      <c r="P32" s="107" t="str">
        <f t="shared" ca="1" si="3"/>
        <v>-</v>
      </c>
      <c r="Q32" s="107" t="str">
        <f t="shared" ca="1" si="3"/>
        <v>-</v>
      </c>
      <c r="R32" s="107" t="str">
        <f t="shared" ca="1" si="3"/>
        <v>-</v>
      </c>
      <c r="S32" s="107" t="str">
        <f t="shared" ca="1" si="3"/>
        <v>-</v>
      </c>
      <c r="T32" s="107" t="str">
        <f t="shared" ca="1" si="3"/>
        <v>-</v>
      </c>
      <c r="U32" s="107" t="str">
        <f t="shared" ca="1" si="3"/>
        <v>-</v>
      </c>
      <c r="V32" s="66"/>
      <c r="W32" s="66"/>
    </row>
    <row r="33" spans="2:23" ht="18" customHeight="1" x14ac:dyDescent="0.35">
      <c r="B33" s="66">
        <v>26</v>
      </c>
      <c r="C33" s="108" t="s">
        <v>161</v>
      </c>
      <c r="D33" s="66" t="s">
        <v>91</v>
      </c>
      <c r="E33" s="66" t="s">
        <v>92</v>
      </c>
      <c r="F33" s="66"/>
      <c r="G33" s="107" t="str">
        <f t="shared" ca="1" si="3"/>
        <v>-</v>
      </c>
      <c r="H33" s="107" t="str">
        <f t="shared" ca="1" si="3"/>
        <v>-</v>
      </c>
      <c r="I33" s="107" t="str">
        <f t="shared" ca="1" si="3"/>
        <v>-</v>
      </c>
      <c r="J33" s="107" t="str">
        <f t="shared" ca="1" si="3"/>
        <v>-</v>
      </c>
      <c r="K33" s="107" t="str">
        <f t="shared" ca="1" si="3"/>
        <v>-</v>
      </c>
      <c r="L33" s="107" t="str">
        <f t="shared" ca="1" si="3"/>
        <v>-</v>
      </c>
      <c r="M33" s="107" t="str">
        <f t="shared" ca="1" si="3"/>
        <v>-</v>
      </c>
      <c r="N33" s="107" t="str">
        <f t="shared" ca="1" si="3"/>
        <v>-</v>
      </c>
      <c r="O33" s="107" t="str">
        <f t="shared" ca="1" si="3"/>
        <v>-</v>
      </c>
      <c r="P33" s="107" t="str">
        <f t="shared" ca="1" si="3"/>
        <v>-</v>
      </c>
      <c r="Q33" s="107" t="str">
        <f t="shared" ca="1" si="3"/>
        <v>-</v>
      </c>
      <c r="R33" s="107" t="str">
        <f t="shared" ca="1" si="3"/>
        <v>-</v>
      </c>
      <c r="S33" s="107" t="str">
        <f t="shared" ca="1" si="3"/>
        <v>-</v>
      </c>
      <c r="T33" s="107" t="str">
        <f t="shared" ca="1" si="3"/>
        <v>-</v>
      </c>
      <c r="U33" s="107" t="str">
        <f t="shared" ca="1" si="3"/>
        <v>-</v>
      </c>
      <c r="V33" s="66"/>
      <c r="W33" s="66"/>
    </row>
    <row r="34" spans="2:23" ht="18" customHeight="1" x14ac:dyDescent="0.35">
      <c r="B34" s="66">
        <v>27</v>
      </c>
      <c r="C34" s="108" t="s">
        <v>162</v>
      </c>
      <c r="D34" s="66" t="s">
        <v>91</v>
      </c>
      <c r="E34" s="66" t="s">
        <v>92</v>
      </c>
      <c r="F34" s="66"/>
      <c r="G34" s="107" t="str">
        <f t="shared" ca="1" si="3"/>
        <v>-</v>
      </c>
      <c r="H34" s="107" t="str">
        <f t="shared" ca="1" si="3"/>
        <v>-</v>
      </c>
      <c r="I34" s="107" t="str">
        <f t="shared" ca="1" si="3"/>
        <v>-</v>
      </c>
      <c r="J34" s="107" t="str">
        <f t="shared" ca="1" si="3"/>
        <v>-</v>
      </c>
      <c r="K34" s="107" t="str">
        <f t="shared" ca="1" si="3"/>
        <v>-</v>
      </c>
      <c r="L34" s="107" t="str">
        <f t="shared" ca="1" si="3"/>
        <v>-</v>
      </c>
      <c r="M34" s="107" t="str">
        <f t="shared" ca="1" si="3"/>
        <v>-</v>
      </c>
      <c r="N34" s="107" t="str">
        <f t="shared" ca="1" si="3"/>
        <v>-</v>
      </c>
      <c r="O34" s="107" t="str">
        <f t="shared" ca="1" si="3"/>
        <v>-</v>
      </c>
      <c r="P34" s="107" t="str">
        <f t="shared" ca="1" si="3"/>
        <v>-</v>
      </c>
      <c r="Q34" s="107" t="str">
        <f t="shared" ca="1" si="3"/>
        <v>-</v>
      </c>
      <c r="R34" s="107" t="str">
        <f t="shared" ca="1" si="3"/>
        <v>-</v>
      </c>
      <c r="S34" s="107" t="str">
        <f t="shared" ca="1" si="3"/>
        <v>-</v>
      </c>
      <c r="T34" s="107" t="str">
        <f t="shared" ca="1" si="3"/>
        <v>-</v>
      </c>
      <c r="U34" s="107" t="str">
        <f t="shared" ca="1" si="3"/>
        <v>-</v>
      </c>
      <c r="V34" s="66"/>
      <c r="W34" s="66"/>
    </row>
    <row r="35" spans="2:23" ht="18" customHeight="1" x14ac:dyDescent="0.35">
      <c r="B35" s="66">
        <v>28</v>
      </c>
      <c r="C35" s="108" t="s">
        <v>163</v>
      </c>
      <c r="D35" s="66" t="s">
        <v>91</v>
      </c>
      <c r="E35" s="66" t="s">
        <v>92</v>
      </c>
      <c r="F35" s="66"/>
      <c r="G35" s="107" t="str">
        <f t="shared" ca="1" si="3"/>
        <v>-</v>
      </c>
      <c r="H35" s="107" t="str">
        <f t="shared" ca="1" si="3"/>
        <v>-</v>
      </c>
      <c r="I35" s="107" t="str">
        <f t="shared" ca="1" si="3"/>
        <v>-</v>
      </c>
      <c r="J35" s="107" t="str">
        <f t="shared" ca="1" si="3"/>
        <v>-</v>
      </c>
      <c r="K35" s="107" t="str">
        <f t="shared" ca="1" si="3"/>
        <v>-</v>
      </c>
      <c r="L35" s="107" t="str">
        <f t="shared" ca="1" si="3"/>
        <v>-</v>
      </c>
      <c r="M35" s="107" t="str">
        <f t="shared" ca="1" si="3"/>
        <v>-</v>
      </c>
      <c r="N35" s="107" t="str">
        <f t="shared" ca="1" si="3"/>
        <v>-</v>
      </c>
      <c r="O35" s="107" t="str">
        <f t="shared" ca="1" si="3"/>
        <v>-</v>
      </c>
      <c r="P35" s="107" t="str">
        <f t="shared" ca="1" si="3"/>
        <v>-</v>
      </c>
      <c r="Q35" s="107" t="str">
        <f t="shared" ca="1" si="3"/>
        <v>-</v>
      </c>
      <c r="R35" s="107" t="str">
        <f t="shared" ca="1" si="3"/>
        <v>-</v>
      </c>
      <c r="S35" s="107" t="str">
        <f t="shared" ca="1" si="3"/>
        <v>-</v>
      </c>
      <c r="T35" s="107" t="str">
        <f t="shared" ca="1" si="3"/>
        <v>-</v>
      </c>
      <c r="U35" s="107" t="str">
        <f t="shared" ca="1" si="3"/>
        <v>-</v>
      </c>
      <c r="V35" s="66"/>
      <c r="W35" s="66"/>
    </row>
    <row r="36" spans="2:23" ht="18" customHeight="1" x14ac:dyDescent="0.35">
      <c r="B36" s="66">
        <v>29</v>
      </c>
      <c r="C36" s="108" t="s">
        <v>164</v>
      </c>
      <c r="D36" s="66" t="s">
        <v>91</v>
      </c>
      <c r="E36" s="66" t="s">
        <v>92</v>
      </c>
      <c r="F36" s="66"/>
      <c r="G36" s="107" t="str">
        <f t="shared" ca="1" si="3"/>
        <v>-</v>
      </c>
      <c r="H36" s="107" t="str">
        <f t="shared" ca="1" si="3"/>
        <v>-</v>
      </c>
      <c r="I36" s="107" t="str">
        <f t="shared" ca="1" si="3"/>
        <v>-</v>
      </c>
      <c r="J36" s="107" t="str">
        <f t="shared" ca="1" si="3"/>
        <v>-</v>
      </c>
      <c r="K36" s="107" t="str">
        <f t="shared" ca="1" si="3"/>
        <v>-</v>
      </c>
      <c r="L36" s="107" t="str">
        <f t="shared" ca="1" si="3"/>
        <v>-</v>
      </c>
      <c r="M36" s="107" t="str">
        <f t="shared" ca="1" si="3"/>
        <v>-</v>
      </c>
      <c r="N36" s="107" t="str">
        <f t="shared" ca="1" si="3"/>
        <v>-</v>
      </c>
      <c r="O36" s="107" t="str">
        <f t="shared" ca="1" si="3"/>
        <v>-</v>
      </c>
      <c r="P36" s="107" t="str">
        <f t="shared" ca="1" si="3"/>
        <v>-</v>
      </c>
      <c r="Q36" s="107" t="str">
        <f t="shared" ca="1" si="3"/>
        <v>-</v>
      </c>
      <c r="R36" s="107" t="str">
        <f t="shared" ca="1" si="3"/>
        <v>-</v>
      </c>
      <c r="S36" s="107" t="str">
        <f t="shared" ca="1" si="3"/>
        <v>-</v>
      </c>
      <c r="T36" s="107" t="str">
        <f t="shared" ca="1" si="3"/>
        <v>-</v>
      </c>
      <c r="U36" s="107" t="str">
        <f t="shared" ca="1" si="3"/>
        <v>-</v>
      </c>
      <c r="V36" s="66"/>
      <c r="W36" s="66"/>
    </row>
    <row r="37" spans="2:23" ht="18" customHeight="1" x14ac:dyDescent="0.35">
      <c r="B37" s="66">
        <v>30</v>
      </c>
      <c r="C37" s="108" t="s">
        <v>165</v>
      </c>
      <c r="D37" s="66" t="s">
        <v>91</v>
      </c>
      <c r="E37" s="66" t="s">
        <v>92</v>
      </c>
      <c r="F37" s="66"/>
      <c r="G37" s="107" t="str">
        <f t="shared" ca="1" si="3"/>
        <v>-</v>
      </c>
      <c r="H37" s="107" t="str">
        <f t="shared" ca="1" si="3"/>
        <v>-</v>
      </c>
      <c r="I37" s="107" t="str">
        <f t="shared" ca="1" si="3"/>
        <v>-</v>
      </c>
      <c r="J37" s="107" t="str">
        <f t="shared" ca="1" si="3"/>
        <v>-</v>
      </c>
      <c r="K37" s="107" t="str">
        <f t="shared" ca="1" si="3"/>
        <v>-</v>
      </c>
      <c r="L37" s="107" t="str">
        <f t="shared" ca="1" si="3"/>
        <v>-</v>
      </c>
      <c r="M37" s="107" t="str">
        <f t="shared" ca="1" si="3"/>
        <v>-</v>
      </c>
      <c r="N37" s="107" t="str">
        <f t="shared" ca="1" si="3"/>
        <v>-</v>
      </c>
      <c r="O37" s="107" t="str">
        <f t="shared" ca="1" si="3"/>
        <v>-</v>
      </c>
      <c r="P37" s="107" t="str">
        <f t="shared" ca="1" si="3"/>
        <v>-</v>
      </c>
      <c r="Q37" s="107" t="str">
        <f t="shared" ca="1" si="3"/>
        <v>-</v>
      </c>
      <c r="R37" s="107" t="str">
        <f t="shared" ca="1" si="3"/>
        <v>-</v>
      </c>
      <c r="S37" s="107" t="str">
        <f t="shared" ca="1" si="3"/>
        <v>-</v>
      </c>
      <c r="T37" s="107" t="str">
        <f t="shared" ca="1" si="3"/>
        <v>-</v>
      </c>
      <c r="U37" s="107" t="str">
        <f t="shared" ca="1" si="3"/>
        <v>-</v>
      </c>
      <c r="V37" s="66"/>
      <c r="W37" s="66"/>
    </row>
  </sheetData>
  <mergeCells count="1">
    <mergeCell ref="B3:B4"/>
  </mergeCells>
  <phoneticPr fontId="14" type="noConversion"/>
  <hyperlinks>
    <hyperlink ref="C9" location="'model 2'!A1" display="Model 2" xr:uid="{A1B78622-F70B-4D3B-8BBB-A84E23A84639}"/>
    <hyperlink ref="C10" location="'model 3'!A1" display="Model 3" xr:uid="{7BE03CEB-428E-4D8D-B167-6D24AD03F424}"/>
    <hyperlink ref="C11" location="'model 4'!A1" display="Model 4" xr:uid="{A612A616-2B06-42F3-AC7F-CB8107BBD04C}"/>
    <hyperlink ref="C12" location="'model 5'!A1" display="Model 5" xr:uid="{C079F2AD-8CCA-4CE0-AABE-6989F1077059}"/>
    <hyperlink ref="C13" location="'model 6'!A1" display="Model 6" xr:uid="{B84147A8-A659-45B6-A271-A0DFCC0E2B60}"/>
    <hyperlink ref="C14" location="'model 7'!A1" display="Model 7" xr:uid="{DA6B4B67-2C47-4699-8076-76A5C8AD47EF}"/>
    <hyperlink ref="C8" location="'Model 1'!A1" display="Model 1" xr:uid="{597EE3A8-67BF-4CA9-A87A-ABB828DD88AF}"/>
    <hyperlink ref="C15:C17" location="'model 7'!A1" display="Model 7" xr:uid="{B8E9347B-ECC7-49B1-9CC6-F4A3888CD75B}"/>
    <hyperlink ref="C18" location="'Model 11'!A1" display="Model 11" xr:uid="{7A52549A-B622-4915-A8BB-E8DF204656DC}"/>
    <hyperlink ref="C19" location="'model 7'!A1" display="Model 7" xr:uid="{C561F690-A42C-4A8A-BADC-39B341CC8118}"/>
    <hyperlink ref="C20" location="'model 7'!A1" display="Model 7" xr:uid="{7422E317-4E99-4D4E-8CF7-BF811C8AFA71}"/>
    <hyperlink ref="C21" location="'model 7'!A1" display="Model 7" xr:uid="{C086AE1C-9135-4DA6-9D70-EACAB33C1000}"/>
    <hyperlink ref="C22" location="'model 7'!A1" display="Model 7" xr:uid="{66577DEF-5A0F-48E9-B5D7-B9D29F866432}"/>
    <hyperlink ref="C23" location="'model 7'!A1" display="Model 7" xr:uid="{F47E0CED-6485-40F7-8482-2EBF65714031}"/>
    <hyperlink ref="C24" location="'model 7'!A1" display="Model 7" xr:uid="{EEB9A0C9-DCA4-4C46-8967-C008240F97C2}"/>
    <hyperlink ref="C25" location="'model 7'!A1" display="Model 7" xr:uid="{74B19CC6-049A-43CE-9F22-DD3C61784792}"/>
    <hyperlink ref="C26" location="'model 7'!A1" display="Model 7" xr:uid="{47029468-6458-444A-90F0-2170C56B4B3C}"/>
    <hyperlink ref="C27" location="'model 7'!A1" display="Model 7" xr:uid="{998FD39E-DBFB-40D1-85BE-203ABC0438BA}"/>
    <hyperlink ref="C28" location="'Model 21'!A1" display="Model 21" xr:uid="{429EFEE1-6C17-44CF-ADC6-070FB968445D}"/>
    <hyperlink ref="C29" location="'model 7'!A1" display="Model 7" xr:uid="{41F27A31-F1D4-4E4B-8895-005A2429DCB8}"/>
    <hyperlink ref="C30" location="'model 7'!A1" display="Model 7" xr:uid="{F179BFFC-C98C-4A1C-A04C-DEFDAEB8D764}"/>
    <hyperlink ref="C31" location="'model 7'!A1" display="Model 7" xr:uid="{895BC193-BB18-4EC7-AB22-24C2605ADA4B}"/>
    <hyperlink ref="C32" location="'model 7'!A1" display="Model 7" xr:uid="{468D4254-EBBF-48E3-AE4C-2F7833EF5834}"/>
    <hyperlink ref="C33" location="'model 7'!A1" display="Model 7" xr:uid="{3AB7B4E1-47DE-40A5-A070-5E00052260FC}"/>
    <hyperlink ref="C34" location="'model 7'!A1" display="Model 7" xr:uid="{572D0E1C-FCD7-4AAB-BCF8-8B976ADDCA6D}"/>
    <hyperlink ref="C35" location="'model 7'!A1" display="Model 7" xr:uid="{74E31370-8226-4E3F-B214-B42C7D510F05}"/>
    <hyperlink ref="C36" location="'model 7'!A1" display="Model 7" xr:uid="{006DE041-40D2-42C9-9DD9-308AFE0F9FE1}"/>
    <hyperlink ref="C37" location="'model 7'!A1" display="Model 7" xr:uid="{5072F9FA-3257-4925-8D1D-FD7522AB6448}"/>
    <hyperlink ref="C17" location="'Model 10'!A1" display="Model 10" xr:uid="{D717DFB9-30C2-410A-B5F9-C6C55CBFA87A}"/>
    <hyperlink ref="C16" location="'Model 9'!A1" display="Model 9" xr:uid="{AAE1656B-644B-4504-A6D9-BD4139C98B5F}"/>
    <hyperlink ref="C15" location="'Model 8'!A1" display="Model 8" xr:uid="{B4693531-57E4-43F3-8EE7-999F3DF2FE25}"/>
  </hyperlink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13429-741A-40AF-9C12-188A03C22115}">
  <sheetPr codeName="Sheet2">
    <tabColor theme="7"/>
  </sheetPr>
  <dimension ref="B2:Z16"/>
  <sheetViews>
    <sheetView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F20" sqref="F20"/>
    </sheetView>
  </sheetViews>
  <sheetFormatPr defaultRowHeight="14.5" x14ac:dyDescent="0.35"/>
  <cols>
    <col min="1" max="1" width="12" style="2" customWidth="1"/>
    <col min="2" max="2" width="13.81640625" style="2" customWidth="1"/>
    <col min="3" max="3" width="24.453125" style="2" customWidth="1"/>
    <col min="4" max="4" width="19.90625" style="2" hidden="1" customWidth="1"/>
    <col min="5" max="5" width="16.7265625" style="2" customWidth="1"/>
    <col min="6" max="6" width="20.6328125" style="2" customWidth="1"/>
    <col min="7" max="7" width="12.54296875" style="2" customWidth="1"/>
    <col min="8" max="8" width="15.54296875" style="2" customWidth="1"/>
    <col min="9" max="9" width="15.54296875" style="2" bestFit="1" customWidth="1"/>
    <col min="10" max="12" width="16.08984375" style="2" customWidth="1"/>
    <col min="13" max="13" width="1" style="2" customWidth="1"/>
    <col min="14" max="15" width="16.08984375" style="2" customWidth="1"/>
    <col min="16" max="16" width="13.36328125" style="2" bestFit="1" customWidth="1"/>
    <col min="17" max="17" width="15.81640625" style="2" customWidth="1"/>
    <col min="18" max="18" width="19.453125" style="2" customWidth="1"/>
    <col min="19" max="19" width="15.1796875" style="2" customWidth="1"/>
    <col min="20" max="20" width="14.90625" style="2" customWidth="1"/>
    <col min="21" max="21" width="16.54296875" style="2" customWidth="1"/>
    <col min="22" max="22" width="0.6328125" style="2" customWidth="1"/>
    <col min="23" max="23" width="14.7265625" style="2" customWidth="1"/>
    <col min="24" max="24" width="12.90625" style="2" customWidth="1"/>
    <col min="25" max="25" width="17.6328125" style="2" customWidth="1"/>
    <col min="26" max="26" width="15.26953125" style="2" customWidth="1"/>
    <col min="27" max="27" width="16.1796875" style="2" bestFit="1" customWidth="1"/>
    <col min="28" max="28" width="14" style="2" bestFit="1" customWidth="1"/>
    <col min="29" max="29" width="13.36328125" style="2" bestFit="1" customWidth="1"/>
    <col min="30" max="30" width="17.453125" style="2" bestFit="1" customWidth="1"/>
    <col min="31" max="31" width="15.08984375" style="2" bestFit="1" customWidth="1"/>
    <col min="32" max="32" width="12.81640625" style="2" bestFit="1" customWidth="1"/>
    <col min="33" max="33" width="13.36328125" style="2" bestFit="1" customWidth="1"/>
    <col min="34" max="16384" width="8.7265625" style="2"/>
  </cols>
  <sheetData>
    <row r="2" spans="2:26" ht="32" customHeight="1" x14ac:dyDescent="0.35">
      <c r="B2" s="493" t="s">
        <v>314</v>
      </c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</row>
    <row r="3" spans="2:26" ht="7.5" customHeight="1" x14ac:dyDescent="0.35"/>
    <row r="4" spans="2:26" ht="20.5" customHeight="1" x14ac:dyDescent="0.35">
      <c r="B4" s="105" t="s">
        <v>302</v>
      </c>
      <c r="C4" s="104" t="s">
        <v>156</v>
      </c>
      <c r="E4" s="261" t="str">
        <f>"Model Details: "&amp;INDEX(Index!$F$8:$F$40,MATCH('Model Comparison Vs Previous Tf'!$C$4,Index!$C$8:$C$40,0))</f>
        <v>Model Details: Final Model (combining model 17 and 18 Step wise model)</v>
      </c>
    </row>
    <row r="5" spans="2:26" ht="7.5" customHeight="1" thickBot="1" x14ac:dyDescent="0.4">
      <c r="B5" s="88"/>
      <c r="F5" s="88"/>
    </row>
    <row r="6" spans="2:26" ht="18.5" customHeight="1" thickBot="1" x14ac:dyDescent="0.4">
      <c r="B6" s="4"/>
      <c r="C6" s="4"/>
      <c r="D6" s="4"/>
      <c r="E6" s="494" t="str">
        <f>Controls!$C$10</f>
        <v>Apr'21 - Mar'22</v>
      </c>
      <c r="F6" s="495"/>
      <c r="G6" s="495"/>
      <c r="H6" s="495"/>
      <c r="I6" s="495"/>
      <c r="J6" s="495"/>
      <c r="K6" s="495"/>
      <c r="L6" s="496"/>
      <c r="M6" s="249"/>
      <c r="N6" s="497" t="str">
        <f>Controls!$C$9</f>
        <v>Jan'22-Dec'22</v>
      </c>
      <c r="O6" s="498"/>
      <c r="P6" s="498"/>
      <c r="Q6" s="498"/>
      <c r="R6" s="498"/>
      <c r="S6" s="498"/>
      <c r="T6" s="498"/>
      <c r="U6" s="499"/>
      <c r="V6" s="249"/>
      <c r="W6" s="500" t="s">
        <v>326</v>
      </c>
      <c r="X6" s="501"/>
      <c r="Y6" s="501"/>
      <c r="Z6" s="502"/>
    </row>
    <row r="7" spans="2:26" ht="26.5" hidden="1" thickBot="1" x14ac:dyDescent="0.4">
      <c r="B7" s="4"/>
      <c r="C7" s="4"/>
      <c r="D7" s="4"/>
      <c r="E7" s="236" t="s">
        <v>57</v>
      </c>
      <c r="F7" s="143" t="s">
        <v>136</v>
      </c>
      <c r="G7" s="143"/>
      <c r="H7" s="143" t="s">
        <v>139</v>
      </c>
      <c r="I7" s="143" t="s">
        <v>56</v>
      </c>
      <c r="J7" s="230"/>
      <c r="K7" s="143" t="s">
        <v>1</v>
      </c>
      <c r="L7" s="237" t="s">
        <v>283</v>
      </c>
      <c r="M7" s="143"/>
      <c r="N7" s="238" t="s">
        <v>57</v>
      </c>
      <c r="O7" s="143" t="s">
        <v>136</v>
      </c>
      <c r="P7" s="143"/>
      <c r="Q7" s="143" t="s">
        <v>139</v>
      </c>
      <c r="R7" s="143" t="s">
        <v>56</v>
      </c>
      <c r="S7" s="230"/>
      <c r="T7" s="143" t="s">
        <v>1</v>
      </c>
      <c r="U7" s="237" t="s">
        <v>176</v>
      </c>
      <c r="V7" s="143"/>
      <c r="W7" s="246"/>
      <c r="X7" s="247"/>
      <c r="Y7" s="247"/>
      <c r="Z7" s="248"/>
    </row>
    <row r="8" spans="2:26" ht="45" customHeight="1" thickBot="1" x14ac:dyDescent="0.4">
      <c r="B8" s="4"/>
      <c r="C8" s="287" t="s">
        <v>117</v>
      </c>
      <c r="D8" s="199" t="s">
        <v>303</v>
      </c>
      <c r="E8" s="190" t="s">
        <v>118</v>
      </c>
      <c r="F8" s="166" t="s">
        <v>119</v>
      </c>
      <c r="G8" s="166" t="s">
        <v>120</v>
      </c>
      <c r="H8" s="166" t="s">
        <v>121</v>
      </c>
      <c r="I8" s="166" t="s">
        <v>122</v>
      </c>
      <c r="J8" s="166" t="s">
        <v>123</v>
      </c>
      <c r="K8" s="167" t="s">
        <v>329</v>
      </c>
      <c r="L8" s="168" t="s">
        <v>328</v>
      </c>
      <c r="M8" s="250"/>
      <c r="N8" s="169" t="s">
        <v>118</v>
      </c>
      <c r="O8" s="170" t="s">
        <v>119</v>
      </c>
      <c r="P8" s="170" t="s">
        <v>120</v>
      </c>
      <c r="Q8" s="170" t="s">
        <v>121</v>
      </c>
      <c r="R8" s="170" t="s">
        <v>122</v>
      </c>
      <c r="S8" s="170" t="s">
        <v>123</v>
      </c>
      <c r="T8" s="171" t="s">
        <v>329</v>
      </c>
      <c r="U8" s="172" t="s">
        <v>328</v>
      </c>
      <c r="V8" s="250"/>
      <c r="W8" s="175" t="s">
        <v>118</v>
      </c>
      <c r="X8" s="176" t="s">
        <v>119</v>
      </c>
      <c r="Y8" s="176" t="s">
        <v>121</v>
      </c>
      <c r="Z8" s="177" t="s">
        <v>123</v>
      </c>
    </row>
    <row r="9" spans="2:26" ht="16" thickBot="1" x14ac:dyDescent="0.4">
      <c r="B9" s="503" t="s">
        <v>332</v>
      </c>
      <c r="C9" s="288" t="str" cm="1">
        <f t="array" ref="C9:C12">UPPER(_xlfn.UNIQUE(Controls!$O$4:$O$20))</f>
        <v>SOCIAL</v>
      </c>
      <c r="D9" s="232" t="str">
        <f>IFERROR(INDEX(Controls!$N$4:$N$50,MATCH('Model Comparison Vs Previous Tf'!$C9,Controls!$O$4:$O$50,0)),"-")</f>
        <v>hcc_soc_imp</v>
      </c>
      <c r="E9" s="191">
        <f>IFERROR(INDEX('Previous Run Final Results'!$B$4:$W$60,MATCH('Model Comparison Vs Previous Tf'!$D9,'Previous Run Final Results'!$B$4:$B$60,0), MATCH('Model Comparison Vs Previous Tf'!E$7,'Previous Run Final Results'!$B$3:$W$3,0)),"-")</f>
        <v>1209495</v>
      </c>
      <c r="F9" s="153">
        <f>IFERROR(INDEX('Vendor Level Info'!$H$4:$H$22,MATCH('Model Comparison Vs Previous Tf'!$D9,'Vendor Level Info'!$F$4:$F$22,0)),"-")</f>
        <v>150501863</v>
      </c>
      <c r="G9" s="489">
        <f t="shared" ref="G9:G13" si="0">IFERROR(E9/F9,"-")</f>
        <v>8.0364121472702305E-3</v>
      </c>
      <c r="H9" s="154">
        <f>IFERROR(INDEX('Previous Run Final Results'!$B$4:$W$60,MATCH('Model Comparison Vs Previous Tf'!$D9,'Previous Run Final Results'!$B$4:$B$60,0), MATCH('Model Comparison Vs Previous Tf'!H$7,'Previous Run Final Results'!$B$3:$W$3,0)),"-")</f>
        <v>1.7249040257047793E-2</v>
      </c>
      <c r="I9" s="152">
        <f>IFERROR(INDEX('Previous Run Final Results'!$B$4:$W$60,MATCH('Model Comparison Vs Previous Tf'!$D9,'Previous Run Final Results'!$B$4:$B$60,0), MATCH('Model Comparison Vs Previous Tf'!I$7,'Previous Run Final Results'!$B$3:$W$3,0)),"-")</f>
        <v>2141914.0596179245</v>
      </c>
      <c r="J9" s="155">
        <f t="shared" ref="J9:J13" si="1">IFERROR(I9/E9,"-")</f>
        <v>1.7709160100851384</v>
      </c>
      <c r="K9" s="485">
        <f>IFERROR(INDEX('Previous Run Final Results'!$B$4:$W$60,MATCH('Model Comparison Vs Previous Tf'!$D9,'Previous Run Final Results'!$B$4:$B$60,0), MATCH('Model Comparison Vs Previous Tf'!K$7,'Previous Run Final Results'!$B$3:$W$3,0)),"-")</f>
        <v>4.8508097000000002E-6</v>
      </c>
      <c r="L9" s="419">
        <f>IFERROR(INDEX('Previous Run Final Results'!$B$4:$W$60,MATCH('Model Comparison Vs Previous Tf'!$D9,'Previous Run Final Results'!$B$4:$B$60,0), MATCH('Model Comparison Vs Previous Tf'!L$7,'Previous Run Final Results'!$B$3:$W$3,0)),"-")</f>
        <v>2.7457821512329055E-5</v>
      </c>
      <c r="M9" s="244"/>
      <c r="N9" s="173">
        <f ca="1">IFERROR(INDEX(INDIRECT("'"&amp;$C$4&amp;"'!C4:Y72"),MATCH($D9,INDIRECT("'"&amp;$C$4&amp;"'!D4:D72"),0),MATCH(N$7,INDIRECT("'"&amp;$C$4&amp;"'!C4:Y4"),0)),"-")</f>
        <v>1080000</v>
      </c>
      <c r="O9" s="156">
        <f>IFERROR(INDEX('Vendor Level Info'!$J$4:$J$22,MATCH('Model Comparison Vs Previous Tf'!$D9,'Vendor Level Info'!$F$4:$F$22,0)),"-")</f>
        <v>98369252</v>
      </c>
      <c r="P9" s="487">
        <f ca="1">IFERROR(N9/O9,"-")</f>
        <v>1.0979040483097299E-2</v>
      </c>
      <c r="Q9" s="157">
        <f t="shared" ref="Q9:U12" ca="1" si="2">IFERROR(INDEX(INDIRECT("'"&amp;$C$4&amp;"'!C4:Y72"),MATCH($D9,INDIRECT("'"&amp;$C$4&amp;"'!D4:D72"),0),MATCH(Q$7,INDIRECT("'"&amp;$C$4&amp;"'!C4:Y4"),0)),"-")</f>
        <v>1.4377471060060159E-2</v>
      </c>
      <c r="R9" s="158">
        <f t="shared" ca="1" si="2"/>
        <v>2267749.8000000003</v>
      </c>
      <c r="S9" s="159">
        <f ca="1">IFERROR(R9/N9,"-")</f>
        <v>2.0997683333333335</v>
      </c>
      <c r="T9" s="483">
        <f t="shared" ca="1" si="2"/>
        <v>3.0000000000000001E-5</v>
      </c>
      <c r="U9" s="480">
        <f t="shared" ca="1" si="2"/>
        <v>3.7063410830855969E-5</v>
      </c>
      <c r="V9" s="244"/>
      <c r="W9" s="178">
        <f t="shared" ref="W9:X12" ca="1" si="3">IFERROR(N9/E9-1,"-")</f>
        <v>-0.10706534545409452</v>
      </c>
      <c r="X9" s="160">
        <f t="shared" si="3"/>
        <v>-0.34639179848557755</v>
      </c>
      <c r="Y9" s="160">
        <f t="shared" ref="Y9:Y12" ca="1" si="4">IFERROR(Q9/H9-1,"-")</f>
        <v>-0.16647704186407342</v>
      </c>
      <c r="Z9" s="161">
        <f t="shared" ref="Z9:Z12" ca="1" si="5">IFERROR(S9/J9-1,"-")</f>
        <v>0.18569617157190033</v>
      </c>
    </row>
    <row r="10" spans="2:26" ht="16" thickBot="1" x14ac:dyDescent="0.4">
      <c r="B10" s="504"/>
      <c r="C10" s="289" t="str">
        <v>PAID SEARCH</v>
      </c>
      <c r="D10" s="233" t="str">
        <f>IFERROR(INDEX(Controls!$N$4:$N$50,MATCH('Model Comparison Vs Previous Tf'!$C10,Controls!$O$4:$O$50,0)),"-")</f>
        <v>hcc_psrch_clk</v>
      </c>
      <c r="E10" s="192">
        <f>IFERROR(INDEX('Previous Run Final Results'!$B$4:$W$60,MATCH('Model Comparison Vs Previous Tf'!$D10,'Previous Run Final Results'!$B$4:$B$60,0), MATCH('Model Comparison Vs Previous Tf'!E$7,'Previous Run Final Results'!$B$3:$W$3,0)),"-")</f>
        <v>420971</v>
      </c>
      <c r="F10" s="7">
        <f>IFERROR(INDEX('Vendor Level Info'!$H$4:$H$22,MATCH('Model Comparison Vs Previous Tf'!$D10,'Vendor Level Info'!$F$4:$F$22,0)),"-")</f>
        <v>198745</v>
      </c>
      <c r="G10" s="490">
        <f t="shared" si="0"/>
        <v>2.1181463684620998</v>
      </c>
      <c r="H10" s="144">
        <f>IFERROR(INDEX('Previous Run Final Results'!$B$4:$W$60,MATCH('Model Comparison Vs Previous Tf'!$D10,'Previous Run Final Results'!$B$4:$B$60,0), MATCH('Model Comparison Vs Previous Tf'!H$7,'Previous Run Final Results'!$B$3:$W$3,0)),"-")</f>
        <v>1.9345193796646884E-2</v>
      </c>
      <c r="I10" s="6">
        <f>IFERROR(INDEX('Previous Run Final Results'!$B$4:$W$60,MATCH('Model Comparison Vs Previous Tf'!$D10,'Previous Run Final Results'!$B$4:$B$60,0), MATCH('Model Comparison Vs Previous Tf'!I$7,'Previous Run Final Results'!$B$3:$W$3,0)),"-")</f>
        <v>2402205.6857419163</v>
      </c>
      <c r="J10" s="149">
        <f t="shared" si="1"/>
        <v>5.7063448212392691</v>
      </c>
      <c r="K10" s="486">
        <f>IFERROR(INDEX('Previous Run Final Results'!$B$4:$W$60,MATCH('Model Comparison Vs Previous Tf'!$D10,'Previous Run Final Results'!$B$4:$B$60,0), MATCH('Model Comparison Vs Previous Tf'!K$7,'Previous Run Final Results'!$B$3:$W$3,0)),"-")</f>
        <v>4.8999999999999998E-3</v>
      </c>
      <c r="L10" s="482">
        <f>IFERROR(INDEX('Previous Run Final Results'!$B$4:$W$60,MATCH('Model Comparison Vs Previous Tf'!$D10,'Previous Run Final Results'!$B$4:$B$60,0), MATCH('Model Comparison Vs Previous Tf'!L$7,'Previous Run Final Results'!$B$3:$W$3,0)),"-")</f>
        <v>2.3319535255977616E-2</v>
      </c>
      <c r="M10" s="244"/>
      <c r="N10" s="174">
        <f t="shared" ref="N10:N12" ca="1" si="6">IFERROR(INDEX(INDIRECT("'"&amp;$C$4&amp;"'!C4:Y72"),MATCH($D10,INDIRECT("'"&amp;$C$4&amp;"'!D4:D72"),0),MATCH(N$7,INDIRECT("'"&amp;$C$4&amp;"'!C4:Y4"),0)),"-")</f>
        <v>655000</v>
      </c>
      <c r="O10" s="9">
        <f>IFERROR(INDEX('Vendor Level Info'!$J$4:$J$22,MATCH('Model Comparison Vs Previous Tf'!$D10,'Vendor Level Info'!$F$4:$F$22,0)),"-")</f>
        <v>242240</v>
      </c>
      <c r="P10" s="488">
        <f t="shared" ref="P10:P12" ca="1" si="7">IFERROR(N10/O10,"-")</f>
        <v>2.7039299867899604</v>
      </c>
      <c r="Q10" s="87">
        <f t="shared" ca="1" si="2"/>
        <v>2.5836893941602487E-2</v>
      </c>
      <c r="R10" s="145">
        <f t="shared" ca="1" si="2"/>
        <v>4075237.6286435025</v>
      </c>
      <c r="S10" s="150">
        <f t="shared" ref="S10:S12" ca="1" si="8">IFERROR(R10/N10,"-")</f>
        <v>6.2217368376236681</v>
      </c>
      <c r="T10" s="484">
        <f t="shared" ca="1" si="2"/>
        <v>1.1305602657560355E-2</v>
      </c>
      <c r="U10" s="481">
        <f t="shared" ca="1" si="2"/>
        <v>2.704685016907777E-2</v>
      </c>
      <c r="V10" s="244"/>
      <c r="W10" s="179">
        <f t="shared" ca="1" si="3"/>
        <v>0.55592665528029239</v>
      </c>
      <c r="X10" s="162">
        <f t="shared" si="3"/>
        <v>0.21884827291252607</v>
      </c>
      <c r="Y10" s="162">
        <f t="shared" ca="1" si="4"/>
        <v>0.33557172976374172</v>
      </c>
      <c r="Z10" s="163">
        <f t="shared" ca="1" si="5"/>
        <v>9.0319115393462823E-2</v>
      </c>
    </row>
    <row r="11" spans="2:26" ht="16" thickBot="1" x14ac:dyDescent="0.4">
      <c r="B11" s="504"/>
      <c r="C11" s="289" t="str">
        <v>DISPLAY</v>
      </c>
      <c r="D11" s="233" t="str">
        <f>IFERROR(INDEX(Controls!$N$4:$N$50,MATCH('Model Comparison Vs Previous Tf'!$C11,Controls!$O$4:$O$50,0)),"-")</f>
        <v>hcc_disp_imp</v>
      </c>
      <c r="E11" s="192">
        <f>IFERROR(INDEX('Previous Run Final Results'!$B$4:$W$60,MATCH('Model Comparison Vs Previous Tf'!$D11,'Previous Run Final Results'!$B$4:$B$60,0), MATCH('Model Comparison Vs Previous Tf'!E$7,'Previous Run Final Results'!$B$3:$W$3,0)),"-")</f>
        <v>123018</v>
      </c>
      <c r="F11" s="7">
        <f>IFERROR(INDEX('Vendor Level Info'!$H$4:$H$22,MATCH('Model Comparison Vs Previous Tf'!$D11,'Vendor Level Info'!$F$4:$F$22,0)),"-")</f>
        <v>9786364</v>
      </c>
      <c r="G11" s="490">
        <f t="shared" si="0"/>
        <v>1.2570347884055815E-2</v>
      </c>
      <c r="H11" s="144">
        <f>IFERROR(INDEX('Previous Run Final Results'!$B$4:$W$60,MATCH('Model Comparison Vs Previous Tf'!$D11,'Previous Run Final Results'!$B$4:$B$60,0), MATCH('Model Comparison Vs Previous Tf'!H$7,'Previous Run Final Results'!$B$3:$W$3,0)),"-")</f>
        <v>2.2240088242215001E-4</v>
      </c>
      <c r="I11" s="6">
        <f>IFERROR(INDEX('Previous Run Final Results'!$B$4:$W$60,MATCH('Model Comparison Vs Previous Tf'!$D11,'Previous Run Final Results'!$B$4:$B$60,0), MATCH('Model Comparison Vs Previous Tf'!I$7,'Previous Run Final Results'!$B$3:$W$3,0)),"-")</f>
        <v>27616.816346451415</v>
      </c>
      <c r="J11" s="149">
        <f t="shared" si="1"/>
        <v>0.22449410936977854</v>
      </c>
      <c r="K11" s="486">
        <f>IFERROR(INDEX('Previous Run Final Results'!$B$4:$W$60,MATCH('Model Comparison Vs Previous Tf'!$D11,'Previous Run Final Results'!$B$4:$B$60,0), MATCH('Model Comparison Vs Previous Tf'!K$7,'Previous Run Final Results'!$B$3:$W$3,0)),"-")</f>
        <v>5.5794347692115835E-6</v>
      </c>
      <c r="L11" s="296">
        <f>IFERROR(INDEX('Previous Run Final Results'!$B$4:$W$60,MATCH('Model Comparison Vs Previous Tf'!$D11,'Previous Run Final Results'!$B$4:$B$60,0), MATCH('Model Comparison Vs Previous Tf'!L$7,'Previous Run Final Results'!$B$3:$W$3,0)),"-")</f>
        <v>5.4445019621819641E-6</v>
      </c>
      <c r="M11" s="244"/>
      <c r="N11" s="174" t="str">
        <f t="shared" ca="1" si="6"/>
        <v>-</v>
      </c>
      <c r="O11" s="9">
        <f>IFERROR(INDEX('Vendor Level Info'!$J$4:$J$22,MATCH('Model Comparison Vs Previous Tf'!$D11,'Vendor Level Info'!$F$4:$F$22,0)),"-")</f>
        <v>12</v>
      </c>
      <c r="P11" s="488" t="str">
        <f t="shared" ca="1" si="7"/>
        <v>-</v>
      </c>
      <c r="Q11" s="87" t="str">
        <f t="shared" ca="1" si="2"/>
        <v>-</v>
      </c>
      <c r="R11" s="145" t="str">
        <f t="shared" ca="1" si="2"/>
        <v>-</v>
      </c>
      <c r="S11" s="150" t="str">
        <f t="shared" ca="1" si="8"/>
        <v>-</v>
      </c>
      <c r="T11" s="294" t="str">
        <f t="shared" ca="1" si="2"/>
        <v>-</v>
      </c>
      <c r="U11" s="297" t="str">
        <f t="shared" ca="1" si="2"/>
        <v>-</v>
      </c>
      <c r="V11" s="244"/>
      <c r="W11" s="179" t="str">
        <f t="shared" ca="1" si="3"/>
        <v>-</v>
      </c>
      <c r="X11" s="162">
        <f t="shared" si="3"/>
        <v>-0.99999877380404001</v>
      </c>
      <c r="Y11" s="162" t="str">
        <f t="shared" ca="1" si="4"/>
        <v>-</v>
      </c>
      <c r="Z11" s="163" t="str">
        <f t="shared" ca="1" si="5"/>
        <v>-</v>
      </c>
    </row>
    <row r="12" spans="2:26" ht="16" hidden="1" thickBot="1" x14ac:dyDescent="0.4">
      <c r="B12" s="505"/>
      <c r="C12" s="289" t="str">
        <v/>
      </c>
      <c r="D12" s="233" t="str">
        <f>IFERROR(INDEX(Controls!$N$4:$N$50,MATCH('Model Comparison Vs Previous Tf'!$C12,Controls!$O$4:$O$50,0)),"-")</f>
        <v>-</v>
      </c>
      <c r="E12" s="192" t="str">
        <f>IFERROR(INDEX('Previous Run Final Results'!$B$4:$W$60,MATCH('Model Comparison Vs Previous Tf'!$D12,'Previous Run Final Results'!$B$4:$B$60,0), MATCH('Model Comparison Vs Previous Tf'!E$7,'Previous Run Final Results'!$B$3:$W$3,0)),"-")</f>
        <v>-</v>
      </c>
      <c r="F12" s="7" t="str">
        <f>IFERROR(INDEX('Vendor Level Info'!$H$4:$H$22,MATCH('Model Comparison Vs Previous Tf'!$D12,'Vendor Level Info'!$F$4:$F$22,0)),"-")</f>
        <v>-</v>
      </c>
      <c r="G12" s="6" t="str">
        <f t="shared" si="0"/>
        <v>-</v>
      </c>
      <c r="H12" s="144" t="str">
        <f>IFERROR(INDEX('Previous Run Final Results'!$B$4:$W$60,MATCH('Model Comparison Vs Previous Tf'!$D12,'Previous Run Final Results'!$B$4:$B$60,0), MATCH('Model Comparison Vs Previous Tf'!H$7,'Previous Run Final Results'!$B$3:$W$3,0)),"-")</f>
        <v>-</v>
      </c>
      <c r="I12" s="6" t="str">
        <f>IFERROR(INDEX('Previous Run Final Results'!$B$4:$W$60,MATCH('Model Comparison Vs Previous Tf'!$D12,'Previous Run Final Results'!$B$4:$B$60,0), MATCH('Model Comparison Vs Previous Tf'!I$7,'Previous Run Final Results'!$B$3:$W$3,0)),"-")</f>
        <v>-</v>
      </c>
      <c r="J12" s="149" t="str">
        <f t="shared" si="1"/>
        <v>-</v>
      </c>
      <c r="K12" s="295" t="str">
        <f>IFERROR(INDEX('Previous Run Final Results'!$B$4:$W$60,MATCH('Model Comparison Vs Previous Tf'!$D12,'Previous Run Final Results'!$B$4:$B$60,0), MATCH('Model Comparison Vs Previous Tf'!K$7,'Previous Run Final Results'!$B$3:$W$3,0)),"-")</f>
        <v>-</v>
      </c>
      <c r="L12" s="296" t="str">
        <f>IFERROR(INDEX('Previous Run Final Results'!$B$4:$W$60,MATCH('Model Comparison Vs Previous Tf'!$D12,'Previous Run Final Results'!$B$4:$B$60,0), MATCH('Model Comparison Vs Previous Tf'!L$7,'Previous Run Final Results'!$B$3:$W$3,0)),"-")</f>
        <v>-</v>
      </c>
      <c r="M12" s="244"/>
      <c r="N12" s="174" t="str">
        <f t="shared" ca="1" si="6"/>
        <v>-</v>
      </c>
      <c r="O12" s="9" t="str">
        <f>IFERROR(INDEX('Vendor Level Info'!$J$4:$J$22,MATCH('Model Comparison Vs Previous Tf'!$D12,'Vendor Level Info'!$F$4:$F$22,0)),"-")</f>
        <v>-</v>
      </c>
      <c r="P12" s="8" t="str">
        <f t="shared" ca="1" si="7"/>
        <v>-</v>
      </c>
      <c r="Q12" s="87">
        <f t="shared" ca="1" si="2"/>
        <v>0</v>
      </c>
      <c r="R12" s="145">
        <f t="shared" ca="1" si="2"/>
        <v>0</v>
      </c>
      <c r="S12" s="150" t="str">
        <f t="shared" ca="1" si="8"/>
        <v>-</v>
      </c>
      <c r="T12" s="294">
        <f t="shared" ca="1" si="2"/>
        <v>0</v>
      </c>
      <c r="U12" s="297" t="str">
        <f t="shared" ca="1" si="2"/>
        <v>-</v>
      </c>
      <c r="V12" s="244"/>
      <c r="W12" s="180" t="str">
        <f t="shared" ca="1" si="3"/>
        <v>-</v>
      </c>
      <c r="X12" s="164" t="str">
        <f t="shared" si="3"/>
        <v>-</v>
      </c>
      <c r="Y12" s="164" t="str">
        <f t="shared" ca="1" si="4"/>
        <v>-</v>
      </c>
      <c r="Z12" s="165" t="str">
        <f t="shared" ca="1" si="5"/>
        <v>-</v>
      </c>
    </row>
    <row r="13" spans="2:26" ht="32.5" customHeight="1" thickBot="1" x14ac:dyDescent="0.4">
      <c r="B13" s="4"/>
      <c r="C13" s="228" t="s">
        <v>315</v>
      </c>
      <c r="D13" s="197"/>
      <c r="E13" s="193" cm="1">
        <f t="array" ref="E13">SUM(_xlfn._xlws.FILTER(E9:E12,IF(--ISNUMBER(SEARCH("hcp_field_eng",$D$9:$D$12))=1,0,1)))</f>
        <v>1753484</v>
      </c>
      <c r="F13" s="181" cm="1">
        <f t="array" ref="F13">SUM(_xlfn._xlws.FILTER(F9:F12,IF(--ISNUMBER(SEARCH("hcp_field_eng",$D$9:$D$12))=1,0,1)))</f>
        <v>160486972</v>
      </c>
      <c r="G13" s="181">
        <f t="shared" si="0"/>
        <v>1.0926020836133664E-2</v>
      </c>
      <c r="H13" s="182" cm="1">
        <f t="array" ref="H13">SUM(_xlfn._xlws.FILTER(H9:H12,IF(--ISNUMBER(SEARCH("hcp_field_eng",$D$9:$D$12))=1,0,1)))</f>
        <v>3.6816634936116824E-2</v>
      </c>
      <c r="I13" s="181" cm="1">
        <f t="array" ref="I13">SUM(_xlfn._xlws.FILTER(I9:I12,IF(--ISNUMBER(SEARCH("hcp_field_eng",$D$9:$D$12))=1,0,1)))</f>
        <v>4571736.5617062924</v>
      </c>
      <c r="J13" s="255">
        <f t="shared" si="1"/>
        <v>2.60723026939869</v>
      </c>
      <c r="K13" s="183"/>
      <c r="L13" s="194"/>
      <c r="M13" s="245"/>
      <c r="N13" s="229" cm="1">
        <f t="array" aca="1" ref="N13" ca="1">SUM(_xlfn._xlws.FILTER(N9:N12,IF(--ISNUMBER(SEARCH("hcp_field_eng",$D$9:$D$12))=1,0,1)))</f>
        <v>1735000</v>
      </c>
      <c r="O13" s="185" cm="1">
        <f t="array" ref="O13">SUM(_xlfn._xlws.FILTER(O9:O12,IF(--ISNUMBER(SEARCH("hcp_field_eng",$D$9:$D$12))=1,0,1)))</f>
        <v>98611504</v>
      </c>
      <c r="P13" s="184">
        <f ca="1">IFERROR(N13/O13,"-")</f>
        <v>1.7594296097542535E-2</v>
      </c>
      <c r="Q13" s="186" cm="1">
        <f t="array" aca="1" ref="Q13" ca="1">SUM(_xlfn._xlws.FILTER(Q9:Q12,IF(--ISNUMBER(SEARCH("hcp_field_eng",$D$9:$D$12))=1,0,1)))</f>
        <v>4.0214365001662644E-2</v>
      </c>
      <c r="R13" s="187" cm="1">
        <f t="array" aca="1" ref="R13" ca="1">SUM(_xlfn._xlws.FILTER(R9:R12,IF(--ISNUMBER(SEARCH("hcp_field_eng",$D$9:$D$12))=1,0,1)))</f>
        <v>6342987.4286435023</v>
      </c>
      <c r="S13" s="256">
        <f ca="1">IFERROR(R13/N13,"-")</f>
        <v>3.6559005352412117</v>
      </c>
      <c r="T13" s="188"/>
      <c r="U13" s="189"/>
      <c r="V13" s="245"/>
      <c r="W13" s="4"/>
      <c r="X13" s="4"/>
      <c r="Y13" s="4"/>
      <c r="Z13" s="4"/>
    </row>
    <row r="14" spans="2:26" x14ac:dyDescent="0.35">
      <c r="V14" s="251"/>
    </row>
    <row r="15" spans="2:26" x14ac:dyDescent="0.35">
      <c r="V15" s="251"/>
    </row>
    <row r="16" spans="2:26" x14ac:dyDescent="0.35">
      <c r="V16" s="251"/>
    </row>
  </sheetData>
  <mergeCells count="5">
    <mergeCell ref="B2:Z2"/>
    <mergeCell ref="E6:L6"/>
    <mergeCell ref="N6:U6"/>
    <mergeCell ref="W6:Z6"/>
    <mergeCell ref="B9:B12"/>
  </mergeCells>
  <pageMargins left="0.7" right="0.7" top="0.75" bottom="0.75" header="0.3" footer="0.3"/>
  <pageSetup orientation="portrait" horizontalDpi="1200" verticalDpi="1200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6F7C64-EB26-4AD0-B529-7DA7ECD2CCC2}">
          <x14:formula1>
            <xm:f>Index!$C$8:$C$50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34B1-DBBB-4D56-B94C-2CA7AABEBC8E}">
  <sheetPr codeName="Sheet3">
    <tabColor theme="7"/>
  </sheetPr>
  <dimension ref="A2:AH61"/>
  <sheetViews>
    <sheetView tabSelected="1" zoomScale="55" zoomScaleNormal="55" workbookViewId="0">
      <selection activeCell="I25" sqref="I25"/>
    </sheetView>
  </sheetViews>
  <sheetFormatPr defaultRowHeight="14.5" x14ac:dyDescent="0.35"/>
  <cols>
    <col min="1" max="1" width="6.26953125" style="2" customWidth="1"/>
    <col min="2" max="2" width="11.26953125" style="2" customWidth="1"/>
    <col min="3" max="3" width="25.81640625" style="2" customWidth="1"/>
    <col min="4" max="4" width="19.90625" style="2" hidden="1" customWidth="1"/>
    <col min="5" max="5" width="15.7265625" style="2" customWidth="1"/>
    <col min="6" max="6" width="14.453125" style="2" customWidth="1"/>
    <col min="7" max="7" width="12" style="2" customWidth="1"/>
    <col min="8" max="8" width="17.453125" style="2" customWidth="1"/>
    <col min="9" max="9" width="20.54296875" style="2" customWidth="1"/>
    <col min="10" max="10" width="12.36328125" style="2" customWidth="1"/>
    <col min="11" max="11" width="19.1796875" style="2" customWidth="1"/>
    <col min="12" max="13" width="16.08984375" style="2" customWidth="1"/>
    <col min="14" max="14" width="13.36328125" style="2" customWidth="1"/>
    <col min="15" max="15" width="16.6328125" style="2" customWidth="1"/>
    <col min="16" max="16" width="2.453125" style="2" customWidth="1"/>
    <col min="17" max="17" width="23.1796875" style="2" customWidth="1"/>
    <col min="18" max="18" width="16.1796875" style="2" hidden="1" customWidth="1"/>
    <col min="19" max="19" width="16.08984375" style="2" customWidth="1"/>
    <col min="20" max="20" width="15" style="2" customWidth="1"/>
    <col min="21" max="21" width="13.26953125" style="2" customWidth="1"/>
    <col min="22" max="22" width="15.81640625" style="2" customWidth="1"/>
    <col min="23" max="23" width="19.453125" style="2" customWidth="1"/>
    <col min="24" max="24" width="13.36328125" style="2" customWidth="1"/>
    <col min="25" max="25" width="20.7265625" style="2" customWidth="1"/>
    <col min="26" max="26" width="14.90625" style="2" customWidth="1"/>
    <col min="27" max="28" width="13.08984375" style="2" customWidth="1"/>
    <col min="29" max="29" width="14.36328125" style="2" customWidth="1"/>
    <col min="30" max="30" width="1.7265625" style="2" customWidth="1"/>
    <col min="31" max="31" width="14.7265625" style="2" customWidth="1"/>
    <col min="32" max="32" width="12.90625" style="2" customWidth="1"/>
    <col min="33" max="33" width="17.6328125" style="2" customWidth="1"/>
    <col min="34" max="34" width="15.26953125" style="2" customWidth="1"/>
    <col min="35" max="35" width="16.1796875" style="2" bestFit="1" customWidth="1"/>
    <col min="36" max="36" width="14" style="2" bestFit="1" customWidth="1"/>
    <col min="37" max="37" width="13.36328125" style="2" bestFit="1" customWidth="1"/>
    <col min="38" max="38" width="17.453125" style="2" bestFit="1" customWidth="1"/>
    <col min="39" max="39" width="15.08984375" style="2" bestFit="1" customWidth="1"/>
    <col min="40" max="40" width="12.81640625" style="2" bestFit="1" customWidth="1"/>
    <col min="41" max="41" width="13.36328125" style="2" bestFit="1" customWidth="1"/>
    <col min="42" max="16384" width="8.7265625" style="2"/>
  </cols>
  <sheetData>
    <row r="2" spans="1:34" x14ac:dyDescent="0.35">
      <c r="P2" s="251"/>
      <c r="Q2" s="251"/>
      <c r="R2" s="251"/>
      <c r="AD2" s="251"/>
    </row>
    <row r="3" spans="1:34" ht="26" x14ac:dyDescent="0.35">
      <c r="B3" s="493" t="s">
        <v>333</v>
      </c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A3" s="493"/>
      <c r="AB3" s="493"/>
      <c r="AC3" s="493"/>
      <c r="AD3" s="493"/>
      <c r="AE3" s="493"/>
      <c r="AF3" s="493"/>
      <c r="AG3" s="493"/>
      <c r="AH3" s="493"/>
    </row>
    <row r="4" spans="1:34" ht="6" customHeight="1" x14ac:dyDescent="0.35"/>
    <row r="5" spans="1:34" ht="20" customHeight="1" x14ac:dyDescent="0.35">
      <c r="B5" s="105" t="s">
        <v>302</v>
      </c>
      <c r="C5" s="104" t="s">
        <v>146</v>
      </c>
      <c r="E5" s="261"/>
      <c r="F5" s="88"/>
      <c r="P5" s="105" t="s">
        <v>302</v>
      </c>
      <c r="Q5" s="104" t="s">
        <v>156</v>
      </c>
      <c r="S5" s="261"/>
    </row>
    <row r="6" spans="1:34" ht="5" customHeight="1" thickBot="1" x14ac:dyDescent="0.4"/>
    <row r="7" spans="1:34" ht="30.5" customHeight="1" thickBot="1" x14ac:dyDescent="0.4">
      <c r="B7" s="4"/>
      <c r="C7" s="4"/>
      <c r="D7" s="4"/>
      <c r="E7" s="507" t="str">
        <f>"Despcription: "&amp;PROPER(INDEX(Index!$F$8:$F$40,MATCH('Model Comparison'!$C$5,Index!$C$8:$C$40,0)))</f>
        <v>Despcription: Ridge Demean Model With Adstck And Trf</v>
      </c>
      <c r="F7" s="508"/>
      <c r="G7" s="508"/>
      <c r="H7" s="508"/>
      <c r="I7" s="508"/>
      <c r="J7" s="508"/>
      <c r="K7" s="508"/>
      <c r="L7" s="508"/>
      <c r="M7" s="508"/>
      <c r="N7" s="508"/>
      <c r="O7" s="509"/>
      <c r="P7" s="249"/>
      <c r="Q7" s="249"/>
      <c r="R7" s="249"/>
      <c r="S7" s="507" t="str">
        <f>"Description: "&amp;INDEX(Index!$F$8:$F$40,MATCH('Model Comparison'!$Q$5,Index!$C$8:$C$40,0))</f>
        <v>Description: Final Model (combining model 17 and 18 Step wise model)</v>
      </c>
      <c r="T7" s="508"/>
      <c r="U7" s="508"/>
      <c r="V7" s="508"/>
      <c r="W7" s="508"/>
      <c r="X7" s="508"/>
      <c r="Y7" s="508"/>
      <c r="Z7" s="508"/>
      <c r="AA7" s="508"/>
      <c r="AB7" s="508"/>
      <c r="AC7" s="509"/>
      <c r="AD7" s="249"/>
      <c r="AE7" s="500" t="s">
        <v>326</v>
      </c>
      <c r="AF7" s="501"/>
      <c r="AG7" s="501"/>
      <c r="AH7" s="502"/>
    </row>
    <row r="8" spans="1:34" ht="26.5" hidden="1" thickBot="1" x14ac:dyDescent="0.4">
      <c r="B8" s="4"/>
      <c r="C8" s="4"/>
      <c r="D8" s="4"/>
      <c r="E8" s="238" t="s">
        <v>57</v>
      </c>
      <c r="F8" s="143" t="s">
        <v>136</v>
      </c>
      <c r="G8" s="143"/>
      <c r="H8" s="143" t="s">
        <v>139</v>
      </c>
      <c r="I8" s="143" t="s">
        <v>56</v>
      </c>
      <c r="J8" s="231"/>
      <c r="K8" s="143" t="s">
        <v>357</v>
      </c>
      <c r="L8" s="143" t="s">
        <v>1</v>
      </c>
      <c r="M8" s="143" t="s">
        <v>334</v>
      </c>
      <c r="N8" s="143" t="s">
        <v>32</v>
      </c>
      <c r="O8" s="237" t="s">
        <v>176</v>
      </c>
      <c r="P8" s="143"/>
      <c r="Q8" s="143"/>
      <c r="R8" s="143"/>
      <c r="S8" s="238" t="s">
        <v>57</v>
      </c>
      <c r="T8" s="143" t="s">
        <v>136</v>
      </c>
      <c r="U8" s="143"/>
      <c r="V8" s="143" t="s">
        <v>139</v>
      </c>
      <c r="W8" s="143" t="s">
        <v>56</v>
      </c>
      <c r="X8" s="231"/>
      <c r="Y8" s="143" t="s">
        <v>357</v>
      </c>
      <c r="Z8" s="143" t="s">
        <v>1</v>
      </c>
      <c r="AA8" s="143" t="s">
        <v>334</v>
      </c>
      <c r="AB8" s="143" t="s">
        <v>32</v>
      </c>
      <c r="AC8" s="237" t="s">
        <v>176</v>
      </c>
      <c r="AD8" s="143"/>
      <c r="AE8" s="246"/>
      <c r="AF8" s="247"/>
      <c r="AG8" s="247"/>
      <c r="AH8" s="248"/>
    </row>
    <row r="9" spans="1:34" ht="44.5" customHeight="1" thickBot="1" x14ac:dyDescent="0.4">
      <c r="A9" s="251"/>
      <c r="C9" s="349" t="s">
        <v>117</v>
      </c>
      <c r="D9" s="197" t="s">
        <v>303</v>
      </c>
      <c r="E9" s="350" t="s">
        <v>118</v>
      </c>
      <c r="F9" s="351" t="s">
        <v>119</v>
      </c>
      <c r="G9" s="351" t="s">
        <v>120</v>
      </c>
      <c r="H9" s="351" t="s">
        <v>121</v>
      </c>
      <c r="I9" s="351" t="s">
        <v>122</v>
      </c>
      <c r="J9" s="351" t="s">
        <v>123</v>
      </c>
      <c r="K9" s="351" t="s">
        <v>357</v>
      </c>
      <c r="L9" s="352" t="s">
        <v>329</v>
      </c>
      <c r="M9" s="353" t="s">
        <v>334</v>
      </c>
      <c r="N9" s="353" t="s">
        <v>338</v>
      </c>
      <c r="O9" s="354" t="s">
        <v>328</v>
      </c>
      <c r="P9" s="250"/>
      <c r="Q9" s="287" t="s">
        <v>117</v>
      </c>
      <c r="R9" s="199" t="s">
        <v>303</v>
      </c>
      <c r="S9" s="239" t="s">
        <v>118</v>
      </c>
      <c r="T9" s="200" t="s">
        <v>119</v>
      </c>
      <c r="U9" s="200" t="s">
        <v>120</v>
      </c>
      <c r="V9" s="200" t="s">
        <v>121</v>
      </c>
      <c r="W9" s="200" t="s">
        <v>122</v>
      </c>
      <c r="X9" s="200" t="s">
        <v>123</v>
      </c>
      <c r="Y9" s="200" t="s">
        <v>357</v>
      </c>
      <c r="Z9" s="201" t="s">
        <v>329</v>
      </c>
      <c r="AA9" s="314" t="s">
        <v>334</v>
      </c>
      <c r="AB9" s="314" t="s">
        <v>338</v>
      </c>
      <c r="AC9" s="202" t="s">
        <v>328</v>
      </c>
      <c r="AD9" s="250"/>
      <c r="AE9" s="175" t="s">
        <v>118</v>
      </c>
      <c r="AF9" s="176" t="s">
        <v>119</v>
      </c>
      <c r="AG9" s="176" t="s">
        <v>121</v>
      </c>
      <c r="AH9" s="177" t="s">
        <v>123</v>
      </c>
    </row>
    <row r="10" spans="1:34" ht="20" customHeight="1" thickBot="1" x14ac:dyDescent="0.4">
      <c r="A10" s="322"/>
      <c r="B10" s="322"/>
      <c r="C10" s="292" t="str">
        <f ca="1">SUBSTITUTE(IFERROR(INDEX(Controls!$K$4:$K$100,MATCH('Model Comparison'!$D10,Controls!$J$4:$J$100,0)),"-"),0,"-")</f>
        <v>HCC Social Impression</v>
      </c>
      <c r="D10" s="233" t="str" cm="1">
        <f t="array" aca="1" ref="D10:D50" ca="1">_xlfn.UNIQUE(_xlfn.SORTBY(INDEX(INDIRECT("'"&amp;$C$5&amp;"'!C5:X72"),,MATCH("Vendor &amp; Control Var",INDIRECT("'"&amp;$C$5&amp;"'!C4:X4"),0)), INDIRECT("'"&amp;$C$5&amp;"'!B5:B72"),1))</f>
        <v>hcc_soc_imp</v>
      </c>
      <c r="E10" s="281">
        <f ca="1">IFERROR(INDEX(INDIRECT("'"&amp;$C$5&amp;"'!C4:Y72"),MATCH($D10,INDIRECT("'"&amp;$C$5&amp;"'!D4:D72"),0),MATCH(E$8,INDIRECT("'"&amp;$C$5&amp;"'!C4:Y4"),0)),"-")</f>
        <v>1080000</v>
      </c>
      <c r="F10" s="282">
        <f ca="1">IFERROR(INDEX('Vendor Level Info'!$J$4:$J$22,MATCH('Model Comparison'!$D10,'Vendor Level Info'!$F$4:$F$22,0)),"-")</f>
        <v>98369252</v>
      </c>
      <c r="G10" s="283">
        <f ca="1">IFERROR(E10/F10,"-")</f>
        <v>1.0979040483097299E-2</v>
      </c>
      <c r="H10" s="284">
        <f ca="1">IFERROR(INDEX(INDIRECT("'"&amp;$C$5&amp;"'!C4:Y72"),MATCH($D10,INDIRECT("'"&amp;$C$5&amp;"'!D4:D72"),0),MATCH(H$8,INDIRECT("'"&amp;$C$5&amp;"'!C4:Y4"),0)),"-")</f>
        <v>-1.1538864413091841E-3</v>
      </c>
      <c r="I10" s="285">
        <f ca="1">IFERROR(INDEX(INDIRECT("'"&amp;$C$5&amp;"'!C4:Y72"),MATCH($D10,INDIRECT("'"&amp;$C$5&amp;"'!D4:D72"),0),MATCH(I$8,INDIRECT("'"&amp;$C$5&amp;"'!C4:Y4"),0)),"-")</f>
        <v>-182001.80932867512</v>
      </c>
      <c r="J10" s="286">
        <f ca="1">IFERROR(I10/E10,"-")</f>
        <v>-0.16852019382284733</v>
      </c>
      <c r="K10" s="286" t="str">
        <f ca="1">IFERROR(INDEX(INDIRECT("'"&amp;$C$5&amp;"'!C4:Y72"),MATCH($D10,INDIRECT("'"&amp;$C$5&amp;"'!D4:D72"),0),MATCH(K$8,INDIRECT("'"&amp;$C$5&amp;"'!C4:Y4"),0)),"-")</f>
        <v>Ad: 20</v>
      </c>
      <c r="L10" s="418">
        <f ca="1">IFERROR(INDEX(INDIRECT("'"&amp;$C$5&amp;"'!C4:Y72"),MATCH($D10,INDIRECT("'"&amp;$C$5&amp;"'!D4:D72"),0),MATCH(L$8,INDIRECT("'"&amp;$C$5&amp;"'!C4:Y4"),0)),"-")</f>
        <v>-2.4076969513392764E-6</v>
      </c>
      <c r="M10" s="284">
        <f t="shared" ref="M10:O25" ca="1" si="0">IFERROR(INDEX(INDIRECT("'"&amp;$C$5&amp;"'!C4:Y72"),MATCH($D10,INDIRECT("'"&amp;$C$5&amp;"'!D4:D72"),0),MATCH(M$8,INDIRECT("'"&amp;$C$5&amp;"'!C4:Y4"),0)),"-")</f>
        <v>0.18039724408369989</v>
      </c>
      <c r="N10" s="348">
        <f t="shared" ca="1" si="0"/>
        <v>0.87310672140432533</v>
      </c>
      <c r="O10" s="301">
        <f t="shared" ca="1" si="0"/>
        <v>-2.9745820421229012E-6</v>
      </c>
      <c r="P10" s="252"/>
      <c r="Q10" s="288" t="str">
        <f ca="1">SUBSTITUTE(IFERROR(INDEX(Controls!$K$4:$K$100,MATCH('Model Comparison'!$R10,Controls!$J$4:$J$100,0)),"-"),0,"-")</f>
        <v>HCC Social Impression</v>
      </c>
      <c r="R10" s="232" t="str" cm="1">
        <f t="array" aca="1" ref="R10:R43" ca="1">_xlfn.UNIQUE(_xlfn.SORTBY(INDEX(INDIRECT("'"&amp;$Q$5&amp;"'!C5:X72"),,MATCH("Vendor &amp; Control Var",INDIRECT("'"&amp;$Q$5&amp;"'!C4:X4"),0)), INDIRECT("'"&amp;$Q$5&amp;"'!B5:B72"),1))</f>
        <v>hcc_soc_imp</v>
      </c>
      <c r="S10" s="240">
        <f ca="1">IFERROR(INDEX(INDIRECT("'"&amp;$Q$5&amp;"'!C4:Y72"),MATCH($R10,INDIRECT("'"&amp;$Q$5&amp;"'!D4:D72"),0),MATCH(S$8,INDIRECT("'"&amp;$Q$5&amp;"'!C4:Y4"),0)),"-")</f>
        <v>1080000</v>
      </c>
      <c r="T10" s="203">
        <f ca="1">IFERROR(INDEX('Vendor Level Info'!$J$4:$J$22,MATCH('Model Comparison'!$R10,'Vendor Level Info'!$F$4:$F$22,0)),"-")</f>
        <v>98369252</v>
      </c>
      <c r="U10" s="204">
        <f ca="1">IFERROR(S10/T10,"-")</f>
        <v>1.0979040483097299E-2</v>
      </c>
      <c r="V10" s="205">
        <f ca="1">IFERROR(INDEX(INDIRECT("'"&amp;$Q$5&amp;"'!C4:Y72"),MATCH($R10,INDIRECT("'"&amp;$Q$5&amp;"'!D4:D72"),0),MATCH(V$8,INDIRECT("'"&amp;$Q$5&amp;"'!C4:Y4"),0)),"-")</f>
        <v>1.4377471060060159E-2</v>
      </c>
      <c r="W10" s="206">
        <f ca="1">IFERROR(INDEX(INDIRECT("'"&amp;$Q$5&amp;"'!C4:Y72"),MATCH($R10,INDIRECT("'"&amp;$Q$5&amp;"'!D4:D72"),0),MATCH(W$8,INDIRECT("'"&amp;$Q$5&amp;"'!C4:Y4"),0)),"-")</f>
        <v>2267749.8000000003</v>
      </c>
      <c r="X10" s="207">
        <f ca="1">IFERROR(W10/S10,"-")</f>
        <v>2.0997683333333335</v>
      </c>
      <c r="Y10" s="207" t="str">
        <f ca="1">IFERROR(INDEX(INDIRECT("'"&amp;$Q$5&amp;"'!C4:Y72"),MATCH($R10,INDIRECT("'"&amp;$Q$5&amp;"'!D4:D72"),0),MATCH(Y$8,INDIRECT("'"&amp;$Q$5&amp;"'!C4:Y4"),0)),"-")</f>
        <v>Ad: 20</v>
      </c>
      <c r="Z10" s="371">
        <f ca="1">IFERROR(INDEX(INDIRECT("'"&amp;$Q$5&amp;"'!C4:Y72"),MATCH($R10,INDIRECT("'"&amp;$Q$5&amp;"'!D4:D72"),0),MATCH(Z$8,INDIRECT("'"&amp;$Q$5&amp;"'!C4:Y4"),0)),"-")</f>
        <v>3.0000000000000001E-5</v>
      </c>
      <c r="AA10" s="315">
        <f t="shared" ref="AA10:AC25" ca="1" si="1">IFERROR(INDEX(INDIRECT("'"&amp;$Q$5&amp;"'!C4:Y72"),MATCH($R10,INDIRECT("'"&amp;$Q$5&amp;"'!D4:D72"),0),MATCH(AA$8,INDIRECT("'"&amp;$Q$5&amp;"'!C4:Y4"),0)),"-")</f>
        <v>4.4454813889703536E-3</v>
      </c>
      <c r="AB10" s="334">
        <f t="shared" ca="1" si="1"/>
        <v>1.3178000000000001</v>
      </c>
      <c r="AC10" s="302">
        <f t="shared" ca="1" si="1"/>
        <v>3.7063410830855969E-5</v>
      </c>
      <c r="AD10" s="244"/>
      <c r="AE10" s="324">
        <f t="shared" ref="AE10:AE50" ca="1" si="2">IFERROR(S10/E10-1,"-")</f>
        <v>0</v>
      </c>
      <c r="AF10" s="325">
        <f t="shared" ref="AF10:AF50" ca="1" si="3">IFERROR(T10/F10-1,"-")</f>
        <v>0</v>
      </c>
      <c r="AG10" s="325">
        <f t="shared" ref="AG10:AG50" ca="1" si="4">IFERROR(V10/H10-1,"-")</f>
        <v>-13.460039866442727</v>
      </c>
      <c r="AH10" s="326">
        <f t="shared" ref="AH10:AH50" ca="1" si="5">IFERROR(X10/J10-1,"-")</f>
        <v>-13.460039866442729</v>
      </c>
    </row>
    <row r="11" spans="1:34" ht="20" customHeight="1" thickBot="1" x14ac:dyDescent="0.4">
      <c r="A11" s="322"/>
      <c r="B11" s="322"/>
      <c r="C11" s="289" t="str">
        <f ca="1">SUBSTITUTE(IFERROR(INDEX(Controls!$K$4:$K$100,MATCH('Model Comparison'!$D11,Controls!$J$4:$J$100,0)),"-"),0,"-")</f>
        <v>HCC Paid Search Click</v>
      </c>
      <c r="D11" s="233" t="str">
        <f ca="1"/>
        <v>hcc_psrch_clk</v>
      </c>
      <c r="E11" s="198">
        <f t="shared" ref="E11:E52" ca="1" si="6">IFERROR(INDEX(INDIRECT("'"&amp;$C$5&amp;"'!C4:Y72"),MATCH($D11,INDIRECT("'"&amp;$C$5&amp;"'!D4:D72"),0),MATCH(E$8,INDIRECT("'"&amp;$C$5&amp;"'!C4:Y4"),0)),"-")</f>
        <v>655000</v>
      </c>
      <c r="F11" s="96">
        <f ca="1">IFERROR(INDEX('Vendor Level Info'!$J$4:$J$22,MATCH('Model Comparison'!$D11,'Vendor Level Info'!$F$4:$F$22,0)),"-")</f>
        <v>242240</v>
      </c>
      <c r="G11" s="97">
        <f t="shared" ref="G11:G52" ca="1" si="7">IFERROR(E11/F11,"-")</f>
        <v>2.7039299867899604</v>
      </c>
      <c r="H11" s="98">
        <f t="shared" ref="H11:I52" ca="1" si="8">IFERROR(INDEX(INDIRECT("'"&amp;$C$5&amp;"'!C4:Y72"),MATCH($D11,INDIRECT("'"&amp;$C$5&amp;"'!D4:D72"),0),MATCH(H$8,INDIRECT("'"&amp;$C$5&amp;"'!C4:Y4"),0)),"-")</f>
        <v>5.0366304868871559E-2</v>
      </c>
      <c r="I11" s="99">
        <f t="shared" ca="1" si="8"/>
        <v>7944246.7535486454</v>
      </c>
      <c r="J11" s="257">
        <f t="shared" ref="J11:J52" ca="1" si="9">IFERROR(I11/E11,"-")</f>
        <v>12.128620997784191</v>
      </c>
      <c r="K11" s="257" t="str">
        <f t="shared" ref="K11:K52" ca="1" si="10">IFERROR(INDEX(INDIRECT("'"&amp;$C$5&amp;"'!C4:Y72"),MATCH($D11,INDIRECT("'"&amp;$C$5&amp;"'!D4:D72"),0),MATCH(K$8,INDIRECT("'"&amp;$C$5&amp;"'!C4:Y4"),0)),"-")</f>
        <v>Ad: 20 &amp; Trf: RT2</v>
      </c>
      <c r="L11" s="368">
        <f t="shared" ref="L11:O52" ca="1" si="11">IFERROR(INDEX(INDIRECT("'"&amp;$C$5&amp;"'!C4:Y72"),MATCH($D11,INDIRECT("'"&amp;$C$5&amp;"'!D4:D72"),0),MATCH(L$8,INDIRECT("'"&amp;$C$5&amp;"'!C4:Y4"),0)),"-")</f>
        <v>2.2048073967751218</v>
      </c>
      <c r="M11" s="319">
        <f t="shared" ca="1" si="0"/>
        <v>2.0504165014783363E-2</v>
      </c>
      <c r="N11" s="323">
        <f t="shared" ca="1" si="0"/>
        <v>0.89414206767115489</v>
      </c>
      <c r="O11" s="298">
        <f t="shared" ca="1" si="0"/>
        <v>5.2724987161284632E-2</v>
      </c>
      <c r="P11" s="252"/>
      <c r="Q11" s="289" t="str">
        <f ca="1">SUBSTITUTE(IFERROR(INDEX(Controls!$K$4:$K$100,MATCH('Model Comparison'!$R11,Controls!$J$4:$J$100,0)),"-"),0,"-")</f>
        <v>HCC Paid Search Click</v>
      </c>
      <c r="R11" s="233" t="str">
        <f ca="1"/>
        <v>hcc_psrch_clk</v>
      </c>
      <c r="S11" s="241">
        <f t="shared" ref="S11:S52" ca="1" si="12">IFERROR(INDEX(INDIRECT("'"&amp;$Q$5&amp;"'!C4:Y72"),MATCH($R11,INDIRECT("'"&amp;$Q$5&amp;"'!D4:D72"),0),MATCH(S$8,INDIRECT("'"&amp;$Q$5&amp;"'!C4:Y4"),0)),"-")</f>
        <v>655000</v>
      </c>
      <c r="T11" s="101">
        <f ca="1">IFERROR(INDEX('Vendor Level Info'!$J$4:$J$22,MATCH('Model Comparison'!$R11,'Vendor Level Info'!$F$4:$F$22,0)),"-")</f>
        <v>242240</v>
      </c>
      <c r="U11" s="102">
        <f t="shared" ref="U11:U52" ca="1" si="13">IFERROR(S11/T11,"-")</f>
        <v>2.7039299867899604</v>
      </c>
      <c r="V11" s="103">
        <f t="shared" ref="V11:W52" ca="1" si="14">IFERROR(INDEX(INDIRECT("'"&amp;$Q$5&amp;"'!C4:Y72"),MATCH($R11,INDIRECT("'"&amp;$Q$5&amp;"'!D4:D72"),0),MATCH(V$8,INDIRECT("'"&amp;$Q$5&amp;"'!C4:Y4"),0)),"-")</f>
        <v>2.5836893941602487E-2</v>
      </c>
      <c r="W11" s="100">
        <f t="shared" ca="1" si="14"/>
        <v>4075237.6286435025</v>
      </c>
      <c r="X11" s="151">
        <f t="shared" ref="X11:X52" ca="1" si="15">IFERROR(W11/S11,"-")</f>
        <v>6.2217368376236681</v>
      </c>
      <c r="Y11" s="151" t="str">
        <f t="shared" ref="Y11:Y52" ca="1" si="16">IFERROR(INDEX(INDIRECT("'"&amp;$Q$5&amp;"'!C4:Y72"),MATCH($R11,INDIRECT("'"&amp;$Q$5&amp;"'!D4:D72"),0),MATCH(Y$8,INDIRECT("'"&amp;$Q$5&amp;"'!C4:Y4"),0)),"-")</f>
        <v>Ad: 60</v>
      </c>
      <c r="Z11" s="372">
        <f t="shared" ref="Z11:AC52" ca="1" si="17">IFERROR(INDEX(INDIRECT("'"&amp;$Q$5&amp;"'!C4:Y72"),MATCH($R11,INDIRECT("'"&amp;$Q$5&amp;"'!D4:D72"),0),MATCH(Z$8,INDIRECT("'"&amp;$Q$5&amp;"'!C4:Y4"),0)),"-")</f>
        <v>1.1305602657560355E-2</v>
      </c>
      <c r="AA11" s="316">
        <f t="shared" ca="1" si="1"/>
        <v>1.4505218733789873E-8</v>
      </c>
      <c r="AB11" s="335">
        <f t="shared" ca="1" si="1"/>
        <v>8.4466239639967817</v>
      </c>
      <c r="AC11" s="303">
        <f t="shared" ca="1" si="1"/>
        <v>2.704685016907777E-2</v>
      </c>
      <c r="AD11" s="244"/>
      <c r="AE11" s="327">
        <f t="shared" ca="1" si="2"/>
        <v>0</v>
      </c>
      <c r="AF11" s="328">
        <f t="shared" ca="1" si="3"/>
        <v>0</v>
      </c>
      <c r="AG11" s="328">
        <f t="shared" ca="1" si="4"/>
        <v>-0.48702026069077886</v>
      </c>
      <c r="AH11" s="329">
        <f t="shared" ca="1" si="5"/>
        <v>-0.48702026069077986</v>
      </c>
    </row>
    <row r="12" spans="1:34" ht="16" thickBot="1" x14ac:dyDescent="0.4">
      <c r="A12" s="322"/>
      <c r="B12" s="322"/>
      <c r="C12" s="289" t="str">
        <f ca="1">SUBSTITUTE(IFERROR(INDEX(Controls!$K$4:$K$100,MATCH('Model Comparison'!$D12,Controls!$J$4:$J$100,0)),"-"),0,"-")</f>
        <v>HCC Display Impression</v>
      </c>
      <c r="D12" s="233" t="str">
        <f ca="1"/>
        <v>hcc_disp_imp</v>
      </c>
      <c r="E12" s="198">
        <f t="shared" ca="1" si="6"/>
        <v>0</v>
      </c>
      <c r="F12" s="96">
        <f ca="1">IFERROR(INDEX('Vendor Level Info'!$J$4:$J$22,MATCH('Model Comparison'!$D12,'Vendor Level Info'!$F$4:$F$22,0)),"-")</f>
        <v>12</v>
      </c>
      <c r="G12" s="97">
        <f t="shared" ca="1" si="7"/>
        <v>0</v>
      </c>
      <c r="H12" s="98">
        <f t="shared" ca="1" si="8"/>
        <v>-1.5330864718471341E-9</v>
      </c>
      <c r="I12" s="99">
        <f t="shared" ca="1" si="8"/>
        <v>-0.2418128004146716</v>
      </c>
      <c r="J12" s="257" t="str">
        <f t="shared" ca="1" si="9"/>
        <v>-</v>
      </c>
      <c r="K12" s="257" t="str">
        <f t="shared" ca="1" si="10"/>
        <v>No Ad &amp; Tf</v>
      </c>
      <c r="L12" s="368">
        <f t="shared" ca="1" si="11"/>
        <v>-3.2397213346017097E-5</v>
      </c>
      <c r="M12" s="319">
        <f t="shared" ca="1" si="0"/>
        <v>1.0876814076842196E-2</v>
      </c>
      <c r="N12" s="323">
        <f t="shared" ca="1" si="0"/>
        <v>0.88595666562982278</v>
      </c>
      <c r="O12" s="298">
        <f t="shared" ca="1" si="0"/>
        <v>-3.2397213346017097E-5</v>
      </c>
      <c r="P12" s="251"/>
      <c r="Q12" s="289" t="str">
        <f ca="1">SUBSTITUTE(IFERROR(INDEX(Controls!$K$4:$K$100,MATCH('Model Comparison'!$R12,Controls!$J$4:$J$100,0)),"-"),0,"-")</f>
        <v>HCC Organic Search</v>
      </c>
      <c r="R12" s="233" t="str">
        <f ca="1"/>
        <v>hcc_osrch_sessions</v>
      </c>
      <c r="S12" s="241" t="str">
        <f t="shared" ca="1" si="12"/>
        <v>-</v>
      </c>
      <c r="T12" s="101" t="str">
        <f ca="1">IFERROR(INDEX('Vendor Level Info'!$J$4:$J$22,MATCH('Model Comparison'!$R12,'Vendor Level Info'!$F$4:$F$22,0)),"-")</f>
        <v>-</v>
      </c>
      <c r="U12" s="102" t="str">
        <f t="shared" ca="1" si="13"/>
        <v>-</v>
      </c>
      <c r="V12" s="103">
        <f t="shared" ca="1" si="14"/>
        <v>8.7097244195799339E-2</v>
      </c>
      <c r="W12" s="100">
        <f t="shared" ca="1" si="14"/>
        <v>13737795.56088</v>
      </c>
      <c r="X12" s="151" t="str">
        <f t="shared" ca="1" si="15"/>
        <v>-</v>
      </c>
      <c r="Y12" s="151" t="str">
        <f t="shared" ca="1" si="16"/>
        <v>No Ad &amp; Tf</v>
      </c>
      <c r="Z12" s="372">
        <f t="shared" ca="1" si="17"/>
        <v>0.49983</v>
      </c>
      <c r="AA12" s="316">
        <f t="shared" ca="1" si="1"/>
        <v>9.4728467602755844E-270</v>
      </c>
      <c r="AB12" s="335">
        <f t="shared" ca="1" si="1"/>
        <v>1.39211</v>
      </c>
      <c r="AC12" s="303">
        <f t="shared" ca="1" si="1"/>
        <v>0.41454396741680588</v>
      </c>
      <c r="AD12" s="244"/>
      <c r="AE12" s="327" t="str">
        <f t="shared" ca="1" si="2"/>
        <v>-</v>
      </c>
      <c r="AF12" s="328" t="str">
        <f t="shared" ca="1" si="3"/>
        <v>-</v>
      </c>
      <c r="AG12" s="328">
        <f t="shared" ca="1" si="4"/>
        <v>-56811698.05376143</v>
      </c>
      <c r="AH12" s="329" t="str">
        <f t="shared" ca="1" si="5"/>
        <v>-</v>
      </c>
    </row>
    <row r="13" spans="1:34" ht="16" thickBot="1" x14ac:dyDescent="0.4">
      <c r="A13" s="322"/>
      <c r="B13" s="322"/>
      <c r="C13" s="289" t="str">
        <f ca="1">SUBSTITUTE(IFERROR(INDEX(Controls!$K$4:$K$100,MATCH('Model Comparison'!$D13,Controls!$J$4:$J$100,0)),"-"),0,"-")</f>
        <v>HCC Organic Search</v>
      </c>
      <c r="D13" s="233" t="str">
        <f ca="1"/>
        <v>hcc_osrch_sessions</v>
      </c>
      <c r="E13" s="198" t="str">
        <f t="shared" ca="1" si="6"/>
        <v>-</v>
      </c>
      <c r="F13" s="96" t="str">
        <f ca="1">IFERROR(INDEX('Vendor Level Info'!$J$4:$J$22,MATCH('Model Comparison'!$D13,'Vendor Level Info'!$F$4:$F$22,0)),"-")</f>
        <v>-</v>
      </c>
      <c r="G13" s="97" t="str">
        <f t="shared" ca="1" si="7"/>
        <v>-</v>
      </c>
      <c r="H13" s="98">
        <f t="shared" ca="1" si="8"/>
        <v>2.8177276428074209E-2</v>
      </c>
      <c r="I13" s="99">
        <f t="shared" ca="1" si="8"/>
        <v>4444384.7403607732</v>
      </c>
      <c r="J13" s="257" t="str">
        <f t="shared" ca="1" si="9"/>
        <v>-</v>
      </c>
      <c r="K13" s="257" t="str">
        <f t="shared" ca="1" si="10"/>
        <v>Ad: 20</v>
      </c>
      <c r="L13" s="368">
        <f t="shared" ca="1" si="11"/>
        <v>0.13021297111105781</v>
      </c>
      <c r="M13" s="319">
        <f t="shared" ca="1" si="0"/>
        <v>6.2023217662137874E-30</v>
      </c>
      <c r="N13" s="323">
        <f t="shared" ca="1" si="0"/>
        <v>0.82438766983006406</v>
      </c>
      <c r="O13" s="298">
        <f t="shared" ca="1" si="0"/>
        <v>0.13411124622077633</v>
      </c>
      <c r="P13" s="251"/>
      <c r="Q13" s="289" t="str">
        <f ca="1">SUBSTITUTE(IFERROR(INDEX(Controls!$K$4:$K$100,MATCH('Model Comparison'!$R13,Controls!$J$4:$J$100,0)),"-"),0,"-")</f>
        <v>HCP NPP Engagement</v>
      </c>
      <c r="R13" s="233" t="str">
        <f ca="1"/>
        <v>hcp_npp_eng</v>
      </c>
      <c r="S13" s="241" t="str">
        <f t="shared" ca="1" si="12"/>
        <v>-</v>
      </c>
      <c r="T13" s="101" t="str">
        <f ca="1">IFERROR(INDEX('Vendor Level Info'!$J$4:$J$22,MATCH('Model Comparison'!$R13,'Vendor Level Info'!$F$4:$F$22,0)),"-")</f>
        <v>-</v>
      </c>
      <c r="U13" s="102" t="str">
        <f t="shared" ca="1" si="13"/>
        <v>-</v>
      </c>
      <c r="V13" s="103">
        <f t="shared" ca="1" si="14"/>
        <v>6.1493120658703319E-2</v>
      </c>
      <c r="W13" s="100">
        <f t="shared" ca="1" si="14"/>
        <v>9699272.6671200003</v>
      </c>
      <c r="X13" s="151" t="str">
        <f t="shared" ca="1" si="15"/>
        <v>-</v>
      </c>
      <c r="Y13" s="151" t="str">
        <f t="shared" ca="1" si="16"/>
        <v>No Ad &amp; Tf</v>
      </c>
      <c r="Z13" s="372">
        <f t="shared" ca="1" si="17"/>
        <v>5.9240000000000001E-2</v>
      </c>
      <c r="AA13" s="316">
        <f t="shared" ca="1" si="1"/>
        <v>6.5711785226969862E-95</v>
      </c>
      <c r="AB13" s="335">
        <f t="shared" ca="1" si="1"/>
        <v>1.4774499999999999</v>
      </c>
      <c r="AC13" s="303" t="str">
        <f t="shared" ca="1" si="1"/>
        <v>-</v>
      </c>
      <c r="AD13" s="244"/>
      <c r="AE13" s="327" t="str">
        <f t="shared" ca="1" si="2"/>
        <v>-</v>
      </c>
      <c r="AF13" s="328" t="str">
        <f t="shared" ca="1" si="3"/>
        <v>-</v>
      </c>
      <c r="AG13" s="328">
        <f t="shared" ca="1" si="4"/>
        <v>1.1823656667340328</v>
      </c>
      <c r="AH13" s="329" t="str">
        <f t="shared" ca="1" si="5"/>
        <v>-</v>
      </c>
    </row>
    <row r="14" spans="1:34" ht="20" customHeight="1" thickBot="1" x14ac:dyDescent="0.4">
      <c r="A14" s="322"/>
      <c r="B14" s="322"/>
      <c r="C14" s="289" t="str">
        <f ca="1">SUBSTITUTE(IFERROR(INDEX(Controls!$K$4:$K$100,MATCH('Model Comparison'!$D14,Controls!$J$4:$J$100,0)),"-"),0,"-")</f>
        <v>HCP Display Impression</v>
      </c>
      <c r="D14" s="233" t="str">
        <f ca="1"/>
        <v>hcp_disp_imp</v>
      </c>
      <c r="E14" s="198">
        <f t="shared" ca="1" si="6"/>
        <v>0</v>
      </c>
      <c r="F14" s="96">
        <f ca="1">IFERROR(INDEX('Vendor Level Info'!$J$4:$J$22,MATCH('Model Comparison'!$D14,'Vendor Level Info'!$F$4:$F$22,0)),"-")</f>
        <v>448962</v>
      </c>
      <c r="G14" s="97">
        <f t="shared" ca="1" si="7"/>
        <v>0</v>
      </c>
      <c r="H14" s="98">
        <f t="shared" ca="1" si="8"/>
        <v>2.442880692265718E-3</v>
      </c>
      <c r="I14" s="99">
        <f t="shared" ca="1" si="8"/>
        <v>385314.09162066248</v>
      </c>
      <c r="J14" s="257" t="str">
        <f t="shared" ca="1" si="9"/>
        <v>-</v>
      </c>
      <c r="K14" s="257" t="str">
        <f t="shared" ca="1" si="10"/>
        <v>Ad:40</v>
      </c>
      <c r="L14" s="368">
        <f t="shared" ca="1" si="11"/>
        <v>1.2107299480010427E-3</v>
      </c>
      <c r="M14" s="319">
        <f t="shared" ca="1" si="0"/>
        <v>7.2565759207866727E-19</v>
      </c>
      <c r="N14" s="323">
        <f t="shared" ca="1" si="0"/>
        <v>0.78005335475406123</v>
      </c>
      <c r="O14" s="298">
        <f t="shared" ca="1" si="0"/>
        <v>1.3797961331793636E-3</v>
      </c>
      <c r="P14" s="251"/>
      <c r="Q14" s="289" t="str">
        <f ca="1">SUBSTITUTE(IFERROR(INDEX(Controls!$K$4:$K$100,MATCH('Model Comparison'!$R14,Controls!$J$4:$J$100,0)),"-"),0,"-")</f>
        <v>HCP Organic Session</v>
      </c>
      <c r="R14" s="233" t="str">
        <f ca="1"/>
        <v>hcp_osrch_sessions</v>
      </c>
      <c r="S14" s="241" t="str">
        <f t="shared" ca="1" si="12"/>
        <v>-</v>
      </c>
      <c r="T14" s="101" t="str">
        <f ca="1">IFERROR(INDEX('Vendor Level Info'!$J$4:$J$22,MATCH('Model Comparison'!$R14,'Vendor Level Info'!$F$4:$F$22,0)),"-")</f>
        <v>-</v>
      </c>
      <c r="U14" s="102" t="str">
        <f t="shared" ca="1" si="13"/>
        <v>-</v>
      </c>
      <c r="V14" s="103">
        <f t="shared" ca="1" si="14"/>
        <v>5.0079027665106947E-2</v>
      </c>
      <c r="W14" s="100">
        <f t="shared" ca="1" si="14"/>
        <v>7898934.6942400001</v>
      </c>
      <c r="X14" s="151" t="str">
        <f t="shared" ca="1" si="15"/>
        <v>-</v>
      </c>
      <c r="Y14" s="151" t="str">
        <f t="shared" ca="1" si="16"/>
        <v>No Ad &amp; Tf</v>
      </c>
      <c r="Z14" s="372">
        <f t="shared" ca="1" si="17"/>
        <v>1.9429700000000001</v>
      </c>
      <c r="AA14" s="316">
        <f t="shared" ca="1" si="1"/>
        <v>1.2550361593697626E-119</v>
      </c>
      <c r="AB14" s="335">
        <f t="shared" ca="1" si="1"/>
        <v>1.42197</v>
      </c>
      <c r="AC14" s="303">
        <f t="shared" ca="1" si="1"/>
        <v>1.6780195454545455</v>
      </c>
      <c r="AD14" s="244"/>
      <c r="AE14" s="327" t="str">
        <f t="shared" ca="1" si="2"/>
        <v>-</v>
      </c>
      <c r="AF14" s="328" t="str">
        <f t="shared" ca="1" si="3"/>
        <v>-</v>
      </c>
      <c r="AG14" s="328">
        <f t="shared" ca="1" si="4"/>
        <v>19.499989141368896</v>
      </c>
      <c r="AH14" s="329" t="str">
        <f t="shared" ca="1" si="5"/>
        <v>-</v>
      </c>
    </row>
    <row r="15" spans="1:34" ht="20" customHeight="1" thickBot="1" x14ac:dyDescent="0.4">
      <c r="A15" s="322"/>
      <c r="B15" s="322"/>
      <c r="C15" s="289" t="str">
        <f ca="1">SUBSTITUTE(IFERROR(INDEX(Controls!$K$4:$K$100,MATCH('Model Comparison'!$D15,Controls!$J$4:$J$100,0)),"-"),0,"-")</f>
        <v>HCP NPP Engagement</v>
      </c>
      <c r="D15" s="233" t="str">
        <f ca="1"/>
        <v>hcp_npp_eng</v>
      </c>
      <c r="E15" s="198" t="str">
        <f t="shared" ca="1" si="6"/>
        <v>-</v>
      </c>
      <c r="F15" s="96" t="str">
        <f ca="1">IFERROR(INDEX('Vendor Level Info'!$J$4:$J$22,MATCH('Model Comparison'!$D15,'Vendor Level Info'!$F$4:$F$22,0)),"-")</f>
        <v>-</v>
      </c>
      <c r="G15" s="97" t="str">
        <f t="shared" ca="1" si="7"/>
        <v>-</v>
      </c>
      <c r="H15" s="98">
        <f t="shared" ca="1" si="8"/>
        <v>-2.9550531344425007E-2</v>
      </c>
      <c r="I15" s="99">
        <f t="shared" ca="1" si="8"/>
        <v>-4660987.4063577587</v>
      </c>
      <c r="J15" s="257" t="str">
        <f t="shared" ca="1" si="9"/>
        <v>-</v>
      </c>
      <c r="K15" s="257" t="str">
        <f t="shared" ca="1" si="10"/>
        <v>Ad: 60 &amp; Trf: RT6</v>
      </c>
      <c r="L15" s="368">
        <f t="shared" ca="1" si="11"/>
        <v>-0.12474247858316288</v>
      </c>
      <c r="M15" s="319">
        <f t="shared" ca="1" si="0"/>
        <v>2.3575904355140209E-4</v>
      </c>
      <c r="N15" s="323">
        <f t="shared" ca="1" si="0"/>
        <v>0.94427469065519853</v>
      </c>
      <c r="O15" s="298" t="str">
        <f t="shared" ca="1" si="0"/>
        <v>-</v>
      </c>
      <c r="P15" s="251"/>
      <c r="Q15" s="289" t="str">
        <f ca="1">SUBSTITUTE(IFERROR(INDEX(Controls!$K$4:$K$100,MATCH('Model Comparison'!$R15,Controls!$J$4:$J$100,0)),"-"),0,"-")</f>
        <v>CoverWrap</v>
      </c>
      <c r="R15" s="233" t="str">
        <f ca="1"/>
        <v>cw_comm</v>
      </c>
      <c r="S15" s="241">
        <f t="shared" ca="1" si="12"/>
        <v>607005</v>
      </c>
      <c r="T15" s="101">
        <f ca="1">IFERROR(INDEX('Vendor Level Info'!$J$4:$J$22,MATCH('Model Comparison'!$R15,'Vendor Level Info'!$F$4:$F$22,0)),"-")</f>
        <v>149017</v>
      </c>
      <c r="U15" s="102">
        <f t="shared" ca="1" si="13"/>
        <v>4.0733943107162274</v>
      </c>
      <c r="V15" s="103">
        <f t="shared" ca="1" si="14"/>
        <v>7.8182800283306125E-2</v>
      </c>
      <c r="W15" s="100">
        <f t="shared" ca="1" si="14"/>
        <v>12331725.723199999</v>
      </c>
      <c r="X15" s="151">
        <f t="shared" ca="1" si="15"/>
        <v>20.3156905185295</v>
      </c>
      <c r="Y15" s="151" t="str">
        <f t="shared" ca="1" si="16"/>
        <v>No Ad &amp; Tf</v>
      </c>
      <c r="Z15" s="372">
        <f t="shared" ca="1" si="17"/>
        <v>0.14635999999999999</v>
      </c>
      <c r="AA15" s="316">
        <f t="shared" ca="1" si="1"/>
        <v>1.145699209386257E-158</v>
      </c>
      <c r="AB15" s="335">
        <f t="shared" ca="1" si="1"/>
        <v>1.19506</v>
      </c>
      <c r="AC15" s="303">
        <f t="shared" ca="1" si="1"/>
        <v>0.13304472375634993</v>
      </c>
      <c r="AD15" s="244"/>
      <c r="AE15" s="327" t="str">
        <f t="shared" ca="1" si="2"/>
        <v>-</v>
      </c>
      <c r="AF15" s="328" t="str">
        <f t="shared" ca="1" si="3"/>
        <v>-</v>
      </c>
      <c r="AG15" s="328">
        <f t="shared" ca="1" si="4"/>
        <v>-3.6457324699867391</v>
      </c>
      <c r="AH15" s="329" t="str">
        <f t="shared" ca="1" si="5"/>
        <v>-</v>
      </c>
    </row>
    <row r="16" spans="1:34" ht="20" customHeight="1" thickBot="1" x14ac:dyDescent="0.4">
      <c r="A16" s="322"/>
      <c r="B16" s="322"/>
      <c r="C16" s="289" t="str">
        <f ca="1">SUBSTITUTE(IFERROR(INDEX(Controls!$K$4:$K$100,MATCH('Model Comparison'!$D16,Controls!$J$4:$J$100,0)),"-"),0,"-")</f>
        <v>HCP Organic Session</v>
      </c>
      <c r="D16" s="233" t="str">
        <f ca="1"/>
        <v>hcp_osrch_sessions</v>
      </c>
      <c r="E16" s="198" t="str">
        <f t="shared" ca="1" si="6"/>
        <v>-</v>
      </c>
      <c r="F16" s="96" t="str">
        <f ca="1">IFERROR(INDEX('Vendor Level Info'!$J$4:$J$22,MATCH('Model Comparison'!$D16,'Vendor Level Info'!$F$4:$F$22,0)),"-")</f>
        <v>-</v>
      </c>
      <c r="G16" s="97" t="str">
        <f t="shared" ca="1" si="7"/>
        <v>-</v>
      </c>
      <c r="H16" s="98">
        <f t="shared" ca="1" si="8"/>
        <v>1.0472108590637384E-3</v>
      </c>
      <c r="I16" s="99">
        <f t="shared" ca="1" si="8"/>
        <v>165175.93436836897</v>
      </c>
      <c r="J16" s="257" t="str">
        <f t="shared" ca="1" si="9"/>
        <v>-</v>
      </c>
      <c r="K16" s="257" t="str">
        <f t="shared" ca="1" si="10"/>
        <v>Ad: 20</v>
      </c>
      <c r="L16" s="368">
        <f t="shared" ca="1" si="11"/>
        <v>3.2585837494178593E-2</v>
      </c>
      <c r="M16" s="319">
        <f t="shared" ca="1" si="0"/>
        <v>0.34323493514278636</v>
      </c>
      <c r="N16" s="323">
        <f t="shared" ca="1" si="0"/>
        <v>0.79251346880062778</v>
      </c>
      <c r="O16" s="298">
        <f t="shared" ca="1" si="0"/>
        <v>3.5089345213976129E-2</v>
      </c>
      <c r="P16" s="251"/>
      <c r="Q16" s="289" t="str">
        <f ca="1">SUBSTITUTE(IFERROR(INDEX(Controls!$K$4:$K$100,MATCH('Model Comparison'!$R16,Controls!$J$4:$J$100,0)),"-"),0,"-")</f>
        <v>Patient Point HCP</v>
      </c>
      <c r="R16" s="233" t="str">
        <f ca="1"/>
        <v>pp_hcp</v>
      </c>
      <c r="S16" s="241">
        <f t="shared" ca="1" si="12"/>
        <v>195006</v>
      </c>
      <c r="T16" s="101">
        <f ca="1">IFERROR(INDEX('Vendor Level Info'!$J$4:$J$22,MATCH('Model Comparison'!$R16,'Vendor Level Info'!$F$4:$F$22,0)),"-")</f>
        <v>31572</v>
      </c>
      <c r="U16" s="102">
        <f t="shared" ca="1" si="13"/>
        <v>6.1765488407449638</v>
      </c>
      <c r="V16" s="103">
        <f t="shared" ca="1" si="14"/>
        <v>3.4619115655987E-2</v>
      </c>
      <c r="W16" s="100">
        <f t="shared" ca="1" si="14"/>
        <v>5460452.1391200004</v>
      </c>
      <c r="X16" s="151">
        <f t="shared" ca="1" si="15"/>
        <v>28.001457078859115</v>
      </c>
      <c r="Y16" s="151" t="str">
        <f t="shared" ca="1" si="16"/>
        <v>No Ad &amp; Tf</v>
      </c>
      <c r="Z16" s="372">
        <f t="shared" ca="1" si="17"/>
        <v>0.27827000000000002</v>
      </c>
      <c r="AA16" s="316">
        <f t="shared" ca="1" si="1"/>
        <v>2.7837641687851725E-46</v>
      </c>
      <c r="AB16" s="335">
        <f t="shared" ca="1" si="1"/>
        <v>1.2497400000000001</v>
      </c>
      <c r="AC16" s="303">
        <f t="shared" ca="1" si="1"/>
        <v>0.28290618929457639</v>
      </c>
      <c r="AD16" s="244"/>
      <c r="AE16" s="327" t="str">
        <f t="shared" ca="1" si="2"/>
        <v>-</v>
      </c>
      <c r="AF16" s="328" t="str">
        <f t="shared" ca="1" si="3"/>
        <v>-</v>
      </c>
      <c r="AG16" s="328">
        <f t="shared" ca="1" si="4"/>
        <v>32.058400184026276</v>
      </c>
      <c r="AH16" s="329" t="str">
        <f t="shared" ca="1" si="5"/>
        <v>-</v>
      </c>
    </row>
    <row r="17" spans="1:34" ht="20" customHeight="1" thickBot="1" x14ac:dyDescent="0.4">
      <c r="A17" s="322"/>
      <c r="B17" s="322"/>
      <c r="C17" s="289" t="str">
        <f ca="1">SUBSTITUTE(IFERROR(INDEX(Controls!$K$4:$K$100,MATCH('Model Comparison'!$D17,Controls!$J$4:$J$100,0)),"-"),0,"-")</f>
        <v>CoverWrap</v>
      </c>
      <c r="D17" s="233" t="str">
        <f ca="1"/>
        <v>cw_comm</v>
      </c>
      <c r="E17" s="198">
        <f t="shared" ca="1" si="6"/>
        <v>607005</v>
      </c>
      <c r="F17" s="96">
        <f ca="1">IFERROR(INDEX('Vendor Level Info'!$J$4:$J$22,MATCH('Model Comparison'!$D17,'Vendor Level Info'!$F$4:$F$22,0)),"-")</f>
        <v>149017</v>
      </c>
      <c r="G17" s="97">
        <f t="shared" ca="1" si="7"/>
        <v>4.0733943107162274</v>
      </c>
      <c r="H17" s="98">
        <f t="shared" ca="1" si="8"/>
        <v>2.9879361772037403E-2</v>
      </c>
      <c r="I17" s="99">
        <f t="shared" ca="1" si="8"/>
        <v>4712853.6304897247</v>
      </c>
      <c r="J17" s="257">
        <f t="shared" ca="1" si="9"/>
        <v>7.7641100657980155</v>
      </c>
      <c r="K17" s="257" t="str">
        <f t="shared" ca="1" si="10"/>
        <v>No Ad &amp; Tf</v>
      </c>
      <c r="L17" s="368">
        <f t="shared" ca="1" si="11"/>
        <v>5.5934852334640198E-2</v>
      </c>
      <c r="M17" s="319">
        <f t="shared" ca="1" si="0"/>
        <v>2.9241991170324228E-151</v>
      </c>
      <c r="N17" s="323">
        <f t="shared" ca="1" si="0"/>
        <v>0.83231196529618001</v>
      </c>
      <c r="O17" s="298">
        <f t="shared" ca="1" si="0"/>
        <v>5.0846112170090399E-2</v>
      </c>
      <c r="P17" s="251"/>
      <c r="Q17" s="289" t="str">
        <f ca="1">SUBSTITUTE(IFERROR(INDEX(Controls!$K$4:$K$100,MATCH('Model Comparison'!$R17,Controls!$J$4:$J$100,0)),"-"),0,"-")</f>
        <v>Patient Point HCC</v>
      </c>
      <c r="R17" s="233" t="str">
        <f ca="1"/>
        <v>pp_hcc</v>
      </c>
      <c r="S17" s="241" t="str">
        <f t="shared" ca="1" si="12"/>
        <v>-</v>
      </c>
      <c r="T17" s="101" t="str">
        <f ca="1">IFERROR(INDEX('Vendor Level Info'!$J$4:$J$22,MATCH('Model Comparison'!$R17,'Vendor Level Info'!$F$4:$F$22,0)),"-")</f>
        <v>-</v>
      </c>
      <c r="U17" s="102" t="str">
        <f t="shared" ca="1" si="13"/>
        <v>-</v>
      </c>
      <c r="V17" s="103">
        <f t="shared" ca="1" si="14"/>
        <v>7.8909728714010821E-2</v>
      </c>
      <c r="W17" s="100">
        <f t="shared" ca="1" si="14"/>
        <v>12446383.704179998</v>
      </c>
      <c r="X17" s="151" t="str">
        <f t="shared" ca="1" si="15"/>
        <v>-</v>
      </c>
      <c r="Y17" s="151" t="str">
        <f t="shared" ca="1" si="16"/>
        <v>No Ad &amp; Tf</v>
      </c>
      <c r="Z17" s="372">
        <f t="shared" ca="1" si="17"/>
        <v>4.3569999999999998E-2</v>
      </c>
      <c r="AA17" s="316">
        <f t="shared" ca="1" si="1"/>
        <v>1.9167134244328865E-166</v>
      </c>
      <c r="AB17" s="335">
        <f t="shared" ca="1" si="1"/>
        <v>1.49579</v>
      </c>
      <c r="AC17" s="303" t="str">
        <f t="shared" ca="1" si="1"/>
        <v>-</v>
      </c>
      <c r="AD17" s="244"/>
      <c r="AE17" s="327" t="str">
        <f t="shared" ca="1" si="2"/>
        <v>-</v>
      </c>
      <c r="AF17" s="328" t="str">
        <f t="shared" ca="1" si="3"/>
        <v>-</v>
      </c>
      <c r="AG17" s="328">
        <f t="shared" ca="1" si="4"/>
        <v>1.6409442516224857</v>
      </c>
      <c r="AH17" s="329" t="str">
        <f t="shared" ca="1" si="5"/>
        <v>-</v>
      </c>
    </row>
    <row r="18" spans="1:34" ht="20" customHeight="1" thickBot="1" x14ac:dyDescent="0.4">
      <c r="A18" s="322"/>
      <c r="B18" s="322"/>
      <c r="C18" s="289" t="str">
        <f ca="1">SUBSTITUTE(IFERROR(INDEX(Controls!$K$4:$K$100,MATCH('Model Comparison'!$D18,Controls!$J$4:$J$100,0)),"-"),0,"-")</f>
        <v>Patient Point HCP</v>
      </c>
      <c r="D18" s="233" t="str">
        <f ca="1"/>
        <v>pp_hcp</v>
      </c>
      <c r="E18" s="198">
        <f t="shared" ca="1" si="6"/>
        <v>195006</v>
      </c>
      <c r="F18" s="96">
        <f ca="1">IFERROR(INDEX('Vendor Level Info'!$J$4:$J$22,MATCH('Model Comparison'!$D18,'Vendor Level Info'!$F$4:$F$22,0)),"-")</f>
        <v>31572</v>
      </c>
      <c r="G18" s="97">
        <f t="shared" ca="1" si="7"/>
        <v>6.1765488407449638</v>
      </c>
      <c r="H18" s="98">
        <f t="shared" ca="1" si="8"/>
        <v>3.8515192935640472E-2</v>
      </c>
      <c r="I18" s="99">
        <f t="shared" ca="1" si="8"/>
        <v>6074978.0480792448</v>
      </c>
      <c r="J18" s="257">
        <f t="shared" ca="1" si="9"/>
        <v>31.152775032969473</v>
      </c>
      <c r="K18" s="257" t="str">
        <f t="shared" ca="1" si="10"/>
        <v>No Ad &amp; Tf</v>
      </c>
      <c r="L18" s="368">
        <f t="shared" ca="1" si="11"/>
        <v>0.30958684342784987</v>
      </c>
      <c r="M18" s="319">
        <f t="shared" ca="1" si="0"/>
        <v>1.045162151847536E-12</v>
      </c>
      <c r="N18" s="323">
        <f t="shared" ca="1" si="0"/>
        <v>0.70982871517074742</v>
      </c>
      <c r="O18" s="298">
        <f t="shared" ca="1" si="0"/>
        <v>0.31474479509077402</v>
      </c>
      <c r="P18" s="251"/>
      <c r="Q18" s="289" t="str">
        <f ca="1">SUBSTITUTE(IFERROR(INDEX(Controls!$K$4:$K$100,MATCH('Model Comparison'!$R18,Controls!$J$4:$J$100,0)),"-"),0,"-")</f>
        <v>Detailing</v>
      </c>
      <c r="R18" s="233" t="str">
        <f ca="1"/>
        <v>hcp_rdtl_totdet</v>
      </c>
      <c r="S18" s="241">
        <f t="shared" ca="1" si="12"/>
        <v>0</v>
      </c>
      <c r="T18" s="101">
        <f ca="1">IFERROR(INDEX('Vendor Level Info'!$J$4:$J$22,MATCH('Model Comparison'!$R18,'Vendor Level Info'!$F$4:$F$22,0)),"-")</f>
        <v>169405</v>
      </c>
      <c r="U18" s="102">
        <f t="shared" ca="1" si="13"/>
        <v>0</v>
      </c>
      <c r="V18" s="103">
        <f t="shared" ca="1" si="14"/>
        <v>8.2159397049662686E-2</v>
      </c>
      <c r="W18" s="100">
        <f t="shared" ca="1" si="14"/>
        <v>12958951.922015801</v>
      </c>
      <c r="X18" s="151" t="str">
        <f t="shared" ca="1" si="15"/>
        <v>-</v>
      </c>
      <c r="Y18" s="151" t="str">
        <f t="shared" ca="1" si="16"/>
        <v>Ad: 20</v>
      </c>
      <c r="Z18" s="372">
        <f t="shared" ca="1" si="17"/>
        <v>9.8269999999999996E-2</v>
      </c>
      <c r="AA18" s="316">
        <f t="shared" ca="1" si="1"/>
        <v>3.3406231720894716E-160</v>
      </c>
      <c r="AB18" s="335">
        <f t="shared" ca="1" si="1"/>
        <v>1.5100899999999999</v>
      </c>
      <c r="AC18" s="303">
        <f t="shared" ca="1" si="1"/>
        <v>0.12298531831350905</v>
      </c>
      <c r="AD18" s="244"/>
      <c r="AE18" s="327">
        <f t="shared" ca="1" si="2"/>
        <v>-1</v>
      </c>
      <c r="AF18" s="328">
        <f t="shared" ca="1" si="3"/>
        <v>4.365672114531864</v>
      </c>
      <c r="AG18" s="328">
        <f t="shared" ca="1" si="4"/>
        <v>1.1331685183805882</v>
      </c>
      <c r="AH18" s="329" t="str">
        <f t="shared" ca="1" si="5"/>
        <v>-</v>
      </c>
    </row>
    <row r="19" spans="1:34" ht="16" thickBot="1" x14ac:dyDescent="0.4">
      <c r="A19" s="322"/>
      <c r="B19" s="322"/>
      <c r="C19" s="289" t="str">
        <f ca="1">SUBSTITUTE(IFERROR(INDEX(Controls!$K$4:$K$100,MATCH('Model Comparison'!$D19,Controls!$J$4:$J$100,0)),"-"),0,"-")</f>
        <v>Patient Point HCC</v>
      </c>
      <c r="D19" s="233" t="str">
        <f ca="1"/>
        <v>pp_hcc</v>
      </c>
      <c r="E19" s="198" t="str">
        <f t="shared" ca="1" si="6"/>
        <v>-</v>
      </c>
      <c r="F19" s="96" t="str">
        <f ca="1">IFERROR(INDEX('Vendor Level Info'!$J$4:$J$22,MATCH('Model Comparison'!$D19,'Vendor Level Info'!$F$4:$F$22,0)),"-")</f>
        <v>-</v>
      </c>
      <c r="G19" s="97" t="str">
        <f t="shared" ca="1" si="7"/>
        <v>-</v>
      </c>
      <c r="H19" s="98">
        <f t="shared" ca="1" si="8"/>
        <v>-1.0594230151739515E-2</v>
      </c>
      <c r="I19" s="99">
        <f t="shared" ca="1" si="8"/>
        <v>-1671021.5035314234</v>
      </c>
      <c r="J19" s="257" t="str">
        <f t="shared" ca="1" si="9"/>
        <v>-</v>
      </c>
      <c r="K19" s="257" t="str">
        <f t="shared" ca="1" si="10"/>
        <v>No Ad &amp; Tf</v>
      </c>
      <c r="L19" s="368">
        <f t="shared" ca="1" si="11"/>
        <v>-5.8496032774895713E-3</v>
      </c>
      <c r="M19" s="319">
        <f t="shared" ca="1" si="0"/>
        <v>9.2327352693843728E-4</v>
      </c>
      <c r="N19" s="323">
        <f t="shared" ca="1" si="0"/>
        <v>0.84629716927922749</v>
      </c>
      <c r="O19" s="298" t="str">
        <f t="shared" ca="1" si="0"/>
        <v>-</v>
      </c>
      <c r="P19" s="251"/>
      <c r="Q19" s="289" t="str">
        <f ca="1">SUBSTITUTE(IFERROR(INDEX(Controls!$K$4:$K$100,MATCH('Model Comparison'!$R19,Controls!$J$4:$J$100,0)),"-"),0,"-")</f>
        <v>Vouchers</v>
      </c>
      <c r="R19" s="233" t="str">
        <f ca="1"/>
        <v>hcp_grail_vnrx</v>
      </c>
      <c r="S19" s="241" t="str">
        <f t="shared" ca="1" si="12"/>
        <v>-</v>
      </c>
      <c r="T19" s="101" t="str">
        <f ca="1">IFERROR(INDEX('Vendor Level Info'!$J$4:$J$22,MATCH('Model Comparison'!$R19,'Vendor Level Info'!$F$4:$F$22,0)),"-")</f>
        <v>-</v>
      </c>
      <c r="U19" s="102" t="str">
        <f t="shared" ca="1" si="13"/>
        <v>-</v>
      </c>
      <c r="V19" s="103">
        <f t="shared" ca="1" si="14"/>
        <v>3.0060475405736437E-2</v>
      </c>
      <c r="W19" s="100">
        <f t="shared" ca="1" si="14"/>
        <v>4741420.574209</v>
      </c>
      <c r="X19" s="151" t="str">
        <f t="shared" ca="1" si="15"/>
        <v>-</v>
      </c>
      <c r="Y19" s="151" t="str">
        <f t="shared" ca="1" si="16"/>
        <v>Ad: 10</v>
      </c>
      <c r="Z19" s="372">
        <f t="shared" ca="1" si="17"/>
        <v>1.24739</v>
      </c>
      <c r="AA19" s="316">
        <f t="shared" ca="1" si="1"/>
        <v>1.1154893931981436E-40</v>
      </c>
      <c r="AB19" s="335">
        <f t="shared" ca="1" si="1"/>
        <v>1.0474399999999999</v>
      </c>
      <c r="AC19" s="303">
        <f t="shared" ca="1" si="1"/>
        <v>1.3844574119569659</v>
      </c>
      <c r="AD19" s="244"/>
      <c r="AE19" s="327" t="str">
        <f t="shared" ca="1" si="2"/>
        <v>-</v>
      </c>
      <c r="AF19" s="328" t="str">
        <f t="shared" ca="1" si="3"/>
        <v>-</v>
      </c>
      <c r="AG19" s="328">
        <f t="shared" ca="1" si="4"/>
        <v>-3.8374383957290821</v>
      </c>
      <c r="AH19" s="329" t="str">
        <f t="shared" ca="1" si="5"/>
        <v>-</v>
      </c>
    </row>
    <row r="20" spans="1:34" ht="20" customHeight="1" thickBot="1" x14ac:dyDescent="0.4">
      <c r="A20" s="322"/>
      <c r="B20" s="322"/>
      <c r="C20" s="289" t="str">
        <f ca="1">SUBSTITUTE(IFERROR(INDEX(Controls!$K$4:$K$100,MATCH('Model Comparison'!$D20,Controls!$J$4:$J$100,0)),"-"),0,"-")</f>
        <v>WebMD</v>
      </c>
      <c r="D20" s="233" t="str">
        <f ca="1"/>
        <v>webmd</v>
      </c>
      <c r="E20" s="198" t="str">
        <f t="shared" ca="1" si="6"/>
        <v>-</v>
      </c>
      <c r="F20" s="96" t="str">
        <f ca="1">IFERROR(INDEX('Vendor Level Info'!$J$4:$J$22,MATCH('Model Comparison'!$D20,'Vendor Level Info'!$F$4:$F$22,0)),"-")</f>
        <v>-</v>
      </c>
      <c r="G20" s="97" t="str">
        <f t="shared" ca="1" si="7"/>
        <v>-</v>
      </c>
      <c r="H20" s="98">
        <f t="shared" ca="1" si="8"/>
        <v>0</v>
      </c>
      <c r="I20" s="99">
        <f t="shared" ca="1" si="8"/>
        <v>0</v>
      </c>
      <c r="J20" s="257" t="str">
        <f t="shared" ca="1" si="9"/>
        <v>-</v>
      </c>
      <c r="K20" s="257" t="str">
        <f t="shared" ca="1" si="10"/>
        <v>No Ad &amp; Tf</v>
      </c>
      <c r="L20" s="368">
        <f t="shared" ca="1" si="11"/>
        <v>-6.3075210398515019E-2</v>
      </c>
      <c r="M20" s="319">
        <f t="shared" ca="1" si="0"/>
        <v>4.6322676749960352E-63</v>
      </c>
      <c r="N20" s="323">
        <f t="shared" ca="1" si="0"/>
        <v>0.81265680466558987</v>
      </c>
      <c r="O20" s="298" t="str">
        <f t="shared" ca="1" si="0"/>
        <v>-</v>
      </c>
      <c r="P20" s="251"/>
      <c r="Q20" s="289" t="str">
        <f ca="1">SUBSTITUTE(IFERROR(INDEX(Controls!$K$4:$K$100,MATCH('Model Comparison'!$R20,Controls!$J$4:$J$100,0)),"-"),0,"-")</f>
        <v>Carryover</v>
      </c>
      <c r="R20" s="233" t="str">
        <f ca="1"/>
        <v>hcp_grail_nrx_lag</v>
      </c>
      <c r="S20" s="241" t="str">
        <f t="shared" ca="1" si="12"/>
        <v>-</v>
      </c>
      <c r="T20" s="101" t="str">
        <f ca="1">IFERROR(INDEX('Vendor Level Info'!$J$4:$J$22,MATCH('Model Comparison'!$R20,'Vendor Level Info'!$F$4:$F$22,0)),"-")</f>
        <v>-</v>
      </c>
      <c r="U20" s="102" t="str">
        <f t="shared" ca="1" si="13"/>
        <v>-</v>
      </c>
      <c r="V20" s="103">
        <f t="shared" ca="1" si="14"/>
        <v>0.39479450198077143</v>
      </c>
      <c r="W20" s="100">
        <f t="shared" ca="1" si="14"/>
        <v>62270697.619074032</v>
      </c>
      <c r="X20" s="151" t="str">
        <f t="shared" ca="1" si="15"/>
        <v>-</v>
      </c>
      <c r="Y20" s="151" t="str">
        <f t="shared" ca="1" si="16"/>
        <v>No Ad &amp; Tf</v>
      </c>
      <c r="Z20" s="372">
        <f t="shared" ca="1" si="17"/>
        <v>0.39900000000000002</v>
      </c>
      <c r="AA20" s="316">
        <f t="shared" ca="1" si="1"/>
        <v>0</v>
      </c>
      <c r="AB20" s="335">
        <f t="shared" ca="1" si="1"/>
        <v>1.3806</v>
      </c>
      <c r="AC20" s="303" t="str">
        <f t="shared" ca="1" si="1"/>
        <v>-</v>
      </c>
      <c r="AD20" s="244"/>
      <c r="AE20" s="327" t="str">
        <f t="shared" ca="1" si="2"/>
        <v>-</v>
      </c>
      <c r="AF20" s="328" t="str">
        <f t="shared" ca="1" si="3"/>
        <v>-</v>
      </c>
      <c r="AG20" s="328" t="str">
        <f t="shared" ca="1" si="4"/>
        <v>-</v>
      </c>
      <c r="AH20" s="329" t="str">
        <f t="shared" ca="1" si="5"/>
        <v>-</v>
      </c>
    </row>
    <row r="21" spans="1:34" ht="20" customHeight="1" thickBot="1" x14ac:dyDescent="0.4">
      <c r="A21" s="322"/>
      <c r="B21" s="506"/>
      <c r="C21" s="289" t="str">
        <f ca="1">SUBSTITUTE(IFERROR(INDEX(Controls!$K$4:$K$100,MATCH('Model Comparison'!$D21,Controls!$J$4:$J$100,0)),"-"),0,"-")</f>
        <v>Detailing</v>
      </c>
      <c r="D21" s="233" t="str">
        <f ca="1"/>
        <v>hcp_rdtl_totdet</v>
      </c>
      <c r="E21" s="198">
        <f t="shared" ca="1" si="6"/>
        <v>0</v>
      </c>
      <c r="F21" s="96">
        <f ca="1">IFERROR(INDEX('Vendor Level Info'!$J$4:$J$22,MATCH('Model Comparison'!$D21,'Vendor Level Info'!$F$4:$F$22,0)),"-")</f>
        <v>169405</v>
      </c>
      <c r="G21" s="97">
        <f t="shared" ca="1" si="7"/>
        <v>0</v>
      </c>
      <c r="H21" s="98">
        <f t="shared" ca="1" si="8"/>
        <v>8.1751217589295707E-3</v>
      </c>
      <c r="I21" s="99">
        <f t="shared" ca="1" si="8"/>
        <v>1289457.0023019479</v>
      </c>
      <c r="J21" s="257" t="str">
        <f t="shared" ca="1" si="9"/>
        <v>-</v>
      </c>
      <c r="K21" s="257" t="str">
        <f t="shared" ca="1" si="10"/>
        <v>Ad: 40 &amp; Trf: RT4</v>
      </c>
      <c r="L21" s="368">
        <f t="shared" ca="1" si="11"/>
        <v>0.15138714927073516</v>
      </c>
      <c r="M21" s="319">
        <f t="shared" ca="1" si="0"/>
        <v>0.3095730347062311</v>
      </c>
      <c r="N21" s="323">
        <f t="shared" ca="1" si="0"/>
        <v>0.82779158735130687</v>
      </c>
      <c r="O21" s="298">
        <f t="shared" ca="1" si="0"/>
        <v>1.2237430992414703E-2</v>
      </c>
      <c r="P21" s="251"/>
      <c r="Q21" s="289" t="str">
        <f ca="1">SUBSTITUTE(IFERROR(INDEX(Controls!$K$4:$K$100,MATCH('Model Comparison'!$R21,Controls!$J$4:$J$100,0)),"-"),0,"-")</f>
        <v>Rtime</v>
      </c>
      <c r="R21" s="233" t="str">
        <f ca="1"/>
        <v>RTIME</v>
      </c>
      <c r="S21" s="241" t="str">
        <f t="shared" ca="1" si="12"/>
        <v>-</v>
      </c>
      <c r="T21" s="101" t="str">
        <f ca="1">IFERROR(INDEX('Vendor Level Info'!$J$4:$J$22,MATCH('Model Comparison'!$R21,'Vendor Level Info'!$F$4:$F$22,0)),"-")</f>
        <v>-</v>
      </c>
      <c r="U21" s="102" t="str">
        <f t="shared" ca="1" si="13"/>
        <v>-</v>
      </c>
      <c r="V21" s="103">
        <f t="shared" ca="1" si="14"/>
        <v>-1.1717088800886993E-2</v>
      </c>
      <c r="W21" s="100">
        <f t="shared" ca="1" si="14"/>
        <v>-1848129.318</v>
      </c>
      <c r="X21" s="151" t="str">
        <f t="shared" ca="1" si="15"/>
        <v>-</v>
      </c>
      <c r="Y21" s="151" t="str">
        <f t="shared" ca="1" si="16"/>
        <v>No Ad &amp; Tf</v>
      </c>
      <c r="Z21" s="372">
        <f t="shared" ca="1" si="17"/>
        <v>-0.15720999999999999</v>
      </c>
      <c r="AA21" s="316">
        <f t="shared" ca="1" si="1"/>
        <v>5.1057007096284518E-3</v>
      </c>
      <c r="AB21" s="335">
        <f t="shared" ca="1" si="1"/>
        <v>0.74563000000000001</v>
      </c>
      <c r="AC21" s="303" t="str">
        <f t="shared" ca="1" si="1"/>
        <v>-</v>
      </c>
      <c r="AD21" s="244"/>
      <c r="AE21" s="327" t="str">
        <f t="shared" ca="1" si="2"/>
        <v>-</v>
      </c>
      <c r="AF21" s="328" t="str">
        <f t="shared" ca="1" si="3"/>
        <v>-</v>
      </c>
      <c r="AG21" s="328">
        <f t="shared" ca="1" si="4"/>
        <v>-2.4332616866640038</v>
      </c>
      <c r="AH21" s="329" t="str">
        <f t="shared" ca="1" si="5"/>
        <v>-</v>
      </c>
    </row>
    <row r="22" spans="1:34" ht="20" customHeight="1" thickBot="1" x14ac:dyDescent="0.4">
      <c r="A22" s="322"/>
      <c r="B22" s="506"/>
      <c r="C22" s="289" t="str">
        <f ca="1">SUBSTITUTE(IFERROR(INDEX(Controls!$K$4:$K$100,MATCH('Model Comparison'!$D22,Controls!$J$4:$J$100,0)),"-"),0,"-")</f>
        <v>Samples</v>
      </c>
      <c r="D22" s="233" t="str">
        <f ca="1"/>
        <v>hcp_grail_sdot</v>
      </c>
      <c r="E22" s="198" t="str">
        <f t="shared" ca="1" si="6"/>
        <v>-</v>
      </c>
      <c r="F22" s="96" t="str">
        <f ca="1">IFERROR(INDEX('Vendor Level Info'!$J$4:$J$22,MATCH('Model Comparison'!$D22,'Vendor Level Info'!$F$4:$F$22,0)),"-")</f>
        <v>-</v>
      </c>
      <c r="G22" s="97" t="str">
        <f t="shared" ca="1" si="7"/>
        <v>-</v>
      </c>
      <c r="H22" s="98">
        <f t="shared" ca="1" si="8"/>
        <v>3.0941377270403995E-3</v>
      </c>
      <c r="I22" s="99">
        <f t="shared" ca="1" si="8"/>
        <v>488036.46916462376</v>
      </c>
      <c r="J22" s="257" t="str">
        <f t="shared" ca="1" si="9"/>
        <v>-</v>
      </c>
      <c r="K22" s="257" t="str">
        <f t="shared" ca="1" si="10"/>
        <v>No Ad &amp; Tf</v>
      </c>
      <c r="L22" s="368">
        <f t="shared" ca="1" si="11"/>
        <v>6.8893795581327405E-4</v>
      </c>
      <c r="M22" s="319">
        <f t="shared" ca="1" si="0"/>
        <v>9.2170146750328127E-2</v>
      </c>
      <c r="N22" s="323">
        <f t="shared" ca="1" si="0"/>
        <v>0.76746942414972152</v>
      </c>
      <c r="O22" s="298">
        <f t="shared" ca="1" si="0"/>
        <v>6.8889440428757033E-4</v>
      </c>
      <c r="P22" s="251"/>
      <c r="Q22" s="289" t="str">
        <f ca="1">SUBSTITUTE(IFERROR(INDEX(Controls!$K$4:$K$100,MATCH('Model Comparison'!$R22,Controls!$J$4:$J$100,0)),"-"),0,"-")</f>
        <v>T1</v>
      </c>
      <c r="R22" s="233" t="str">
        <f ca="1"/>
        <v>T1</v>
      </c>
      <c r="S22" s="241" t="str">
        <f t="shared" ca="1" si="12"/>
        <v>-</v>
      </c>
      <c r="T22" s="101" t="str">
        <f ca="1">IFERROR(INDEX('Vendor Level Info'!$J$4:$J$22,MATCH('Model Comparison'!$R22,'Vendor Level Info'!$F$4:$F$22,0)),"-")</f>
        <v>-</v>
      </c>
      <c r="U22" s="102" t="str">
        <f t="shared" ca="1" si="13"/>
        <v>-</v>
      </c>
      <c r="V22" s="103">
        <f t="shared" ca="1" si="14"/>
        <v>0</v>
      </c>
      <c r="W22" s="100">
        <f t="shared" ca="1" si="14"/>
        <v>0</v>
      </c>
      <c r="X22" s="151" t="str">
        <f t="shared" ca="1" si="15"/>
        <v>-</v>
      </c>
      <c r="Y22" s="151" t="str">
        <f t="shared" ca="1" si="16"/>
        <v>No Ad &amp; Tf</v>
      </c>
      <c r="Z22" s="372">
        <f t="shared" ca="1" si="17"/>
        <v>-5.7976999999999999</v>
      </c>
      <c r="AA22" s="316">
        <f t="shared" ca="1" si="1"/>
        <v>2.6928210324670061E-4</v>
      </c>
      <c r="AB22" s="335">
        <f t="shared" ca="1" si="1"/>
        <v>0.65229999999999999</v>
      </c>
      <c r="AC22" s="303" t="str">
        <f t="shared" ca="1" si="1"/>
        <v>-</v>
      </c>
      <c r="AD22" s="244"/>
      <c r="AE22" s="327" t="str">
        <f t="shared" ca="1" si="2"/>
        <v>-</v>
      </c>
      <c r="AF22" s="328" t="str">
        <f t="shared" ca="1" si="3"/>
        <v>-</v>
      </c>
      <c r="AG22" s="328">
        <f t="shared" ca="1" si="4"/>
        <v>-1</v>
      </c>
      <c r="AH22" s="329" t="str">
        <f t="shared" ca="1" si="5"/>
        <v>-</v>
      </c>
    </row>
    <row r="23" spans="1:34" ht="20" customHeight="1" thickBot="1" x14ac:dyDescent="0.4">
      <c r="A23" s="322"/>
      <c r="B23" s="506"/>
      <c r="C23" s="289" t="str">
        <f ca="1">SUBSTITUTE(IFERROR(INDEX(Controls!$K$4:$K$100,MATCH('Model Comparison'!$D23,Controls!$J$4:$J$100,0)),"-"),0,"-")</f>
        <v>Vouchers</v>
      </c>
      <c r="D23" s="233" t="str">
        <f ca="1"/>
        <v>hcp_grail_vnrx</v>
      </c>
      <c r="E23" s="198" t="str">
        <f t="shared" ca="1" si="6"/>
        <v>-</v>
      </c>
      <c r="F23" s="96" t="str">
        <f ca="1">IFERROR(INDEX('Vendor Level Info'!$J$4:$J$22,MATCH('Model Comparison'!$D23,'Vendor Level Info'!$F$4:$F$22,0)),"-")</f>
        <v>-</v>
      </c>
      <c r="G23" s="97" t="str">
        <f t="shared" ca="1" si="7"/>
        <v>-</v>
      </c>
      <c r="H23" s="98">
        <f t="shared" ca="1" si="8"/>
        <v>7.233177301811845E-3</v>
      </c>
      <c r="I23" s="99">
        <f t="shared" ca="1" si="8"/>
        <v>1140884.6737389793</v>
      </c>
      <c r="J23" s="257" t="str">
        <f t="shared" ca="1" si="9"/>
        <v>-</v>
      </c>
      <c r="K23" s="257" t="str">
        <f t="shared" ca="1" si="10"/>
        <v>Ad: 20</v>
      </c>
      <c r="L23" s="368">
        <f t="shared" ca="1" si="11"/>
        <v>0.26703960370760943</v>
      </c>
      <c r="M23" s="319">
        <f t="shared" ca="1" si="0"/>
        <v>5.7621910918122476E-5</v>
      </c>
      <c r="N23" s="323">
        <f t="shared" ca="1" si="0"/>
        <v>0.70931586833190929</v>
      </c>
      <c r="O23" s="298">
        <f t="shared" ca="1" si="0"/>
        <v>0.33312932654356231</v>
      </c>
      <c r="P23" s="251"/>
      <c r="Q23" s="289" t="str">
        <f ca="1">SUBSTITUTE(IFERROR(INDEX(Controls!$K$4:$K$100,MATCH('Model Comparison'!$R23,Controls!$J$4:$J$100,0)),"-"),0,"-")</f>
        <v>T2</v>
      </c>
      <c r="R23" s="233" t="str">
        <f ca="1"/>
        <v>T2</v>
      </c>
      <c r="S23" s="241" t="str">
        <f t="shared" ca="1" si="12"/>
        <v>-</v>
      </c>
      <c r="T23" s="101" t="str">
        <f ca="1">IFERROR(INDEX('Vendor Level Info'!$J$4:$J$22,MATCH('Model Comparison'!$R23,'Vendor Level Info'!$F$4:$F$22,0)),"-")</f>
        <v>-</v>
      </c>
      <c r="U23" s="102" t="str">
        <f t="shared" ca="1" si="13"/>
        <v>-</v>
      </c>
      <c r="V23" s="103">
        <f t="shared" ca="1" si="14"/>
        <v>3.1683318168418424E-3</v>
      </c>
      <c r="W23" s="100">
        <f t="shared" ca="1" si="14"/>
        <v>499739.05799999996</v>
      </c>
      <c r="X23" s="151" t="str">
        <f t="shared" ca="1" si="15"/>
        <v>-</v>
      </c>
      <c r="Y23" s="151" t="str">
        <f t="shared" ca="1" si="16"/>
        <v>No Ad &amp; Tf</v>
      </c>
      <c r="Z23" s="372">
        <f t="shared" ca="1" si="17"/>
        <v>3.8258999999999999</v>
      </c>
      <c r="AA23" s="316">
        <f t="shared" ca="1" si="1"/>
        <v>1.7819370523605615E-2</v>
      </c>
      <c r="AB23" s="335">
        <f t="shared" ca="1" si="1"/>
        <v>0.66769999999999996</v>
      </c>
      <c r="AC23" s="303" t="str">
        <f t="shared" ca="1" si="1"/>
        <v>-</v>
      </c>
      <c r="AD23" s="244"/>
      <c r="AE23" s="327" t="str">
        <f t="shared" ca="1" si="2"/>
        <v>-</v>
      </c>
      <c r="AF23" s="328" t="str">
        <f t="shared" ca="1" si="3"/>
        <v>-</v>
      </c>
      <c r="AG23" s="328">
        <f t="shared" ca="1" si="4"/>
        <v>-0.56197232770055228</v>
      </c>
      <c r="AH23" s="329" t="str">
        <f t="shared" ca="1" si="5"/>
        <v>-</v>
      </c>
    </row>
    <row r="24" spans="1:34" ht="20" customHeight="1" thickBot="1" x14ac:dyDescent="0.4">
      <c r="A24" s="322"/>
      <c r="B24" s="322"/>
      <c r="C24" s="289" t="str">
        <f ca="1">SUBSTITUTE(IFERROR(INDEX(Controls!$K$4:$K$100,MATCH('Model Comparison'!$D24,Controls!$J$4:$J$100,0)),"-"),0,"-")</f>
        <v>Carryover</v>
      </c>
      <c r="D24" s="233" t="str">
        <f ca="1"/>
        <v>hcp_grail_nrx_lag</v>
      </c>
      <c r="E24" s="198" t="str">
        <f t="shared" ca="1" si="6"/>
        <v>-</v>
      </c>
      <c r="F24" s="96" t="str">
        <f ca="1">IFERROR(INDEX('Vendor Level Info'!$J$4:$J$22,MATCH('Model Comparison'!$D24,'Vendor Level Info'!$F$4:$F$22,0)),"-")</f>
        <v>-</v>
      </c>
      <c r="G24" s="97" t="str">
        <f t="shared" ca="1" si="7"/>
        <v>-</v>
      </c>
      <c r="H24" s="98">
        <f t="shared" ca="1" si="8"/>
        <v>0.11090361827273948</v>
      </c>
      <c r="I24" s="99">
        <f t="shared" ca="1" si="8"/>
        <v>17492760.521420166</v>
      </c>
      <c r="J24" s="257" t="str">
        <f t="shared" ca="1" si="9"/>
        <v>-</v>
      </c>
      <c r="K24" s="257" t="str">
        <f t="shared" ca="1" si="10"/>
        <v>No Ad &amp; Tf</v>
      </c>
      <c r="L24" s="368">
        <f t="shared" ca="1" si="11"/>
        <v>0.11208500490459791</v>
      </c>
      <c r="M24" s="319">
        <f t="shared" ca="1" si="0"/>
        <v>5.7047771625419961E-135</v>
      </c>
      <c r="N24" s="323">
        <f t="shared" ca="1" si="0"/>
        <v>0.88877246851402625</v>
      </c>
      <c r="O24" s="298" t="str">
        <f t="shared" ca="1" si="0"/>
        <v>-</v>
      </c>
      <c r="P24" s="251"/>
      <c r="Q24" s="289" t="str">
        <f ca="1">SUBSTITUTE(IFERROR(INDEX(Controls!$K$4:$K$100,MATCH('Model Comparison'!$R24,Controls!$J$4:$J$100,0)),"-"),0,"-")</f>
        <v>T3</v>
      </c>
      <c r="R24" s="233" t="str">
        <f ca="1"/>
        <v>T3</v>
      </c>
      <c r="S24" s="241" t="str">
        <f t="shared" ca="1" si="12"/>
        <v>-</v>
      </c>
      <c r="T24" s="101" t="str">
        <f ca="1">IFERROR(INDEX('Vendor Level Info'!$J$4:$J$22,MATCH('Model Comparison'!$R24,'Vendor Level Info'!$F$4:$F$22,0)),"-")</f>
        <v>-</v>
      </c>
      <c r="U24" s="102" t="str">
        <f t="shared" ca="1" si="13"/>
        <v>-</v>
      </c>
      <c r="V24" s="103">
        <f t="shared" ca="1" si="14"/>
        <v>-2.1001305542515258E-4</v>
      </c>
      <c r="W24" s="100">
        <f t="shared" ca="1" si="14"/>
        <v>-33125.232000000004</v>
      </c>
      <c r="X24" s="151" t="str">
        <f t="shared" ca="1" si="15"/>
        <v>-</v>
      </c>
      <c r="Y24" s="151" t="str">
        <f t="shared" ca="1" si="16"/>
        <v>No Ad &amp; Tf</v>
      </c>
      <c r="Z24" s="372">
        <f t="shared" ca="1" si="17"/>
        <v>-0.25359999999999999</v>
      </c>
      <c r="AA24" s="316">
        <f t="shared" ca="1" si="1"/>
        <v>0.3935621155460593</v>
      </c>
      <c r="AB24" s="335">
        <f t="shared" ca="1" si="1"/>
        <v>0.67449999999999999</v>
      </c>
      <c r="AC24" s="303" t="str">
        <f t="shared" ca="1" si="1"/>
        <v>-</v>
      </c>
      <c r="AD24" s="244"/>
      <c r="AE24" s="327" t="str">
        <f t="shared" ca="1" si="2"/>
        <v>-</v>
      </c>
      <c r="AF24" s="328" t="str">
        <f t="shared" ca="1" si="3"/>
        <v>-</v>
      </c>
      <c r="AG24" s="328">
        <f t="shared" ca="1" si="4"/>
        <v>-1.0018936537751968</v>
      </c>
      <c r="AH24" s="329" t="str">
        <f t="shared" ca="1" si="5"/>
        <v>-</v>
      </c>
    </row>
    <row r="25" spans="1:34" ht="20" customHeight="1" thickBot="1" x14ac:dyDescent="0.4">
      <c r="A25" s="322"/>
      <c r="B25" s="322"/>
      <c r="C25" s="289" t="str">
        <f ca="1">SUBSTITUTE(IFERROR(INDEX(Controls!$K$4:$K$100,MATCH('Model Comparison'!$D25,Controls!$J$4:$J$100,0)),"-"),0,"-")</f>
        <v>Intercept</v>
      </c>
      <c r="D25" s="233" t="str">
        <f ca="1"/>
        <v>Intercept</v>
      </c>
      <c r="E25" s="198" t="str">
        <f t="shared" ca="1" si="6"/>
        <v>-</v>
      </c>
      <c r="F25" s="96" t="str">
        <f ca="1">IFERROR(INDEX('Vendor Level Info'!$J$4:$J$22,MATCH('Model Comparison'!$D25,'Vendor Level Info'!$F$4:$F$22,0)),"-")</f>
        <v>-</v>
      </c>
      <c r="G25" s="97" t="str">
        <f t="shared" ca="1" si="7"/>
        <v>-</v>
      </c>
      <c r="H25" s="98">
        <f t="shared" ca="1" si="8"/>
        <v>4.2154800755493682E-4</v>
      </c>
      <c r="I25" s="99">
        <f t="shared" ca="1" si="8"/>
        <v>66490.511845210873</v>
      </c>
      <c r="J25" s="257" t="str">
        <f t="shared" ca="1" si="9"/>
        <v>-</v>
      </c>
      <c r="K25" s="257" t="str">
        <f t="shared" ca="1" si="10"/>
        <v>No Ad &amp; Tf</v>
      </c>
      <c r="L25" s="368">
        <f t="shared" ca="1" si="11"/>
        <v>4.2419813099838506E-2</v>
      </c>
      <c r="M25" s="319">
        <f t="shared" ca="1" si="0"/>
        <v>0.39348228420170345</v>
      </c>
      <c r="N25" s="323">
        <f t="shared" ca="1" si="0"/>
        <v>0</v>
      </c>
      <c r="O25" s="298" t="str">
        <f t="shared" ca="1" si="0"/>
        <v>-</v>
      </c>
      <c r="P25" s="251"/>
      <c r="Q25" s="289" t="str">
        <f ca="1">SUBSTITUTE(IFERROR(INDEX(Controls!$K$4:$K$100,MATCH('Model Comparison'!$R25,Controls!$J$4:$J$100,0)),"-"),0,"-")</f>
        <v>T4</v>
      </c>
      <c r="R25" s="233" t="str">
        <f ca="1"/>
        <v>T4</v>
      </c>
      <c r="S25" s="241" t="str">
        <f t="shared" ca="1" si="12"/>
        <v>-</v>
      </c>
      <c r="T25" s="101" t="str">
        <f ca="1">IFERROR(INDEX('Vendor Level Info'!$J$4:$J$22,MATCH('Model Comparison'!$R25,'Vendor Level Info'!$F$4:$F$22,0)),"-")</f>
        <v>-</v>
      </c>
      <c r="U25" s="102" t="str">
        <f t="shared" ca="1" si="13"/>
        <v>-</v>
      </c>
      <c r="V25" s="103">
        <f t="shared" ca="1" si="14"/>
        <v>-2.6207741187065474E-3</v>
      </c>
      <c r="W25" s="100">
        <f t="shared" ca="1" si="14"/>
        <v>-413373.114</v>
      </c>
      <c r="X25" s="151" t="str">
        <f t="shared" ca="1" si="15"/>
        <v>-</v>
      </c>
      <c r="Y25" s="151" t="str">
        <f t="shared" ca="1" si="16"/>
        <v>No Ad &amp; Tf</v>
      </c>
      <c r="Z25" s="372">
        <f t="shared" ca="1" si="17"/>
        <v>-3.1646999999999998</v>
      </c>
      <c r="AA25" s="316">
        <f t="shared" ca="1" si="1"/>
        <v>4.9057024025906726E-2</v>
      </c>
      <c r="AB25" s="335">
        <f t="shared" ca="1" si="1"/>
        <v>0.67779999999999996</v>
      </c>
      <c r="AC25" s="303" t="str">
        <f t="shared" ca="1" si="1"/>
        <v>-</v>
      </c>
      <c r="AD25" s="244"/>
      <c r="AE25" s="327" t="str">
        <f t="shared" ca="1" si="2"/>
        <v>-</v>
      </c>
      <c r="AF25" s="328" t="str">
        <f t="shared" ca="1" si="3"/>
        <v>-</v>
      </c>
      <c r="AG25" s="328">
        <f t="shared" ca="1" si="4"/>
        <v>-7.2170240915324548</v>
      </c>
      <c r="AH25" s="329" t="str">
        <f t="shared" ca="1" si="5"/>
        <v>-</v>
      </c>
    </row>
    <row r="26" spans="1:34" ht="20" customHeight="1" thickBot="1" x14ac:dyDescent="0.4">
      <c r="A26" s="322"/>
      <c r="B26" s="322"/>
      <c r="C26" s="289" t="str">
        <f ca="1">SUBSTITUTE(IFERROR(INDEX(Controls!$K$4:$K$100,MATCH('Model Comparison'!$D26,Controls!$J$4:$J$100,0)),"-"),0,"-")</f>
        <v>Rtime</v>
      </c>
      <c r="D26" s="233" t="str">
        <f ca="1"/>
        <v>RTIME</v>
      </c>
      <c r="E26" s="198" t="str">
        <f t="shared" ca="1" si="6"/>
        <v>-</v>
      </c>
      <c r="F26" s="96" t="str">
        <f ca="1">IFERROR(INDEX('Vendor Level Info'!$J$4:$J$22,MATCH('Model Comparison'!$D26,'Vendor Level Info'!$F$4:$F$22,0)),"-")</f>
        <v>-</v>
      </c>
      <c r="G26" s="97" t="str">
        <f t="shared" ca="1" si="7"/>
        <v>-</v>
      </c>
      <c r="H26" s="98">
        <f t="shared" ca="1" si="8"/>
        <v>-4.5274657386172928E-3</v>
      </c>
      <c r="I26" s="99">
        <f t="shared" ca="1" si="8"/>
        <v>-714114.42807753826</v>
      </c>
      <c r="J26" s="257" t="str">
        <f t="shared" ca="1" si="9"/>
        <v>-</v>
      </c>
      <c r="K26" s="257" t="str">
        <f t="shared" ca="1" si="10"/>
        <v>No Ad &amp; Tf</v>
      </c>
      <c r="L26" s="368">
        <f t="shared" ca="1" si="11"/>
        <v>-6.0745710889734281E-2</v>
      </c>
      <c r="M26" s="319">
        <f t="shared" ca="1" si="11"/>
        <v>1.1873034420364858E-3</v>
      </c>
      <c r="N26" s="323">
        <f t="shared" ca="1" si="11"/>
        <v>0.48426351010320196</v>
      </c>
      <c r="O26" s="298" t="str">
        <f t="shared" ca="1" si="11"/>
        <v>-</v>
      </c>
      <c r="P26" s="251"/>
      <c r="Q26" s="289" t="str">
        <f ca="1">SUBSTITUTE(IFERROR(INDEX(Controls!$K$4:$K$100,MATCH('Model Comparison'!$R26,Controls!$J$4:$J$100,0)),"-"),0,"-")</f>
        <v>T5</v>
      </c>
      <c r="R26" s="233" t="str">
        <f ca="1"/>
        <v>T5</v>
      </c>
      <c r="S26" s="241" t="str">
        <f t="shared" ca="1" si="12"/>
        <v>-</v>
      </c>
      <c r="T26" s="101" t="str">
        <f ca="1">IFERROR(INDEX('Vendor Level Info'!$J$4:$J$22,MATCH('Model Comparison'!$R26,'Vendor Level Info'!$F$4:$F$22,0)),"-")</f>
        <v>-</v>
      </c>
      <c r="U26" s="102" t="str">
        <f t="shared" ca="1" si="13"/>
        <v>-</v>
      </c>
      <c r="V26" s="103">
        <f t="shared" ca="1" si="14"/>
        <v>-2.0910211551597408E-4</v>
      </c>
      <c r="W26" s="100">
        <f t="shared" ca="1" si="14"/>
        <v>-32981.549999999996</v>
      </c>
      <c r="X26" s="151" t="str">
        <f t="shared" ca="1" si="15"/>
        <v>-</v>
      </c>
      <c r="Y26" s="151" t="str">
        <f t="shared" ca="1" si="16"/>
        <v>No Ad &amp; Tf</v>
      </c>
      <c r="Z26" s="372">
        <f t="shared" ca="1" si="17"/>
        <v>-0.2525</v>
      </c>
      <c r="AA26" s="316">
        <f t="shared" ca="1" si="17"/>
        <v>0.39371143999485325</v>
      </c>
      <c r="AB26" s="335">
        <f t="shared" ca="1" si="17"/>
        <v>0.68799999999999994</v>
      </c>
      <c r="AC26" s="303" t="str">
        <f t="shared" ca="1" si="17"/>
        <v>-</v>
      </c>
      <c r="AD26" s="244"/>
      <c r="AE26" s="327" t="str">
        <f t="shared" ca="1" si="2"/>
        <v>-</v>
      </c>
      <c r="AF26" s="328" t="str">
        <f t="shared" ca="1" si="3"/>
        <v>-</v>
      </c>
      <c r="AG26" s="328">
        <f t="shared" ca="1" si="4"/>
        <v>-0.95381475474625355</v>
      </c>
      <c r="AH26" s="329" t="str">
        <f t="shared" ca="1" si="5"/>
        <v>-</v>
      </c>
    </row>
    <row r="27" spans="1:34" ht="20" customHeight="1" thickBot="1" x14ac:dyDescent="0.4">
      <c r="A27" s="322"/>
      <c r="B27" s="322"/>
      <c r="C27" s="289" t="str">
        <f ca="1">SUBSTITUTE(IFERROR(INDEX(Controls!$K$4:$K$100,MATCH('Model Comparison'!$D27,Controls!$J$4:$J$100,0)),"-"),0,"-")</f>
        <v>T1</v>
      </c>
      <c r="D27" s="233" t="str">
        <f ca="1"/>
        <v>T1</v>
      </c>
      <c r="E27" s="198" t="str">
        <f t="shared" ca="1" si="6"/>
        <v>-</v>
      </c>
      <c r="F27" s="96" t="str">
        <f ca="1">IFERROR(INDEX('Vendor Level Info'!$J$4:$J$22,MATCH('Model Comparison'!$D27,'Vendor Level Info'!$F$4:$F$22,0)),"-")</f>
        <v>-</v>
      </c>
      <c r="G27" s="97" t="str">
        <f t="shared" ca="1" si="7"/>
        <v>-</v>
      </c>
      <c r="H27" s="98">
        <f t="shared" ca="1" si="8"/>
        <v>0</v>
      </c>
      <c r="I27" s="99">
        <f t="shared" ca="1" si="8"/>
        <v>0</v>
      </c>
      <c r="J27" s="257" t="str">
        <f t="shared" ca="1" si="9"/>
        <v>-</v>
      </c>
      <c r="K27" s="257" t="str">
        <f t="shared" ca="1" si="10"/>
        <v>No Ad &amp; Tf</v>
      </c>
      <c r="L27" s="368">
        <f t="shared" ca="1" si="11"/>
        <v>0.56922406140323734</v>
      </c>
      <c r="M27" s="319">
        <f t="shared" ca="1" si="11"/>
        <v>0.28521600923007812</v>
      </c>
      <c r="N27" s="323">
        <f t="shared" ca="1" si="11"/>
        <v>0.61502744229883533</v>
      </c>
      <c r="O27" s="298" t="str">
        <f t="shared" ca="1" si="11"/>
        <v>-</v>
      </c>
      <c r="P27" s="251"/>
      <c r="Q27" s="289" t="str">
        <f ca="1">SUBSTITUTE(IFERROR(INDEX(Controls!$K$4:$K$100,MATCH('Model Comparison'!$R27,Controls!$J$4:$J$100,0)),"-"),0,"-")</f>
        <v>T6</v>
      </c>
      <c r="R27" s="233" t="str">
        <f ca="1"/>
        <v>T6</v>
      </c>
      <c r="S27" s="241" t="str">
        <f t="shared" ca="1" si="12"/>
        <v>-</v>
      </c>
      <c r="T27" s="101" t="str">
        <f ca="1">IFERROR(INDEX('Vendor Level Info'!$J$4:$J$22,MATCH('Model Comparison'!$R27,'Vendor Level Info'!$F$4:$F$22,0)),"-")</f>
        <v>-</v>
      </c>
      <c r="U27" s="102" t="str">
        <f t="shared" ca="1" si="13"/>
        <v>-</v>
      </c>
      <c r="V27" s="103">
        <f t="shared" ca="1" si="14"/>
        <v>-4.0735576484082238E-4</v>
      </c>
      <c r="W27" s="100">
        <f t="shared" ca="1" si="14"/>
        <v>-64251.978000000003</v>
      </c>
      <c r="X27" s="151" t="str">
        <f t="shared" ca="1" si="15"/>
        <v>-</v>
      </c>
      <c r="Y27" s="151" t="str">
        <f t="shared" ca="1" si="16"/>
        <v>No Ad &amp; Tf</v>
      </c>
      <c r="Z27" s="372">
        <f t="shared" ca="1" si="17"/>
        <v>-0.4919</v>
      </c>
      <c r="AA27" s="316">
        <f t="shared" ca="1" si="17"/>
        <v>0.37982595925313933</v>
      </c>
      <c r="AB27" s="335">
        <f t="shared" ca="1" si="17"/>
        <v>0.69989999999999997</v>
      </c>
      <c r="AC27" s="303" t="str">
        <f t="shared" ca="1" si="17"/>
        <v>-</v>
      </c>
      <c r="AD27" s="244"/>
      <c r="AE27" s="327" t="str">
        <f t="shared" ca="1" si="2"/>
        <v>-</v>
      </c>
      <c r="AF27" s="328" t="str">
        <f t="shared" ca="1" si="3"/>
        <v>-</v>
      </c>
      <c r="AG27" s="328" t="str">
        <f t="shared" ca="1" si="4"/>
        <v>-</v>
      </c>
      <c r="AH27" s="329" t="str">
        <f t="shared" ca="1" si="5"/>
        <v>-</v>
      </c>
    </row>
    <row r="28" spans="1:34" ht="20" customHeight="1" thickBot="1" x14ac:dyDescent="0.4">
      <c r="A28" s="322"/>
      <c r="B28" s="322"/>
      <c r="C28" s="289" t="str">
        <f ca="1">SUBSTITUTE(IFERROR(INDEX(Controls!$K$4:$K$100,MATCH('Model Comparison'!$D28,Controls!$J$4:$J$100,0)),"-"),0,"-")</f>
        <v>T2</v>
      </c>
      <c r="D28" s="233" t="str">
        <f ca="1"/>
        <v>T2</v>
      </c>
      <c r="E28" s="198" t="str">
        <f t="shared" ca="1" si="6"/>
        <v>-</v>
      </c>
      <c r="F28" s="96" t="str">
        <f ca="1">IFERROR(INDEX('Vendor Level Info'!$J$4:$J$22,MATCH('Model Comparison'!$D28,'Vendor Level Info'!$F$4:$F$22,0)),"-")</f>
        <v>-</v>
      </c>
      <c r="G28" s="97" t="str">
        <f t="shared" ca="1" si="7"/>
        <v>-</v>
      </c>
      <c r="H28" s="98">
        <f t="shared" ca="1" si="8"/>
        <v>2.7236622967561062E-3</v>
      </c>
      <c r="I28" s="99">
        <f t="shared" ca="1" si="8"/>
        <v>429601.60399101209</v>
      </c>
      <c r="J28" s="257" t="str">
        <f t="shared" ca="1" si="9"/>
        <v>-</v>
      </c>
      <c r="K28" s="257" t="str">
        <f t="shared" ca="1" si="10"/>
        <v>No Ad &amp; Tf</v>
      </c>
      <c r="L28" s="368">
        <f t="shared" ca="1" si="11"/>
        <v>3.2889419996249583</v>
      </c>
      <c r="M28" s="319">
        <f t="shared" ca="1" si="11"/>
        <v>9.4469235246018943E-6</v>
      </c>
      <c r="N28" s="323">
        <f t="shared" ca="1" si="11"/>
        <v>0.64548574500869405</v>
      </c>
      <c r="O28" s="298" t="str">
        <f t="shared" ca="1" si="11"/>
        <v>-</v>
      </c>
      <c r="P28" s="251"/>
      <c r="Q28" s="289" t="str">
        <f ca="1">SUBSTITUTE(IFERROR(INDEX(Controls!$K$4:$K$100,MATCH('Model Comparison'!$R28,Controls!$J$4:$J$100,0)),"-"),0,"-")</f>
        <v>T7</v>
      </c>
      <c r="R28" s="233" t="str">
        <f ca="1"/>
        <v>T7</v>
      </c>
      <c r="S28" s="241" t="str">
        <f t="shared" ca="1" si="12"/>
        <v>-</v>
      </c>
      <c r="T28" s="101" t="str">
        <f ca="1">IFERROR(INDEX('Vendor Level Info'!$J$4:$J$22,MATCH('Model Comparison'!$R28,'Vendor Level Info'!$F$4:$F$22,0)),"-")</f>
        <v>-</v>
      </c>
      <c r="U28" s="102" t="str">
        <f t="shared" ca="1" si="13"/>
        <v>-</v>
      </c>
      <c r="V28" s="103">
        <f t="shared" ca="1" si="14"/>
        <v>-6.0950161195943335E-4</v>
      </c>
      <c r="W28" s="100">
        <f t="shared" ca="1" si="14"/>
        <v>-96136.320000000007</v>
      </c>
      <c r="X28" s="151" t="str">
        <f t="shared" ca="1" si="15"/>
        <v>-</v>
      </c>
      <c r="Y28" s="151" t="str">
        <f t="shared" ca="1" si="16"/>
        <v>No Ad &amp; Tf</v>
      </c>
      <c r="Z28" s="372">
        <f t="shared" ca="1" si="17"/>
        <v>-0.73599999999999999</v>
      </c>
      <c r="AA28" s="316">
        <f t="shared" ca="1" si="17"/>
        <v>0.35787009481602083</v>
      </c>
      <c r="AB28" s="335">
        <f t="shared" ca="1" si="17"/>
        <v>0.7077</v>
      </c>
      <c r="AC28" s="303" t="str">
        <f t="shared" ca="1" si="17"/>
        <v>-</v>
      </c>
      <c r="AD28" s="244"/>
      <c r="AE28" s="327" t="str">
        <f t="shared" ca="1" si="2"/>
        <v>-</v>
      </c>
      <c r="AF28" s="328" t="str">
        <f t="shared" ca="1" si="3"/>
        <v>-</v>
      </c>
      <c r="AG28" s="328">
        <f t="shared" ca="1" si="4"/>
        <v>-1.2237801700619613</v>
      </c>
      <c r="AH28" s="329" t="str">
        <f t="shared" ca="1" si="5"/>
        <v>-</v>
      </c>
    </row>
    <row r="29" spans="1:34" ht="20" customHeight="1" thickBot="1" x14ac:dyDescent="0.4">
      <c r="A29" s="322"/>
      <c r="B29" s="322"/>
      <c r="C29" s="289" t="str">
        <f ca="1">SUBSTITUTE(IFERROR(INDEX(Controls!$K$4:$K$100,MATCH('Model Comparison'!$D29,Controls!$J$4:$J$100,0)),"-"),0,"-")</f>
        <v>T3</v>
      </c>
      <c r="D29" s="233" t="str">
        <f ca="1"/>
        <v>T3</v>
      </c>
      <c r="E29" s="198" t="str">
        <f t="shared" ca="1" si="6"/>
        <v>-</v>
      </c>
      <c r="F29" s="96" t="str">
        <f ca="1">IFERROR(INDEX('Vendor Level Info'!$J$4:$J$22,MATCH('Model Comparison'!$D29,'Vendor Level Info'!$F$4:$F$22,0)),"-")</f>
        <v>-</v>
      </c>
      <c r="G29" s="97" t="str">
        <f t="shared" ca="1" si="7"/>
        <v>-</v>
      </c>
      <c r="H29" s="98">
        <f t="shared" ca="1" si="8"/>
        <v>2.1118434610631295E-3</v>
      </c>
      <c r="I29" s="99">
        <f t="shared" ca="1" si="8"/>
        <v>333099.78969536396</v>
      </c>
      <c r="J29" s="257" t="str">
        <f t="shared" ca="1" si="9"/>
        <v>-</v>
      </c>
      <c r="K29" s="257" t="str">
        <f t="shared" ca="1" si="10"/>
        <v>No Ad &amp; Tf</v>
      </c>
      <c r="L29" s="368">
        <f t="shared" ca="1" si="11"/>
        <v>2.5501438500640328</v>
      </c>
      <c r="M29" s="319">
        <f t="shared" ca="1" si="11"/>
        <v>5.2896689020645582E-4</v>
      </c>
      <c r="N29" s="323">
        <f t="shared" ca="1" si="11"/>
        <v>0.62432275498882706</v>
      </c>
      <c r="O29" s="298" t="str">
        <f t="shared" ca="1" si="11"/>
        <v>-</v>
      </c>
      <c r="P29" s="251"/>
      <c r="Q29" s="289" t="str">
        <f ca="1">SUBSTITUTE(IFERROR(INDEX(Controls!$K$4:$K$100,MATCH('Model Comparison'!$R29,Controls!$J$4:$J$100,0)),"-"),0,"-")</f>
        <v>T8</v>
      </c>
      <c r="R29" s="233" t="str">
        <f ca="1"/>
        <v>T8</v>
      </c>
      <c r="S29" s="241" t="str">
        <f t="shared" ca="1" si="12"/>
        <v>-</v>
      </c>
      <c r="T29" s="101" t="str">
        <f ca="1">IFERROR(INDEX('Vendor Level Info'!$J$4:$J$22,MATCH('Model Comparison'!$R29,'Vendor Level Info'!$F$4:$F$22,0)),"-")</f>
        <v>-</v>
      </c>
      <c r="U29" s="102" t="str">
        <f t="shared" ca="1" si="13"/>
        <v>-</v>
      </c>
      <c r="V29" s="103">
        <f t="shared" ca="1" si="14"/>
        <v>3.4428559803806359E-3</v>
      </c>
      <c r="W29" s="100">
        <f t="shared" ca="1" si="14"/>
        <v>543039.58799999999</v>
      </c>
      <c r="X29" s="151" t="str">
        <f t="shared" ca="1" si="15"/>
        <v>-</v>
      </c>
      <c r="Y29" s="151" t="str">
        <f t="shared" ca="1" si="16"/>
        <v>No Ad &amp; Tf</v>
      </c>
      <c r="Z29" s="372">
        <f t="shared" ca="1" si="17"/>
        <v>4.1574</v>
      </c>
      <c r="AA29" s="316">
        <f t="shared" ca="1" si="17"/>
        <v>1.3143080507388109E-2</v>
      </c>
      <c r="AB29" s="335">
        <f t="shared" ca="1" si="17"/>
        <v>0.71809999999999996</v>
      </c>
      <c r="AC29" s="303" t="str">
        <f t="shared" ca="1" si="17"/>
        <v>-</v>
      </c>
      <c r="AD29" s="244"/>
      <c r="AE29" s="327" t="str">
        <f t="shared" ca="1" si="2"/>
        <v>-</v>
      </c>
      <c r="AF29" s="328" t="str">
        <f t="shared" ca="1" si="3"/>
        <v>-</v>
      </c>
      <c r="AG29" s="328">
        <f t="shared" ca="1" si="4"/>
        <v>0.63026097523698921</v>
      </c>
      <c r="AH29" s="329" t="str">
        <f t="shared" ca="1" si="5"/>
        <v>-</v>
      </c>
    </row>
    <row r="30" spans="1:34" ht="20" customHeight="1" thickBot="1" x14ac:dyDescent="0.4">
      <c r="A30" s="322"/>
      <c r="B30" s="322"/>
      <c r="C30" s="289" t="str">
        <f ca="1">SUBSTITUTE(IFERROR(INDEX(Controls!$K$4:$K$100,MATCH('Model Comparison'!$D30,Controls!$J$4:$J$100,0)),"-"),0,"-")</f>
        <v>T4</v>
      </c>
      <c r="D30" s="233" t="str">
        <f ca="1"/>
        <v>T4</v>
      </c>
      <c r="E30" s="198" t="str">
        <f t="shared" ca="1" si="6"/>
        <v>-</v>
      </c>
      <c r="F30" s="96" t="str">
        <f ca="1">IFERROR(INDEX('Vendor Level Info'!$J$4:$J$22,MATCH('Model Comparison'!$D30,'Vendor Level Info'!$F$4:$F$22,0)),"-")</f>
        <v>-</v>
      </c>
      <c r="G30" s="97" t="str">
        <f t="shared" ca="1" si="7"/>
        <v>-</v>
      </c>
      <c r="H30" s="98">
        <f t="shared" ca="1" si="8"/>
        <v>2.8898979942817721E-3</v>
      </c>
      <c r="I30" s="99">
        <f t="shared" ca="1" si="8"/>
        <v>455821.85985116271</v>
      </c>
      <c r="J30" s="257" t="str">
        <f t="shared" ca="1" si="9"/>
        <v>-</v>
      </c>
      <c r="K30" s="257" t="str">
        <f t="shared" ca="1" si="10"/>
        <v>No Ad &amp; Tf</v>
      </c>
      <c r="L30" s="368">
        <f t="shared" ca="1" si="11"/>
        <v>3.4896789147998981</v>
      </c>
      <c r="M30" s="319">
        <f t="shared" ca="1" si="11"/>
        <v>1.7598454463319357E-6</v>
      </c>
      <c r="N30" s="323">
        <f t="shared" ca="1" si="11"/>
        <v>0.62744422715472836</v>
      </c>
      <c r="O30" s="298" t="str">
        <f t="shared" ca="1" si="11"/>
        <v>-</v>
      </c>
      <c r="P30" s="251"/>
      <c r="Q30" s="289" t="str">
        <f ca="1">SUBSTITUTE(IFERROR(INDEX(Controls!$K$4:$K$100,MATCH('Model Comparison'!$R30,Controls!$J$4:$J$100,0)),"-"),0,"-")</f>
        <v>T9</v>
      </c>
      <c r="R30" s="233" t="str">
        <f ca="1"/>
        <v>T9</v>
      </c>
      <c r="S30" s="241" t="str">
        <f t="shared" ca="1" si="12"/>
        <v>-</v>
      </c>
      <c r="T30" s="101" t="str">
        <f ca="1">IFERROR(INDEX('Vendor Level Info'!$J$4:$J$22,MATCH('Model Comparison'!$R30,'Vendor Level Info'!$F$4:$F$22,0)),"-")</f>
        <v>-</v>
      </c>
      <c r="U30" s="102" t="str">
        <f t="shared" ca="1" si="13"/>
        <v>-</v>
      </c>
      <c r="V30" s="103">
        <f t="shared" ca="1" si="14"/>
        <v>-1.438042865716788E-3</v>
      </c>
      <c r="W30" s="100">
        <f t="shared" ca="1" si="14"/>
        <v>-226821.62999999998</v>
      </c>
      <c r="X30" s="151" t="str">
        <f t="shared" ca="1" si="15"/>
        <v>-</v>
      </c>
      <c r="Y30" s="151" t="str">
        <f t="shared" ca="1" si="16"/>
        <v>No Ad &amp; Tf</v>
      </c>
      <c r="Z30" s="372">
        <f t="shared" ca="1" si="17"/>
        <v>-1.7364999999999999</v>
      </c>
      <c r="AA30" s="316">
        <f t="shared" ca="1" si="17"/>
        <v>0.22263650271273869</v>
      </c>
      <c r="AB30" s="335">
        <f t="shared" ca="1" si="17"/>
        <v>0.73350000000000004</v>
      </c>
      <c r="AC30" s="303" t="str">
        <f t="shared" ca="1" si="17"/>
        <v>-</v>
      </c>
      <c r="AD30" s="244"/>
      <c r="AE30" s="327" t="str">
        <f t="shared" ca="1" si="2"/>
        <v>-</v>
      </c>
      <c r="AF30" s="328" t="str">
        <f t="shared" ca="1" si="3"/>
        <v>-</v>
      </c>
      <c r="AG30" s="328">
        <f t="shared" ca="1" si="4"/>
        <v>-1.4976102507985529</v>
      </c>
      <c r="AH30" s="329" t="str">
        <f t="shared" ca="1" si="5"/>
        <v>-</v>
      </c>
    </row>
    <row r="31" spans="1:34" ht="20" customHeight="1" thickBot="1" x14ac:dyDescent="0.4">
      <c r="A31" s="322"/>
      <c r="B31" s="247"/>
      <c r="C31" s="289" t="str">
        <f ca="1">SUBSTITUTE(IFERROR(INDEX(Controls!$K$4:$K$100,MATCH('Model Comparison'!$D31,Controls!$J$4:$J$100,0)),"-"),0,"-")</f>
        <v>T5</v>
      </c>
      <c r="D31" s="233" t="str">
        <f ca="1"/>
        <v>T5</v>
      </c>
      <c r="E31" s="198" t="str">
        <f t="shared" ca="1" si="6"/>
        <v>-</v>
      </c>
      <c r="F31" s="96" t="str">
        <f ca="1">IFERROR(INDEX('Vendor Level Info'!$J$4:$J$22,MATCH('Model Comparison'!$D31,'Vendor Level Info'!$F$4:$F$22,0)),"-")</f>
        <v>-</v>
      </c>
      <c r="G31" s="97" t="str">
        <f t="shared" ca="1" si="7"/>
        <v>-</v>
      </c>
      <c r="H31" s="98">
        <f t="shared" ca="1" si="8"/>
        <v>1.9300931421098058E-3</v>
      </c>
      <c r="I31" s="99">
        <f t="shared" ca="1" si="8"/>
        <v>304432.42199665186</v>
      </c>
      <c r="J31" s="257" t="str">
        <f t="shared" ca="1" si="9"/>
        <v>-</v>
      </c>
      <c r="K31" s="257" t="str">
        <f t="shared" ca="1" si="10"/>
        <v>No Ad &amp; Tf</v>
      </c>
      <c r="L31" s="368">
        <f t="shared" ca="1" si="11"/>
        <v>2.3306723472412485</v>
      </c>
      <c r="M31" s="319">
        <f t="shared" ca="1" si="11"/>
        <v>1.709934375369737E-3</v>
      </c>
      <c r="N31" s="323">
        <f t="shared" ca="1" si="11"/>
        <v>0.63385168908063794</v>
      </c>
      <c r="O31" s="298" t="str">
        <f t="shared" ca="1" si="11"/>
        <v>-</v>
      </c>
      <c r="P31" s="251"/>
      <c r="Q31" s="289" t="str">
        <f ca="1">SUBSTITUTE(IFERROR(INDEX(Controls!$K$4:$K$100,MATCH('Model Comparison'!$R31,Controls!$J$4:$J$100,0)),"-"),0,"-")</f>
        <v>T1-</v>
      </c>
      <c r="R31" s="233" t="str">
        <f ca="1"/>
        <v>T10</v>
      </c>
      <c r="S31" s="241" t="str">
        <f t="shared" ca="1" si="12"/>
        <v>-</v>
      </c>
      <c r="T31" s="101" t="str">
        <f ca="1">IFERROR(INDEX('Vendor Level Info'!$J$4:$J$22,MATCH('Model Comparison'!$R31,'Vendor Level Info'!$F$4:$F$22,0)),"-")</f>
        <v>-</v>
      </c>
      <c r="U31" s="102" t="str">
        <f t="shared" ca="1" si="13"/>
        <v>-</v>
      </c>
      <c r="V31" s="103">
        <f t="shared" ca="1" si="14"/>
        <v>-6.8509306187744569E-3</v>
      </c>
      <c r="W31" s="100">
        <f t="shared" ca="1" si="14"/>
        <v>-1080593.1359999999</v>
      </c>
      <c r="X31" s="151" t="str">
        <f t="shared" ca="1" si="15"/>
        <v>-</v>
      </c>
      <c r="Y31" s="151" t="str">
        <f t="shared" ca="1" si="16"/>
        <v>No Ad &amp; Tf</v>
      </c>
      <c r="Z31" s="372">
        <f t="shared" ca="1" si="17"/>
        <v>-8.2728000000000002</v>
      </c>
      <c r="AA31" s="316">
        <f t="shared" ca="1" si="17"/>
        <v>1.0852139010320686E-6</v>
      </c>
      <c r="AB31" s="335">
        <f t="shared" ca="1" si="17"/>
        <v>0.75580000000000003</v>
      </c>
      <c r="AC31" s="303" t="str">
        <f t="shared" ca="1" si="17"/>
        <v>-</v>
      </c>
      <c r="AD31" s="244"/>
      <c r="AE31" s="327" t="str">
        <f t="shared" ca="1" si="2"/>
        <v>-</v>
      </c>
      <c r="AF31" s="328" t="str">
        <f t="shared" ca="1" si="3"/>
        <v>-</v>
      </c>
      <c r="AG31" s="328">
        <f t="shared" ca="1" si="4"/>
        <v>-4.5495336827556567</v>
      </c>
      <c r="AH31" s="329" t="str">
        <f t="shared" ca="1" si="5"/>
        <v>-</v>
      </c>
    </row>
    <row r="32" spans="1:34" ht="20" customHeight="1" thickBot="1" x14ac:dyDescent="0.4">
      <c r="A32" s="322"/>
      <c r="B32" s="322"/>
      <c r="C32" s="289" t="str">
        <f ca="1">SUBSTITUTE(IFERROR(INDEX(Controls!$K$4:$K$100,MATCH('Model Comparison'!$D32,Controls!$J$4:$J$100,0)),"-"),0,"-")</f>
        <v>T6</v>
      </c>
      <c r="D32" s="233" t="str">
        <f ca="1"/>
        <v>T6</v>
      </c>
      <c r="E32" s="198" t="str">
        <f t="shared" ca="1" si="6"/>
        <v>-</v>
      </c>
      <c r="F32" s="96" t="str">
        <f ca="1">IFERROR(INDEX('Vendor Level Info'!$J$4:$J$22,MATCH('Model Comparison'!$D32,'Vendor Level Info'!$F$4:$F$22,0)),"-")</f>
        <v>-</v>
      </c>
      <c r="G32" s="97" t="str">
        <f t="shared" ca="1" si="7"/>
        <v>-</v>
      </c>
      <c r="H32" s="98">
        <f t="shared" ca="1" si="8"/>
        <v>3.748084518558971E-3</v>
      </c>
      <c r="I32" s="99">
        <f t="shared" ca="1" si="8"/>
        <v>591183.10041026352</v>
      </c>
      <c r="J32" s="257" t="str">
        <f t="shared" ca="1" si="9"/>
        <v>-</v>
      </c>
      <c r="K32" s="257" t="str">
        <f t="shared" ca="1" si="10"/>
        <v>No Ad &amp; Tf</v>
      </c>
      <c r="L32" s="368">
        <f t="shared" ca="1" si="11"/>
        <v>4.5259768826386733</v>
      </c>
      <c r="M32" s="319">
        <f t="shared" ca="1" si="11"/>
        <v>6.8573297674444201E-10</v>
      </c>
      <c r="N32" s="323">
        <f t="shared" ca="1" si="11"/>
        <v>0.6438817874640701</v>
      </c>
      <c r="O32" s="298" t="str">
        <f t="shared" ca="1" si="11"/>
        <v>-</v>
      </c>
      <c r="P32" s="251"/>
      <c r="Q32" s="289" t="str">
        <f ca="1">SUBSTITUTE(IFERROR(INDEX(Controls!$K$4:$K$100,MATCH('Model Comparison'!$R32,Controls!$J$4:$J$100,0)),"-"),0,"-")</f>
        <v>T11</v>
      </c>
      <c r="R32" s="233" t="str">
        <f ca="1"/>
        <v>T11</v>
      </c>
      <c r="S32" s="241" t="str">
        <f t="shared" ca="1" si="12"/>
        <v>-</v>
      </c>
      <c r="T32" s="101" t="str">
        <f ca="1">IFERROR(INDEX('Vendor Level Info'!$J$4:$J$22,MATCH('Model Comparison'!$R32,'Vendor Level Info'!$F$4:$F$22,0)),"-")</f>
        <v>-</v>
      </c>
      <c r="U32" s="102" t="str">
        <f t="shared" ca="1" si="13"/>
        <v>-</v>
      </c>
      <c r="V32" s="103">
        <f t="shared" ca="1" si="14"/>
        <v>5.3416688147037142E-3</v>
      </c>
      <c r="W32" s="100">
        <f t="shared" ca="1" si="14"/>
        <v>842538.1860000001</v>
      </c>
      <c r="X32" s="151" t="str">
        <f t="shared" ca="1" si="15"/>
        <v>-</v>
      </c>
      <c r="Y32" s="151" t="str">
        <f t="shared" ca="1" si="16"/>
        <v>No Ad &amp; Tf</v>
      </c>
      <c r="Z32" s="372">
        <f t="shared" ca="1" si="17"/>
        <v>6.4503000000000004</v>
      </c>
      <c r="AA32" s="316">
        <f t="shared" ca="1" si="17"/>
        <v>1.4928647268944211E-4</v>
      </c>
      <c r="AB32" s="335">
        <f t="shared" ca="1" si="17"/>
        <v>0.74690000000000001</v>
      </c>
      <c r="AC32" s="303" t="str">
        <f t="shared" ca="1" si="17"/>
        <v>-</v>
      </c>
      <c r="AD32" s="244"/>
      <c r="AE32" s="327" t="str">
        <f t="shared" ca="1" si="2"/>
        <v>-</v>
      </c>
      <c r="AF32" s="328" t="str">
        <f t="shared" ca="1" si="3"/>
        <v>-</v>
      </c>
      <c r="AG32" s="328">
        <f t="shared" ca="1" si="4"/>
        <v>0.42517298856361707</v>
      </c>
      <c r="AH32" s="329" t="str">
        <f t="shared" ca="1" si="5"/>
        <v>-</v>
      </c>
    </row>
    <row r="33" spans="1:34" ht="20" customHeight="1" thickBot="1" x14ac:dyDescent="0.4">
      <c r="A33" s="322"/>
      <c r="B33" s="322"/>
      <c r="C33" s="289" t="str">
        <f ca="1">SUBSTITUTE(IFERROR(INDEX(Controls!$K$4:$K$100,MATCH('Model Comparison'!$D33,Controls!$J$4:$J$100,0)),"-"),0,"-")</f>
        <v>T7</v>
      </c>
      <c r="D33" s="233" t="str">
        <f ca="1"/>
        <v>T7</v>
      </c>
      <c r="E33" s="198" t="str">
        <f t="shared" ca="1" si="6"/>
        <v>-</v>
      </c>
      <c r="F33" s="96" t="str">
        <f ca="1">IFERROR(INDEX('Vendor Level Info'!$J$4:$J$22,MATCH('Model Comparison'!$D33,'Vendor Level Info'!$F$4:$F$22,0)),"-")</f>
        <v>-</v>
      </c>
      <c r="G33" s="97" t="str">
        <f t="shared" ca="1" si="7"/>
        <v>-</v>
      </c>
      <c r="H33" s="98">
        <f t="shared" ca="1" si="8"/>
        <v>-2.55310503583581E-3</v>
      </c>
      <c r="I33" s="99">
        <f t="shared" ca="1" si="8"/>
        <v>-402699.71055475902</v>
      </c>
      <c r="J33" s="257" t="str">
        <f t="shared" ca="1" si="9"/>
        <v>-</v>
      </c>
      <c r="K33" s="257" t="str">
        <f t="shared" ca="1" si="10"/>
        <v>No Ad &amp; Tf</v>
      </c>
      <c r="L33" s="368">
        <f t="shared" ca="1" si="11"/>
        <v>-3.082986606605107</v>
      </c>
      <c r="M33" s="319">
        <f t="shared" ca="1" si="11"/>
        <v>3.7106975714371481E-5</v>
      </c>
      <c r="N33" s="323">
        <f t="shared" ca="1" si="11"/>
        <v>0.65094441027183303</v>
      </c>
      <c r="O33" s="298" t="str">
        <f t="shared" ca="1" si="11"/>
        <v>-</v>
      </c>
      <c r="P33" s="251"/>
      <c r="Q33" s="289" t="str">
        <f ca="1">SUBSTITUTE(IFERROR(INDEX(Controls!$K$4:$K$100,MATCH('Model Comparison'!$R33,Controls!$J$4:$J$100,0)),"-"),0,"-")</f>
        <v>T12</v>
      </c>
      <c r="R33" s="233" t="str">
        <f ca="1"/>
        <v>T12</v>
      </c>
      <c r="S33" s="241" t="str">
        <f t="shared" ca="1" si="12"/>
        <v>-</v>
      </c>
      <c r="T33" s="101" t="str">
        <f ca="1">IFERROR(INDEX('Vendor Level Info'!$J$4:$J$22,MATCH('Model Comparison'!$R33,'Vendor Level Info'!$F$4:$F$22,0)),"-")</f>
        <v>-</v>
      </c>
      <c r="U33" s="102" t="str">
        <f t="shared" ca="1" si="13"/>
        <v>-</v>
      </c>
      <c r="V33" s="103">
        <f t="shared" ca="1" si="14"/>
        <v>3.1799255975041144E-3</v>
      </c>
      <c r="W33" s="100">
        <f t="shared" ca="1" si="14"/>
        <v>501567.73800000001</v>
      </c>
      <c r="X33" s="151" t="str">
        <f t="shared" ca="1" si="15"/>
        <v>-</v>
      </c>
      <c r="Y33" s="151" t="str">
        <f t="shared" ca="1" si="16"/>
        <v>No Ad &amp; Tf</v>
      </c>
      <c r="Z33" s="372">
        <f t="shared" ca="1" si="17"/>
        <v>3.8399000000000001</v>
      </c>
      <c r="AA33" s="316">
        <f t="shared" ca="1" si="17"/>
        <v>2.4757609424219576E-2</v>
      </c>
      <c r="AB33" s="335">
        <f t="shared" ca="1" si="17"/>
        <v>0.75229999999999997</v>
      </c>
      <c r="AC33" s="303" t="str">
        <f t="shared" ca="1" si="17"/>
        <v>-</v>
      </c>
      <c r="AD33" s="244"/>
      <c r="AE33" s="327" t="str">
        <f t="shared" ca="1" si="2"/>
        <v>-</v>
      </c>
      <c r="AF33" s="328" t="str">
        <f t="shared" ca="1" si="3"/>
        <v>-</v>
      </c>
      <c r="AG33" s="328">
        <f t="shared" ca="1" si="4"/>
        <v>-2.2455130332948103</v>
      </c>
      <c r="AH33" s="329" t="str">
        <f t="shared" ca="1" si="5"/>
        <v>-</v>
      </c>
    </row>
    <row r="34" spans="1:34" ht="20" customHeight="1" thickBot="1" x14ac:dyDescent="0.4">
      <c r="A34" s="322"/>
      <c r="B34" s="322"/>
      <c r="C34" s="289" t="str">
        <f ca="1">SUBSTITUTE(IFERROR(INDEX(Controls!$K$4:$K$100,MATCH('Model Comparison'!$D34,Controls!$J$4:$J$100,0)),"-"),0,"-")</f>
        <v>T8</v>
      </c>
      <c r="D34" s="233" t="str">
        <f ca="1"/>
        <v>T8</v>
      </c>
      <c r="E34" s="198" t="str">
        <f t="shared" ca="1" si="6"/>
        <v>-</v>
      </c>
      <c r="F34" s="96" t="str">
        <f ca="1">IFERROR(INDEX('Vendor Level Info'!$J$4:$J$22,MATCH('Model Comparison'!$D34,'Vendor Level Info'!$F$4:$F$22,0)),"-")</f>
        <v>-</v>
      </c>
      <c r="G34" s="97" t="str">
        <f t="shared" ca="1" si="7"/>
        <v>-</v>
      </c>
      <c r="H34" s="98">
        <f t="shared" ca="1" si="8"/>
        <v>-1.0319897284288914E-4</v>
      </c>
      <c r="I34" s="99">
        <f t="shared" ca="1" si="8"/>
        <v>-16277.511465475212</v>
      </c>
      <c r="J34" s="257" t="str">
        <f t="shared" ca="1" si="9"/>
        <v>-</v>
      </c>
      <c r="K34" s="257" t="str">
        <f t="shared" ca="1" si="10"/>
        <v>No Ad &amp; Tf</v>
      </c>
      <c r="L34" s="368">
        <f t="shared" ca="1" si="11"/>
        <v>-0.12461729800547551</v>
      </c>
      <c r="M34" s="319">
        <f t="shared" ca="1" si="11"/>
        <v>0.39295748299271549</v>
      </c>
      <c r="N34" s="323">
        <f t="shared" ca="1" si="11"/>
        <v>0.65650968138539645</v>
      </c>
      <c r="O34" s="298" t="str">
        <f t="shared" ca="1" si="11"/>
        <v>-</v>
      </c>
      <c r="P34" s="251"/>
      <c r="Q34" s="289" t="str">
        <f ca="1">SUBSTITUTE(IFERROR(INDEX(Controls!$K$4:$K$100,MATCH('Model Comparison'!$R34,Controls!$J$4:$J$100,0)),"-"),0,"-")</f>
        <v>T13</v>
      </c>
      <c r="R34" s="233" t="str">
        <f ca="1"/>
        <v>T13</v>
      </c>
      <c r="S34" s="241" t="str">
        <f t="shared" ca="1" si="12"/>
        <v>-</v>
      </c>
      <c r="T34" s="101" t="str">
        <f ca="1">IFERROR(INDEX('Vendor Level Info'!$J$4:$J$22,MATCH('Model Comparison'!$R34,'Vendor Level Info'!$F$4:$F$22,0)),"-")</f>
        <v>-</v>
      </c>
      <c r="U34" s="102" t="str">
        <f t="shared" ca="1" si="13"/>
        <v>-</v>
      </c>
      <c r="V34" s="103">
        <f t="shared" ca="1" si="14"/>
        <v>2.835093435520544E-3</v>
      </c>
      <c r="W34" s="100">
        <f t="shared" ca="1" si="14"/>
        <v>447177.57000000007</v>
      </c>
      <c r="X34" s="151" t="str">
        <f t="shared" ca="1" si="15"/>
        <v>-</v>
      </c>
      <c r="Y34" s="151" t="str">
        <f t="shared" ca="1" si="16"/>
        <v>No Ad &amp; Tf</v>
      </c>
      <c r="Z34" s="372">
        <f t="shared" ca="1" si="17"/>
        <v>3.4235000000000002</v>
      </c>
      <c r="AA34" s="316">
        <f t="shared" ca="1" si="17"/>
        <v>4.4907048438099964E-2</v>
      </c>
      <c r="AB34" s="335">
        <f t="shared" ca="1" si="17"/>
        <v>0.76100000000000001</v>
      </c>
      <c r="AC34" s="303" t="str">
        <f t="shared" ca="1" si="17"/>
        <v>-</v>
      </c>
      <c r="AD34" s="244"/>
      <c r="AE34" s="327" t="str">
        <f t="shared" ca="1" si="2"/>
        <v>-</v>
      </c>
      <c r="AF34" s="328" t="str">
        <f t="shared" ca="1" si="3"/>
        <v>-</v>
      </c>
      <c r="AG34" s="328">
        <f t="shared" ca="1" si="4"/>
        <v>-28.472109047409905</v>
      </c>
      <c r="AH34" s="329" t="str">
        <f t="shared" ca="1" si="5"/>
        <v>-</v>
      </c>
    </row>
    <row r="35" spans="1:34" ht="20" customHeight="1" thickBot="1" x14ac:dyDescent="0.4">
      <c r="A35" s="322"/>
      <c r="B35" s="322"/>
      <c r="C35" s="289" t="str">
        <f ca="1">SUBSTITUTE(IFERROR(INDEX(Controls!$K$4:$K$100,MATCH('Model Comparison'!$D35,Controls!$J$4:$J$100,0)),"-"),0,"-")</f>
        <v>T9</v>
      </c>
      <c r="D35" s="233" t="str">
        <f ca="1"/>
        <v>T9</v>
      </c>
      <c r="E35" s="198" t="str">
        <f t="shared" ca="1" si="6"/>
        <v>-</v>
      </c>
      <c r="F35" s="96" t="str">
        <f ca="1">IFERROR(INDEX('Vendor Level Info'!$J$4:$J$22,MATCH('Model Comparison'!$D35,'Vendor Level Info'!$F$4:$F$22,0)),"-")</f>
        <v>-</v>
      </c>
      <c r="G35" s="97" t="str">
        <f t="shared" ca="1" si="7"/>
        <v>-</v>
      </c>
      <c r="H35" s="98">
        <f t="shared" ca="1" si="8"/>
        <v>-1.8576025159542005E-3</v>
      </c>
      <c r="I35" s="99">
        <f t="shared" ca="1" si="8"/>
        <v>-292998.51945012424</v>
      </c>
      <c r="J35" s="257" t="str">
        <f t="shared" ca="1" si="9"/>
        <v>-</v>
      </c>
      <c r="K35" s="257" t="str">
        <f t="shared" ca="1" si="10"/>
        <v>No Ad &amp; Tf</v>
      </c>
      <c r="L35" s="368">
        <f t="shared" ca="1" si="11"/>
        <v>-2.2431367282967711</v>
      </c>
      <c r="M35" s="319">
        <f t="shared" ca="1" si="11"/>
        <v>3.4767708359957723E-3</v>
      </c>
      <c r="N35" s="323">
        <f t="shared" ca="1" si="11"/>
        <v>0.67508161982921056</v>
      </c>
      <c r="O35" s="298" t="str">
        <f t="shared" ca="1" si="11"/>
        <v>-</v>
      </c>
      <c r="P35" s="251"/>
      <c r="Q35" s="289" t="str">
        <f ca="1">SUBSTITUTE(IFERROR(INDEX(Controls!$K$4:$K$100,MATCH('Model Comparison'!$R35,Controls!$J$4:$J$100,0)),"-"),0,"-")</f>
        <v>T14</v>
      </c>
      <c r="R35" s="233" t="str">
        <f ca="1"/>
        <v>T14</v>
      </c>
      <c r="S35" s="241" t="str">
        <f t="shared" ca="1" si="12"/>
        <v>-</v>
      </c>
      <c r="T35" s="101" t="str">
        <f ca="1">IFERROR(INDEX('Vendor Level Info'!$J$4:$J$22,MATCH('Model Comparison'!$R35,'Vendor Level Info'!$F$4:$F$22,0)),"-")</f>
        <v>-</v>
      </c>
      <c r="U35" s="102" t="str">
        <f t="shared" ca="1" si="13"/>
        <v>-</v>
      </c>
      <c r="V35" s="103">
        <f t="shared" ca="1" si="14"/>
        <v>0</v>
      </c>
      <c r="W35" s="100">
        <f t="shared" ca="1" si="14"/>
        <v>0</v>
      </c>
      <c r="X35" s="151" t="str">
        <f t="shared" ca="1" si="15"/>
        <v>-</v>
      </c>
      <c r="Y35" s="151" t="str">
        <f t="shared" ca="1" si="16"/>
        <v>No Ad &amp; Tf</v>
      </c>
      <c r="Z35" s="372">
        <f t="shared" ca="1" si="17"/>
        <v>12.6471</v>
      </c>
      <c r="AA35" s="316">
        <f t="shared" ca="1" si="17"/>
        <v>7.6820465457367763E-14</v>
      </c>
      <c r="AB35" s="335">
        <f t="shared" ca="1" si="17"/>
        <v>0.77059999999999995</v>
      </c>
      <c r="AC35" s="303" t="str">
        <f t="shared" ca="1" si="17"/>
        <v>-</v>
      </c>
      <c r="AD35" s="244"/>
      <c r="AE35" s="327" t="str">
        <f t="shared" ca="1" si="2"/>
        <v>-</v>
      </c>
      <c r="AF35" s="328" t="str">
        <f t="shared" ca="1" si="3"/>
        <v>-</v>
      </c>
      <c r="AG35" s="328">
        <f t="shared" ca="1" si="4"/>
        <v>-1</v>
      </c>
      <c r="AH35" s="329" t="str">
        <f t="shared" ca="1" si="5"/>
        <v>-</v>
      </c>
    </row>
    <row r="36" spans="1:34" ht="20" customHeight="1" thickBot="1" x14ac:dyDescent="0.4">
      <c r="A36" s="322"/>
      <c r="B36" s="322"/>
      <c r="C36" s="289" t="str">
        <f ca="1">SUBSTITUTE(IFERROR(INDEX(Controls!$K$4:$K$100,MATCH('Model Comparison'!$D36,Controls!$J$4:$J$100,0)),"-"),0,"-")</f>
        <v>T1-</v>
      </c>
      <c r="D36" s="233" t="str">
        <f ca="1"/>
        <v>T10</v>
      </c>
      <c r="E36" s="198" t="str">
        <f t="shared" ca="1" si="6"/>
        <v>-</v>
      </c>
      <c r="F36" s="96" t="str">
        <f ca="1">IFERROR(INDEX('Vendor Level Info'!$J$4:$J$22,MATCH('Model Comparison'!$D36,'Vendor Level Info'!$F$4:$F$22,0)),"-")</f>
        <v>-</v>
      </c>
      <c r="G36" s="97" t="str">
        <f t="shared" ca="1" si="7"/>
        <v>-</v>
      </c>
      <c r="H36" s="98">
        <f t="shared" ca="1" si="8"/>
        <v>-2.6502198981836283E-3</v>
      </c>
      <c r="I36" s="99">
        <f t="shared" ca="1" si="8"/>
        <v>-418017.57895778341</v>
      </c>
      <c r="J36" s="257" t="str">
        <f t="shared" ca="1" si="9"/>
        <v>-</v>
      </c>
      <c r="K36" s="257" t="str">
        <f t="shared" ca="1" si="10"/>
        <v>No Ad &amp; Tf</v>
      </c>
      <c r="L36" s="368">
        <f t="shared" ca="1" si="11"/>
        <v>-3.2002570736317821</v>
      </c>
      <c r="M36" s="319">
        <f t="shared" ca="1" si="11"/>
        <v>2.5793304286329053E-5</v>
      </c>
      <c r="N36" s="323">
        <f t="shared" ca="1" si="11"/>
        <v>0.67491415013435796</v>
      </c>
      <c r="O36" s="298" t="str">
        <f t="shared" ca="1" si="11"/>
        <v>-</v>
      </c>
      <c r="P36" s="251"/>
      <c r="Q36" s="289" t="str">
        <f ca="1">SUBSTITUTE(IFERROR(INDEX(Controls!$K$4:$K$100,MATCH('Model Comparison'!$R36,Controls!$J$4:$J$100,0)),"-"),0,"-")</f>
        <v>T15</v>
      </c>
      <c r="R36" s="233" t="str">
        <f ca="1"/>
        <v>T15</v>
      </c>
      <c r="S36" s="241" t="str">
        <f t="shared" ca="1" si="12"/>
        <v>-</v>
      </c>
      <c r="T36" s="101" t="str">
        <f ca="1">IFERROR(INDEX('Vendor Level Info'!$J$4:$J$22,MATCH('Model Comparison'!$R36,'Vendor Level Info'!$F$4:$F$22,0)),"-")</f>
        <v>-</v>
      </c>
      <c r="U36" s="102" t="str">
        <f t="shared" ca="1" si="13"/>
        <v>-</v>
      </c>
      <c r="V36" s="103">
        <f t="shared" ca="1" si="14"/>
        <v>0</v>
      </c>
      <c r="W36" s="100">
        <f t="shared" ca="1" si="14"/>
        <v>0</v>
      </c>
      <c r="X36" s="151" t="str">
        <f t="shared" ca="1" si="15"/>
        <v>-</v>
      </c>
      <c r="Y36" s="151" t="str">
        <f t="shared" ca="1" si="16"/>
        <v>No Ad &amp; Tf</v>
      </c>
      <c r="Z36" s="372">
        <f t="shared" ca="1" si="17"/>
        <v>4.6372999999999998</v>
      </c>
      <c r="AA36" s="316">
        <f t="shared" ca="1" si="17"/>
        <v>7.9375897813003388E-3</v>
      </c>
      <c r="AB36" s="335">
        <f t="shared" ca="1" si="17"/>
        <v>0.77829999999999999</v>
      </c>
      <c r="AC36" s="303" t="str">
        <f t="shared" ca="1" si="17"/>
        <v>-</v>
      </c>
      <c r="AD36" s="244"/>
      <c r="AE36" s="327" t="str">
        <f t="shared" ca="1" si="2"/>
        <v>-</v>
      </c>
      <c r="AF36" s="328" t="str">
        <f t="shared" ca="1" si="3"/>
        <v>-</v>
      </c>
      <c r="AG36" s="328">
        <f t="shared" ca="1" si="4"/>
        <v>-1</v>
      </c>
      <c r="AH36" s="329" t="str">
        <f t="shared" ca="1" si="5"/>
        <v>-</v>
      </c>
    </row>
    <row r="37" spans="1:34" ht="20" customHeight="1" thickBot="1" x14ac:dyDescent="0.4">
      <c r="A37" s="322"/>
      <c r="B37" s="322"/>
      <c r="C37" s="289" t="str">
        <f ca="1">SUBSTITUTE(IFERROR(INDEX(Controls!$K$4:$K$100,MATCH('Model Comparison'!$D37,Controls!$J$4:$J$100,0)),"-"),0,"-")</f>
        <v>T11</v>
      </c>
      <c r="D37" s="233" t="str">
        <f ca="1"/>
        <v>T11</v>
      </c>
      <c r="E37" s="198" t="str">
        <f t="shared" ca="1" si="6"/>
        <v>-</v>
      </c>
      <c r="F37" s="96" t="str">
        <f ca="1">IFERROR(INDEX('Vendor Level Info'!$J$4:$J$22,MATCH('Model Comparison'!$D37,'Vendor Level Info'!$F$4:$F$22,0)),"-")</f>
        <v>-</v>
      </c>
      <c r="G37" s="97" t="str">
        <f t="shared" ca="1" si="7"/>
        <v>-</v>
      </c>
      <c r="H37" s="98">
        <f t="shared" ca="1" si="8"/>
        <v>1.5272187907316218E-3</v>
      </c>
      <c r="I37" s="99">
        <f t="shared" ca="1" si="8"/>
        <v>240887.29462713911</v>
      </c>
      <c r="J37" s="257" t="str">
        <f t="shared" ca="1" si="9"/>
        <v>-</v>
      </c>
      <c r="K37" s="257" t="str">
        <f t="shared" ca="1" si="10"/>
        <v>No Ad &amp; Tf</v>
      </c>
      <c r="L37" s="368">
        <f t="shared" ca="1" si="11"/>
        <v>1.8441838510728763</v>
      </c>
      <c r="M37" s="319">
        <f t="shared" ca="1" si="11"/>
        <v>1.6046171758011811E-2</v>
      </c>
      <c r="N37" s="323">
        <f t="shared" ca="1" si="11"/>
        <v>0.67368433822159213</v>
      </c>
      <c r="O37" s="298" t="str">
        <f t="shared" ca="1" si="11"/>
        <v>-</v>
      </c>
      <c r="P37" s="251"/>
      <c r="Q37" s="289" t="str">
        <f ca="1">SUBSTITUTE(IFERROR(INDEX(Controls!$K$4:$K$100,MATCH('Model Comparison'!$R37,Controls!$J$4:$J$100,0)),"-"),0,"-")</f>
        <v>T16</v>
      </c>
      <c r="R37" s="233" t="str">
        <f ca="1"/>
        <v>T16</v>
      </c>
      <c r="S37" s="241" t="str">
        <f t="shared" ca="1" si="12"/>
        <v>-</v>
      </c>
      <c r="T37" s="101" t="str">
        <f ca="1">IFERROR(INDEX('Vendor Level Info'!$J$4:$J$22,MATCH('Model Comparison'!$R37,'Vendor Level Info'!$F$4:$F$22,0)),"-")</f>
        <v>-</v>
      </c>
      <c r="U37" s="102" t="str">
        <f t="shared" ca="1" si="13"/>
        <v>-</v>
      </c>
      <c r="V37" s="103">
        <f t="shared" ca="1" si="14"/>
        <v>0</v>
      </c>
      <c r="W37" s="100">
        <f t="shared" ca="1" si="14"/>
        <v>0</v>
      </c>
      <c r="X37" s="151" t="str">
        <f t="shared" ca="1" si="15"/>
        <v>-</v>
      </c>
      <c r="Y37" s="151" t="str">
        <f t="shared" ca="1" si="16"/>
        <v>No Ad &amp; Tf</v>
      </c>
      <c r="Z37" s="372">
        <f t="shared" ca="1" si="17"/>
        <v>5.7843999999999998</v>
      </c>
      <c r="AA37" s="316">
        <f t="shared" ca="1" si="17"/>
        <v>9.7130572900775358E-4</v>
      </c>
      <c r="AB37" s="335">
        <f t="shared" ca="1" si="17"/>
        <v>0.78790000000000004</v>
      </c>
      <c r="AC37" s="303" t="str">
        <f t="shared" ca="1" si="17"/>
        <v>-</v>
      </c>
      <c r="AD37" s="244"/>
      <c r="AE37" s="327" t="str">
        <f t="shared" ca="1" si="2"/>
        <v>-</v>
      </c>
      <c r="AF37" s="328" t="str">
        <f t="shared" ca="1" si="3"/>
        <v>-</v>
      </c>
      <c r="AG37" s="328">
        <f t="shared" ca="1" si="4"/>
        <v>-1</v>
      </c>
      <c r="AH37" s="329" t="str">
        <f t="shared" ca="1" si="5"/>
        <v>-</v>
      </c>
    </row>
    <row r="38" spans="1:34" ht="20" customHeight="1" thickBot="1" x14ac:dyDescent="0.4">
      <c r="A38" s="322"/>
      <c r="B38" s="322"/>
      <c r="C38" s="289" t="str">
        <f ca="1">SUBSTITUTE(IFERROR(INDEX(Controls!$K$4:$K$100,MATCH('Model Comparison'!$D38,Controls!$J$4:$J$100,0)),"-"),0,"-")</f>
        <v>T12</v>
      </c>
      <c r="D38" s="233" t="str">
        <f ca="1"/>
        <v>T12</v>
      </c>
      <c r="E38" s="198" t="str">
        <f t="shared" ca="1" si="6"/>
        <v>-</v>
      </c>
      <c r="F38" s="96" t="str">
        <f ca="1">IFERROR(INDEX('Vendor Level Info'!$J$4:$J$22,MATCH('Model Comparison'!$D38,'Vendor Level Info'!$F$4:$F$22,0)),"-")</f>
        <v>-</v>
      </c>
      <c r="G38" s="97" t="str">
        <f t="shared" ca="1" si="7"/>
        <v>-</v>
      </c>
      <c r="H38" s="98">
        <f t="shared" ca="1" si="8"/>
        <v>-5.9649623081447535E-3</v>
      </c>
      <c r="I38" s="99">
        <f t="shared" ca="1" si="8"/>
        <v>-940849.8911105583</v>
      </c>
      <c r="J38" s="257" t="str">
        <f t="shared" ca="1" si="9"/>
        <v>-</v>
      </c>
      <c r="K38" s="257" t="str">
        <f t="shared" ca="1" si="10"/>
        <v>No Ad &amp; Tf</v>
      </c>
      <c r="L38" s="368">
        <f t="shared" ca="1" si="11"/>
        <v>-7.2029543034034482</v>
      </c>
      <c r="M38" s="319">
        <f t="shared" ca="1" si="11"/>
        <v>3.7220810090878955E-22</v>
      </c>
      <c r="N38" s="323">
        <f t="shared" ca="1" si="11"/>
        <v>0.67586736657026358</v>
      </c>
      <c r="O38" s="298" t="str">
        <f t="shared" ca="1" si="11"/>
        <v>-</v>
      </c>
      <c r="P38" s="251"/>
      <c r="Q38" s="289" t="str">
        <f ca="1">SUBSTITUTE(IFERROR(INDEX(Controls!$K$4:$K$100,MATCH('Model Comparison'!$R38,Controls!$J$4:$J$100,0)),"-"),0,"-")</f>
        <v>T17</v>
      </c>
      <c r="R38" s="233" t="str">
        <f ca="1"/>
        <v>T17</v>
      </c>
      <c r="S38" s="241" t="str">
        <f t="shared" ca="1" si="12"/>
        <v>-</v>
      </c>
      <c r="T38" s="101" t="str">
        <f ca="1">IFERROR(INDEX('Vendor Level Info'!$J$4:$J$22,MATCH('Model Comparison'!$R38,'Vendor Level Info'!$F$4:$F$22,0)),"-")</f>
        <v>-</v>
      </c>
      <c r="U38" s="102" t="str">
        <f t="shared" ca="1" si="13"/>
        <v>-</v>
      </c>
      <c r="V38" s="103">
        <f t="shared" ca="1" si="14"/>
        <v>0</v>
      </c>
      <c r="W38" s="100">
        <f t="shared" ca="1" si="14"/>
        <v>0</v>
      </c>
      <c r="X38" s="151" t="str">
        <f t="shared" ca="1" si="15"/>
        <v>-</v>
      </c>
      <c r="Y38" s="151" t="str">
        <f t="shared" ca="1" si="16"/>
        <v>No Ad &amp; Tf</v>
      </c>
      <c r="Z38" s="372">
        <f t="shared" ca="1" si="17"/>
        <v>3.2208000000000001</v>
      </c>
      <c r="AA38" s="316">
        <f t="shared" ca="1" si="17"/>
        <v>6.2673757342107353E-2</v>
      </c>
      <c r="AB38" s="335">
        <f t="shared" ca="1" si="17"/>
        <v>0.79490000000000005</v>
      </c>
      <c r="AC38" s="303" t="str">
        <f t="shared" ca="1" si="17"/>
        <v>-</v>
      </c>
      <c r="AD38" s="244"/>
      <c r="AE38" s="327" t="str">
        <f t="shared" ca="1" si="2"/>
        <v>-</v>
      </c>
      <c r="AF38" s="328" t="str">
        <f t="shared" ca="1" si="3"/>
        <v>-</v>
      </c>
      <c r="AG38" s="328">
        <f t="shared" ca="1" si="4"/>
        <v>-1</v>
      </c>
      <c r="AH38" s="329" t="str">
        <f t="shared" ca="1" si="5"/>
        <v>-</v>
      </c>
    </row>
    <row r="39" spans="1:34" ht="20" customHeight="1" thickBot="1" x14ac:dyDescent="0.4">
      <c r="A39" s="322"/>
      <c r="B39" s="322"/>
      <c r="C39" s="289" t="str">
        <f ca="1">SUBSTITUTE(IFERROR(INDEX(Controls!$K$4:$K$100,MATCH('Model Comparison'!$D39,Controls!$J$4:$J$100,0)),"-"),0,"-")</f>
        <v>T13</v>
      </c>
      <c r="D39" s="233" t="str">
        <f ca="1"/>
        <v>T13</v>
      </c>
      <c r="E39" s="198" t="str">
        <f t="shared" ca="1" si="6"/>
        <v>-</v>
      </c>
      <c r="F39" s="96" t="str">
        <f ca="1">IFERROR(INDEX('Vendor Level Info'!$J$4:$J$22,MATCH('Model Comparison'!$D39,'Vendor Level Info'!$F$4:$F$22,0)),"-")</f>
        <v>-</v>
      </c>
      <c r="G39" s="97" t="str">
        <f t="shared" ca="1" si="7"/>
        <v>-</v>
      </c>
      <c r="H39" s="98">
        <f t="shared" ca="1" si="8"/>
        <v>-6.1027541152846526E-3</v>
      </c>
      <c r="I39" s="99">
        <f t="shared" ca="1" si="8"/>
        <v>-962583.70937232405</v>
      </c>
      <c r="J39" s="257" t="str">
        <f t="shared" ca="1" si="9"/>
        <v>-</v>
      </c>
      <c r="K39" s="257" t="str">
        <f t="shared" ca="1" si="10"/>
        <v>No Ad &amp; Tf</v>
      </c>
      <c r="L39" s="368">
        <f t="shared" ca="1" si="11"/>
        <v>-7.3693439700836327</v>
      </c>
      <c r="M39" s="319">
        <f t="shared" ca="1" si="11"/>
        <v>5.1370305280559963E-23</v>
      </c>
      <c r="N39" s="323">
        <f t="shared" ca="1" si="11"/>
        <v>0.679389411765976</v>
      </c>
      <c r="O39" s="298" t="str">
        <f t="shared" ca="1" si="11"/>
        <v>-</v>
      </c>
      <c r="P39" s="251"/>
      <c r="Q39" s="289" t="str">
        <f ca="1">SUBSTITUTE(IFERROR(INDEX(Controls!$K$4:$K$100,MATCH('Model Comparison'!$R39,Controls!$J$4:$J$100,0)),"-"),0,"-")</f>
        <v>T18</v>
      </c>
      <c r="R39" s="233" t="str">
        <f ca="1"/>
        <v>T18</v>
      </c>
      <c r="S39" s="241" t="str">
        <f t="shared" ca="1" si="12"/>
        <v>-</v>
      </c>
      <c r="T39" s="101" t="str">
        <f ca="1">IFERROR(INDEX('Vendor Level Info'!$J$4:$J$22,MATCH('Model Comparison'!$R39,'Vendor Level Info'!$F$4:$F$22,0)),"-")</f>
        <v>-</v>
      </c>
      <c r="U39" s="102" t="str">
        <f t="shared" ca="1" si="13"/>
        <v>-</v>
      </c>
      <c r="V39" s="103">
        <f t="shared" ca="1" si="14"/>
        <v>0</v>
      </c>
      <c r="W39" s="100">
        <f t="shared" ca="1" si="14"/>
        <v>0</v>
      </c>
      <c r="X39" s="151" t="str">
        <f t="shared" ca="1" si="15"/>
        <v>-</v>
      </c>
      <c r="Y39" s="151" t="str">
        <f t="shared" ca="1" si="16"/>
        <v>No Ad &amp; Tf</v>
      </c>
      <c r="Z39" s="372">
        <f t="shared" ca="1" si="17"/>
        <v>0.52939999999999998</v>
      </c>
      <c r="AA39" s="316">
        <f t="shared" ca="1" si="17"/>
        <v>0.37970781449735219</v>
      </c>
      <c r="AB39" s="335">
        <f t="shared" ca="1" si="17"/>
        <v>0.80549999999999999</v>
      </c>
      <c r="AC39" s="303" t="str">
        <f t="shared" ca="1" si="17"/>
        <v>-</v>
      </c>
      <c r="AD39" s="244"/>
      <c r="AE39" s="327" t="str">
        <f t="shared" ca="1" si="2"/>
        <v>-</v>
      </c>
      <c r="AF39" s="328" t="str">
        <f t="shared" ca="1" si="3"/>
        <v>-</v>
      </c>
      <c r="AG39" s="328">
        <f t="shared" ca="1" si="4"/>
        <v>-1</v>
      </c>
      <c r="AH39" s="329" t="str">
        <f t="shared" ca="1" si="5"/>
        <v>-</v>
      </c>
    </row>
    <row r="40" spans="1:34" ht="20" customHeight="1" thickBot="1" x14ac:dyDescent="0.4">
      <c r="A40" s="322"/>
      <c r="B40" s="322"/>
      <c r="C40" s="289" t="str">
        <f ca="1">SUBSTITUTE(IFERROR(INDEX(Controls!$K$4:$K$100,MATCH('Model Comparison'!$D40,Controls!$J$4:$J$100,0)),"-"),0,"-")</f>
        <v>T14</v>
      </c>
      <c r="D40" s="233" t="str">
        <f ca="1"/>
        <v>T14</v>
      </c>
      <c r="E40" s="198" t="str">
        <f t="shared" ca="1" si="6"/>
        <v>-</v>
      </c>
      <c r="F40" s="96" t="str">
        <f ca="1">IFERROR(INDEX('Vendor Level Info'!$J$4:$J$22,MATCH('Model Comparison'!$D40,'Vendor Level Info'!$F$4:$F$22,0)),"-")</f>
        <v>-</v>
      </c>
      <c r="G40" s="97" t="str">
        <f t="shared" ca="1" si="7"/>
        <v>-</v>
      </c>
      <c r="H40" s="98">
        <f t="shared" ca="1" si="8"/>
        <v>0</v>
      </c>
      <c r="I40" s="99">
        <f t="shared" ca="1" si="8"/>
        <v>0</v>
      </c>
      <c r="J40" s="257" t="str">
        <f t="shared" ca="1" si="9"/>
        <v>-</v>
      </c>
      <c r="K40" s="257" t="str">
        <f t="shared" ca="1" si="10"/>
        <v>No Ad &amp; Tf</v>
      </c>
      <c r="L40" s="368">
        <f t="shared" ca="1" si="11"/>
        <v>1.9592322755634366</v>
      </c>
      <c r="M40" s="319">
        <f t="shared" ca="1" si="11"/>
        <v>1.1535028228290643E-2</v>
      </c>
      <c r="N40" s="323">
        <f t="shared" ca="1" si="11"/>
        <v>0.68948479799094375</v>
      </c>
      <c r="O40" s="298" t="str">
        <f t="shared" ca="1" si="11"/>
        <v>-</v>
      </c>
      <c r="P40" s="251"/>
      <c r="Q40" s="289" t="str">
        <f ca="1">SUBSTITUTE(IFERROR(INDEX(Controls!$K$4:$K$100,MATCH('Model Comparison'!$R40,Controls!$J$4:$J$100,0)),"-"),0,"-")</f>
        <v>T19</v>
      </c>
      <c r="R40" s="233" t="str">
        <f ca="1"/>
        <v>T19</v>
      </c>
      <c r="S40" s="241" t="str">
        <f t="shared" ca="1" si="12"/>
        <v>-</v>
      </c>
      <c r="T40" s="101" t="str">
        <f ca="1">IFERROR(INDEX('Vendor Level Info'!$J$4:$J$22,MATCH('Model Comparison'!$R40,'Vendor Level Info'!$F$4:$F$22,0)),"-")</f>
        <v>-</v>
      </c>
      <c r="U40" s="102" t="str">
        <f t="shared" ca="1" si="13"/>
        <v>-</v>
      </c>
      <c r="V40" s="103">
        <f t="shared" ca="1" si="14"/>
        <v>0</v>
      </c>
      <c r="W40" s="100">
        <f t="shared" ca="1" si="14"/>
        <v>0</v>
      </c>
      <c r="X40" s="151" t="str">
        <f t="shared" ca="1" si="15"/>
        <v>-</v>
      </c>
      <c r="Y40" s="151" t="str">
        <f t="shared" ca="1" si="16"/>
        <v>No Ad &amp; Tf</v>
      </c>
      <c r="Z40" s="372">
        <f t="shared" ca="1" si="17"/>
        <v>4.4032400000000003</v>
      </c>
      <c r="AA40" s="316">
        <f t="shared" ca="1" si="17"/>
        <v>1.3703765350025557E-2</v>
      </c>
      <c r="AB40" s="335">
        <f t="shared" ca="1" si="17"/>
        <v>0.81549000000000005</v>
      </c>
      <c r="AC40" s="303" t="str">
        <f t="shared" ca="1" si="17"/>
        <v>-</v>
      </c>
      <c r="AD40" s="244"/>
      <c r="AE40" s="327" t="str">
        <f t="shared" ca="1" si="2"/>
        <v>-</v>
      </c>
      <c r="AF40" s="328" t="str">
        <f t="shared" ca="1" si="3"/>
        <v>-</v>
      </c>
      <c r="AG40" s="328" t="str">
        <f t="shared" ca="1" si="4"/>
        <v>-</v>
      </c>
      <c r="AH40" s="329" t="str">
        <f t="shared" ca="1" si="5"/>
        <v>-</v>
      </c>
    </row>
    <row r="41" spans="1:34" ht="20" customHeight="1" thickBot="1" x14ac:dyDescent="0.4">
      <c r="A41" s="322"/>
      <c r="B41" s="322"/>
      <c r="C41" s="289" t="str">
        <f ca="1">SUBSTITUTE(IFERROR(INDEX(Controls!$K$4:$K$100,MATCH('Model Comparison'!$D41,Controls!$J$4:$J$100,0)),"-"),0,"-")</f>
        <v>T15</v>
      </c>
      <c r="D41" s="233" t="str">
        <f ca="1"/>
        <v>T15</v>
      </c>
      <c r="E41" s="198" t="str">
        <f t="shared" ca="1" si="6"/>
        <v>-</v>
      </c>
      <c r="F41" s="96" t="str">
        <f ca="1">IFERROR(INDEX('Vendor Level Info'!$J$4:$J$22,MATCH('Model Comparison'!$D41,'Vendor Level Info'!$F$4:$F$22,0)),"-")</f>
        <v>-</v>
      </c>
      <c r="G41" s="97" t="str">
        <f t="shared" ca="1" si="7"/>
        <v>-</v>
      </c>
      <c r="H41" s="98">
        <f t="shared" ca="1" si="8"/>
        <v>0</v>
      </c>
      <c r="I41" s="99">
        <f t="shared" ca="1" si="8"/>
        <v>0</v>
      </c>
      <c r="J41" s="257" t="str">
        <f t="shared" ca="1" si="9"/>
        <v>-</v>
      </c>
      <c r="K41" s="257" t="str">
        <f t="shared" ca="1" si="10"/>
        <v>No Ad &amp; Tf</v>
      </c>
      <c r="L41" s="368">
        <f t="shared" ca="1" si="11"/>
        <v>-1.7274002819909595</v>
      </c>
      <c r="M41" s="319">
        <f t="shared" ca="1" si="11"/>
        <v>2.4245587736578877E-2</v>
      </c>
      <c r="N41" s="323">
        <f t="shared" ca="1" si="11"/>
        <v>0.67823436840008111</v>
      </c>
      <c r="O41" s="298" t="str">
        <f t="shared" ca="1" si="11"/>
        <v>-</v>
      </c>
      <c r="P41" s="251"/>
      <c r="Q41" s="289" t="str">
        <f ca="1">SUBSTITUTE(IFERROR(INDEX(Controls!$K$4:$K$100,MATCH('Model Comparison'!$R41,Controls!$J$4:$J$100,0)),"-"),0,"-")</f>
        <v>T2-</v>
      </c>
      <c r="R41" s="233" t="str">
        <f ca="1"/>
        <v>T20</v>
      </c>
      <c r="S41" s="241" t="str">
        <f t="shared" ca="1" si="12"/>
        <v>-</v>
      </c>
      <c r="T41" s="101" t="str">
        <f ca="1">IFERROR(INDEX('Vendor Level Info'!$J$4:$J$22,MATCH('Model Comparison'!$R41,'Vendor Level Info'!$F$4:$F$22,0)),"-")</f>
        <v>-</v>
      </c>
      <c r="U41" s="102" t="str">
        <f t="shared" ca="1" si="13"/>
        <v>-</v>
      </c>
      <c r="V41" s="103">
        <f t="shared" ca="1" si="14"/>
        <v>0</v>
      </c>
      <c r="W41" s="100">
        <f t="shared" ca="1" si="14"/>
        <v>0</v>
      </c>
      <c r="X41" s="151" t="str">
        <f t="shared" ca="1" si="15"/>
        <v>-</v>
      </c>
      <c r="Y41" s="151" t="str">
        <f t="shared" ca="1" si="16"/>
        <v>No Ad &amp; Tf</v>
      </c>
      <c r="Z41" s="372">
        <f t="shared" ca="1" si="17"/>
        <v>2.9565000000000001</v>
      </c>
      <c r="AA41" s="316">
        <f t="shared" ca="1" si="17"/>
        <v>8.9535362572715535E-2</v>
      </c>
      <c r="AB41" s="335">
        <f t="shared" ca="1" si="17"/>
        <v>0.82979999999999998</v>
      </c>
      <c r="AC41" s="303" t="str">
        <f t="shared" ca="1" si="17"/>
        <v>-</v>
      </c>
      <c r="AD41" s="244"/>
      <c r="AE41" s="327" t="str">
        <f t="shared" ca="1" si="2"/>
        <v>-</v>
      </c>
      <c r="AF41" s="328" t="str">
        <f t="shared" ca="1" si="3"/>
        <v>-</v>
      </c>
      <c r="AG41" s="328" t="str">
        <f t="shared" ca="1" si="4"/>
        <v>-</v>
      </c>
      <c r="AH41" s="329" t="str">
        <f t="shared" ca="1" si="5"/>
        <v>-</v>
      </c>
    </row>
    <row r="42" spans="1:34" ht="20" customHeight="1" thickBot="1" x14ac:dyDescent="0.4">
      <c r="A42" s="322"/>
      <c r="B42" s="322"/>
      <c r="C42" s="289" t="str">
        <f ca="1">SUBSTITUTE(IFERROR(INDEX(Controls!$K$4:$K$100,MATCH('Model Comparison'!$D42,Controls!$J$4:$J$100,0)),"-"),0,"-")</f>
        <v>T16</v>
      </c>
      <c r="D42" s="233" t="str">
        <f ca="1"/>
        <v>T16</v>
      </c>
      <c r="E42" s="198" t="str">
        <f t="shared" ca="1" si="6"/>
        <v>-</v>
      </c>
      <c r="F42" s="96" t="str">
        <f ca="1">IFERROR(INDEX('Vendor Level Info'!$J$4:$J$22,MATCH('Model Comparison'!$D42,'Vendor Level Info'!$F$4:$F$22,0)),"-")</f>
        <v>-</v>
      </c>
      <c r="G42" s="97" t="str">
        <f t="shared" ca="1" si="7"/>
        <v>-</v>
      </c>
      <c r="H42" s="98">
        <f t="shared" ca="1" si="8"/>
        <v>0</v>
      </c>
      <c r="I42" s="99">
        <f t="shared" ca="1" si="8"/>
        <v>0</v>
      </c>
      <c r="J42" s="257" t="str">
        <f t="shared" ca="1" si="9"/>
        <v>-</v>
      </c>
      <c r="K42" s="257" t="str">
        <f t="shared" ca="1" si="10"/>
        <v>No Ad &amp; Tf</v>
      </c>
      <c r="L42" s="368">
        <f t="shared" ca="1" si="11"/>
        <v>1.0088839090843644</v>
      </c>
      <c r="M42" s="319">
        <f t="shared" ca="1" si="11"/>
        <v>0.15319762383056107</v>
      </c>
      <c r="N42" s="323">
        <f t="shared" ca="1" si="11"/>
        <v>0.67724577882595016</v>
      </c>
      <c r="O42" s="298" t="str">
        <f t="shared" ca="1" si="11"/>
        <v>-</v>
      </c>
      <c r="P42" s="251"/>
      <c r="Q42" s="289" t="str">
        <f ca="1">SUBSTITUTE(IFERROR(INDEX(Controls!$K$4:$K$100,MATCH('Model Comparison'!$R42,Controls!$J$4:$J$100,0)),"-"),0,"-")</f>
        <v>T21</v>
      </c>
      <c r="R42" s="233" t="str">
        <f ca="1"/>
        <v>T21</v>
      </c>
      <c r="S42" s="241" t="str">
        <f t="shared" ca="1" si="12"/>
        <v>-</v>
      </c>
      <c r="T42" s="101" t="str">
        <f ca="1">IFERROR(INDEX('Vendor Level Info'!$J$4:$J$22,MATCH('Model Comparison'!$R42,'Vendor Level Info'!$F$4:$F$22,0)),"-")</f>
        <v>-</v>
      </c>
      <c r="U42" s="102" t="str">
        <f t="shared" ca="1" si="13"/>
        <v>-</v>
      </c>
      <c r="V42" s="103">
        <f t="shared" ca="1" si="14"/>
        <v>0</v>
      </c>
      <c r="W42" s="100">
        <f t="shared" ca="1" si="14"/>
        <v>0</v>
      </c>
      <c r="X42" s="151" t="str">
        <f t="shared" ca="1" si="15"/>
        <v>-</v>
      </c>
      <c r="Y42" s="151" t="str">
        <f t="shared" ca="1" si="16"/>
        <v>No Ad &amp; Tf</v>
      </c>
      <c r="Z42" s="372">
        <f t="shared" ca="1" si="17"/>
        <v>-6.1486099999999997</v>
      </c>
      <c r="AA42" s="316">
        <f t="shared" ca="1" si="17"/>
        <v>7.5913233884231644E-4</v>
      </c>
      <c r="AB42" s="335">
        <f t="shared" ca="1" si="17"/>
        <v>0.85521000000000003</v>
      </c>
      <c r="AC42" s="303" t="str">
        <f t="shared" ca="1" si="17"/>
        <v>-</v>
      </c>
      <c r="AD42" s="244"/>
      <c r="AE42" s="327" t="str">
        <f t="shared" ca="1" si="2"/>
        <v>-</v>
      </c>
      <c r="AF42" s="328" t="str">
        <f t="shared" ca="1" si="3"/>
        <v>-</v>
      </c>
      <c r="AG42" s="328" t="str">
        <f t="shared" ca="1" si="4"/>
        <v>-</v>
      </c>
      <c r="AH42" s="329" t="str">
        <f t="shared" ca="1" si="5"/>
        <v>-</v>
      </c>
    </row>
    <row r="43" spans="1:34" ht="20" customHeight="1" thickBot="1" x14ac:dyDescent="0.4">
      <c r="A43" s="322"/>
      <c r="B43" s="322"/>
      <c r="C43" s="289" t="str">
        <f ca="1">SUBSTITUTE(IFERROR(INDEX(Controls!$K$4:$K$100,MATCH('Model Comparison'!$D43,Controls!$J$4:$J$100,0)),"-"),0,"-")</f>
        <v>T17</v>
      </c>
      <c r="D43" s="233" t="str">
        <f ca="1"/>
        <v>T17</v>
      </c>
      <c r="E43" s="198" t="str">
        <f t="shared" ca="1" si="6"/>
        <v>-</v>
      </c>
      <c r="F43" s="96" t="str">
        <f ca="1">IFERROR(INDEX('Vendor Level Info'!$J$4:$J$22,MATCH('Model Comparison'!$D43,'Vendor Level Info'!$F$4:$F$22,0)),"-")</f>
        <v>-</v>
      </c>
      <c r="G43" s="97" t="str">
        <f t="shared" ca="1" si="7"/>
        <v>-</v>
      </c>
      <c r="H43" s="98">
        <f t="shared" ca="1" si="8"/>
        <v>0</v>
      </c>
      <c r="I43" s="99">
        <f t="shared" ca="1" si="8"/>
        <v>0</v>
      </c>
      <c r="J43" s="257" t="str">
        <f t="shared" ca="1" si="9"/>
        <v>-</v>
      </c>
      <c r="K43" s="257" t="str">
        <f t="shared" ca="1" si="10"/>
        <v>No Ad &amp; Tf</v>
      </c>
      <c r="L43" s="368">
        <f t="shared" ca="1" si="11"/>
        <v>0.39975478639332362</v>
      </c>
      <c r="M43" s="319">
        <f t="shared" ca="1" si="11"/>
        <v>0.34308486956226814</v>
      </c>
      <c r="N43" s="323">
        <f t="shared" ca="1" si="11"/>
        <v>0.67496240040971744</v>
      </c>
      <c r="O43" s="298" t="str">
        <f t="shared" ca="1" si="11"/>
        <v>-</v>
      </c>
      <c r="P43" s="251"/>
      <c r="Q43" s="289" t="str">
        <f ca="1">SUBSTITUTE(IFERROR(INDEX(Controls!$K$4:$K$100,MATCH('Model Comparison'!$R43,Controls!$J$4:$J$100,0)),"-"),0,"-")</f>
        <v>-</v>
      </c>
      <c r="R43" s="233" t="str">
        <f ca="1"/>
        <v>-</v>
      </c>
      <c r="S43" s="241" t="str">
        <f t="shared" ca="1" si="12"/>
        <v>-</v>
      </c>
      <c r="T43" s="101" t="str">
        <f ca="1">IFERROR(INDEX('Vendor Level Info'!$J$4:$J$22,MATCH('Model Comparison'!$R43,'Vendor Level Info'!$F$4:$F$22,0)),"-")</f>
        <v>-</v>
      </c>
      <c r="U43" s="102" t="str">
        <f t="shared" ca="1" si="13"/>
        <v>-</v>
      </c>
      <c r="V43" s="103">
        <f t="shared" ca="1" si="14"/>
        <v>0</v>
      </c>
      <c r="W43" s="100">
        <f t="shared" ca="1" si="14"/>
        <v>0</v>
      </c>
      <c r="X43" s="151" t="str">
        <f t="shared" ca="1" si="15"/>
        <v>-</v>
      </c>
      <c r="Y43" s="151" t="str">
        <f t="shared" ca="1" si="16"/>
        <v>-</v>
      </c>
      <c r="Z43" s="372">
        <f t="shared" ca="1" si="17"/>
        <v>0</v>
      </c>
      <c r="AA43" s="316">
        <f t="shared" ca="1" si="17"/>
        <v>0</v>
      </c>
      <c r="AB43" s="335">
        <f t="shared" ca="1" si="17"/>
        <v>0</v>
      </c>
      <c r="AC43" s="303" t="str">
        <f t="shared" ca="1" si="17"/>
        <v>-</v>
      </c>
      <c r="AD43" s="244"/>
      <c r="AE43" s="327" t="str">
        <f t="shared" ca="1" si="2"/>
        <v>-</v>
      </c>
      <c r="AF43" s="328" t="str">
        <f t="shared" ca="1" si="3"/>
        <v>-</v>
      </c>
      <c r="AG43" s="328" t="str">
        <f t="shared" ca="1" si="4"/>
        <v>-</v>
      </c>
      <c r="AH43" s="329" t="str">
        <f t="shared" ca="1" si="5"/>
        <v>-</v>
      </c>
    </row>
    <row r="44" spans="1:34" ht="20" customHeight="1" thickBot="1" x14ac:dyDescent="0.4">
      <c r="A44" s="322"/>
      <c r="B44" s="322"/>
      <c r="C44" s="289" t="str">
        <f ca="1">SUBSTITUTE(IFERROR(INDEX(Controls!$K$4:$K$100,MATCH('Model Comparison'!$D44,Controls!$J$4:$J$100,0)),"-"),0,"-")</f>
        <v>T18</v>
      </c>
      <c r="D44" s="233" t="str">
        <f ca="1"/>
        <v>T18</v>
      </c>
      <c r="E44" s="198" t="str">
        <f t="shared" ca="1" si="6"/>
        <v>-</v>
      </c>
      <c r="F44" s="96" t="str">
        <f ca="1">IFERROR(INDEX('Vendor Level Info'!$J$4:$J$22,MATCH('Model Comparison'!$D44,'Vendor Level Info'!$F$4:$F$22,0)),"-")</f>
        <v>-</v>
      </c>
      <c r="G44" s="97" t="str">
        <f t="shared" ca="1" si="7"/>
        <v>-</v>
      </c>
      <c r="H44" s="98">
        <f t="shared" ca="1" si="8"/>
        <v>0</v>
      </c>
      <c r="I44" s="99">
        <f t="shared" ca="1" si="8"/>
        <v>0</v>
      </c>
      <c r="J44" s="257" t="str">
        <f t="shared" ca="1" si="9"/>
        <v>-</v>
      </c>
      <c r="K44" s="257" t="str">
        <f t="shared" ca="1" si="10"/>
        <v>No Ad &amp; Tf</v>
      </c>
      <c r="L44" s="368">
        <f t="shared" ca="1" si="11"/>
        <v>0.71623047623274805</v>
      </c>
      <c r="M44" s="319">
        <f t="shared" ca="1" si="11"/>
        <v>0.24623688189031473</v>
      </c>
      <c r="N44" s="323">
        <f t="shared" ca="1" si="11"/>
        <v>0.67712152758796784</v>
      </c>
      <c r="O44" s="298" t="str">
        <f t="shared" ca="1" si="11"/>
        <v>-</v>
      </c>
      <c r="P44" s="251"/>
      <c r="Q44" s="289" t="str">
        <f>SUBSTITUTE(IFERROR(INDEX(Controls!$K$4:$K$100,MATCH('Model Comparison'!$R44,Controls!$J$4:$J$100,0)),"-"),0,"-")</f>
        <v/>
      </c>
      <c r="R44" s="233"/>
      <c r="S44" s="241" t="str">
        <f t="shared" ca="1" si="12"/>
        <v>-</v>
      </c>
      <c r="T44" s="101" t="str">
        <f>IFERROR(INDEX('Vendor Level Info'!$J$4:$J$22,MATCH('Model Comparison'!$R44,'Vendor Level Info'!$F$4:$F$22,0)),"-")</f>
        <v>-</v>
      </c>
      <c r="U44" s="102" t="str">
        <f t="shared" ca="1" si="13"/>
        <v>-</v>
      </c>
      <c r="V44" s="103" t="str">
        <f t="shared" ca="1" si="14"/>
        <v>-</v>
      </c>
      <c r="W44" s="100" t="str">
        <f t="shared" ca="1" si="14"/>
        <v>-</v>
      </c>
      <c r="X44" s="151" t="str">
        <f t="shared" ca="1" si="15"/>
        <v>-</v>
      </c>
      <c r="Y44" s="151" t="str">
        <f t="shared" ca="1" si="16"/>
        <v>-</v>
      </c>
      <c r="Z44" s="372" t="str">
        <f t="shared" ca="1" si="17"/>
        <v>-</v>
      </c>
      <c r="AA44" s="316" t="str">
        <f t="shared" ca="1" si="17"/>
        <v>-</v>
      </c>
      <c r="AB44" s="335" t="str">
        <f t="shared" ca="1" si="17"/>
        <v>-</v>
      </c>
      <c r="AC44" s="303" t="str">
        <f t="shared" ca="1" si="17"/>
        <v>-</v>
      </c>
      <c r="AD44" s="244"/>
      <c r="AE44" s="327" t="str">
        <f t="shared" ca="1" si="2"/>
        <v>-</v>
      </c>
      <c r="AF44" s="328" t="str">
        <f t="shared" ca="1" si="3"/>
        <v>-</v>
      </c>
      <c r="AG44" s="328" t="str">
        <f t="shared" ca="1" si="4"/>
        <v>-</v>
      </c>
      <c r="AH44" s="329" t="str">
        <f t="shared" ca="1" si="5"/>
        <v>-</v>
      </c>
    </row>
    <row r="45" spans="1:34" ht="20" customHeight="1" thickBot="1" x14ac:dyDescent="0.4">
      <c r="A45" s="322"/>
      <c r="B45" s="322"/>
      <c r="C45" s="289" t="str">
        <f ca="1">SUBSTITUTE(IFERROR(INDEX(Controls!$K$4:$K$100,MATCH('Model Comparison'!$D45,Controls!$J$4:$J$100,0)),"-"),0,"-")</f>
        <v>T19</v>
      </c>
      <c r="D45" s="233" t="str">
        <f ca="1"/>
        <v>T19</v>
      </c>
      <c r="E45" s="198" t="str">
        <f t="shared" ca="1" si="6"/>
        <v>-</v>
      </c>
      <c r="F45" s="96" t="str">
        <f ca="1">IFERROR(INDEX('Vendor Level Info'!$J$4:$J$22,MATCH('Model Comparison'!$D45,'Vendor Level Info'!$F$4:$F$22,0)),"-")</f>
        <v>-</v>
      </c>
      <c r="G45" s="97" t="str">
        <f t="shared" ca="1" si="7"/>
        <v>-</v>
      </c>
      <c r="H45" s="98">
        <f t="shared" ca="1" si="8"/>
        <v>0</v>
      </c>
      <c r="I45" s="99">
        <f t="shared" ca="1" si="8"/>
        <v>0</v>
      </c>
      <c r="J45" s="257" t="str">
        <f t="shared" ca="1" si="9"/>
        <v>-</v>
      </c>
      <c r="K45" s="257" t="str">
        <f t="shared" ca="1" si="10"/>
        <v>No Ad &amp; Tf</v>
      </c>
      <c r="L45" s="368">
        <f t="shared" ca="1" si="11"/>
        <v>0.60462284004337352</v>
      </c>
      <c r="M45" s="319">
        <f t="shared" ca="1" si="11"/>
        <v>0.28275187766973831</v>
      </c>
      <c r="N45" s="323">
        <f t="shared" ca="1" si="11"/>
        <v>0.67640624192453169</v>
      </c>
      <c r="O45" s="298" t="str">
        <f t="shared" ca="1" si="11"/>
        <v>-</v>
      </c>
      <c r="P45" s="251"/>
      <c r="Q45" s="289" t="str">
        <f>SUBSTITUTE(IFERROR(INDEX(Controls!$K$4:$K$100,MATCH('Model Comparison'!$R45,Controls!$J$4:$J$100,0)),"-"),0,"-")</f>
        <v/>
      </c>
      <c r="R45" s="233"/>
      <c r="S45" s="241" t="str">
        <f t="shared" ca="1" si="12"/>
        <v>-</v>
      </c>
      <c r="T45" s="101" t="str">
        <f>IFERROR(INDEX('Vendor Level Info'!$J$4:$J$22,MATCH('Model Comparison'!$R45,'Vendor Level Info'!$F$4:$F$22,0)),"-")</f>
        <v>-</v>
      </c>
      <c r="U45" s="102" t="str">
        <f t="shared" ca="1" si="13"/>
        <v>-</v>
      </c>
      <c r="V45" s="103" t="str">
        <f t="shared" ca="1" si="14"/>
        <v>-</v>
      </c>
      <c r="W45" s="100" t="str">
        <f t="shared" ca="1" si="14"/>
        <v>-</v>
      </c>
      <c r="X45" s="151" t="str">
        <f t="shared" ca="1" si="15"/>
        <v>-</v>
      </c>
      <c r="Y45" s="151" t="str">
        <f t="shared" ca="1" si="16"/>
        <v>-</v>
      </c>
      <c r="Z45" s="372" t="str">
        <f t="shared" ca="1" si="17"/>
        <v>-</v>
      </c>
      <c r="AA45" s="316" t="str">
        <f t="shared" ca="1" si="17"/>
        <v>-</v>
      </c>
      <c r="AB45" s="335" t="str">
        <f t="shared" ca="1" si="17"/>
        <v>-</v>
      </c>
      <c r="AC45" s="303" t="str">
        <f t="shared" ca="1" si="17"/>
        <v>-</v>
      </c>
      <c r="AD45" s="244"/>
      <c r="AE45" s="327" t="str">
        <f t="shared" ca="1" si="2"/>
        <v>-</v>
      </c>
      <c r="AF45" s="328" t="str">
        <f t="shared" ca="1" si="3"/>
        <v>-</v>
      </c>
      <c r="AG45" s="328" t="str">
        <f t="shared" ca="1" si="4"/>
        <v>-</v>
      </c>
      <c r="AH45" s="329" t="str">
        <f t="shared" ca="1" si="5"/>
        <v>-</v>
      </c>
    </row>
    <row r="46" spans="1:34" ht="20" customHeight="1" thickBot="1" x14ac:dyDescent="0.4">
      <c r="A46" s="322"/>
      <c r="B46" s="322"/>
      <c r="C46" s="289" t="str">
        <f ca="1">SUBSTITUTE(IFERROR(INDEX(Controls!$K$4:$K$100,MATCH('Model Comparison'!$D46,Controls!$J$4:$J$100,0)),"-"),0,"-")</f>
        <v>T2-</v>
      </c>
      <c r="D46" s="233" t="str">
        <f ca="1"/>
        <v>T20</v>
      </c>
      <c r="E46" s="198" t="str">
        <f t="shared" ca="1" si="6"/>
        <v>-</v>
      </c>
      <c r="F46" s="96" t="str">
        <f ca="1">IFERROR(INDEX('Vendor Level Info'!$J$4:$J$22,MATCH('Model Comparison'!$D46,'Vendor Level Info'!$F$4:$F$22,0)),"-")</f>
        <v>-</v>
      </c>
      <c r="G46" s="97" t="str">
        <f t="shared" ca="1" si="7"/>
        <v>-</v>
      </c>
      <c r="H46" s="98">
        <f t="shared" ca="1" si="8"/>
        <v>0</v>
      </c>
      <c r="I46" s="99">
        <f t="shared" ca="1" si="8"/>
        <v>0</v>
      </c>
      <c r="J46" s="257" t="str">
        <f t="shared" ca="1" si="9"/>
        <v>-</v>
      </c>
      <c r="K46" s="257" t="str">
        <f t="shared" ca="1" si="10"/>
        <v>No Ad &amp; Tf</v>
      </c>
      <c r="L46" s="368">
        <f t="shared" ca="1" si="11"/>
        <v>1.5572596261687781</v>
      </c>
      <c r="M46" s="319">
        <f t="shared" ca="1" si="11"/>
        <v>4.1337596995713204E-2</v>
      </c>
      <c r="N46" s="323">
        <f t="shared" ca="1" si="11"/>
        <v>0.68100758605335077</v>
      </c>
      <c r="O46" s="298" t="str">
        <f t="shared" ca="1" si="11"/>
        <v>-</v>
      </c>
      <c r="P46" s="251"/>
      <c r="Q46" s="289" t="str">
        <f>SUBSTITUTE(IFERROR(INDEX(Controls!$K$4:$K$100,MATCH('Model Comparison'!$R46,Controls!$J$4:$J$100,0)),"-"),0,"-")</f>
        <v/>
      </c>
      <c r="R46" s="233"/>
      <c r="S46" s="241" t="str">
        <f t="shared" ca="1" si="12"/>
        <v>-</v>
      </c>
      <c r="T46" s="101" t="str">
        <f>IFERROR(INDEX('Vendor Level Info'!$J$4:$J$22,MATCH('Model Comparison'!$R46,'Vendor Level Info'!$F$4:$F$22,0)),"-")</f>
        <v>-</v>
      </c>
      <c r="U46" s="102" t="str">
        <f t="shared" ca="1" si="13"/>
        <v>-</v>
      </c>
      <c r="V46" s="103" t="str">
        <f t="shared" ca="1" si="14"/>
        <v>-</v>
      </c>
      <c r="W46" s="100" t="str">
        <f t="shared" ca="1" si="14"/>
        <v>-</v>
      </c>
      <c r="X46" s="151" t="str">
        <f t="shared" ca="1" si="15"/>
        <v>-</v>
      </c>
      <c r="Y46" s="151" t="str">
        <f t="shared" ca="1" si="16"/>
        <v>-</v>
      </c>
      <c r="Z46" s="372" t="str">
        <f t="shared" ca="1" si="17"/>
        <v>-</v>
      </c>
      <c r="AA46" s="316" t="str">
        <f t="shared" ca="1" si="17"/>
        <v>-</v>
      </c>
      <c r="AB46" s="335" t="str">
        <f t="shared" ca="1" si="17"/>
        <v>-</v>
      </c>
      <c r="AC46" s="303" t="str">
        <f t="shared" ca="1" si="17"/>
        <v>-</v>
      </c>
      <c r="AD46" s="244"/>
      <c r="AE46" s="327" t="str">
        <f t="shared" ca="1" si="2"/>
        <v>-</v>
      </c>
      <c r="AF46" s="328" t="str">
        <f t="shared" ca="1" si="3"/>
        <v>-</v>
      </c>
      <c r="AG46" s="328" t="str">
        <f t="shared" ca="1" si="4"/>
        <v>-</v>
      </c>
      <c r="AH46" s="329" t="str">
        <f t="shared" ca="1" si="5"/>
        <v>-</v>
      </c>
    </row>
    <row r="47" spans="1:34" ht="20" customHeight="1" thickBot="1" x14ac:dyDescent="0.4">
      <c r="A47" s="322"/>
      <c r="B47" s="322"/>
      <c r="C47" s="289" t="str">
        <f ca="1">SUBSTITUTE(IFERROR(INDEX(Controls!$K$4:$K$100,MATCH('Model Comparison'!$D47,Controls!$J$4:$J$100,0)),"-"),0,"-")</f>
        <v>T21</v>
      </c>
      <c r="D47" s="233" t="str">
        <f ca="1"/>
        <v>T21</v>
      </c>
      <c r="E47" s="198" t="str">
        <f t="shared" ca="1" si="6"/>
        <v>-</v>
      </c>
      <c r="F47" s="96" t="str">
        <f ca="1">IFERROR(INDEX('Vendor Level Info'!$J$4:$J$22,MATCH('Model Comparison'!$D47,'Vendor Level Info'!$F$4:$F$22,0)),"-")</f>
        <v>-</v>
      </c>
      <c r="G47" s="97" t="str">
        <f t="shared" ca="1" si="7"/>
        <v>-</v>
      </c>
      <c r="H47" s="98">
        <f t="shared" ca="1" si="8"/>
        <v>0</v>
      </c>
      <c r="I47" s="99">
        <f t="shared" ca="1" si="8"/>
        <v>0</v>
      </c>
      <c r="J47" s="257" t="str">
        <f t="shared" ca="1" si="9"/>
        <v>-</v>
      </c>
      <c r="K47" s="257" t="str">
        <f t="shared" ca="1" si="10"/>
        <v>No Ad &amp; Tf</v>
      </c>
      <c r="L47" s="368">
        <f t="shared" ca="1" si="11"/>
        <v>-5.1029121785641758</v>
      </c>
      <c r="M47" s="319">
        <f t="shared" ca="1" si="11"/>
        <v>1.2685415717939554E-11</v>
      </c>
      <c r="N47" s="323">
        <f t="shared" ca="1" si="11"/>
        <v>0.68284600848221322</v>
      </c>
      <c r="O47" s="298" t="str">
        <f t="shared" ca="1" si="11"/>
        <v>-</v>
      </c>
      <c r="P47" s="251"/>
      <c r="Q47" s="289" t="str">
        <f>SUBSTITUTE(IFERROR(INDEX(Controls!$K$4:$K$100,MATCH('Model Comparison'!$R47,Controls!$J$4:$J$100,0)),"-"),0,"-")</f>
        <v/>
      </c>
      <c r="R47" s="233"/>
      <c r="S47" s="241" t="str">
        <f t="shared" ca="1" si="12"/>
        <v>-</v>
      </c>
      <c r="T47" s="101" t="str">
        <f>IFERROR(INDEX('Vendor Level Info'!$J$4:$J$22,MATCH('Model Comparison'!$R47,'Vendor Level Info'!$F$4:$F$22,0)),"-")</f>
        <v>-</v>
      </c>
      <c r="U47" s="102" t="str">
        <f t="shared" ca="1" si="13"/>
        <v>-</v>
      </c>
      <c r="V47" s="103" t="str">
        <f t="shared" ca="1" si="14"/>
        <v>-</v>
      </c>
      <c r="W47" s="100" t="str">
        <f t="shared" ca="1" si="14"/>
        <v>-</v>
      </c>
      <c r="X47" s="151" t="str">
        <f t="shared" ca="1" si="15"/>
        <v>-</v>
      </c>
      <c r="Y47" s="151" t="str">
        <f t="shared" ca="1" si="16"/>
        <v>-</v>
      </c>
      <c r="Z47" s="372" t="str">
        <f t="shared" ca="1" si="17"/>
        <v>-</v>
      </c>
      <c r="AA47" s="316" t="str">
        <f t="shared" ca="1" si="17"/>
        <v>-</v>
      </c>
      <c r="AB47" s="335" t="str">
        <f t="shared" ca="1" si="17"/>
        <v>-</v>
      </c>
      <c r="AC47" s="303" t="str">
        <f t="shared" ca="1" si="17"/>
        <v>-</v>
      </c>
      <c r="AD47" s="244"/>
      <c r="AE47" s="327" t="str">
        <f t="shared" ca="1" si="2"/>
        <v>-</v>
      </c>
      <c r="AF47" s="328" t="str">
        <f t="shared" ca="1" si="3"/>
        <v>-</v>
      </c>
      <c r="AG47" s="328" t="str">
        <f t="shared" ca="1" si="4"/>
        <v>-</v>
      </c>
      <c r="AH47" s="329" t="str">
        <f t="shared" ca="1" si="5"/>
        <v>-</v>
      </c>
    </row>
    <row r="48" spans="1:34" ht="20" customHeight="1" thickBot="1" x14ac:dyDescent="0.4">
      <c r="A48" s="322"/>
      <c r="B48" s="322"/>
      <c r="C48" s="289" t="str">
        <f ca="1">SUBSTITUTE(IFERROR(INDEX(Controls!$K$4:$K$100,MATCH('Model Comparison'!$D48,Controls!$J$4:$J$100,0)),"-"),0,"-")</f>
        <v>T22</v>
      </c>
      <c r="D48" s="233" t="str">
        <f ca="1"/>
        <v>T22</v>
      </c>
      <c r="E48" s="198" t="str">
        <f t="shared" ca="1" si="6"/>
        <v>-</v>
      </c>
      <c r="F48" s="96" t="str">
        <f ca="1">IFERROR(INDEX('Vendor Level Info'!$J$4:$J$22,MATCH('Model Comparison'!$D48,'Vendor Level Info'!$F$4:$F$22,0)),"-")</f>
        <v>-</v>
      </c>
      <c r="G48" s="97" t="str">
        <f t="shared" ca="1" si="7"/>
        <v>-</v>
      </c>
      <c r="H48" s="98">
        <f t="shared" ca="1" si="8"/>
        <v>0</v>
      </c>
      <c r="I48" s="99">
        <f t="shared" ca="1" si="8"/>
        <v>0</v>
      </c>
      <c r="J48" s="257" t="str">
        <f t="shared" ca="1" si="9"/>
        <v>-</v>
      </c>
      <c r="K48" s="257" t="str">
        <f t="shared" ca="1" si="10"/>
        <v>No Ad &amp; Tf</v>
      </c>
      <c r="L48" s="368">
        <f t="shared" ca="1" si="11"/>
        <v>-0.62686438457992022</v>
      </c>
      <c r="M48" s="319">
        <f t="shared" ca="1" si="11"/>
        <v>0.28203244822864543</v>
      </c>
      <c r="N48" s="323">
        <f t="shared" ca="1" si="11"/>
        <v>0.7217434077023489</v>
      </c>
      <c r="O48" s="298" t="str">
        <f t="shared" ca="1" si="11"/>
        <v>-</v>
      </c>
      <c r="P48" s="251"/>
      <c r="Q48" s="289" t="str">
        <f>SUBSTITUTE(IFERROR(INDEX(Controls!$K$4:$K$100,MATCH('Model Comparison'!$R48,Controls!$J$4:$J$100,0)),"-"),0,"-")</f>
        <v/>
      </c>
      <c r="R48" s="233"/>
      <c r="S48" s="241" t="str">
        <f t="shared" ca="1" si="12"/>
        <v>-</v>
      </c>
      <c r="T48" s="101" t="str">
        <f>IFERROR(INDEX('Vendor Level Info'!$J$4:$J$22,MATCH('Model Comparison'!$R48,'Vendor Level Info'!$F$4:$F$22,0)),"-")</f>
        <v>-</v>
      </c>
      <c r="U48" s="102" t="str">
        <f t="shared" ca="1" si="13"/>
        <v>-</v>
      </c>
      <c r="V48" s="103" t="str">
        <f t="shared" ca="1" si="14"/>
        <v>-</v>
      </c>
      <c r="W48" s="100" t="str">
        <f t="shared" ca="1" si="14"/>
        <v>-</v>
      </c>
      <c r="X48" s="151" t="str">
        <f t="shared" ca="1" si="15"/>
        <v>-</v>
      </c>
      <c r="Y48" s="151" t="str">
        <f t="shared" ca="1" si="16"/>
        <v>-</v>
      </c>
      <c r="Z48" s="372" t="str">
        <f t="shared" ca="1" si="17"/>
        <v>-</v>
      </c>
      <c r="AA48" s="316" t="str">
        <f t="shared" ca="1" si="17"/>
        <v>-</v>
      </c>
      <c r="AB48" s="335" t="str">
        <f t="shared" ca="1" si="17"/>
        <v>-</v>
      </c>
      <c r="AC48" s="303" t="str">
        <f t="shared" ca="1" si="17"/>
        <v>-</v>
      </c>
      <c r="AD48" s="244"/>
      <c r="AE48" s="327" t="str">
        <f t="shared" ca="1" si="2"/>
        <v>-</v>
      </c>
      <c r="AF48" s="328" t="str">
        <f t="shared" ca="1" si="3"/>
        <v>-</v>
      </c>
      <c r="AG48" s="328" t="str">
        <f t="shared" ca="1" si="4"/>
        <v>-</v>
      </c>
      <c r="AH48" s="329" t="str">
        <f t="shared" ca="1" si="5"/>
        <v>-</v>
      </c>
    </row>
    <row r="49" spans="1:34" ht="20" customHeight="1" thickBot="1" x14ac:dyDescent="0.4">
      <c r="A49" s="322"/>
      <c r="B49" s="322"/>
      <c r="C49" s="289" t="str">
        <f ca="1">SUBSTITUTE(IFERROR(INDEX(Controls!$K$4:$K$100,MATCH('Model Comparison'!$D49,Controls!$J$4:$J$100,0)),"-"),0,"-")</f>
        <v>T23</v>
      </c>
      <c r="D49" s="233" t="str">
        <f ca="1"/>
        <v>T23</v>
      </c>
      <c r="E49" s="198" t="str">
        <f t="shared" ca="1" si="6"/>
        <v>-</v>
      </c>
      <c r="F49" s="96" t="str">
        <f ca="1">IFERROR(INDEX('Vendor Level Info'!$J$4:$J$22,MATCH('Model Comparison'!$D49,'Vendor Level Info'!$F$4:$F$22,0)),"-")</f>
        <v>-</v>
      </c>
      <c r="G49" s="97" t="str">
        <f t="shared" ca="1" si="7"/>
        <v>-</v>
      </c>
      <c r="H49" s="98">
        <f t="shared" ca="1" si="8"/>
        <v>0</v>
      </c>
      <c r="I49" s="99">
        <f t="shared" ca="1" si="8"/>
        <v>0</v>
      </c>
      <c r="J49" s="257" t="str">
        <f t="shared" ca="1" si="9"/>
        <v>-</v>
      </c>
      <c r="K49" s="257" t="str">
        <f t="shared" ca="1" si="10"/>
        <v>No Ad &amp; Tf</v>
      </c>
      <c r="L49" s="368">
        <f t="shared" ca="1" si="11"/>
        <v>2.8260170621256195</v>
      </c>
      <c r="M49" s="319">
        <f t="shared" ca="1" si="11"/>
        <v>6.967414146015938E-4</v>
      </c>
      <c r="N49" s="323">
        <f t="shared" ca="1" si="11"/>
        <v>0.80001288441791207</v>
      </c>
      <c r="O49" s="298" t="str">
        <f t="shared" ca="1" si="11"/>
        <v>-</v>
      </c>
      <c r="P49" s="251"/>
      <c r="Q49" s="289" t="str">
        <f>SUBSTITUTE(IFERROR(INDEX(Controls!$K$4:$K$100,MATCH('Model Comparison'!$R49,Controls!$J$4:$J$100,0)),"-"),0,"-")</f>
        <v/>
      </c>
      <c r="R49" s="233"/>
      <c r="S49" s="241" t="str">
        <f t="shared" ca="1" si="12"/>
        <v>-</v>
      </c>
      <c r="T49" s="101" t="str">
        <f>IFERROR(INDEX('Vendor Level Info'!$J$4:$J$22,MATCH('Model Comparison'!$R49,'Vendor Level Info'!$F$4:$F$22,0)),"-")</f>
        <v>-</v>
      </c>
      <c r="U49" s="102" t="str">
        <f t="shared" ca="1" si="13"/>
        <v>-</v>
      </c>
      <c r="V49" s="103" t="str">
        <f t="shared" ca="1" si="14"/>
        <v>-</v>
      </c>
      <c r="W49" s="100" t="str">
        <f t="shared" ca="1" si="14"/>
        <v>-</v>
      </c>
      <c r="X49" s="151" t="str">
        <f t="shared" ca="1" si="15"/>
        <v>-</v>
      </c>
      <c r="Y49" s="151" t="str">
        <f t="shared" ca="1" si="16"/>
        <v>-</v>
      </c>
      <c r="Z49" s="372" t="str">
        <f t="shared" ca="1" si="17"/>
        <v>-</v>
      </c>
      <c r="AA49" s="316" t="str">
        <f t="shared" ca="1" si="17"/>
        <v>-</v>
      </c>
      <c r="AB49" s="335" t="str">
        <f t="shared" ca="1" si="17"/>
        <v>-</v>
      </c>
      <c r="AC49" s="303" t="str">
        <f t="shared" ca="1" si="17"/>
        <v>-</v>
      </c>
      <c r="AD49" s="244"/>
      <c r="AE49" s="327" t="str">
        <f t="shared" ca="1" si="2"/>
        <v>-</v>
      </c>
      <c r="AF49" s="328" t="str">
        <f t="shared" ca="1" si="3"/>
        <v>-</v>
      </c>
      <c r="AG49" s="328" t="str">
        <f t="shared" ca="1" si="4"/>
        <v>-</v>
      </c>
      <c r="AH49" s="329" t="str">
        <f t="shared" ca="1" si="5"/>
        <v>-</v>
      </c>
    </row>
    <row r="50" spans="1:34" ht="20" customHeight="1" thickBot="1" x14ac:dyDescent="0.4">
      <c r="A50" s="322"/>
      <c r="B50" s="322"/>
      <c r="C50" s="289" t="str">
        <f ca="1">SUBSTITUTE(IFERROR(INDEX(Controls!$K$4:$K$100,MATCH('Model Comparison'!$D50,Controls!$J$4:$J$100,0)),"-"),0,"-")</f>
        <v>-</v>
      </c>
      <c r="D50" s="233" t="str">
        <f ca="1"/>
        <v>-</v>
      </c>
      <c r="E50" s="198" t="str">
        <f t="shared" ca="1" si="6"/>
        <v>-</v>
      </c>
      <c r="F50" s="96" t="str">
        <f ca="1">IFERROR(INDEX('Vendor Level Info'!$J$4:$J$22,MATCH('Model Comparison'!$D50,'Vendor Level Info'!$F$4:$F$22,0)),"-")</f>
        <v>-</v>
      </c>
      <c r="G50" s="97" t="str">
        <f t="shared" ca="1" si="7"/>
        <v>-</v>
      </c>
      <c r="H50" s="98">
        <f t="shared" ca="1" si="8"/>
        <v>0</v>
      </c>
      <c r="I50" s="99">
        <f t="shared" ca="1" si="8"/>
        <v>0</v>
      </c>
      <c r="J50" s="257" t="str">
        <f t="shared" ca="1" si="9"/>
        <v>-</v>
      </c>
      <c r="K50" s="257" t="str">
        <f t="shared" ca="1" si="10"/>
        <v>-</v>
      </c>
      <c r="L50" s="368">
        <f t="shared" ca="1" si="11"/>
        <v>0</v>
      </c>
      <c r="M50" s="319">
        <f t="shared" ca="1" si="11"/>
        <v>0</v>
      </c>
      <c r="N50" s="323">
        <f t="shared" ca="1" si="11"/>
        <v>0</v>
      </c>
      <c r="O50" s="298" t="str">
        <f t="shared" ca="1" si="11"/>
        <v>-</v>
      </c>
      <c r="P50" s="251"/>
      <c r="Q50" s="289" t="str">
        <f>SUBSTITUTE(IFERROR(INDEX(Controls!$K$4:$K$100,MATCH('Model Comparison'!$R50,Controls!$J$4:$J$100,0)),"-"),0,"-")</f>
        <v/>
      </c>
      <c r="R50" s="233"/>
      <c r="S50" s="241" t="str">
        <f t="shared" ca="1" si="12"/>
        <v>-</v>
      </c>
      <c r="T50" s="101" t="str">
        <f>IFERROR(INDEX('Vendor Level Info'!$J$4:$J$22,MATCH('Model Comparison'!$R50,'Vendor Level Info'!$F$4:$F$22,0)),"-")</f>
        <v>-</v>
      </c>
      <c r="U50" s="102" t="str">
        <f t="shared" ca="1" si="13"/>
        <v>-</v>
      </c>
      <c r="V50" s="103" t="str">
        <f t="shared" ca="1" si="14"/>
        <v>-</v>
      </c>
      <c r="W50" s="100" t="str">
        <f t="shared" ca="1" si="14"/>
        <v>-</v>
      </c>
      <c r="X50" s="151" t="str">
        <f t="shared" ca="1" si="15"/>
        <v>-</v>
      </c>
      <c r="Y50" s="151" t="str">
        <f t="shared" ca="1" si="16"/>
        <v>-</v>
      </c>
      <c r="Z50" s="372" t="str">
        <f t="shared" ca="1" si="17"/>
        <v>-</v>
      </c>
      <c r="AA50" s="316" t="str">
        <f t="shared" ca="1" si="17"/>
        <v>-</v>
      </c>
      <c r="AB50" s="335" t="str">
        <f t="shared" ca="1" si="17"/>
        <v>-</v>
      </c>
      <c r="AC50" s="303" t="str">
        <f t="shared" ca="1" si="17"/>
        <v>-</v>
      </c>
      <c r="AD50" s="244"/>
      <c r="AE50" s="327" t="str">
        <f t="shared" ca="1" si="2"/>
        <v>-</v>
      </c>
      <c r="AF50" s="328" t="str">
        <f t="shared" ca="1" si="3"/>
        <v>-</v>
      </c>
      <c r="AG50" s="328" t="str">
        <f t="shared" ca="1" si="4"/>
        <v>-</v>
      </c>
      <c r="AH50" s="329" t="str">
        <f t="shared" ca="1" si="5"/>
        <v>-</v>
      </c>
    </row>
    <row r="51" spans="1:34" ht="20" customHeight="1" thickBot="1" x14ac:dyDescent="0.4">
      <c r="A51" s="322"/>
      <c r="B51" s="322"/>
      <c r="C51" s="290" t="str">
        <f>SUBSTITUTE(IFERROR(INDEX(Controls!$K$4:$K$100,MATCH('Model Comparison'!$D51,Controls!$J$4:$J$100,0)),"-"),0,"-")</f>
        <v/>
      </c>
      <c r="D51" s="233"/>
      <c r="E51" s="269" t="str">
        <f t="shared" ca="1" si="6"/>
        <v>-</v>
      </c>
      <c r="F51" s="270" t="str">
        <f>IFERROR(INDEX('Vendor Level Info'!$J$4:$J$22,MATCH('Model Comparison'!$D51,'Vendor Level Info'!$F$4:$F$22,0)),"-")</f>
        <v>-</v>
      </c>
      <c r="G51" s="271" t="str">
        <f t="shared" ca="1" si="7"/>
        <v>-</v>
      </c>
      <c r="H51" s="272" t="str">
        <f t="shared" ca="1" si="8"/>
        <v>-</v>
      </c>
      <c r="I51" s="273" t="str">
        <f t="shared" ca="1" si="8"/>
        <v>-</v>
      </c>
      <c r="J51" s="274" t="str">
        <f t="shared" ca="1" si="9"/>
        <v>-</v>
      </c>
      <c r="K51" s="274" t="str">
        <f t="shared" ca="1" si="10"/>
        <v>-</v>
      </c>
      <c r="L51" s="369" t="str">
        <f t="shared" ca="1" si="11"/>
        <v>-</v>
      </c>
      <c r="M51" s="320" t="str">
        <f t="shared" ca="1" si="11"/>
        <v>-</v>
      </c>
      <c r="N51" s="355" t="str">
        <f t="shared" ca="1" si="11"/>
        <v>-</v>
      </c>
      <c r="O51" s="299" t="str">
        <f t="shared" ca="1" si="11"/>
        <v>-</v>
      </c>
      <c r="P51" s="251"/>
      <c r="Q51" s="290" t="str">
        <f>SUBSTITUTE(IFERROR(INDEX(Controls!$K$4:$K$100,MATCH('Model Comparison'!$R51,Controls!$J$4:$J$100,0)),"-"),0,"-")</f>
        <v/>
      </c>
      <c r="R51" s="233"/>
      <c r="S51" s="275" t="str">
        <f t="shared" ca="1" si="12"/>
        <v>-</v>
      </c>
      <c r="T51" s="276" t="str">
        <f>IFERROR(INDEX('Vendor Level Info'!$J$4:$J$22,MATCH('Model Comparison'!$R51,'Vendor Level Info'!$F$4:$F$22,0)),"-")</f>
        <v>-</v>
      </c>
      <c r="U51" s="277" t="str">
        <f t="shared" ca="1" si="13"/>
        <v>-</v>
      </c>
      <c r="V51" s="278" t="str">
        <f t="shared" ca="1" si="14"/>
        <v>-</v>
      </c>
      <c r="W51" s="279" t="str">
        <f t="shared" ca="1" si="14"/>
        <v>-</v>
      </c>
      <c r="X51" s="280" t="str">
        <f t="shared" ca="1" si="15"/>
        <v>-</v>
      </c>
      <c r="Y51" s="280" t="str">
        <f t="shared" ca="1" si="16"/>
        <v>-</v>
      </c>
      <c r="Z51" s="373" t="str">
        <f t="shared" ca="1" si="17"/>
        <v>-</v>
      </c>
      <c r="AA51" s="317" t="str">
        <f t="shared" ca="1" si="17"/>
        <v>-</v>
      </c>
      <c r="AB51" s="356" t="str">
        <f t="shared" ca="1" si="17"/>
        <v>-</v>
      </c>
      <c r="AC51" s="304" t="str">
        <f t="shared" ca="1" si="17"/>
        <v>-</v>
      </c>
      <c r="AD51" s="244"/>
      <c r="AE51" s="327"/>
      <c r="AF51" s="328"/>
      <c r="AG51" s="328"/>
      <c r="AH51" s="329"/>
    </row>
    <row r="52" spans="1:34" ht="20" customHeight="1" thickBot="1" x14ac:dyDescent="0.4">
      <c r="A52" s="322"/>
      <c r="B52" s="322"/>
      <c r="C52" s="291" t="str">
        <f>SUBSTITUTE(IFERROR(INDEX(Controls!$K$4:$K$100,MATCH('Model Comparison'!$D52,Controls!$J$4:$J$100,0)),"-"),0,"-")</f>
        <v/>
      </c>
      <c r="D52" s="234"/>
      <c r="E52" s="208" t="str">
        <f t="shared" ca="1" si="6"/>
        <v>-</v>
      </c>
      <c r="F52" s="209" t="str">
        <f>IFERROR(INDEX('Vendor Level Info'!$J$4:$J$22,MATCH('Model Comparison'!$D52,'Vendor Level Info'!$F$4:$F$22,0)),"-")</f>
        <v>-</v>
      </c>
      <c r="G52" s="210" t="str">
        <f t="shared" ca="1" si="7"/>
        <v>-</v>
      </c>
      <c r="H52" s="211" t="str">
        <f t="shared" ca="1" si="8"/>
        <v>-</v>
      </c>
      <c r="I52" s="212" t="str">
        <f t="shared" ca="1" si="8"/>
        <v>-</v>
      </c>
      <c r="J52" s="258" t="str">
        <f t="shared" ca="1" si="9"/>
        <v>-</v>
      </c>
      <c r="K52" s="258" t="str">
        <f t="shared" ca="1" si="10"/>
        <v>-</v>
      </c>
      <c r="L52" s="370" t="str">
        <f t="shared" ca="1" si="11"/>
        <v>-</v>
      </c>
      <c r="M52" s="321" t="str">
        <f t="shared" ca="1" si="11"/>
        <v>-</v>
      </c>
      <c r="N52" s="336" t="str">
        <f t="shared" ca="1" si="11"/>
        <v>-</v>
      </c>
      <c r="O52" s="300" t="str">
        <f t="shared" ca="1" si="11"/>
        <v>-</v>
      </c>
      <c r="P52" s="251"/>
      <c r="Q52" s="291" t="str">
        <f>SUBSTITUTE(IFERROR(INDEX(Controls!$K$4:$K$100,MATCH('Model Comparison'!$R52,Controls!$J$4:$J$100,0)),"-"),0,"-")</f>
        <v/>
      </c>
      <c r="R52" s="234"/>
      <c r="S52" s="242" t="str">
        <f t="shared" ca="1" si="12"/>
        <v>-</v>
      </c>
      <c r="T52" s="213" t="str">
        <f>IFERROR(INDEX('Vendor Level Info'!$J$4:$J$22,MATCH('Model Comparison'!$R52,'Vendor Level Info'!$F$4:$F$22,0)),"-")</f>
        <v>-</v>
      </c>
      <c r="U52" s="214" t="str">
        <f t="shared" ca="1" si="13"/>
        <v>-</v>
      </c>
      <c r="V52" s="215" t="str">
        <f t="shared" ca="1" si="14"/>
        <v>-</v>
      </c>
      <c r="W52" s="216" t="str">
        <f t="shared" ca="1" si="14"/>
        <v>-</v>
      </c>
      <c r="X52" s="217" t="str">
        <f t="shared" ca="1" si="15"/>
        <v>-</v>
      </c>
      <c r="Y52" s="217" t="str">
        <f t="shared" ca="1" si="16"/>
        <v>-</v>
      </c>
      <c r="Z52" s="374" t="str">
        <f t="shared" ca="1" si="17"/>
        <v>-</v>
      </c>
      <c r="AA52" s="318" t="str">
        <f t="shared" ca="1" si="17"/>
        <v>-</v>
      </c>
      <c r="AB52" s="337" t="str">
        <f t="shared" ca="1" si="17"/>
        <v>-</v>
      </c>
      <c r="AC52" s="305" t="str">
        <f t="shared" ca="1" si="17"/>
        <v>-</v>
      </c>
      <c r="AD52" s="244"/>
      <c r="AE52" s="338" t="str">
        <f ca="1">IFERROR(S52/E52-1,"-")</f>
        <v>-</v>
      </c>
      <c r="AF52" s="339" t="str">
        <f>IFERROR(T52/F52-1,"-")</f>
        <v>-</v>
      </c>
      <c r="AG52" s="339" t="str">
        <f ca="1">IFERROR(V52/H52-1,"-")</f>
        <v>-</v>
      </c>
      <c r="AH52" s="340" t="str">
        <f ca="1">IFERROR(X52/J52-1,"-")</f>
        <v>-</v>
      </c>
    </row>
    <row r="53" spans="1:34" ht="26.5" customHeight="1" thickBot="1" x14ac:dyDescent="0.4">
      <c r="A53" s="322"/>
      <c r="B53" s="322"/>
      <c r="C53" s="293" t="s">
        <v>315</v>
      </c>
      <c r="D53" s="218"/>
      <c r="E53" s="219">
        <f ca="1">SUM(E10:E52)</f>
        <v>2537011</v>
      </c>
      <c r="F53" s="220">
        <f ca="1">SUM(F10:F52)</f>
        <v>99410460</v>
      </c>
      <c r="G53" s="221">
        <f ca="1">IFERROR(E53/F53,"-")</f>
        <v>2.5520563932608299E-2</v>
      </c>
      <c r="H53" s="222">
        <f ca="1">SUM(H10:H52)</f>
        <v>0.23012867277210733</v>
      </c>
      <c r="I53" s="221">
        <f ca="1">SUM(I10:I52)</f>
        <v>36298056.137490712</v>
      </c>
      <c r="J53" s="259">
        <f ca="1">IFERROR(I53/E53,"-")</f>
        <v>14.30740983680824</v>
      </c>
      <c r="K53" s="259"/>
      <c r="L53" s="223"/>
      <c r="M53" s="313"/>
      <c r="N53" s="313"/>
      <c r="O53" s="224"/>
      <c r="P53" s="245"/>
      <c r="Q53" s="293" t="s">
        <v>315</v>
      </c>
      <c r="R53" s="218"/>
      <c r="S53" s="243">
        <f ca="1">SUM(S10:S52)</f>
        <v>2537011</v>
      </c>
      <c r="T53" s="225">
        <f ca="1">SUM(T10:T52)</f>
        <v>98961486</v>
      </c>
      <c r="U53" s="226">
        <f ca="1">IFERROR(S53/T53,"-")</f>
        <v>2.5636347053236447E-2</v>
      </c>
      <c r="V53" s="227">
        <f ca="1">SUM(V10:V52)</f>
        <v>0.93151484330387146</v>
      </c>
      <c r="W53" s="226">
        <f ca="1">SUM(W10:W52)</f>
        <v>146927271.89468235</v>
      </c>
      <c r="X53" s="260">
        <f ca="1">IFERROR(W53/S53,"-")</f>
        <v>57.913533640446317</v>
      </c>
      <c r="Y53" s="367"/>
      <c r="Z53" s="195"/>
      <c r="AA53" s="195"/>
      <c r="AB53" s="195"/>
      <c r="AC53" s="196"/>
      <c r="AD53" s="245"/>
      <c r="AE53" s="4"/>
      <c r="AF53" s="4"/>
      <c r="AG53" s="4"/>
      <c r="AH53" s="4"/>
    </row>
    <row r="54" spans="1:34" x14ac:dyDescent="0.35">
      <c r="A54" s="251"/>
      <c r="B54" s="251"/>
      <c r="P54" s="251"/>
      <c r="Q54" s="251"/>
      <c r="R54" s="251"/>
      <c r="AD54" s="251"/>
    </row>
    <row r="55" spans="1:34" x14ac:dyDescent="0.35">
      <c r="A55" s="251"/>
      <c r="B55" s="251"/>
    </row>
    <row r="56" spans="1:34" ht="15.5" x14ac:dyDescent="0.35">
      <c r="A56" s="251"/>
      <c r="B56" s="251"/>
      <c r="C56" s="359" t="s">
        <v>341</v>
      </c>
    </row>
    <row r="57" spans="1:34" x14ac:dyDescent="0.35">
      <c r="A57" s="251"/>
      <c r="B57" s="251"/>
      <c r="C57" s="358" t="s">
        <v>343</v>
      </c>
    </row>
    <row r="58" spans="1:34" x14ac:dyDescent="0.35">
      <c r="C58" s="358" t="s">
        <v>342</v>
      </c>
    </row>
    <row r="59" spans="1:34" x14ac:dyDescent="0.35">
      <c r="C59" s="358" t="s">
        <v>344</v>
      </c>
    </row>
    <row r="60" spans="1:34" x14ac:dyDescent="0.35">
      <c r="C60" s="358" t="s">
        <v>345</v>
      </c>
    </row>
    <row r="61" spans="1:34" x14ac:dyDescent="0.35">
      <c r="C61" s="358" t="s">
        <v>346</v>
      </c>
    </row>
  </sheetData>
  <mergeCells count="5">
    <mergeCell ref="B21:B23"/>
    <mergeCell ref="B3:AH3"/>
    <mergeCell ref="E7:O7"/>
    <mergeCell ref="S7:AC7"/>
    <mergeCell ref="AE7:AH7"/>
  </mergeCells>
  <pageMargins left="0.7" right="0.7" top="0.75" bottom="0.75" header="0.3" footer="0.3"/>
  <pageSetup orientation="portrait" horizontalDpi="1200" verticalDpi="1200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6DBC30-44F3-4408-AFEC-0F7C6F4829A8}">
          <x14:formula1>
            <xm:f>Index!$C$8:$C$50</xm:f>
          </x14:formula1>
          <xm:sqref>C5 Q5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CF8C-1739-4A46-AA14-A870301D2D7B}">
  <sheetPr codeName="Sheet4">
    <tabColor theme="7"/>
  </sheetPr>
  <dimension ref="B2:Q52"/>
  <sheetViews>
    <sheetView zoomScale="85" zoomScaleNormal="85" workbookViewId="0">
      <selection activeCell="R7" sqref="R7"/>
    </sheetView>
  </sheetViews>
  <sheetFormatPr defaultRowHeight="14.5" x14ac:dyDescent="0.35"/>
  <cols>
    <col min="1" max="1" width="8.7265625" style="2"/>
    <col min="2" max="2" width="24.7265625" style="2" customWidth="1"/>
    <col min="3" max="3" width="6.6328125" style="3" customWidth="1"/>
    <col min="4" max="16" width="6.6328125" style="2" customWidth="1"/>
    <col min="17" max="16384" width="8.7265625" style="2"/>
  </cols>
  <sheetData>
    <row r="2" spans="2:17" ht="95.5" x14ac:dyDescent="0.35">
      <c r="B2" s="479" t="s">
        <v>517</v>
      </c>
      <c r="C2" s="410" t="s">
        <v>28</v>
      </c>
      <c r="D2" s="410" t="s">
        <v>257</v>
      </c>
      <c r="E2" s="410" t="s">
        <v>179</v>
      </c>
      <c r="F2" s="410" t="s">
        <v>276</v>
      </c>
      <c r="G2" s="410" t="s">
        <v>265</v>
      </c>
      <c r="H2" s="410" t="s">
        <v>181</v>
      </c>
      <c r="I2" s="410" t="s">
        <v>19</v>
      </c>
      <c r="J2" s="410" t="s">
        <v>20</v>
      </c>
      <c r="K2" s="410" t="s">
        <v>23</v>
      </c>
      <c r="L2" s="410" t="s">
        <v>18</v>
      </c>
      <c r="M2" s="410" t="s">
        <v>323</v>
      </c>
      <c r="N2" s="410" t="s">
        <v>112</v>
      </c>
      <c r="O2" s="410" t="s">
        <v>358</v>
      </c>
      <c r="P2" s="410" t="s">
        <v>113</v>
      </c>
      <c r="Q2" s="410" t="s">
        <v>111</v>
      </c>
    </row>
    <row r="3" spans="2:17" ht="20" customHeight="1" x14ac:dyDescent="0.35">
      <c r="B3" s="411" t="s">
        <v>28</v>
      </c>
      <c r="C3" s="412">
        <v>1</v>
      </c>
      <c r="D3" s="412">
        <v>0.33926215081286726</v>
      </c>
      <c r="E3" s="412">
        <v>0.89619455061774522</v>
      </c>
      <c r="F3" s="412">
        <v>0.83058251796692606</v>
      </c>
      <c r="G3" s="412">
        <v>0.60664697422008207</v>
      </c>
      <c r="H3" s="412">
        <v>0.21461999917444605</v>
      </c>
      <c r="I3" s="412">
        <v>0.76289868231471714</v>
      </c>
      <c r="J3" s="412">
        <v>0.59142291611124131</v>
      </c>
      <c r="K3" s="412">
        <v>0.86545026431203753</v>
      </c>
      <c r="L3" s="412">
        <v>0.9696027562043571</v>
      </c>
      <c r="M3" s="412">
        <v>0.83558035693954702</v>
      </c>
      <c r="N3" s="412">
        <v>0.73202158888102609</v>
      </c>
      <c r="O3" s="412">
        <v>0.854425629948809</v>
      </c>
      <c r="P3" s="412">
        <v>0.41555024052433609</v>
      </c>
      <c r="Q3" s="412">
        <v>0.62552571274282498</v>
      </c>
    </row>
    <row r="4" spans="2:17" ht="20" customHeight="1" x14ac:dyDescent="0.35">
      <c r="B4" s="411" t="s">
        <v>257</v>
      </c>
      <c r="C4" s="412">
        <v>0.33926215081286726</v>
      </c>
      <c r="D4" s="412">
        <v>1</v>
      </c>
      <c r="E4" s="412">
        <v>0.36528516490716689</v>
      </c>
      <c r="F4" s="412">
        <v>0.61017974927346763</v>
      </c>
      <c r="G4" s="412">
        <v>0.78018453461895287</v>
      </c>
      <c r="H4" s="412">
        <v>-2.0114733533297773E-2</v>
      </c>
      <c r="I4" s="412">
        <v>0.3535834211830024</v>
      </c>
      <c r="J4" s="412">
        <v>0.21206063709249046</v>
      </c>
      <c r="K4" s="412">
        <v>0.34753654359573849</v>
      </c>
      <c r="L4" s="412">
        <v>0.23679650425835747</v>
      </c>
      <c r="M4" s="412">
        <v>0.30990388113327311</v>
      </c>
      <c r="N4" s="412">
        <v>0.27699597965623285</v>
      </c>
      <c r="O4" s="412">
        <v>0.29539168121521076</v>
      </c>
      <c r="P4" s="412">
        <v>6.7779485673247403E-2</v>
      </c>
      <c r="Q4" s="412">
        <v>-8.591166737776279E-2</v>
      </c>
    </row>
    <row r="5" spans="2:17" ht="20" customHeight="1" x14ac:dyDescent="0.35">
      <c r="B5" s="411" t="s">
        <v>179</v>
      </c>
      <c r="C5" s="412">
        <v>0.89619455061774522</v>
      </c>
      <c r="D5" s="412">
        <v>0.36528516490716689</v>
      </c>
      <c r="E5" s="412">
        <v>1</v>
      </c>
      <c r="F5" s="412">
        <v>0.79773565804815849</v>
      </c>
      <c r="G5" s="412">
        <v>0.62621445675043541</v>
      </c>
      <c r="H5" s="412">
        <v>0.23480792223034491</v>
      </c>
      <c r="I5" s="412">
        <v>0.69360192999925396</v>
      </c>
      <c r="J5" s="412">
        <v>0.55071372775346061</v>
      </c>
      <c r="K5" s="412">
        <v>0.7604430894606603</v>
      </c>
      <c r="L5" s="412">
        <v>0.86310760140729348</v>
      </c>
      <c r="M5" s="412">
        <v>0.74286491520761488</v>
      </c>
      <c r="N5" s="412">
        <v>0.67976214661681555</v>
      </c>
      <c r="O5" s="412">
        <v>0.78681633863042011</v>
      </c>
      <c r="P5" s="412">
        <v>0.34486622258353272</v>
      </c>
      <c r="Q5" s="412">
        <v>0.54576700431078096</v>
      </c>
    </row>
    <row r="6" spans="2:17" ht="20" customHeight="1" x14ac:dyDescent="0.35">
      <c r="B6" s="411" t="s">
        <v>276</v>
      </c>
      <c r="C6" s="412">
        <v>0.83058251796692606</v>
      </c>
      <c r="D6" s="412">
        <v>0.61017974927346763</v>
      </c>
      <c r="E6" s="412">
        <v>0.79773565804815849</v>
      </c>
      <c r="F6" s="412">
        <v>1</v>
      </c>
      <c r="G6" s="412">
        <v>0.79032098685645147</v>
      </c>
      <c r="H6" s="412">
        <v>0.10932144364221712</v>
      </c>
      <c r="I6" s="412">
        <v>0.68412537635087256</v>
      </c>
      <c r="J6" s="412">
        <v>0.50880594829230219</v>
      </c>
      <c r="K6" s="412">
        <v>0.75933695870846485</v>
      </c>
      <c r="L6" s="412">
        <v>0.74698238433777964</v>
      </c>
      <c r="M6" s="412">
        <v>0.7407715728140627</v>
      </c>
      <c r="N6" s="412">
        <v>0.64234021201305336</v>
      </c>
      <c r="O6" s="412">
        <v>0.68585898515032406</v>
      </c>
      <c r="P6" s="412">
        <v>0.20483085548494848</v>
      </c>
      <c r="Q6" s="412">
        <v>0.46326328159231839</v>
      </c>
    </row>
    <row r="7" spans="2:17" ht="20" customHeight="1" x14ac:dyDescent="0.35">
      <c r="B7" s="411" t="s">
        <v>265</v>
      </c>
      <c r="C7" s="412">
        <v>0.60664697422008207</v>
      </c>
      <c r="D7" s="412">
        <v>0.78018453461895287</v>
      </c>
      <c r="E7" s="412">
        <v>0.62621445675043541</v>
      </c>
      <c r="F7" s="412">
        <v>0.79032098685645147</v>
      </c>
      <c r="G7" s="412">
        <v>1</v>
      </c>
      <c r="H7" s="412">
        <v>5.5180877398048285E-2</v>
      </c>
      <c r="I7" s="412">
        <v>0.53981124223288346</v>
      </c>
      <c r="J7" s="412">
        <v>0.43113542487873352</v>
      </c>
      <c r="K7" s="412">
        <v>0.5810688150448865</v>
      </c>
      <c r="L7" s="412">
        <v>0.48866169690740752</v>
      </c>
      <c r="M7" s="412">
        <v>0.4824226057463879</v>
      </c>
      <c r="N7" s="412">
        <v>0.50307242512777628</v>
      </c>
      <c r="O7" s="412">
        <v>0.54321007125099841</v>
      </c>
      <c r="P7" s="412">
        <v>0.20869651529095137</v>
      </c>
      <c r="Q7" s="412">
        <v>0.15119814780032667</v>
      </c>
    </row>
    <row r="8" spans="2:17" ht="20" customHeight="1" x14ac:dyDescent="0.35">
      <c r="B8" s="411" t="s">
        <v>181</v>
      </c>
      <c r="C8" s="412">
        <v>0.21461999917444605</v>
      </c>
      <c r="D8" s="412">
        <v>-2.0114733533297773E-2</v>
      </c>
      <c r="E8" s="412">
        <v>0.23480792223034491</v>
      </c>
      <c r="F8" s="412">
        <v>0.10932144364221712</v>
      </c>
      <c r="G8" s="412">
        <v>5.5180877398048285E-2</v>
      </c>
      <c r="H8" s="412">
        <v>1</v>
      </c>
      <c r="I8" s="412">
        <v>6.2430944412809407E-2</v>
      </c>
      <c r="J8" s="412">
        <v>0.10075251557987301</v>
      </c>
      <c r="K8" s="412">
        <v>0.10399244222624036</v>
      </c>
      <c r="L8" s="412">
        <v>0.22027680739605796</v>
      </c>
      <c r="M8" s="412">
        <v>6.3035817686809104E-2</v>
      </c>
      <c r="N8" s="412">
        <v>0.12194248435411335</v>
      </c>
      <c r="O8" s="412">
        <v>0.28501882425690639</v>
      </c>
      <c r="P8" s="412">
        <v>-1.3408744368662009E-2</v>
      </c>
      <c r="Q8" s="412">
        <v>0.30381238350567291</v>
      </c>
    </row>
    <row r="9" spans="2:17" ht="20" customHeight="1" x14ac:dyDescent="0.35">
      <c r="B9" s="411" t="s">
        <v>19</v>
      </c>
      <c r="C9" s="412">
        <v>0.76289868231471714</v>
      </c>
      <c r="D9" s="412">
        <v>0.3535834211830024</v>
      </c>
      <c r="E9" s="412">
        <v>0.69360192999925396</v>
      </c>
      <c r="F9" s="412">
        <v>0.68412537635087256</v>
      </c>
      <c r="G9" s="412">
        <v>0.53981124223288346</v>
      </c>
      <c r="H9" s="412">
        <v>6.2430944412809407E-2</v>
      </c>
      <c r="I9" s="412">
        <v>1</v>
      </c>
      <c r="J9" s="412">
        <v>0.40458618138692132</v>
      </c>
      <c r="K9" s="412">
        <v>0.78101853814956557</v>
      </c>
      <c r="L9" s="412">
        <v>0.72926392281199215</v>
      </c>
      <c r="M9" s="412">
        <v>0.69390110852711628</v>
      </c>
      <c r="N9" s="412">
        <v>0.62284809893841531</v>
      </c>
      <c r="O9" s="412">
        <v>0.64695575437590946</v>
      </c>
      <c r="P9" s="412">
        <v>0.42468753826014688</v>
      </c>
      <c r="Q9" s="412">
        <v>0.41614508564140595</v>
      </c>
    </row>
    <row r="10" spans="2:17" ht="20" customHeight="1" x14ac:dyDescent="0.35">
      <c r="B10" s="411" t="s">
        <v>20</v>
      </c>
      <c r="C10" s="412">
        <v>0.59142291611124131</v>
      </c>
      <c r="D10" s="412">
        <v>0.21206063709249046</v>
      </c>
      <c r="E10" s="412">
        <v>0.55071372775346061</v>
      </c>
      <c r="F10" s="412">
        <v>0.50880594829230219</v>
      </c>
      <c r="G10" s="412">
        <v>0.43113542487873352</v>
      </c>
      <c r="H10" s="412">
        <v>0.10075251557987301</v>
      </c>
      <c r="I10" s="412">
        <v>0.40458618138692132</v>
      </c>
      <c r="J10" s="412">
        <v>1</v>
      </c>
      <c r="K10" s="412">
        <v>0.55004138988751794</v>
      </c>
      <c r="L10" s="412">
        <v>0.57558778606182026</v>
      </c>
      <c r="M10" s="412">
        <v>0.51088214090509165</v>
      </c>
      <c r="N10" s="412">
        <v>0.48004892625406048</v>
      </c>
      <c r="O10" s="412">
        <v>0.49343731897033644</v>
      </c>
      <c r="P10" s="412">
        <v>0.25992228077968904</v>
      </c>
      <c r="Q10" s="412">
        <v>0.35035904486873309</v>
      </c>
    </row>
    <row r="11" spans="2:17" ht="20" customHeight="1" x14ac:dyDescent="0.35">
      <c r="B11" s="411" t="s">
        <v>23</v>
      </c>
      <c r="C11" s="412">
        <v>0.86545026431203753</v>
      </c>
      <c r="D11" s="412">
        <v>0.34753654359573849</v>
      </c>
      <c r="E11" s="412">
        <v>0.7604430894606603</v>
      </c>
      <c r="F11" s="412">
        <v>0.75933695870846485</v>
      </c>
      <c r="G11" s="412">
        <v>0.5810688150448865</v>
      </c>
      <c r="H11" s="412">
        <v>0.10399244222624036</v>
      </c>
      <c r="I11" s="412">
        <v>0.78101853814956557</v>
      </c>
      <c r="J11" s="412">
        <v>0.55004138988751794</v>
      </c>
      <c r="K11" s="412">
        <v>1</v>
      </c>
      <c r="L11" s="412">
        <v>0.84183584403886347</v>
      </c>
      <c r="M11" s="412">
        <v>0.8139368406562878</v>
      </c>
      <c r="N11" s="412">
        <v>0.69245168554552705</v>
      </c>
      <c r="O11" s="412">
        <v>0.80771408697399283</v>
      </c>
      <c r="P11" s="412">
        <v>0.44950816832101004</v>
      </c>
      <c r="Q11" s="412">
        <v>0.52301837697243148</v>
      </c>
    </row>
    <row r="12" spans="2:17" ht="20" customHeight="1" x14ac:dyDescent="0.35">
      <c r="B12" s="411" t="s">
        <v>18</v>
      </c>
      <c r="C12" s="412">
        <v>0.9696027562043571</v>
      </c>
      <c r="D12" s="412">
        <v>0.23679650425835747</v>
      </c>
      <c r="E12" s="412">
        <v>0.86310760140729348</v>
      </c>
      <c r="F12" s="412">
        <v>0.74698238433777964</v>
      </c>
      <c r="G12" s="412">
        <v>0.48866169690740752</v>
      </c>
      <c r="H12" s="412">
        <v>0.22027680739605796</v>
      </c>
      <c r="I12" s="412">
        <v>0.72926392281199215</v>
      </c>
      <c r="J12" s="412">
        <v>0.57558778606182026</v>
      </c>
      <c r="K12" s="412">
        <v>0.84183584403886347</v>
      </c>
      <c r="L12" s="412">
        <v>1</v>
      </c>
      <c r="M12" s="412">
        <v>0.85069226971323675</v>
      </c>
      <c r="N12" s="412">
        <v>0.70874818822199903</v>
      </c>
      <c r="O12" s="412">
        <v>0.85483930909581018</v>
      </c>
      <c r="P12" s="412">
        <v>0.42628080396047929</v>
      </c>
      <c r="Q12" s="412">
        <v>0.63213796331585426</v>
      </c>
    </row>
    <row r="13" spans="2:17" ht="20" customHeight="1" x14ac:dyDescent="0.35">
      <c r="B13" s="411" t="s">
        <v>323</v>
      </c>
      <c r="C13" s="412">
        <v>0.83558035693954702</v>
      </c>
      <c r="D13" s="412">
        <v>0.30990388113327311</v>
      </c>
      <c r="E13" s="412">
        <v>0.74286491520761488</v>
      </c>
      <c r="F13" s="412">
        <v>0.7407715728140627</v>
      </c>
      <c r="G13" s="412">
        <v>0.4824226057463879</v>
      </c>
      <c r="H13" s="412">
        <v>6.3035817686809104E-2</v>
      </c>
      <c r="I13" s="412">
        <v>0.69390110852711628</v>
      </c>
      <c r="J13" s="412">
        <v>0.51088214090509165</v>
      </c>
      <c r="K13" s="412">
        <v>0.8139368406562878</v>
      </c>
      <c r="L13" s="412">
        <v>0.85069226971323675</v>
      </c>
      <c r="M13" s="412">
        <v>1</v>
      </c>
      <c r="N13" s="412">
        <v>0.64388993724211119</v>
      </c>
      <c r="O13" s="412">
        <v>0.73788545970032815</v>
      </c>
      <c r="P13" s="412">
        <v>0.30192497882582259</v>
      </c>
      <c r="Q13" s="412">
        <v>0.60713467936524723</v>
      </c>
    </row>
    <row r="14" spans="2:17" ht="20" customHeight="1" x14ac:dyDescent="0.35">
      <c r="B14" s="411" t="s">
        <v>112</v>
      </c>
      <c r="C14" s="412">
        <v>0.73202158888102609</v>
      </c>
      <c r="D14" s="412">
        <v>0.27699597965623285</v>
      </c>
      <c r="E14" s="412">
        <v>0.67976214661681555</v>
      </c>
      <c r="F14" s="412">
        <v>0.64234021201305336</v>
      </c>
      <c r="G14" s="412">
        <v>0.50307242512777628</v>
      </c>
      <c r="H14" s="412">
        <v>0.12194248435411335</v>
      </c>
      <c r="I14" s="412">
        <v>0.62284809893841531</v>
      </c>
      <c r="J14" s="412">
        <v>0.48004892625406048</v>
      </c>
      <c r="K14" s="412">
        <v>0.69245168554552705</v>
      </c>
      <c r="L14" s="412">
        <v>0.70874818822199903</v>
      </c>
      <c r="M14" s="412">
        <v>0.64388993724211119</v>
      </c>
      <c r="N14" s="412">
        <v>1</v>
      </c>
      <c r="O14" s="412">
        <v>0.70209030003567097</v>
      </c>
      <c r="P14" s="412">
        <v>0.33540377310131414</v>
      </c>
      <c r="Q14" s="412">
        <v>0.39387532631201244</v>
      </c>
    </row>
    <row r="15" spans="2:17" ht="20" customHeight="1" x14ac:dyDescent="0.35">
      <c r="B15" s="411" t="s">
        <v>358</v>
      </c>
      <c r="C15" s="412">
        <v>0.854425629948809</v>
      </c>
      <c r="D15" s="412">
        <v>0.29539168121521076</v>
      </c>
      <c r="E15" s="412">
        <v>0.78681633863042011</v>
      </c>
      <c r="F15" s="412">
        <v>0.68585898515032406</v>
      </c>
      <c r="G15" s="412">
        <v>0.54321007125099841</v>
      </c>
      <c r="H15" s="412">
        <v>0.28501882425690639</v>
      </c>
      <c r="I15" s="412">
        <v>0.64695575437590946</v>
      </c>
      <c r="J15" s="412">
        <v>0.49343731897033644</v>
      </c>
      <c r="K15" s="412">
        <v>0.80771408697399283</v>
      </c>
      <c r="L15" s="412">
        <v>0.85483930909581018</v>
      </c>
      <c r="M15" s="412">
        <v>0.73788545970032815</v>
      </c>
      <c r="N15" s="412">
        <v>0.70209030003567097</v>
      </c>
      <c r="O15" s="412">
        <v>1</v>
      </c>
      <c r="P15" s="412">
        <v>0.52072118516699961</v>
      </c>
      <c r="Q15" s="412">
        <v>0.49310712743918927</v>
      </c>
    </row>
    <row r="16" spans="2:17" ht="20" customHeight="1" x14ac:dyDescent="0.35">
      <c r="B16" s="411" t="s">
        <v>113</v>
      </c>
      <c r="C16" s="412">
        <v>0.41555024052433609</v>
      </c>
      <c r="D16" s="412">
        <v>6.7779485673247403E-2</v>
      </c>
      <c r="E16" s="412">
        <v>0.34486622258353272</v>
      </c>
      <c r="F16" s="412">
        <v>0.20483085548494848</v>
      </c>
      <c r="G16" s="412">
        <v>0.20869651529095137</v>
      </c>
      <c r="H16" s="412">
        <v>-1.3408744368662009E-2</v>
      </c>
      <c r="I16" s="412">
        <v>0.42468753826014688</v>
      </c>
      <c r="J16" s="412">
        <v>0.25992228077968904</v>
      </c>
      <c r="K16" s="412">
        <v>0.44950816832101004</v>
      </c>
      <c r="L16" s="412">
        <v>0.42628080396047929</v>
      </c>
      <c r="M16" s="412">
        <v>0.30192497882582259</v>
      </c>
      <c r="N16" s="412">
        <v>0.33540377310131414</v>
      </c>
      <c r="O16" s="412">
        <v>0.52072118516699961</v>
      </c>
      <c r="P16" s="412">
        <v>1</v>
      </c>
      <c r="Q16" s="412">
        <v>-0.11160968345691087</v>
      </c>
    </row>
    <row r="17" spans="2:17" x14ac:dyDescent="0.35">
      <c r="B17" s="411" t="s">
        <v>111</v>
      </c>
      <c r="C17" s="412">
        <v>0.62552571274282498</v>
      </c>
      <c r="D17" s="412">
        <v>-8.591166737776279E-2</v>
      </c>
      <c r="E17" s="412">
        <v>0.54576700431078096</v>
      </c>
      <c r="F17" s="412">
        <v>0.46326328159231839</v>
      </c>
      <c r="G17" s="412">
        <v>0.15119814780032667</v>
      </c>
      <c r="H17" s="412">
        <v>0.30381238350567291</v>
      </c>
      <c r="I17" s="412">
        <v>0.41614508564140595</v>
      </c>
      <c r="J17" s="412">
        <v>0.35035904486873309</v>
      </c>
      <c r="K17" s="412">
        <v>0.52301837697243148</v>
      </c>
      <c r="L17" s="412">
        <v>0.63213796331585426</v>
      </c>
      <c r="M17" s="412">
        <v>0.60713467936524723</v>
      </c>
      <c r="N17" s="412">
        <v>0.39387532631201244</v>
      </c>
      <c r="O17" s="412">
        <v>0.49310712743918927</v>
      </c>
      <c r="P17" s="412">
        <v>-0.11160968345691087</v>
      </c>
      <c r="Q17" s="412">
        <v>1</v>
      </c>
    </row>
    <row r="20" spans="2:17" ht="95.5" x14ac:dyDescent="0.35">
      <c r="B20" s="479" t="s">
        <v>450</v>
      </c>
      <c r="C20" s="410" t="s">
        <v>28</v>
      </c>
      <c r="D20" s="410" t="s">
        <v>257</v>
      </c>
      <c r="E20" s="410" t="s">
        <v>179</v>
      </c>
      <c r="F20" s="410" t="s">
        <v>276</v>
      </c>
      <c r="G20" s="410" t="s">
        <v>265</v>
      </c>
      <c r="H20" s="410" t="s">
        <v>181</v>
      </c>
      <c r="I20" s="410" t="s">
        <v>19</v>
      </c>
      <c r="J20" s="410" t="s">
        <v>20</v>
      </c>
      <c r="K20" s="410" t="s">
        <v>23</v>
      </c>
      <c r="L20" s="410" t="s">
        <v>18</v>
      </c>
      <c r="M20" s="410" t="s">
        <v>323</v>
      </c>
      <c r="N20" s="410" t="s">
        <v>112</v>
      </c>
      <c r="O20" s="410" t="s">
        <v>358</v>
      </c>
      <c r="P20" s="410" t="s">
        <v>111</v>
      </c>
      <c r="Q20" s="410"/>
    </row>
    <row r="21" spans="2:17" x14ac:dyDescent="0.35">
      <c r="B21" s="411" t="s">
        <v>28</v>
      </c>
      <c r="C21" s="412">
        <v>1</v>
      </c>
      <c r="D21" s="412">
        <v>0.17</v>
      </c>
      <c r="E21" s="412">
        <v>0.87</v>
      </c>
      <c r="F21" s="412">
        <v>0.92</v>
      </c>
      <c r="G21" s="412">
        <v>0.79</v>
      </c>
      <c r="H21" s="412">
        <v>0.28000000000000003</v>
      </c>
      <c r="I21" s="412">
        <v>0.76</v>
      </c>
      <c r="J21" s="412">
        <v>0.63</v>
      </c>
      <c r="K21" s="412">
        <v>0.87</v>
      </c>
      <c r="L21" s="412">
        <v>0.99</v>
      </c>
      <c r="M21" s="412">
        <v>0.81</v>
      </c>
      <c r="N21" s="412">
        <v>0.73</v>
      </c>
      <c r="O21" s="412">
        <v>0.84</v>
      </c>
      <c r="P21" s="412">
        <v>0.85</v>
      </c>
      <c r="Q21" s="412"/>
    </row>
    <row r="22" spans="2:17" x14ac:dyDescent="0.35">
      <c r="B22" s="411" t="s">
        <v>257</v>
      </c>
      <c r="C22" s="412">
        <v>0.17</v>
      </c>
      <c r="D22" s="412">
        <v>1</v>
      </c>
      <c r="E22" s="412">
        <v>0.13</v>
      </c>
      <c r="F22" s="412">
        <v>0.18</v>
      </c>
      <c r="G22" s="412">
        <v>7.0000000000000007E-2</v>
      </c>
      <c r="H22" s="412">
        <v>0</v>
      </c>
      <c r="I22" s="412">
        <v>-0.01</v>
      </c>
      <c r="J22" s="412">
        <v>0.05</v>
      </c>
      <c r="K22" s="412">
        <v>0.15</v>
      </c>
      <c r="L22" s="412">
        <v>0.16</v>
      </c>
      <c r="M22" s="412">
        <v>0.1</v>
      </c>
      <c r="N22" s="412">
        <v>0.08</v>
      </c>
      <c r="O22" s="412">
        <v>0.2</v>
      </c>
      <c r="P22" s="412">
        <v>0.08</v>
      </c>
      <c r="Q22" s="412"/>
    </row>
    <row r="23" spans="2:17" x14ac:dyDescent="0.35">
      <c r="B23" s="411" t="s">
        <v>179</v>
      </c>
      <c r="C23" s="412">
        <v>0.87</v>
      </c>
      <c r="D23" s="412">
        <v>0.13</v>
      </c>
      <c r="E23" s="412">
        <v>1</v>
      </c>
      <c r="F23" s="412">
        <v>0.82</v>
      </c>
      <c r="G23" s="412">
        <v>0.73</v>
      </c>
      <c r="H23" s="412">
        <v>0.32</v>
      </c>
      <c r="I23" s="412">
        <v>0.65</v>
      </c>
      <c r="J23" s="412">
        <v>0.55000000000000004</v>
      </c>
      <c r="K23" s="412">
        <v>0.73</v>
      </c>
      <c r="L23" s="412">
        <v>0.87</v>
      </c>
      <c r="M23" s="412">
        <v>0.69</v>
      </c>
      <c r="N23" s="412">
        <v>0.64</v>
      </c>
      <c r="O23" s="412">
        <v>0.77</v>
      </c>
      <c r="P23" s="412">
        <v>0.74</v>
      </c>
      <c r="Q23" s="412"/>
    </row>
    <row r="24" spans="2:17" x14ac:dyDescent="0.35">
      <c r="B24" s="411" t="s">
        <v>276</v>
      </c>
      <c r="C24" s="412">
        <v>0.92</v>
      </c>
      <c r="D24" s="412">
        <v>0.18</v>
      </c>
      <c r="E24" s="412">
        <v>0.82</v>
      </c>
      <c r="F24" s="412">
        <v>1</v>
      </c>
      <c r="G24" s="412">
        <v>0.77</v>
      </c>
      <c r="H24" s="412">
        <v>0.17</v>
      </c>
      <c r="I24" s="412">
        <v>0.73</v>
      </c>
      <c r="J24" s="412">
        <v>0.61</v>
      </c>
      <c r="K24" s="412">
        <v>0.87</v>
      </c>
      <c r="L24" s="412">
        <v>0.93</v>
      </c>
      <c r="M24" s="412">
        <v>0.86</v>
      </c>
      <c r="N24" s="412">
        <v>0.72</v>
      </c>
      <c r="O24" s="412">
        <v>0.81</v>
      </c>
      <c r="P24" s="412">
        <v>0.77</v>
      </c>
      <c r="Q24" s="412"/>
    </row>
    <row r="25" spans="2:17" x14ac:dyDescent="0.35">
      <c r="B25" s="411" t="s">
        <v>265</v>
      </c>
      <c r="C25" s="412">
        <v>0.79</v>
      </c>
      <c r="D25" s="412">
        <v>7.0000000000000007E-2</v>
      </c>
      <c r="E25" s="412">
        <v>0.73</v>
      </c>
      <c r="F25" s="412">
        <v>0.77</v>
      </c>
      <c r="G25" s="412">
        <v>1</v>
      </c>
      <c r="H25" s="412">
        <v>0.23</v>
      </c>
      <c r="I25" s="412">
        <v>0.62</v>
      </c>
      <c r="J25" s="412">
        <v>0.59</v>
      </c>
      <c r="K25" s="412">
        <v>0.73</v>
      </c>
      <c r="L25" s="412">
        <v>0.79</v>
      </c>
      <c r="M25" s="412">
        <v>0.64</v>
      </c>
      <c r="N25" s="412">
        <v>0.66</v>
      </c>
      <c r="O25" s="412">
        <v>0.77</v>
      </c>
      <c r="P25" s="412">
        <v>0.71</v>
      </c>
      <c r="Q25" s="412"/>
    </row>
    <row r="26" spans="2:17" x14ac:dyDescent="0.35">
      <c r="B26" s="411" t="s">
        <v>181</v>
      </c>
      <c r="C26" s="412">
        <v>0.28000000000000003</v>
      </c>
      <c r="D26" s="412">
        <v>0</v>
      </c>
      <c r="E26" s="412">
        <v>0.32</v>
      </c>
      <c r="F26" s="412">
        <v>0.17</v>
      </c>
      <c r="G26" s="412">
        <v>0.23</v>
      </c>
      <c r="H26" s="412">
        <v>1</v>
      </c>
      <c r="I26" s="412">
        <v>0.1</v>
      </c>
      <c r="J26" s="412">
        <v>0.15</v>
      </c>
      <c r="K26" s="412">
        <v>0.15</v>
      </c>
      <c r="L26" s="412">
        <v>0.28999999999999998</v>
      </c>
      <c r="M26" s="412">
        <v>7.0000000000000007E-2</v>
      </c>
      <c r="N26" s="412">
        <v>0.17</v>
      </c>
      <c r="O26" s="412">
        <v>0.42</v>
      </c>
      <c r="P26" s="412">
        <v>0.31</v>
      </c>
      <c r="Q26" s="412"/>
    </row>
    <row r="27" spans="2:17" x14ac:dyDescent="0.35">
      <c r="B27" s="411" t="s">
        <v>19</v>
      </c>
      <c r="C27" s="412">
        <v>0.76</v>
      </c>
      <c r="D27" s="412">
        <v>-0.01</v>
      </c>
      <c r="E27" s="412">
        <v>0.65</v>
      </c>
      <c r="F27" s="412">
        <v>0.73</v>
      </c>
      <c r="G27" s="412">
        <v>0.62</v>
      </c>
      <c r="H27" s="412">
        <v>0.1</v>
      </c>
      <c r="I27" s="412">
        <v>1</v>
      </c>
      <c r="J27" s="412">
        <v>0.45</v>
      </c>
      <c r="K27" s="412">
        <v>0.77</v>
      </c>
      <c r="L27" s="412">
        <v>0.76</v>
      </c>
      <c r="M27" s="412">
        <v>0.72</v>
      </c>
      <c r="N27" s="412">
        <v>0.63</v>
      </c>
      <c r="O27" s="412">
        <v>0.57999999999999996</v>
      </c>
      <c r="P27" s="412">
        <v>0.71</v>
      </c>
      <c r="Q27" s="412"/>
    </row>
    <row r="28" spans="2:17" x14ac:dyDescent="0.35">
      <c r="B28" s="411" t="s">
        <v>20</v>
      </c>
      <c r="C28" s="412">
        <v>0.63</v>
      </c>
      <c r="D28" s="412">
        <v>0.05</v>
      </c>
      <c r="E28" s="412">
        <v>0.55000000000000004</v>
      </c>
      <c r="F28" s="412">
        <v>0.61</v>
      </c>
      <c r="G28" s="412">
        <v>0.59</v>
      </c>
      <c r="H28" s="412">
        <v>0.15</v>
      </c>
      <c r="I28" s="412">
        <v>0.45</v>
      </c>
      <c r="J28" s="412">
        <v>1</v>
      </c>
      <c r="K28" s="412">
        <v>0.6</v>
      </c>
      <c r="L28" s="412">
        <v>0.62</v>
      </c>
      <c r="M28" s="412">
        <v>0.55000000000000004</v>
      </c>
      <c r="N28" s="412">
        <v>0.51</v>
      </c>
      <c r="O28" s="412">
        <v>0.52</v>
      </c>
      <c r="P28" s="412">
        <v>0.54</v>
      </c>
      <c r="Q28" s="412"/>
    </row>
    <row r="29" spans="2:17" x14ac:dyDescent="0.35">
      <c r="B29" s="411" t="s">
        <v>23</v>
      </c>
      <c r="C29" s="412">
        <v>0.87</v>
      </c>
      <c r="D29" s="412">
        <v>0.15</v>
      </c>
      <c r="E29" s="412">
        <v>0.73</v>
      </c>
      <c r="F29" s="412">
        <v>0.87</v>
      </c>
      <c r="G29" s="412">
        <v>0.73</v>
      </c>
      <c r="H29" s="412">
        <v>0.15</v>
      </c>
      <c r="I29" s="412">
        <v>0.77</v>
      </c>
      <c r="J29" s="412">
        <v>0.6</v>
      </c>
      <c r="K29" s="412">
        <v>1</v>
      </c>
      <c r="L29" s="412">
        <v>0.86</v>
      </c>
      <c r="M29" s="412">
        <v>0.81</v>
      </c>
      <c r="N29" s="412">
        <v>0.71</v>
      </c>
      <c r="O29" s="412">
        <v>0.75</v>
      </c>
      <c r="P29" s="412">
        <v>0.8</v>
      </c>
      <c r="Q29" s="412"/>
    </row>
    <row r="30" spans="2:17" x14ac:dyDescent="0.35">
      <c r="B30" s="411" t="s">
        <v>18</v>
      </c>
      <c r="C30" s="412">
        <v>0.99</v>
      </c>
      <c r="D30" s="412">
        <v>0.16</v>
      </c>
      <c r="E30" s="412">
        <v>0.87</v>
      </c>
      <c r="F30" s="412">
        <v>0.93</v>
      </c>
      <c r="G30" s="412">
        <v>0.79</v>
      </c>
      <c r="H30" s="412">
        <v>0.28999999999999998</v>
      </c>
      <c r="I30" s="412">
        <v>0.76</v>
      </c>
      <c r="J30" s="412">
        <v>0.62</v>
      </c>
      <c r="K30" s="412">
        <v>0.86</v>
      </c>
      <c r="L30" s="412">
        <v>1</v>
      </c>
      <c r="M30" s="412">
        <v>0.82</v>
      </c>
      <c r="N30" s="412">
        <v>0.73</v>
      </c>
      <c r="O30" s="412">
        <v>0.84</v>
      </c>
      <c r="P30" s="412">
        <v>0.84</v>
      </c>
      <c r="Q30" s="412"/>
    </row>
    <row r="31" spans="2:17" x14ac:dyDescent="0.35">
      <c r="B31" s="411" t="s">
        <v>323</v>
      </c>
      <c r="C31" s="412">
        <v>0.81</v>
      </c>
      <c r="D31" s="412">
        <v>0.1</v>
      </c>
      <c r="E31" s="412">
        <v>0.69</v>
      </c>
      <c r="F31" s="412">
        <v>0.86</v>
      </c>
      <c r="G31" s="412">
        <v>0.64</v>
      </c>
      <c r="H31" s="412">
        <v>7.0000000000000007E-2</v>
      </c>
      <c r="I31" s="412">
        <v>0.72</v>
      </c>
      <c r="J31" s="412">
        <v>0.55000000000000004</v>
      </c>
      <c r="K31" s="412">
        <v>0.81</v>
      </c>
      <c r="L31" s="412">
        <v>0.82</v>
      </c>
      <c r="M31" s="412">
        <v>1</v>
      </c>
      <c r="N31" s="412">
        <v>0.63</v>
      </c>
      <c r="O31" s="412">
        <v>0.64</v>
      </c>
      <c r="P31" s="412">
        <v>0.76</v>
      </c>
      <c r="Q31" s="412"/>
    </row>
    <row r="32" spans="2:17" x14ac:dyDescent="0.35">
      <c r="B32" s="411" t="s">
        <v>112</v>
      </c>
      <c r="C32" s="412">
        <v>0.73</v>
      </c>
      <c r="D32" s="412">
        <v>0.08</v>
      </c>
      <c r="E32" s="412">
        <v>0.64</v>
      </c>
      <c r="F32" s="412">
        <v>0.72</v>
      </c>
      <c r="G32" s="412">
        <v>0.66</v>
      </c>
      <c r="H32" s="412">
        <v>0.17</v>
      </c>
      <c r="I32" s="412">
        <v>0.63</v>
      </c>
      <c r="J32" s="412">
        <v>0.51</v>
      </c>
      <c r="K32" s="412">
        <v>0.71</v>
      </c>
      <c r="L32" s="412">
        <v>0.73</v>
      </c>
      <c r="M32" s="412">
        <v>0.63</v>
      </c>
      <c r="N32" s="412">
        <v>1</v>
      </c>
      <c r="O32" s="412">
        <v>0.7</v>
      </c>
      <c r="P32" s="412">
        <v>0.59</v>
      </c>
      <c r="Q32" s="412"/>
    </row>
    <row r="33" spans="2:17" x14ac:dyDescent="0.35">
      <c r="B33" s="411" t="s">
        <v>358</v>
      </c>
      <c r="C33" s="412">
        <v>0.84</v>
      </c>
      <c r="D33" s="412">
        <v>0.2</v>
      </c>
      <c r="E33" s="412">
        <v>0.77</v>
      </c>
      <c r="F33" s="412">
        <v>0.81</v>
      </c>
      <c r="G33" s="412">
        <v>0.77</v>
      </c>
      <c r="H33" s="412">
        <v>0.42</v>
      </c>
      <c r="I33" s="412">
        <v>0.57999999999999996</v>
      </c>
      <c r="J33" s="412">
        <v>0.52</v>
      </c>
      <c r="K33" s="412">
        <v>0.75</v>
      </c>
      <c r="L33" s="412">
        <v>0.84</v>
      </c>
      <c r="M33" s="412">
        <v>0.64</v>
      </c>
      <c r="N33" s="412">
        <v>0.7</v>
      </c>
      <c r="O33" s="412">
        <v>1</v>
      </c>
      <c r="P33" s="412">
        <v>0.74</v>
      </c>
      <c r="Q33" s="412"/>
    </row>
    <row r="34" spans="2:17" x14ac:dyDescent="0.35">
      <c r="B34" s="411" t="s">
        <v>111</v>
      </c>
      <c r="C34" s="412">
        <v>0.85</v>
      </c>
      <c r="D34" s="412">
        <v>0.08</v>
      </c>
      <c r="E34" s="412">
        <v>0.74</v>
      </c>
      <c r="F34" s="412">
        <v>0.77</v>
      </c>
      <c r="G34" s="412">
        <v>0.71</v>
      </c>
      <c r="H34" s="412">
        <v>0.31</v>
      </c>
      <c r="I34" s="412">
        <v>0.71</v>
      </c>
      <c r="J34" s="412">
        <v>0.54</v>
      </c>
      <c r="K34" s="412">
        <v>0.8</v>
      </c>
      <c r="L34" s="412">
        <v>0.84</v>
      </c>
      <c r="M34" s="412">
        <v>0.76</v>
      </c>
      <c r="N34" s="412">
        <v>0.59</v>
      </c>
      <c r="O34" s="412">
        <v>0.74</v>
      </c>
      <c r="P34" s="412">
        <v>1</v>
      </c>
      <c r="Q34" s="412"/>
    </row>
    <row r="38" spans="2:17" ht="96" x14ac:dyDescent="0.35">
      <c r="B38" s="479" t="s">
        <v>449</v>
      </c>
      <c r="C38" s="410" t="s">
        <v>28</v>
      </c>
      <c r="D38" s="410" t="s">
        <v>257</v>
      </c>
      <c r="E38" s="410" t="s">
        <v>179</v>
      </c>
      <c r="F38" s="410" t="s">
        <v>276</v>
      </c>
      <c r="G38" s="410" t="s">
        <v>265</v>
      </c>
      <c r="H38" s="410" t="s">
        <v>181</v>
      </c>
      <c r="I38" s="410" t="s">
        <v>19</v>
      </c>
      <c r="J38" s="410" t="s">
        <v>20</v>
      </c>
      <c r="K38" s="410" t="s">
        <v>23</v>
      </c>
      <c r="L38" s="410" t="s">
        <v>18</v>
      </c>
      <c r="M38" s="410" t="s">
        <v>323</v>
      </c>
      <c r="N38" s="410" t="s">
        <v>112</v>
      </c>
      <c r="O38" s="410" t="s">
        <v>358</v>
      </c>
      <c r="P38" s="410" t="s">
        <v>113</v>
      </c>
      <c r="Q38" s="410"/>
    </row>
    <row r="39" spans="2:17" x14ac:dyDescent="0.35">
      <c r="B39" s="411" t="s">
        <v>28</v>
      </c>
      <c r="C39" s="412">
        <v>1</v>
      </c>
      <c r="D39" s="412">
        <v>0.35</v>
      </c>
      <c r="E39" s="412">
        <v>0.79</v>
      </c>
      <c r="F39" s="412">
        <v>0.7</v>
      </c>
      <c r="G39" s="412">
        <v>0.56999999999999995</v>
      </c>
      <c r="H39" s="412">
        <v>0.43</v>
      </c>
      <c r="I39" s="412">
        <v>0.8</v>
      </c>
      <c r="J39" s="412">
        <v>0.56999999999999995</v>
      </c>
      <c r="K39" s="412">
        <v>0.87</v>
      </c>
      <c r="L39" s="412">
        <v>0.94</v>
      </c>
      <c r="M39" s="412">
        <v>0.81</v>
      </c>
      <c r="N39" s="412">
        <v>0.7</v>
      </c>
      <c r="O39" s="412">
        <v>0.86</v>
      </c>
      <c r="P39" s="412">
        <v>0.7</v>
      </c>
      <c r="Q39" s="412"/>
    </row>
    <row r="40" spans="2:17" x14ac:dyDescent="0.35">
      <c r="B40" s="411" t="s">
        <v>257</v>
      </c>
      <c r="C40" s="412">
        <v>0.35</v>
      </c>
      <c r="D40" s="412">
        <v>1</v>
      </c>
      <c r="E40" s="412">
        <v>0.67</v>
      </c>
      <c r="F40" s="412">
        <v>0.78</v>
      </c>
      <c r="G40" s="412">
        <v>0.82</v>
      </c>
      <c r="H40" s="412">
        <v>-7.0000000000000007E-2</v>
      </c>
      <c r="I40" s="412">
        <v>0.3</v>
      </c>
      <c r="J40" s="412">
        <v>0.18</v>
      </c>
      <c r="K40" s="412">
        <v>0.31</v>
      </c>
      <c r="L40" s="412">
        <v>0.24</v>
      </c>
      <c r="M40" s="412">
        <v>0.59</v>
      </c>
      <c r="N40" s="412">
        <v>0.41</v>
      </c>
      <c r="O40" s="412">
        <v>0.36</v>
      </c>
      <c r="P40" s="412">
        <v>-0.05</v>
      </c>
      <c r="Q40" s="412"/>
    </row>
    <row r="41" spans="2:17" x14ac:dyDescent="0.35">
      <c r="B41" s="411" t="s">
        <v>179</v>
      </c>
      <c r="C41" s="412">
        <v>0.79</v>
      </c>
      <c r="D41" s="412">
        <v>0.67</v>
      </c>
      <c r="E41" s="412">
        <v>1</v>
      </c>
      <c r="F41" s="412">
        <v>0.82</v>
      </c>
      <c r="G41" s="412">
        <v>0.77</v>
      </c>
      <c r="H41" s="412">
        <v>0.33</v>
      </c>
      <c r="I41" s="412">
        <v>0.66</v>
      </c>
      <c r="J41" s="412">
        <v>0.46</v>
      </c>
      <c r="K41" s="412">
        <v>0.68</v>
      </c>
      <c r="L41" s="412">
        <v>0.72</v>
      </c>
      <c r="M41" s="412">
        <v>0.82</v>
      </c>
      <c r="N41" s="412">
        <v>0.74</v>
      </c>
      <c r="O41" s="412">
        <v>0.74</v>
      </c>
      <c r="P41" s="412">
        <v>0.49</v>
      </c>
      <c r="Q41" s="412"/>
    </row>
    <row r="42" spans="2:17" x14ac:dyDescent="0.35">
      <c r="B42" s="411" t="s">
        <v>276</v>
      </c>
      <c r="C42" s="412">
        <v>0.7</v>
      </c>
      <c r="D42" s="412">
        <v>0.78</v>
      </c>
      <c r="E42" s="412">
        <v>0.82</v>
      </c>
      <c r="F42" s="412">
        <v>1</v>
      </c>
      <c r="G42" s="412">
        <v>0.89</v>
      </c>
      <c r="H42" s="412">
        <v>0.19</v>
      </c>
      <c r="I42" s="412">
        <v>0.6</v>
      </c>
      <c r="J42" s="412">
        <v>0.39</v>
      </c>
      <c r="K42" s="412">
        <v>0.62</v>
      </c>
      <c r="L42" s="412">
        <v>0.55000000000000004</v>
      </c>
      <c r="M42" s="412">
        <v>0.68</v>
      </c>
      <c r="N42" s="412">
        <v>0.59</v>
      </c>
      <c r="O42" s="412">
        <v>0.57999999999999996</v>
      </c>
      <c r="P42" s="412">
        <v>0.25</v>
      </c>
      <c r="Q42" s="412"/>
    </row>
    <row r="43" spans="2:17" x14ac:dyDescent="0.35">
      <c r="B43" s="411" t="s">
        <v>265</v>
      </c>
      <c r="C43" s="412">
        <v>0.56999999999999995</v>
      </c>
      <c r="D43" s="412">
        <v>0.82</v>
      </c>
      <c r="E43" s="412">
        <v>0.77</v>
      </c>
      <c r="F43" s="412">
        <v>0.89</v>
      </c>
      <c r="G43" s="412">
        <v>1</v>
      </c>
      <c r="H43" s="412">
        <v>0.05</v>
      </c>
      <c r="I43" s="412">
        <v>0.48</v>
      </c>
      <c r="J43" s="412">
        <v>0.36</v>
      </c>
      <c r="K43" s="412">
        <v>0.51</v>
      </c>
      <c r="L43" s="412">
        <v>0.41</v>
      </c>
      <c r="M43" s="412">
        <v>0.63</v>
      </c>
      <c r="N43" s="412">
        <v>0.54</v>
      </c>
      <c r="O43" s="412">
        <v>0.51</v>
      </c>
      <c r="P43" s="412">
        <v>0.11</v>
      </c>
      <c r="Q43" s="412"/>
    </row>
    <row r="44" spans="2:17" x14ac:dyDescent="0.35">
      <c r="B44" s="411" t="s">
        <v>181</v>
      </c>
      <c r="C44" s="412">
        <v>0.43</v>
      </c>
      <c r="D44" s="412">
        <v>-7.0000000000000007E-2</v>
      </c>
      <c r="E44" s="412">
        <v>0.33</v>
      </c>
      <c r="F44" s="412">
        <v>0.19</v>
      </c>
      <c r="G44" s="412">
        <v>0.05</v>
      </c>
      <c r="H44" s="412">
        <v>1</v>
      </c>
      <c r="I44" s="412">
        <v>0.22</v>
      </c>
      <c r="J44" s="412">
        <v>0.22</v>
      </c>
      <c r="K44" s="412">
        <v>0.35</v>
      </c>
      <c r="L44" s="412">
        <v>0.46</v>
      </c>
      <c r="M44" s="412">
        <v>0.28000000000000003</v>
      </c>
      <c r="N44" s="412">
        <v>0.27</v>
      </c>
      <c r="O44" s="412">
        <v>0.48</v>
      </c>
      <c r="P44" s="412">
        <v>0.53</v>
      </c>
      <c r="Q44" s="412"/>
    </row>
    <row r="45" spans="2:17" x14ac:dyDescent="0.35">
      <c r="B45" s="411" t="s">
        <v>19</v>
      </c>
      <c r="C45" s="412">
        <v>0.8</v>
      </c>
      <c r="D45" s="412">
        <v>0.3</v>
      </c>
      <c r="E45" s="412">
        <v>0.66</v>
      </c>
      <c r="F45" s="412">
        <v>0.6</v>
      </c>
      <c r="G45" s="412">
        <v>0.48</v>
      </c>
      <c r="H45" s="412">
        <v>0.22</v>
      </c>
      <c r="I45" s="412">
        <v>1</v>
      </c>
      <c r="J45" s="412">
        <v>0.38</v>
      </c>
      <c r="K45" s="412">
        <v>0.8</v>
      </c>
      <c r="L45" s="412">
        <v>0.74</v>
      </c>
      <c r="M45" s="412">
        <v>0.67</v>
      </c>
      <c r="N45" s="412">
        <v>0.59</v>
      </c>
      <c r="O45" s="412">
        <v>0.69</v>
      </c>
      <c r="P45" s="412">
        <v>0.57999999999999996</v>
      </c>
      <c r="Q45" s="412"/>
    </row>
    <row r="46" spans="2:17" x14ac:dyDescent="0.35">
      <c r="B46" s="411" t="s">
        <v>20</v>
      </c>
      <c r="C46" s="412">
        <v>0.56999999999999995</v>
      </c>
      <c r="D46" s="412">
        <v>0.18</v>
      </c>
      <c r="E46" s="412">
        <v>0.46</v>
      </c>
      <c r="F46" s="412">
        <v>0.39</v>
      </c>
      <c r="G46" s="412">
        <v>0.36</v>
      </c>
      <c r="H46" s="412">
        <v>0.22</v>
      </c>
      <c r="I46" s="412">
        <v>0.38</v>
      </c>
      <c r="J46" s="412">
        <v>1</v>
      </c>
      <c r="K46" s="412">
        <v>0.51</v>
      </c>
      <c r="L46" s="412">
        <v>0.54</v>
      </c>
      <c r="M46" s="412">
        <v>0.44</v>
      </c>
      <c r="N46" s="412">
        <v>0.43</v>
      </c>
      <c r="O46" s="412">
        <v>0.46</v>
      </c>
      <c r="P46" s="412">
        <v>0.39</v>
      </c>
      <c r="Q46" s="412"/>
    </row>
    <row r="47" spans="2:17" x14ac:dyDescent="0.35">
      <c r="B47" s="411" t="s">
        <v>23</v>
      </c>
      <c r="C47" s="412">
        <v>0.87</v>
      </c>
      <c r="D47" s="412">
        <v>0.31</v>
      </c>
      <c r="E47" s="412">
        <v>0.68</v>
      </c>
      <c r="F47" s="412">
        <v>0.62</v>
      </c>
      <c r="G47" s="412">
        <v>0.51</v>
      </c>
      <c r="H47" s="412">
        <v>0.35</v>
      </c>
      <c r="I47" s="412">
        <v>0.8</v>
      </c>
      <c r="J47" s="412">
        <v>0.51</v>
      </c>
      <c r="K47" s="412">
        <v>1</v>
      </c>
      <c r="L47" s="412">
        <v>0.83</v>
      </c>
      <c r="M47" s="412">
        <v>0.79</v>
      </c>
      <c r="N47" s="412">
        <v>0.64</v>
      </c>
      <c r="O47" s="412">
        <v>0.84</v>
      </c>
      <c r="P47" s="412">
        <v>0.66</v>
      </c>
      <c r="Q47" s="412"/>
    </row>
    <row r="48" spans="2:17" x14ac:dyDescent="0.35">
      <c r="B48" s="411" t="s">
        <v>18</v>
      </c>
      <c r="C48" s="412">
        <v>0.94</v>
      </c>
      <c r="D48" s="412">
        <v>0.24</v>
      </c>
      <c r="E48" s="412">
        <v>0.72</v>
      </c>
      <c r="F48" s="412">
        <v>0.55000000000000004</v>
      </c>
      <c r="G48" s="412">
        <v>0.41</v>
      </c>
      <c r="H48" s="412">
        <v>0.46</v>
      </c>
      <c r="I48" s="412">
        <v>0.74</v>
      </c>
      <c r="J48" s="412">
        <v>0.54</v>
      </c>
      <c r="K48" s="412">
        <v>0.83</v>
      </c>
      <c r="L48" s="412">
        <v>1</v>
      </c>
      <c r="M48" s="412">
        <v>0.84</v>
      </c>
      <c r="N48" s="412">
        <v>0.66</v>
      </c>
      <c r="O48" s="412">
        <v>0.87</v>
      </c>
      <c r="P48" s="412">
        <v>0.74</v>
      </c>
      <c r="Q48" s="412"/>
    </row>
    <row r="49" spans="2:17" x14ac:dyDescent="0.35">
      <c r="B49" s="411" t="s">
        <v>323</v>
      </c>
      <c r="C49" s="412">
        <v>0.81</v>
      </c>
      <c r="D49" s="412">
        <v>0.59</v>
      </c>
      <c r="E49" s="412">
        <v>0.82</v>
      </c>
      <c r="F49" s="412">
        <v>0.68</v>
      </c>
      <c r="G49" s="412">
        <v>0.63</v>
      </c>
      <c r="H49" s="412">
        <v>0.28000000000000003</v>
      </c>
      <c r="I49" s="412">
        <v>0.67</v>
      </c>
      <c r="J49" s="412">
        <v>0.44</v>
      </c>
      <c r="K49" s="412">
        <v>0.79</v>
      </c>
      <c r="L49" s="412">
        <v>0.84</v>
      </c>
      <c r="M49" s="412">
        <v>1</v>
      </c>
      <c r="N49" s="412">
        <v>0.68</v>
      </c>
      <c r="O49" s="412">
        <v>0.86</v>
      </c>
      <c r="P49" s="412">
        <v>0.55000000000000004</v>
      </c>
      <c r="Q49" s="412"/>
    </row>
    <row r="50" spans="2:17" x14ac:dyDescent="0.35">
      <c r="B50" s="411" t="s">
        <v>112</v>
      </c>
      <c r="C50" s="412">
        <v>0.7</v>
      </c>
      <c r="D50" s="412">
        <v>0.41</v>
      </c>
      <c r="E50" s="412">
        <v>0.74</v>
      </c>
      <c r="F50" s="412">
        <v>0.59</v>
      </c>
      <c r="G50" s="412">
        <v>0.54</v>
      </c>
      <c r="H50" s="412">
        <v>0.27</v>
      </c>
      <c r="I50" s="412">
        <v>0.59</v>
      </c>
      <c r="J50" s="412">
        <v>0.43</v>
      </c>
      <c r="K50" s="412">
        <v>0.64</v>
      </c>
      <c r="L50" s="412">
        <v>0.66</v>
      </c>
      <c r="M50" s="412">
        <v>0.68</v>
      </c>
      <c r="N50" s="412">
        <v>1</v>
      </c>
      <c r="O50" s="412">
        <v>0.7</v>
      </c>
      <c r="P50" s="412">
        <v>0.48</v>
      </c>
      <c r="Q50" s="412"/>
    </row>
    <row r="51" spans="2:17" x14ac:dyDescent="0.35">
      <c r="B51" s="411" t="s">
        <v>358</v>
      </c>
      <c r="C51" s="412">
        <v>0.86</v>
      </c>
      <c r="D51" s="412">
        <v>0.36</v>
      </c>
      <c r="E51" s="412">
        <v>0.74</v>
      </c>
      <c r="F51" s="412">
        <v>0.57999999999999996</v>
      </c>
      <c r="G51" s="412">
        <v>0.51</v>
      </c>
      <c r="H51" s="412">
        <v>0.48</v>
      </c>
      <c r="I51" s="412">
        <v>0.69</v>
      </c>
      <c r="J51" s="412">
        <v>0.46</v>
      </c>
      <c r="K51" s="412">
        <v>0.84</v>
      </c>
      <c r="L51" s="412">
        <v>0.87</v>
      </c>
      <c r="M51" s="412">
        <v>0.86</v>
      </c>
      <c r="N51" s="412">
        <v>0.7</v>
      </c>
      <c r="O51" s="412">
        <v>1</v>
      </c>
      <c r="P51" s="412">
        <v>0.76</v>
      </c>
      <c r="Q51" s="412"/>
    </row>
    <row r="52" spans="2:17" x14ac:dyDescent="0.35">
      <c r="B52" s="411" t="s">
        <v>113</v>
      </c>
      <c r="C52" s="412">
        <v>0.7</v>
      </c>
      <c r="D52" s="412">
        <v>-0.05</v>
      </c>
      <c r="E52" s="412">
        <v>0.49</v>
      </c>
      <c r="F52" s="412">
        <v>0.25</v>
      </c>
      <c r="G52" s="412">
        <v>0.11</v>
      </c>
      <c r="H52" s="412">
        <v>0.53</v>
      </c>
      <c r="I52" s="412">
        <v>0.57999999999999996</v>
      </c>
      <c r="J52" s="412">
        <v>0.39</v>
      </c>
      <c r="K52" s="412">
        <v>0.66</v>
      </c>
      <c r="L52" s="412">
        <v>0.74</v>
      </c>
      <c r="M52" s="412">
        <v>0.55000000000000004</v>
      </c>
      <c r="N52" s="412">
        <v>0.48</v>
      </c>
      <c r="O52" s="412">
        <v>0.76</v>
      </c>
      <c r="P52" s="412">
        <v>1</v>
      </c>
      <c r="Q52" s="412"/>
    </row>
  </sheetData>
  <conditionalFormatting sqref="C3:Q17">
    <cfRule type="cellIs" dxfId="2" priority="4" operator="greaterThan">
      <formula>0.5</formula>
    </cfRule>
  </conditionalFormatting>
  <conditionalFormatting sqref="C21:Q34">
    <cfRule type="cellIs" dxfId="1" priority="2" operator="greaterThan">
      <formula>0.5</formula>
    </cfRule>
  </conditionalFormatting>
  <conditionalFormatting sqref="C39:Q52">
    <cfRule type="cellIs" dxfId="0" priority="1" operator="greaterThan">
      <formula>0.5</formula>
    </cfRule>
  </conditionalFormatting>
  <pageMargins left="0.75" right="0.75" top="1" bottom="1" header="0.5" footer="0.5"/>
  <pageSetup paperSize="9" orientation="portrait" r:id="rId1"/>
  <headerFooter alignWithMargins="0">
    <oddHeader>&amp;L&amp;"Calibri"&amp;12&amp;K8E6A00Confidential&amp;1#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5FBF3-D389-47B0-A746-1A51F7BDCBC3}">
  <sheetPr codeName="Sheet5">
    <tabColor theme="9" tint="0.59999389629810485"/>
  </sheetPr>
  <dimension ref="B1:AC72"/>
  <sheetViews>
    <sheetView showGridLines="0" zoomScale="70" zoomScaleNormal="70" workbookViewId="0">
      <pane xSplit="5" ySplit="4" topLeftCell="S36" activePane="bottomRight" state="frozen"/>
      <selection pane="topRight"/>
      <selection pane="bottomLeft"/>
      <selection pane="bottomRight" activeCell="S3" sqref="S3:U3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18.453125" customWidth="1"/>
    <col min="6" max="6" width="9.6328125" customWidth="1"/>
    <col min="7" max="7" width="15.36328125" customWidth="1"/>
    <col min="8" max="8" width="13.453125" customWidth="1"/>
    <col min="9" max="9" width="15.453125" customWidth="1"/>
    <col min="10" max="10" width="14.7265625" customWidth="1"/>
    <col min="11" max="11" width="22.7265625" customWidth="1"/>
    <col min="12" max="12" width="18.08984375" customWidth="1"/>
    <col min="13" max="13" width="19.6328125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>
      <c r="G1" t="s">
        <v>270</v>
      </c>
      <c r="H1">
        <v>13514</v>
      </c>
      <c r="I1">
        <v>6536</v>
      </c>
    </row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1'!$D5,Controls!$J$4:$J$100,0)),"-")</f>
        <v>16</v>
      </c>
      <c r="C5" s="364" t="str">
        <f>IFERROR(INDEX(Controls!$F$4:$F$200,MATCH('Model 1'!$E5,Controls!$G$4:$G$200,0)),"-")</f>
        <v>No Ad &amp; Tf</v>
      </c>
      <c r="D5" s="346" t="str">
        <f>IFERROR(INDEX(Controls!$H$4:$H$200,MATCH('Model 1'!$E5,Controls!$G$4:$G$200,0)),"-")</f>
        <v>Intercept</v>
      </c>
      <c r="E5" s="28" t="s">
        <v>6</v>
      </c>
      <c r="F5" s="29"/>
      <c r="G5" s="30">
        <v>-1267.26322671452</v>
      </c>
      <c r="H5" s="30">
        <v>50.005339063336656</v>
      </c>
      <c r="I5" s="30">
        <v>-25.342558423799648</v>
      </c>
      <c r="J5" s="253">
        <v>2.0759448933125072E-133</v>
      </c>
      <c r="K5" s="30">
        <v>0</v>
      </c>
      <c r="L5" s="32">
        <v>5040</v>
      </c>
      <c r="M5" s="32">
        <v>493920.30199999933</v>
      </c>
      <c r="N5" s="32">
        <v>2520</v>
      </c>
      <c r="O5" s="32">
        <v>253584.23500000022</v>
      </c>
      <c r="P5" s="33">
        <v>-12.93124950883511</v>
      </c>
      <c r="Q5" s="34">
        <v>-12.59346162162087</v>
      </c>
      <c r="R5" s="306">
        <f>IFERROR(G5*N5,"-")</f>
        <v>-3193503.3313205903</v>
      </c>
      <c r="S5" s="307">
        <f>IFERROR($Q5*$O5*Controls!$C$5,"-")</f>
        <v>-1986359072.0814073</v>
      </c>
      <c r="T5" s="307" t="str">
        <f>IFERROR(INDEX('Vendor Level Info'!$I$4:$I$50,MATCH(SUBSTITUTE(SUBSTITUTE('Model 1'!$D5,"_pre",""),"_post",""),'Vendor Level Info'!$F$4:$F$50,0)),"-")</f>
        <v>-</v>
      </c>
      <c r="U5" s="377">
        <f>IFERROR(S5/$T5,0)</f>
        <v>0</v>
      </c>
      <c r="V5" s="307">
        <f>IFERROR($Q5*$O5*Controls!$C$4,"-")</f>
        <v>-1686169758.9372716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1'!$D6,Controls!$J$4:$J$100,0)),"-")</f>
        <v>17</v>
      </c>
      <c r="C6" s="365" t="str">
        <f>IFERROR(INDEX(Controls!$F$4:$F$200,MATCH('Model 1'!$E6,Controls!$G$4:$G$200,0)),"-")</f>
        <v>No Ad &amp; Tf</v>
      </c>
      <c r="D6" s="342" t="str">
        <f>IFERROR(INDEX(Controls!$H$4:$H$200,MATCH('Model 1'!$E6,Controls!$G$4:$G$200,0)),"-")</f>
        <v>RTIME</v>
      </c>
      <c r="E6" s="11" t="s">
        <v>8</v>
      </c>
      <c r="F6" s="12"/>
      <c r="G6" s="13">
        <v>54.097030178330641</v>
      </c>
      <c r="H6" s="13">
        <v>2.1301022946289652</v>
      </c>
      <c r="I6" s="13">
        <v>25.396447069577757</v>
      </c>
      <c r="J6" s="254">
        <v>6.1711253149404224E-134</v>
      </c>
      <c r="K6" s="13">
        <v>2470.2246386317033</v>
      </c>
      <c r="L6" s="25">
        <v>63000</v>
      </c>
      <c r="M6" s="25">
        <v>493920.30199999933</v>
      </c>
      <c r="N6" s="25">
        <v>18900</v>
      </c>
      <c r="O6" s="25">
        <v>253584.23500000022</v>
      </c>
      <c r="P6" s="14">
        <v>6.900127181317675</v>
      </c>
      <c r="Q6" s="15">
        <v>4.0319299437934237</v>
      </c>
      <c r="R6" s="62">
        <f t="shared" ref="R6:R69" si="0">IFERROR(G6*N6,"-")</f>
        <v>1022433.8703704491</v>
      </c>
      <c r="S6" s="27">
        <f>IFERROR($Q6*$O6*Controls!$C$5,"-")</f>
        <v>635953867.3704195</v>
      </c>
      <c r="T6" s="27" t="str">
        <f>IFERROR(INDEX('Vendor Level Info'!$I$4:$I$50,MATCH(SUBSTITUTE(SUBSTITUTE('Model 1'!$D6,"_pre",""),"_post",""),'Vendor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539845083.55559719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1'!$D7,Controls!$J$4:$J$100,0)),"-")</f>
        <v>18</v>
      </c>
      <c r="C7" s="365" t="str">
        <f>IFERROR(INDEX(Controls!$F$4:$F$200,MATCH('Model 1'!$E7,Controls!$G$4:$G$200,0)),"-")</f>
        <v>No Ad &amp; Tf</v>
      </c>
      <c r="D7" s="342" t="str">
        <f>IFERROR(INDEX(Controls!$H$4:$H$200,MATCH('Model 1'!$E7,Controls!$G$4:$G$200,0)),"-")</f>
        <v>T1</v>
      </c>
      <c r="E7" s="11" t="s">
        <v>33</v>
      </c>
      <c r="F7" s="12"/>
      <c r="G7" s="13">
        <v>1207.4138645568207</v>
      </c>
      <c r="H7" s="13">
        <v>47.925858816734788</v>
      </c>
      <c r="I7" s="13">
        <v>25.193369391123255</v>
      </c>
      <c r="J7" s="254">
        <v>5.9059712674659268E-132</v>
      </c>
      <c r="K7" s="13">
        <v>1042.0632756555231</v>
      </c>
      <c r="L7" s="25">
        <v>210</v>
      </c>
      <c r="M7" s="25">
        <v>493920.30199999933</v>
      </c>
      <c r="N7" s="25">
        <v>0</v>
      </c>
      <c r="O7" s="25">
        <v>253584.23500000022</v>
      </c>
      <c r="P7" s="14">
        <v>0.51335592104681838</v>
      </c>
      <c r="Q7" s="15">
        <v>0</v>
      </c>
      <c r="R7" s="62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1'!$D8,Controls!$J$4:$J$100,0)),"-")</f>
        <v>27</v>
      </c>
      <c r="C8" s="365" t="str">
        <f>IFERROR(INDEX(Controls!$F$4:$F$200,MATCH('Model 1'!$E8,Controls!$G$4:$G$200,0)),"-")</f>
        <v>No Ad &amp; Tf</v>
      </c>
      <c r="D8" s="342" t="str">
        <f>IFERROR(INDEX(Controls!$H$4:$H$200,MATCH('Model 1'!$E8,Controls!$G$4:$G$200,0)),"-")</f>
        <v>T10</v>
      </c>
      <c r="E8" s="11" t="s">
        <v>42</v>
      </c>
      <c r="F8" s="12"/>
      <c r="G8" s="13">
        <v>726.61157677675658</v>
      </c>
      <c r="H8" s="13">
        <v>28.747998472254768</v>
      </c>
      <c r="I8" s="13">
        <v>25.275205767038809</v>
      </c>
      <c r="J8" s="254">
        <v>9.4295191418810376E-133</v>
      </c>
      <c r="K8" s="13">
        <v>374.94667693544773</v>
      </c>
      <c r="L8" s="25">
        <v>210</v>
      </c>
      <c r="M8" s="25">
        <v>493920.30199999933</v>
      </c>
      <c r="N8" s="25">
        <v>210</v>
      </c>
      <c r="O8" s="25">
        <v>253584.23500000022</v>
      </c>
      <c r="P8" s="14">
        <v>0.30893330463488233</v>
      </c>
      <c r="Q8" s="15">
        <v>0.60172680341551499</v>
      </c>
      <c r="R8" s="62">
        <f t="shared" si="0"/>
        <v>152588.43112311888</v>
      </c>
      <c r="S8" s="27">
        <f>IFERROR($Q8*$O8*Controls!$C$5,"-")</f>
        <v>94910004.158579946</v>
      </c>
      <c r="T8" s="27" t="str">
        <f>IFERROR(INDEX('Vendor Level Info'!$I$4:$I$50,MATCH(SUBSTITUTE(SUBSTITUTE('Model 1'!$D8,"_pre",""),"_post",""),'Vendor Level Info'!$F$4:$F$50,0)),"-")</f>
        <v>-</v>
      </c>
      <c r="U8" s="375">
        <f t="shared" si="1"/>
        <v>0</v>
      </c>
      <c r="V8" s="27">
        <f>IFERROR($Q8*$O8*Controls!$C$4,"-")</f>
        <v>80566691.633006766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1'!$D8,'Vendor Level Info'!$M$4:$M$300,0)),"-")</f>
        <v>-</v>
      </c>
      <c r="AB8" s="117" t="s">
        <v>65</v>
      </c>
      <c r="AC8" s="118">
        <v>0.35870000000000002</v>
      </c>
    </row>
    <row r="9" spans="2:29" x14ac:dyDescent="0.35">
      <c r="B9" s="341">
        <f>IFERROR(INDEX(Controls!$L$4:$L$100,MATCH('Model 1'!$D9,Controls!$J$4:$J$100,0)),"-")</f>
        <v>28</v>
      </c>
      <c r="C9" s="365" t="str">
        <f>IFERROR(INDEX(Controls!$F$4:$F$200,MATCH('Model 1'!$E9,Controls!$G$4:$G$200,0)),"-")</f>
        <v>No Ad &amp; Tf</v>
      </c>
      <c r="D9" s="342" t="str">
        <f>IFERROR(INDEX(Controls!$H$4:$H$200,MATCH('Model 1'!$E9,Controls!$G$4:$G$200,0)),"-")</f>
        <v>T11</v>
      </c>
      <c r="E9" s="11" t="s">
        <v>43</v>
      </c>
      <c r="F9" s="12"/>
      <c r="G9" s="13">
        <v>677.14184246265472</v>
      </c>
      <c r="H9" s="13">
        <v>26.629090383570219</v>
      </c>
      <c r="I9" s="13">
        <v>25.428650874249985</v>
      </c>
      <c r="J9" s="254">
        <v>2.9861245351007194E-134</v>
      </c>
      <c r="K9" s="13">
        <v>321.71176709022535</v>
      </c>
      <c r="L9" s="25">
        <v>210</v>
      </c>
      <c r="M9" s="25">
        <v>493920.30199999933</v>
      </c>
      <c r="N9" s="25">
        <v>210</v>
      </c>
      <c r="O9" s="25">
        <v>253584.23500000022</v>
      </c>
      <c r="P9" s="14">
        <v>0.28790026719160389</v>
      </c>
      <c r="Q9" s="15">
        <v>0.56075957133990362</v>
      </c>
      <c r="R9" s="62">
        <f t="shared" si="0"/>
        <v>142199.7869171575</v>
      </c>
      <c r="S9" s="27">
        <f>IFERROR($Q9*$O9*Controls!$C$5,"-")</f>
        <v>88448267.462471962</v>
      </c>
      <c r="T9" s="27" t="str">
        <f>IFERROR(INDEX('Vendor Level Info'!$I$4:$I$50,MATCH(SUBSTITUTE(SUBSTITUTE('Model 1'!$D9,"_pre",""),"_post",""),'Vendor Level Info'!$F$4:$F$50,0)),"-")</f>
        <v>-</v>
      </c>
      <c r="U9" s="375">
        <f t="shared" si="1"/>
        <v>0</v>
      </c>
      <c r="V9" s="27">
        <f>IFERROR($Q9*$O9*Controls!$C$4,"-")</f>
        <v>75081487.49225916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1'!$D9,'Vendor Level Info'!$M$4:$M$300,0)),"-")</f>
        <v>-</v>
      </c>
    </row>
    <row r="10" spans="2:29" x14ac:dyDescent="0.35">
      <c r="B10" s="341">
        <f>IFERROR(INDEX(Controls!$L$4:$L$100,MATCH('Model 1'!$D10,Controls!$J$4:$J$100,0)),"-")</f>
        <v>29</v>
      </c>
      <c r="C10" s="365" t="str">
        <f>IFERROR(INDEX(Controls!$F$4:$F$200,MATCH('Model 1'!$E10,Controls!$G$4:$G$200,0)),"-")</f>
        <v>No Ad &amp; Tf</v>
      </c>
      <c r="D10" s="342" t="str">
        <f>IFERROR(INDEX(Controls!$H$4:$H$200,MATCH('Model 1'!$E10,Controls!$G$4:$G$200,0)),"-")</f>
        <v>T12</v>
      </c>
      <c r="E10" s="11" t="s">
        <v>44</v>
      </c>
      <c r="F10" s="12"/>
      <c r="G10" s="13">
        <v>620.43141784334784</v>
      </c>
      <c r="H10" s="13">
        <v>24.43883832620919</v>
      </c>
      <c r="I10" s="13">
        <v>25.387107585141326</v>
      </c>
      <c r="J10" s="254">
        <v>7.6161421946594179E-134</v>
      </c>
      <c r="K10" s="13">
        <v>270.96637376141405</v>
      </c>
      <c r="L10" s="25">
        <v>210</v>
      </c>
      <c r="M10" s="25">
        <v>493920.30199999933</v>
      </c>
      <c r="N10" s="25">
        <v>210</v>
      </c>
      <c r="O10" s="25">
        <v>253584.23500000022</v>
      </c>
      <c r="P10" s="14">
        <v>0.26378870684101424</v>
      </c>
      <c r="Q10" s="15">
        <v>0.51379612674700748</v>
      </c>
      <c r="R10" s="62">
        <f t="shared" si="0"/>
        <v>130290.59774710305</v>
      </c>
      <c r="S10" s="27">
        <f>IFERROR($Q10*$O10*Controls!$C$5,"-")</f>
        <v>81040751.798698083</v>
      </c>
      <c r="T10" s="27" t="str">
        <f>IFERROR(INDEX('Vendor Level Info'!$I$4:$I$50,MATCH(SUBSTITUTE(SUBSTITUTE('Model 1'!$D10,"_pre",""),"_post",""),'Vendor Level Info'!$F$4:$F$50,0)),"-")</f>
        <v>-</v>
      </c>
      <c r="U10" s="375">
        <f t="shared" si="1"/>
        <v>0</v>
      </c>
      <c r="V10" s="27">
        <f>IFERROR($Q10*$O10*Controls!$C$4,"-")</f>
        <v>68793435.610470399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1'!$D10,'Vendor Level Info'!$M$4:$M$300,0)),"-")</f>
        <v>-</v>
      </c>
    </row>
    <row r="11" spans="2:29" x14ac:dyDescent="0.35">
      <c r="B11" s="341">
        <f>IFERROR(INDEX(Controls!$L$4:$L$100,MATCH('Model 1'!$D11,Controls!$J$4:$J$100,0)),"-")</f>
        <v>30</v>
      </c>
      <c r="C11" s="365" t="str">
        <f>IFERROR(INDEX(Controls!$F$4:$F$200,MATCH('Model 1'!$E11,Controls!$G$4:$G$200,0)),"-")</f>
        <v>No Ad &amp; Tf</v>
      </c>
      <c r="D11" s="342" t="str">
        <f>IFERROR(INDEX(Controls!$H$4:$H$200,MATCH('Model 1'!$E11,Controls!$G$4:$G$200,0)),"-")</f>
        <v>T13</v>
      </c>
      <c r="E11" s="11" t="s">
        <v>45</v>
      </c>
      <c r="F11" s="12"/>
      <c r="G11" s="13">
        <v>561.95602909782383</v>
      </c>
      <c r="H11" s="13">
        <v>22.317305960728529</v>
      </c>
      <c r="I11" s="13">
        <v>25.180280724147014</v>
      </c>
      <c r="J11" s="254">
        <v>7.9167064341457594E-132</v>
      </c>
      <c r="K11" s="13">
        <v>225.96325265542939</v>
      </c>
      <c r="L11" s="25">
        <v>210</v>
      </c>
      <c r="M11" s="25">
        <v>493920.30199999933</v>
      </c>
      <c r="N11" s="25">
        <v>210</v>
      </c>
      <c r="O11" s="25">
        <v>253584.23500000022</v>
      </c>
      <c r="P11" s="14">
        <v>0.23892673703164191</v>
      </c>
      <c r="Q11" s="15">
        <v>0.46537106737153</v>
      </c>
      <c r="R11" s="62">
        <f t="shared" si="0"/>
        <v>118010.766110543</v>
      </c>
      <c r="S11" s="27">
        <f>IFERROR($Q11*$O11*Controls!$C$5,"-")</f>
        <v>73402696.52075775</v>
      </c>
      <c r="T11" s="27" t="str">
        <f>IFERROR(INDEX('Vendor Level Info'!$I$4:$I$50,MATCH(SUBSTITUTE(SUBSTITUTE('Model 1'!$D11,"_pre",""),"_post",""),'Vendor Level Info'!$F$4:$F$50,0)),"-")</f>
        <v>-</v>
      </c>
      <c r="U11" s="375">
        <f t="shared" si="1"/>
        <v>0</v>
      </c>
      <c r="V11" s="27">
        <f>IFERROR($Q11*$O11*Controls!$C$4,"-")</f>
        <v>62309684.506366707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1'!$D11,'Vendor Level Info'!$M$4:$M$300,0)),"-")</f>
        <v>-</v>
      </c>
    </row>
    <row r="12" spans="2:29" x14ac:dyDescent="0.35">
      <c r="B12" s="341">
        <f>IFERROR(INDEX(Controls!$L$4:$L$100,MATCH('Model 1'!$D12,Controls!$J$4:$J$100,0)),"-")</f>
        <v>31</v>
      </c>
      <c r="C12" s="365" t="str">
        <f>IFERROR(INDEX(Controls!$F$4:$F$200,MATCH('Model 1'!$E12,Controls!$G$4:$G$200,0)),"-")</f>
        <v>No Ad &amp; Tf</v>
      </c>
      <c r="D12" s="342" t="str">
        <f>IFERROR(INDEX(Controls!$H$4:$H$200,MATCH('Model 1'!$E12,Controls!$G$4:$G$200,0)),"-")</f>
        <v>T14</v>
      </c>
      <c r="E12" s="11" t="s">
        <v>46</v>
      </c>
      <c r="F12" s="12"/>
      <c r="G12" s="13">
        <v>517.14463828818293</v>
      </c>
      <c r="H12" s="13">
        <v>20.248977689900354</v>
      </c>
      <c r="I12" s="13">
        <v>25.539296166350205</v>
      </c>
      <c r="J12" s="254">
        <v>2.4525585384481925E-135</v>
      </c>
      <c r="K12" s="13">
        <v>186.02036254164622</v>
      </c>
      <c r="L12" s="25">
        <v>210</v>
      </c>
      <c r="M12" s="25">
        <v>493920.30199999933</v>
      </c>
      <c r="N12" s="25">
        <v>0</v>
      </c>
      <c r="O12" s="25">
        <v>253584.23500000022</v>
      </c>
      <c r="P12" s="14">
        <v>0.21987428660204894</v>
      </c>
      <c r="Q12" s="15">
        <v>0</v>
      </c>
      <c r="R12" s="62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1'!$D12,'Vendor Level Info'!$M$4:$M$300,0)),"-")</f>
        <v>-</v>
      </c>
    </row>
    <row r="13" spans="2:29" x14ac:dyDescent="0.35">
      <c r="B13" s="341">
        <f>IFERROR(INDEX(Controls!$L$4:$L$100,MATCH('Model 1'!$D13,Controls!$J$4:$J$100,0)),"-")</f>
        <v>32</v>
      </c>
      <c r="C13" s="365" t="str">
        <f>IFERROR(INDEX(Controls!$F$4:$F$200,MATCH('Model 1'!$E13,Controls!$G$4:$G$200,0)),"-")</f>
        <v>No Ad &amp; Tf</v>
      </c>
      <c r="D13" s="342" t="str">
        <f>IFERROR(INDEX(Controls!$H$4:$H$200,MATCH('Model 1'!$E13,Controls!$G$4:$G$200,0)),"-")</f>
        <v>T15</v>
      </c>
      <c r="E13" s="11" t="s">
        <v>47</v>
      </c>
      <c r="F13" s="12"/>
      <c r="G13" s="13">
        <v>452.05299852091343</v>
      </c>
      <c r="H13" s="13">
        <v>18.132978896693697</v>
      </c>
      <c r="I13" s="13">
        <v>24.929880583677246</v>
      </c>
      <c r="J13" s="254">
        <v>2.1046606506749259E-129</v>
      </c>
      <c r="K13" s="13">
        <v>149.1738144236943</v>
      </c>
      <c r="L13" s="25">
        <v>210</v>
      </c>
      <c r="M13" s="25">
        <v>493920.30199999933</v>
      </c>
      <c r="N13" s="25">
        <v>0</v>
      </c>
      <c r="O13" s="25">
        <v>253584.23500000022</v>
      </c>
      <c r="P13" s="14">
        <v>0.19219928661566121</v>
      </c>
      <c r="Q13" s="15">
        <v>0</v>
      </c>
      <c r="R13" s="62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1'!$D13,'Vendor Level Info'!$M$4:$M$300,0)),"-")</f>
        <v>-</v>
      </c>
    </row>
    <row r="14" spans="2:29" x14ac:dyDescent="0.35">
      <c r="B14" s="341">
        <f>IFERROR(INDEX(Controls!$L$4:$L$100,MATCH('Model 1'!$D14,Controls!$J$4:$J$100,0)),"-")</f>
        <v>33</v>
      </c>
      <c r="C14" s="365" t="str">
        <f>IFERROR(INDEX(Controls!$F$4:$F$200,MATCH('Model 1'!$E14,Controls!$G$4:$G$200,0)),"-")</f>
        <v>No Ad &amp; Tf</v>
      </c>
      <c r="D14" s="342" t="str">
        <f>IFERROR(INDEX(Controls!$H$4:$H$200,MATCH('Model 1'!$E14,Controls!$G$4:$G$200,0)),"-")</f>
        <v>T16</v>
      </c>
      <c r="E14" s="11" t="s">
        <v>48</v>
      </c>
      <c r="F14" s="12"/>
      <c r="G14" s="13">
        <v>399.6911919365478</v>
      </c>
      <c r="H14" s="13">
        <v>16.019567501897104</v>
      </c>
      <c r="I14" s="13">
        <v>24.950186195052687</v>
      </c>
      <c r="J14" s="254">
        <v>1.340482379495948E-129</v>
      </c>
      <c r="K14" s="13">
        <v>116.42757616536194</v>
      </c>
      <c r="L14" s="25">
        <v>210</v>
      </c>
      <c r="M14" s="25">
        <v>493920.30199999933</v>
      </c>
      <c r="N14" s="25">
        <v>0</v>
      </c>
      <c r="O14" s="25">
        <v>253584.23500000022</v>
      </c>
      <c r="P14" s="14">
        <v>0.16993662736032897</v>
      </c>
      <c r="Q14" s="15">
        <v>0</v>
      </c>
      <c r="R14" s="62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1'!$D14,'Vendor Level Info'!$M$4:$M$300,0)),"-")</f>
        <v>-</v>
      </c>
    </row>
    <row r="15" spans="2:29" x14ac:dyDescent="0.35">
      <c r="B15" s="341">
        <f>IFERROR(INDEX(Controls!$L$4:$L$100,MATCH('Model 1'!$D15,Controls!$J$4:$J$100,0)),"-")</f>
        <v>34</v>
      </c>
      <c r="C15" s="365" t="str">
        <f>IFERROR(INDEX(Controls!$F$4:$F$200,MATCH('Model 1'!$E15,Controls!$G$4:$G$200,0)),"-")</f>
        <v>No Ad &amp; Tf</v>
      </c>
      <c r="D15" s="342" t="str">
        <f>IFERROR(INDEX(Controls!$H$4:$H$200,MATCH('Model 1'!$E15,Controls!$G$4:$G$200,0)),"-")</f>
        <v>T17</v>
      </c>
      <c r="E15" s="11" t="s">
        <v>49</v>
      </c>
      <c r="F15" s="12"/>
      <c r="G15" s="13">
        <v>347.16594537999026</v>
      </c>
      <c r="H15" s="13">
        <v>13.921746173276437</v>
      </c>
      <c r="I15" s="13">
        <v>24.936954104679376</v>
      </c>
      <c r="J15" s="254">
        <v>1.7986491713939163E-129</v>
      </c>
      <c r="K15" s="13">
        <v>87.930937844028193</v>
      </c>
      <c r="L15" s="25">
        <v>210</v>
      </c>
      <c r="M15" s="25">
        <v>493920.30199999933</v>
      </c>
      <c r="N15" s="25">
        <v>0</v>
      </c>
      <c r="O15" s="25">
        <v>253584.23500000022</v>
      </c>
      <c r="P15" s="14">
        <v>0.14760447836339</v>
      </c>
      <c r="Q15" s="15">
        <v>0</v>
      </c>
      <c r="R15" s="62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1'!$D15,'Vendor Level Info'!$M$4:$M$300,0)),"-")</f>
        <v>-</v>
      </c>
    </row>
    <row r="16" spans="2:29" x14ac:dyDescent="0.35">
      <c r="B16" s="341">
        <f>IFERROR(INDEX(Controls!$L$4:$L$100,MATCH('Model 1'!$D16,Controls!$J$4:$J$100,0)),"-")</f>
        <v>35</v>
      </c>
      <c r="C16" s="365" t="str">
        <f>IFERROR(INDEX(Controls!$F$4:$F$200,MATCH('Model 1'!$E16,Controls!$G$4:$G$200,0)),"-")</f>
        <v>No Ad &amp; Tf</v>
      </c>
      <c r="D16" s="342" t="str">
        <f>IFERROR(INDEX(Controls!$H$4:$H$200,MATCH('Model 1'!$E16,Controls!$G$4:$G$200,0)),"-")</f>
        <v>T18</v>
      </c>
      <c r="E16" s="11" t="s">
        <v>50</v>
      </c>
      <c r="F16" s="12"/>
      <c r="G16" s="13">
        <v>296.00078286348014</v>
      </c>
      <c r="H16" s="13">
        <v>11.821624178742711</v>
      </c>
      <c r="I16" s="13">
        <v>25.038926833399071</v>
      </c>
      <c r="J16" s="254">
        <v>1.8603160026236493E-130</v>
      </c>
      <c r="K16" s="13">
        <v>63.402820758241887</v>
      </c>
      <c r="L16" s="25">
        <v>210</v>
      </c>
      <c r="M16" s="25">
        <v>493920.30199999933</v>
      </c>
      <c r="N16" s="25">
        <v>0</v>
      </c>
      <c r="O16" s="25">
        <v>253584.23500000022</v>
      </c>
      <c r="P16" s="14">
        <v>0.1258505960367082</v>
      </c>
      <c r="Q16" s="15">
        <v>0</v>
      </c>
      <c r="R16" s="62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1'!$D16,'Vendor Level Info'!$M$4:$M$300,0)),"-")</f>
        <v>-</v>
      </c>
    </row>
    <row r="17" spans="2:25" x14ac:dyDescent="0.35">
      <c r="B17" s="341">
        <f>IFERROR(INDEX(Controls!$L$4:$L$100,MATCH('Model 1'!$D17,Controls!$J$4:$J$100,0)),"-")</f>
        <v>36</v>
      </c>
      <c r="C17" s="365" t="str">
        <f>IFERROR(INDEX(Controls!$F$4:$F$200,MATCH('Model 1'!$E17,Controls!$G$4:$G$200,0)),"-")</f>
        <v>No Ad &amp; Tf</v>
      </c>
      <c r="D17" s="342" t="str">
        <f>IFERROR(INDEX(Controls!$H$4:$H$200,MATCH('Model 1'!$E17,Controls!$G$4:$G$200,0)),"-")</f>
        <v>T19</v>
      </c>
      <c r="E17" s="11" t="s">
        <v>51</v>
      </c>
      <c r="F17" s="12"/>
      <c r="G17" s="13">
        <v>236.50628780085756</v>
      </c>
      <c r="H17" s="13">
        <v>9.7259270870935293</v>
      </c>
      <c r="I17" s="13">
        <v>24.317094471611394</v>
      </c>
      <c r="J17" s="254">
        <v>1.5037155783645605E-123</v>
      </c>
      <c r="K17" s="13">
        <v>42.915709967180973</v>
      </c>
      <c r="L17" s="25">
        <v>210</v>
      </c>
      <c r="M17" s="25">
        <v>493920.30199999933</v>
      </c>
      <c r="N17" s="25">
        <v>0</v>
      </c>
      <c r="O17" s="25">
        <v>253584.23500000022</v>
      </c>
      <c r="P17" s="14">
        <v>0.10055533299009879</v>
      </c>
      <c r="Q17" s="15">
        <v>0</v>
      </c>
      <c r="R17" s="62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1'!$D17,'Vendor Level Info'!$M$4:$M$300,0)),"-")</f>
        <v>-</v>
      </c>
    </row>
    <row r="18" spans="2:25" x14ac:dyDescent="0.35">
      <c r="B18" s="341">
        <f>IFERROR(INDEX(Controls!$L$4:$L$100,MATCH('Model 1'!$D18,Controls!$J$4:$J$100,0)),"-")</f>
        <v>19</v>
      </c>
      <c r="C18" s="365" t="str">
        <f>IFERROR(INDEX(Controls!$F$4:$F$200,MATCH('Model 1'!$E18,Controls!$G$4:$G$200,0)),"-")</f>
        <v>No Ad &amp; Tf</v>
      </c>
      <c r="D18" s="342" t="str">
        <f>IFERROR(INDEX(Controls!$H$4:$H$200,MATCH('Model 1'!$E18,Controls!$G$4:$G$200,0)),"-")</f>
        <v>T2</v>
      </c>
      <c r="E18" s="11" t="s">
        <v>34</v>
      </c>
      <c r="F18" s="12"/>
      <c r="G18" s="13">
        <v>1160.4093104885872</v>
      </c>
      <c r="H18" s="13">
        <v>45.781073313312227</v>
      </c>
      <c r="I18" s="13">
        <v>25.346922352542641</v>
      </c>
      <c r="J18" s="254">
        <v>1.8818420104265614E-133</v>
      </c>
      <c r="K18" s="13">
        <v>950.88111731097922</v>
      </c>
      <c r="L18" s="25">
        <v>210</v>
      </c>
      <c r="M18" s="25">
        <v>493920.30199999933</v>
      </c>
      <c r="N18" s="25">
        <v>210</v>
      </c>
      <c r="O18" s="25">
        <v>253584.23500000022</v>
      </c>
      <c r="P18" s="14">
        <v>0.49337100381551768</v>
      </c>
      <c r="Q18" s="15">
        <v>0.96096650173305564</v>
      </c>
      <c r="R18" s="62">
        <f t="shared" si="0"/>
        <v>243685.95520260331</v>
      </c>
      <c r="S18" s="27">
        <f>IFERROR($Q18*$O18*Controls!$C$5,"-")</f>
        <v>151572664.13601926</v>
      </c>
      <c r="T18" s="27" t="str">
        <f>IFERROR(INDEX('Vendor Level Info'!$I$4:$I$50,MATCH(SUBSTITUTE(SUBSTITUTE('Model 1'!$D18,"_pre",""),"_post",""),'Vendor Level Info'!$F$4:$F$50,0)),"-")</f>
        <v>-</v>
      </c>
      <c r="U18" s="375">
        <f t="shared" si="1"/>
        <v>0</v>
      </c>
      <c r="V18" s="27">
        <f>IFERROR($Q18*$O18*Controls!$C$4,"-")</f>
        <v>128666184.34697455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1'!$D18,'Vendor Level Info'!$M$4:$M$300,0)),"-")</f>
        <v>-</v>
      </c>
    </row>
    <row r="19" spans="2:25" x14ac:dyDescent="0.35">
      <c r="B19" s="341">
        <f>IFERROR(INDEX(Controls!$L$4:$L$100,MATCH('Model 1'!$D19,Controls!$J$4:$J$100,0)),"-")</f>
        <v>37</v>
      </c>
      <c r="C19" s="365" t="str">
        <f>IFERROR(INDEX(Controls!$F$4:$F$200,MATCH('Model 1'!$E19,Controls!$G$4:$G$200,0)),"-")</f>
        <v>No Ad &amp; Tf</v>
      </c>
      <c r="D19" s="342" t="str">
        <f>IFERROR(INDEX(Controls!$H$4:$H$200,MATCH('Model 1'!$E19,Controls!$G$4:$G$200,0)),"-")</f>
        <v>T20</v>
      </c>
      <c r="E19" s="11" t="s">
        <v>52</v>
      </c>
      <c r="F19" s="12"/>
      <c r="G19" s="13">
        <v>182.89298319479664</v>
      </c>
      <c r="H19" s="13">
        <v>7.6605912388315662</v>
      </c>
      <c r="I19" s="13">
        <v>23.874525802618393</v>
      </c>
      <c r="J19" s="254">
        <v>2.1569157759316762E-119</v>
      </c>
      <c r="K19" s="13">
        <v>26.62434066837206</v>
      </c>
      <c r="L19" s="25">
        <v>210</v>
      </c>
      <c r="M19" s="25">
        <v>493920.30199999933</v>
      </c>
      <c r="N19" s="25">
        <v>0</v>
      </c>
      <c r="O19" s="25">
        <v>253584.23500000022</v>
      </c>
      <c r="P19" s="14">
        <v>7.776057456109052E-2</v>
      </c>
      <c r="Q19" s="15">
        <v>0</v>
      </c>
      <c r="R19" s="62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1'!$D19,'Vendor Level Info'!$M$4:$M$300,0)),"-")</f>
        <v>-</v>
      </c>
    </row>
    <row r="20" spans="2:25" x14ac:dyDescent="0.35">
      <c r="B20" s="341">
        <f>IFERROR(INDEX(Controls!$L$4:$L$100,MATCH('Model 1'!$D20,Controls!$J$4:$J$100,0)),"-")</f>
        <v>38</v>
      </c>
      <c r="C20" s="365" t="str">
        <f>IFERROR(INDEX(Controls!$F$4:$F$200,MATCH('Model 1'!$E20,Controls!$G$4:$G$200,0)),"-")</f>
        <v>No Ad &amp; Tf</v>
      </c>
      <c r="D20" s="342" t="str">
        <f>IFERROR(INDEX(Controls!$H$4:$H$200,MATCH('Model 1'!$E20,Controls!$G$4:$G$200,0)),"-")</f>
        <v>T21</v>
      </c>
      <c r="E20" s="11" t="s">
        <v>53</v>
      </c>
      <c r="F20" s="12"/>
      <c r="G20" s="13">
        <v>126.76898675516995</v>
      </c>
      <c r="H20" s="13">
        <v>5.6175923622678248</v>
      </c>
      <c r="I20" s="13">
        <v>22.566426785725913</v>
      </c>
      <c r="J20" s="254">
        <v>1.8312305414124155E-107</v>
      </c>
      <c r="K20" s="13">
        <v>14.317089042890244</v>
      </c>
      <c r="L20" s="25">
        <v>210</v>
      </c>
      <c r="M20" s="25">
        <v>493920.30199999933</v>
      </c>
      <c r="N20" s="25">
        <v>0</v>
      </c>
      <c r="O20" s="25">
        <v>253584.23500000022</v>
      </c>
      <c r="P20" s="14">
        <v>5.3898345767098524E-2</v>
      </c>
      <c r="Q20" s="15">
        <v>0</v>
      </c>
      <c r="R20" s="62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1'!$D20,'Vendor Level Info'!$M$4:$M$300,0)),"-")</f>
        <v>-</v>
      </c>
    </row>
    <row r="21" spans="2:25" x14ac:dyDescent="0.35">
      <c r="B21" s="341">
        <f>IFERROR(INDEX(Controls!$L$4:$L$100,MATCH('Model 1'!$D21,Controls!$J$4:$J$100,0)),"-")</f>
        <v>39</v>
      </c>
      <c r="C21" s="365" t="str">
        <f>IFERROR(INDEX(Controls!$F$4:$F$200,MATCH('Model 1'!$E21,Controls!$G$4:$G$200,0)),"-")</f>
        <v>No Ad &amp; Tf</v>
      </c>
      <c r="D21" s="342" t="str">
        <f>IFERROR(INDEX(Controls!$H$4:$H$200,MATCH('Model 1'!$E21,Controls!$G$4:$G$200,0)),"-")</f>
        <v>T22</v>
      </c>
      <c r="E21" s="11" t="s">
        <v>54</v>
      </c>
      <c r="F21" s="12"/>
      <c r="G21" s="13">
        <v>69.351171180100309</v>
      </c>
      <c r="H21" s="13">
        <v>3.7353587816855178</v>
      </c>
      <c r="I21" s="13">
        <v>18.566133866478754</v>
      </c>
      <c r="J21" s="254">
        <v>1.8296034760152053E-74</v>
      </c>
      <c r="K21" s="13">
        <v>6.3302217981456508</v>
      </c>
      <c r="L21" s="25">
        <v>210</v>
      </c>
      <c r="M21" s="25">
        <v>493920.30199999933</v>
      </c>
      <c r="N21" s="25">
        <v>0</v>
      </c>
      <c r="O21" s="25">
        <v>253584.23500000022</v>
      </c>
      <c r="P21" s="14">
        <v>2.9486024139621383E-2</v>
      </c>
      <c r="Q21" s="15">
        <v>0</v>
      </c>
      <c r="R21" s="62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1'!$D21,"_pre",""),"_post",""),'Vendor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1'!$D21,'Vendor Level Info'!$M$4:$M$300,0)),"-")</f>
        <v>-</v>
      </c>
    </row>
    <row r="22" spans="2:25" x14ac:dyDescent="0.35">
      <c r="B22" s="341">
        <f>IFERROR(INDEX(Controls!$L$4:$L$100,MATCH('Model 1'!$D22,Controls!$J$4:$J$100,0)),"-")</f>
        <v>40</v>
      </c>
      <c r="C22" s="365" t="str">
        <f>IFERROR(INDEX(Controls!$F$4:$F$200,MATCH('Model 1'!$E22,Controls!$G$4:$G$200,0)),"-")</f>
        <v>No Ad &amp; Tf</v>
      </c>
      <c r="D22" s="342" t="str">
        <f>IFERROR(INDEX(Controls!$H$4:$H$200,MATCH('Model 1'!$E22,Controls!$G$4:$G$200,0)),"-")</f>
        <v>T23</v>
      </c>
      <c r="E22" s="11" t="s">
        <v>55</v>
      </c>
      <c r="F22" s="12">
        <v>0</v>
      </c>
      <c r="G22" s="13">
        <v>0</v>
      </c>
      <c r="H22" s="13"/>
      <c r="I22" s="13"/>
      <c r="J22" s="254"/>
      <c r="K22" s="13"/>
      <c r="L22" s="25">
        <v>210</v>
      </c>
      <c r="M22" s="25">
        <v>493920.30199999933</v>
      </c>
      <c r="N22" s="25">
        <v>0</v>
      </c>
      <c r="O22" s="25">
        <v>253584.23500000022</v>
      </c>
      <c r="P22" s="14">
        <v>0</v>
      </c>
      <c r="Q22" s="15">
        <v>0</v>
      </c>
      <c r="R22" s="62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1'!$D22,"_pre",""),"_post",""),'Vendor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1'!$D22,'Vendor Level Info'!$M$4:$M$300,0)),"-")</f>
        <v>-</v>
      </c>
    </row>
    <row r="23" spans="2:25" x14ac:dyDescent="0.35">
      <c r="B23" s="341">
        <f>IFERROR(INDEX(Controls!$L$4:$L$100,MATCH('Model 1'!$D23,Controls!$J$4:$J$100,0)),"-")</f>
        <v>20</v>
      </c>
      <c r="C23" s="365" t="str">
        <f>IFERROR(INDEX(Controls!$F$4:$F$200,MATCH('Model 1'!$E23,Controls!$G$4:$G$200,0)),"-")</f>
        <v>No Ad &amp; Tf</v>
      </c>
      <c r="D23" s="342" t="str">
        <f>IFERROR(INDEX(Controls!$H$4:$H$200,MATCH('Model 1'!$E23,Controls!$G$4:$G$200,0)),"-")</f>
        <v>T3</v>
      </c>
      <c r="E23" s="11" t="s">
        <v>35</v>
      </c>
      <c r="F23" s="12"/>
      <c r="G23" s="13">
        <v>1102.3810449258854</v>
      </c>
      <c r="H23" s="13">
        <v>43.643536028599634</v>
      </c>
      <c r="I23" s="13">
        <v>25.258747233576454</v>
      </c>
      <c r="J23" s="254">
        <v>1.3642641046513927E-132</v>
      </c>
      <c r="K23" s="13">
        <v>864.15996637288913</v>
      </c>
      <c r="L23" s="25">
        <v>210</v>
      </c>
      <c r="M23" s="25">
        <v>493920.30199999933</v>
      </c>
      <c r="N23" s="25">
        <v>210</v>
      </c>
      <c r="O23" s="25">
        <v>253584.23500000022</v>
      </c>
      <c r="P23" s="14">
        <v>0.46869913728396662</v>
      </c>
      <c r="Q23" s="15">
        <v>0.91291171722262521</v>
      </c>
      <c r="R23" s="62">
        <f t="shared" si="0"/>
        <v>231500.01943443593</v>
      </c>
      <c r="S23" s="27">
        <f>IFERROR($Q23*$O23*Controls!$C$5,"-")</f>
        <v>143993012.08821914</v>
      </c>
      <c r="T23" s="27" t="str">
        <f>IFERROR(INDEX('Vendor Level Info'!$I$4:$I$50,MATCH(SUBSTITUTE(SUBSTITUTE('Model 1'!$D23,"_pre",""),"_post",""),'Vendor Level Info'!$F$4:$F$50,0)),"-")</f>
        <v>-</v>
      </c>
      <c r="U23" s="375">
        <f t="shared" si="1"/>
        <v>0</v>
      </c>
      <c r="V23" s="27">
        <f>IFERROR($Q23*$O23*Controls!$C$4,"-")</f>
        <v>122232010.26138218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1'!$D23,'Vendor Level Info'!$M$4:$M$300,0)),"-")</f>
        <v>-</v>
      </c>
    </row>
    <row r="24" spans="2:25" x14ac:dyDescent="0.35">
      <c r="B24" s="341">
        <f>IFERROR(INDEX(Controls!$L$4:$L$100,MATCH('Model 1'!$D24,Controls!$J$4:$J$100,0)),"-")</f>
        <v>21</v>
      </c>
      <c r="C24" s="365" t="str">
        <f>IFERROR(INDEX(Controls!$F$4:$F$200,MATCH('Model 1'!$E24,Controls!$G$4:$G$200,0)),"-")</f>
        <v>No Ad &amp; Tf</v>
      </c>
      <c r="D24" s="342" t="str">
        <f>IFERROR(INDEX(Controls!$H$4:$H$200,MATCH('Model 1'!$E24,Controls!$G$4:$G$200,0)),"-")</f>
        <v>T4</v>
      </c>
      <c r="E24" s="11" t="s">
        <v>36</v>
      </c>
      <c r="F24" s="12"/>
      <c r="G24" s="13">
        <v>1053.564583815742</v>
      </c>
      <c r="H24" s="13">
        <v>41.512761548985239</v>
      </c>
      <c r="I24" s="13">
        <v>25.379294089421904</v>
      </c>
      <c r="J24" s="254">
        <v>9.081481872203487E-134</v>
      </c>
      <c r="K24" s="13">
        <v>781.83936389855444</v>
      </c>
      <c r="L24" s="25">
        <v>210</v>
      </c>
      <c r="M24" s="25">
        <v>493920.30199999933</v>
      </c>
      <c r="N24" s="25">
        <v>210</v>
      </c>
      <c r="O24" s="25">
        <v>253584.23500000022</v>
      </c>
      <c r="P24" s="14">
        <v>0.44794385188342822</v>
      </c>
      <c r="Q24" s="15">
        <v>0.87248547844981628</v>
      </c>
      <c r="R24" s="62">
        <f t="shared" si="0"/>
        <v>221248.56260130584</v>
      </c>
      <c r="S24" s="27">
        <f>IFERROR($Q24*$O24*Controls!$C$5,"-")</f>
        <v>137616605.93801224</v>
      </c>
      <c r="T24" s="27" t="str">
        <f>IFERROR(INDEX('Vendor Level Info'!$I$4:$I$50,MATCH(SUBSTITUTE(SUBSTITUTE('Model 1'!$D24,"_pre",""),"_post",""),'Vendor Level Info'!$F$4:$F$50,0)),"-")</f>
        <v>-</v>
      </c>
      <c r="U24" s="375">
        <f t="shared" si="1"/>
        <v>0</v>
      </c>
      <c r="V24" s="27">
        <f>IFERROR($Q24*$O24*Controls!$C$4,"-")</f>
        <v>116819241.05348948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1'!$D24,'Vendor Level Info'!$M$4:$M$300,0)),"-")</f>
        <v>-</v>
      </c>
    </row>
    <row r="25" spans="2:25" x14ac:dyDescent="0.35">
      <c r="B25" s="341">
        <f>IFERROR(INDEX(Controls!$L$4:$L$100,MATCH('Model 1'!$D25,Controls!$J$4:$J$100,0)),"-")</f>
        <v>22</v>
      </c>
      <c r="C25" s="365" t="str">
        <f>IFERROR(INDEX(Controls!$F$4:$F$200,MATCH('Model 1'!$E25,Controls!$G$4:$G$200,0)),"-")</f>
        <v>No Ad &amp; Tf</v>
      </c>
      <c r="D25" s="342" t="str">
        <f>IFERROR(INDEX(Controls!$H$4:$H$200,MATCH('Model 1'!$E25,Controls!$G$4:$G$200,0)),"-")</f>
        <v>T5</v>
      </c>
      <c r="E25" s="11" t="s">
        <v>37</v>
      </c>
      <c r="F25" s="12"/>
      <c r="G25" s="13">
        <v>993.73159346428463</v>
      </c>
      <c r="H25" s="13">
        <v>39.382678197932023</v>
      </c>
      <c r="I25" s="13">
        <v>25.232707345851995</v>
      </c>
      <c r="J25" s="254">
        <v>2.4463865807444026E-132</v>
      </c>
      <c r="K25" s="13">
        <v>703.66309830392743</v>
      </c>
      <c r="L25" s="25">
        <v>210</v>
      </c>
      <c r="M25" s="25">
        <v>493920.30199999933</v>
      </c>
      <c r="N25" s="25">
        <v>210</v>
      </c>
      <c r="O25" s="25">
        <v>253584.23500000022</v>
      </c>
      <c r="P25" s="14">
        <v>0.42250467085983451</v>
      </c>
      <c r="Q25" s="15">
        <v>0.82293615227105732</v>
      </c>
      <c r="R25" s="62">
        <f t="shared" si="0"/>
        <v>208683.63462749976</v>
      </c>
      <c r="S25" s="27">
        <f>IFERROR($Q25*$O25*Controls!$C$5,"-")</f>
        <v>129801220.73830485</v>
      </c>
      <c r="T25" s="27" t="str">
        <f>IFERROR(INDEX('Vendor Level Info'!$I$4:$I$50,MATCH(SUBSTITUTE(SUBSTITUTE('Model 1'!$D25,"_pre",""),"_post",""),'Vendor Level Info'!$F$4:$F$50,0)),"-")</f>
        <v>-</v>
      </c>
      <c r="U25" s="375">
        <f t="shared" si="1"/>
        <v>0</v>
      </c>
      <c r="V25" s="27">
        <f>IFERROR($Q25*$O25*Controls!$C$4,"-")</f>
        <v>110184959.08331987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1'!$D25,'Vendor Level Info'!$M$4:$M$300,0)),"-")</f>
        <v>-</v>
      </c>
    </row>
    <row r="26" spans="2:25" x14ac:dyDescent="0.35">
      <c r="B26" s="341">
        <f>IFERROR(INDEX(Controls!$L$4:$L$100,MATCH('Model 1'!$D26,Controls!$J$4:$J$100,0)),"-")</f>
        <v>23</v>
      </c>
      <c r="C26" s="365" t="str">
        <f>IFERROR(INDEX(Controls!$F$4:$F$200,MATCH('Model 1'!$E26,Controls!$G$4:$G$200,0)),"-")</f>
        <v>No Ad &amp; Tf</v>
      </c>
      <c r="D26" s="342" t="str">
        <f>IFERROR(INDEX(Controls!$H$4:$H$200,MATCH('Model 1'!$E26,Controls!$G$4:$G$200,0)),"-")</f>
        <v>T6</v>
      </c>
      <c r="E26" s="11" t="s">
        <v>38</v>
      </c>
      <c r="F26" s="12"/>
      <c r="G26" s="13">
        <v>952.16737516366879</v>
      </c>
      <c r="H26" s="13">
        <v>37.28746732690766</v>
      </c>
      <c r="I26" s="13">
        <v>25.535855434100743</v>
      </c>
      <c r="J26" s="254">
        <v>2.6511189276368967E-135</v>
      </c>
      <c r="K26" s="13">
        <v>630.78310752219465</v>
      </c>
      <c r="L26" s="25">
        <v>210</v>
      </c>
      <c r="M26" s="25">
        <v>493920.30199999933</v>
      </c>
      <c r="N26" s="25">
        <v>210</v>
      </c>
      <c r="O26" s="25">
        <v>253584.23500000022</v>
      </c>
      <c r="P26" s="14">
        <v>0.40483282014265276</v>
      </c>
      <c r="Q26" s="15">
        <v>0.78851569295847701</v>
      </c>
      <c r="R26" s="62">
        <f t="shared" si="0"/>
        <v>199955.14878437045</v>
      </c>
      <c r="S26" s="27">
        <f>IFERROR($Q26*$O26*Controls!$C$5,"-")</f>
        <v>124372102.54387842</v>
      </c>
      <c r="T26" s="27" t="str">
        <f>IFERROR(INDEX('Vendor Level Info'!$I$4:$I$50,MATCH(SUBSTITUTE(SUBSTITUTE('Model 1'!$D26,"_pre",""),"_post",""),'Vendor Level Info'!$F$4:$F$50,0)),"-")</f>
        <v>-</v>
      </c>
      <c r="U26" s="375">
        <f t="shared" si="1"/>
        <v>0</v>
      </c>
      <c r="V26" s="27">
        <f>IFERROR($Q26*$O26*Controls!$C$4,"-")</f>
        <v>105576318.55814759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1'!$D26,'Vendor Level Info'!$M$4:$M$300,0)),"-")</f>
        <v>-</v>
      </c>
    </row>
    <row r="27" spans="2:25" x14ac:dyDescent="0.35">
      <c r="B27" s="341">
        <f>IFERROR(INDEX(Controls!$L$4:$L$100,MATCH('Model 1'!$D27,Controls!$J$4:$J$100,0)),"-")</f>
        <v>24</v>
      </c>
      <c r="C27" s="365" t="str">
        <f>IFERROR(INDEX(Controls!$F$4:$F$200,MATCH('Model 1'!$E27,Controls!$G$4:$G$200,0)),"-")</f>
        <v>No Ad &amp; Tf</v>
      </c>
      <c r="D27" s="342" t="str">
        <f>IFERROR(INDEX(Controls!$H$4:$H$200,MATCH('Model 1'!$E27,Controls!$G$4:$G$200,0)),"-")</f>
        <v>T7</v>
      </c>
      <c r="E27" s="11" t="s">
        <v>39</v>
      </c>
      <c r="F27" s="12"/>
      <c r="G27" s="13">
        <v>882.54131342385188</v>
      </c>
      <c r="H27" s="13">
        <v>35.101130771303438</v>
      </c>
      <c r="I27" s="13">
        <v>25.142817169450399</v>
      </c>
      <c r="J27" s="254">
        <v>1.8301971162280133E-131</v>
      </c>
      <c r="K27" s="13">
        <v>558.98029350553566</v>
      </c>
      <c r="L27" s="25">
        <v>210</v>
      </c>
      <c r="M27" s="25">
        <v>493920.30199999933</v>
      </c>
      <c r="N27" s="25">
        <v>210</v>
      </c>
      <c r="O27" s="25">
        <v>253584.23500000022</v>
      </c>
      <c r="P27" s="14">
        <v>0.37522992083651818</v>
      </c>
      <c r="Q27" s="15">
        <v>0.73085645808781741</v>
      </c>
      <c r="R27" s="62">
        <f t="shared" si="0"/>
        <v>185333.6758190089</v>
      </c>
      <c r="S27" s="27">
        <f>IFERROR($Q27*$O27*Controls!$C$5,"-")</f>
        <v>115277546.35942353</v>
      </c>
      <c r="T27" s="27" t="str">
        <f>IFERROR(INDEX('Vendor Level Info'!$I$4:$I$50,MATCH(SUBSTITUTE(SUBSTITUTE('Model 1'!$D27,"_pre",""),"_post",""),'Vendor Level Info'!$F$4:$F$50,0)),"-")</f>
        <v>-</v>
      </c>
      <c r="U27" s="375">
        <f t="shared" si="1"/>
        <v>0</v>
      </c>
      <c r="V27" s="27">
        <f>IFERROR($Q27*$O27*Controls!$C$4,"-")</f>
        <v>97856180.832436696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1'!$D27,'Vendor Level Info'!$M$4:$M$300,0)),"-")</f>
        <v>-</v>
      </c>
    </row>
    <row r="28" spans="2:25" x14ac:dyDescent="0.35">
      <c r="B28" s="341">
        <f>IFERROR(INDEX(Controls!$L$4:$L$100,MATCH('Model 1'!$D28,Controls!$J$4:$J$100,0)),"-")</f>
        <v>25</v>
      </c>
      <c r="C28" s="365" t="str">
        <f>IFERROR(INDEX(Controls!$F$4:$F$200,MATCH('Model 1'!$E28,Controls!$G$4:$G$200,0)),"-")</f>
        <v>No Ad &amp; Tf</v>
      </c>
      <c r="D28" s="342" t="str">
        <f>IFERROR(INDEX(Controls!$H$4:$H$200,MATCH('Model 1'!$E28,Controls!$G$4:$G$200,0)),"-")</f>
        <v>T8</v>
      </c>
      <c r="E28" s="11" t="s">
        <v>40</v>
      </c>
      <c r="F28" s="12"/>
      <c r="G28" s="13">
        <v>833.52209429154095</v>
      </c>
      <c r="H28" s="13">
        <v>32.983494135612908</v>
      </c>
      <c r="I28" s="13">
        <v>25.270885215025512</v>
      </c>
      <c r="J28" s="254">
        <v>1.038978353248375E-132</v>
      </c>
      <c r="K28" s="13">
        <v>493.56869330575523</v>
      </c>
      <c r="L28" s="25">
        <v>210</v>
      </c>
      <c r="M28" s="25">
        <v>493920.30199999933</v>
      </c>
      <c r="N28" s="25">
        <v>210</v>
      </c>
      <c r="O28" s="25">
        <v>253584.23500000022</v>
      </c>
      <c r="P28" s="14">
        <v>0.35438842884661143</v>
      </c>
      <c r="Q28" s="15">
        <v>0.69026230988382786</v>
      </c>
      <c r="R28" s="62">
        <f t="shared" si="0"/>
        <v>175039.63980122359</v>
      </c>
      <c r="S28" s="27">
        <f>IFERROR($Q28*$O28*Controls!$C$5,"-")</f>
        <v>108874655.95636107</v>
      </c>
      <c r="T28" s="27" t="str">
        <f>IFERROR(INDEX('Vendor Level Info'!$I$4:$I$50,MATCH(SUBSTITUTE(SUBSTITUTE('Model 1'!$D28,"_pre",""),"_post",""),'Vendor Level Info'!$F$4:$F$50,0)),"-")</f>
        <v>-</v>
      </c>
      <c r="U28" s="375">
        <f t="shared" si="1"/>
        <v>0</v>
      </c>
      <c r="V28" s="27">
        <f>IFERROR($Q28*$O28*Controls!$C$4,"-")</f>
        <v>92420929.815046057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1'!$D28,'Vendor Level Info'!$M$4:$M$300,0)),"-")</f>
        <v>-</v>
      </c>
    </row>
    <row r="29" spans="2:25" x14ac:dyDescent="0.35">
      <c r="B29" s="341">
        <f>IFERROR(INDEX(Controls!$L$4:$L$100,MATCH('Model 1'!$D29,Controls!$J$4:$J$100,0)),"-")</f>
        <v>26</v>
      </c>
      <c r="C29" s="365" t="str">
        <f>IFERROR(INDEX(Controls!$F$4:$F$200,MATCH('Model 1'!$E29,Controls!$G$4:$G$200,0)),"-")</f>
        <v>No Ad &amp; Tf</v>
      </c>
      <c r="D29" s="342" t="str">
        <f>IFERROR(INDEX(Controls!$H$4:$H$200,MATCH('Model 1'!$E29,Controls!$G$4:$G$200,0)),"-")</f>
        <v>T9</v>
      </c>
      <c r="E29" s="11" t="s">
        <v>41</v>
      </c>
      <c r="F29" s="12"/>
      <c r="G29" s="13">
        <v>780.1140918645151</v>
      </c>
      <c r="H29" s="13">
        <v>30.855276413215634</v>
      </c>
      <c r="I29" s="13">
        <v>25.283004482513213</v>
      </c>
      <c r="J29" s="254">
        <v>7.9150423849809521E-133</v>
      </c>
      <c r="K29" s="13">
        <v>431.92979716470904</v>
      </c>
      <c r="L29" s="25">
        <v>210</v>
      </c>
      <c r="M29" s="25">
        <v>493920.30199999933</v>
      </c>
      <c r="N29" s="25">
        <v>210</v>
      </c>
      <c r="O29" s="25">
        <v>253584.23500000022</v>
      </c>
      <c r="P29" s="14">
        <v>0.33168095870565856</v>
      </c>
      <c r="Q29" s="15">
        <v>0.64603369090175511</v>
      </c>
      <c r="R29" s="62">
        <f t="shared" si="0"/>
        <v>163823.95929154818</v>
      </c>
      <c r="S29" s="27">
        <f>IFERROR($Q29*$O29*Controls!$C$5,"-")</f>
        <v>101898502.67934297</v>
      </c>
      <c r="T29" s="27" t="str">
        <f>IFERROR(INDEX('Vendor Level Info'!$I$4:$I$50,MATCH(SUBSTITUTE(SUBSTITUTE('Model 1'!$D29,"_pre",""),"_post",""),'Vendor Level Info'!$F$4:$F$50,0)),"-")</f>
        <v>-</v>
      </c>
      <c r="U29" s="375">
        <f t="shared" si="1"/>
        <v>0</v>
      </c>
      <c r="V29" s="27">
        <f>IFERROR($Q29*$O29*Controls!$C$4,"-")</f>
        <v>86499050.505937442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1'!$D29,'Vendor Level Info'!$M$4:$M$300,0)),"-")</f>
        <v>-</v>
      </c>
    </row>
    <row r="30" spans="2:25" x14ac:dyDescent="0.35">
      <c r="B30" s="341">
        <f>IFERROR(INDEX(Controls!$L$4:$L$100,MATCH('Model 1'!$D30,Controls!$J$4:$J$100,0)),"-")</f>
        <v>9</v>
      </c>
      <c r="C30" s="365" t="str">
        <f>IFERROR(INDEX(Controls!$F$4:$F$200,MATCH('Model 1'!$E30,Controls!$G$4:$G$200,0)),"-")</f>
        <v>No Ad &amp; Tf</v>
      </c>
      <c r="D30" s="342" t="str">
        <f>IFERROR(INDEX(Controls!$H$4:$H$200,MATCH('Model 1'!$E30,Controls!$G$4:$G$200,0)),"-")</f>
        <v>cw_comm</v>
      </c>
      <c r="E30" s="11" t="s">
        <v>111</v>
      </c>
      <c r="F30" s="12">
        <v>1</v>
      </c>
      <c r="G30" s="13">
        <v>0.15653687474499059</v>
      </c>
      <c r="H30" s="13">
        <v>7.8051947921541085E-3</v>
      </c>
      <c r="I30" s="13">
        <v>20.055473170553494</v>
      </c>
      <c r="J30" s="254">
        <v>4.0618074378340944E-86</v>
      </c>
      <c r="K30" s="13">
        <v>4.2774761057223687</v>
      </c>
      <c r="L30" s="25">
        <v>149006</v>
      </c>
      <c r="M30" s="25">
        <v>493920.30199999933</v>
      </c>
      <c r="N30" s="25">
        <v>135460</v>
      </c>
      <c r="O30" s="25">
        <v>253584.23500000022</v>
      </c>
      <c r="P30" s="14">
        <v>4.722408344788407E-2</v>
      </c>
      <c r="Q30" s="15">
        <v>8.3619098217822596E-2</v>
      </c>
      <c r="R30" s="62">
        <f t="shared" si="0"/>
        <v>21204.485052956425</v>
      </c>
      <c r="S30" s="27">
        <f>IFERROR($Q30*$O30*Controls!$C$5,"-")</f>
        <v>13189189.702938896</v>
      </c>
      <c r="T30" s="27">
        <f>IFERROR(INDEX('Vendor Level Info'!$I$4:$I$50,MATCH(SUBSTITUTE(SUBSTITUTE('Model 1'!$D30,"_pre",""),"_post",""),'Vendor Level Info'!$F$4:$F$50,0)),"-")</f>
        <v>607005</v>
      </c>
      <c r="U30" s="375">
        <f t="shared" si="1"/>
        <v>21.72830487877183</v>
      </c>
      <c r="V30" s="27">
        <f>IFERROR($Q30*$O30*Controls!$C$4,"-")</f>
        <v>11195968.107960992</v>
      </c>
      <c r="W30" s="27">
        <f>IFERROR($T30*(1-Controls!$C$6),0)</f>
        <v>467393.85000000003</v>
      </c>
      <c r="X30" s="77">
        <f t="shared" si="2"/>
        <v>23.954033858085619</v>
      </c>
      <c r="Y30" s="77">
        <f>IFERROR(R30/INDEX('Vendor Level Info'!$N$4:$N$300,MATCH('Model 1'!$D30,'Vendor Level Info'!$M$4:$M$300,0)),"-")</f>
        <v>0.14229574513616852</v>
      </c>
    </row>
    <row r="31" spans="2:25" x14ac:dyDescent="0.35">
      <c r="B31" s="341">
        <f>IFERROR(INDEX(Controls!$L$4:$L$100,MATCH('Model 1'!$D31,Controls!$J$4:$J$100,0)),"-")</f>
        <v>4.5</v>
      </c>
      <c r="C31" s="365" t="str">
        <f>IFERROR(INDEX(Controls!$F$4:$F$200,MATCH('Model 1'!$E31,Controls!$G$4:$G$200,0)),"-")</f>
        <v>No Ad &amp; Tf</v>
      </c>
      <c r="D31" s="342" t="str">
        <f>IFERROR(INDEX(Controls!$H$4:$H$200,MATCH('Model 1'!$E31,Controls!$G$4:$G$200,0)),"-")</f>
        <v>hcc_disp_imp</v>
      </c>
      <c r="E31" s="11" t="s">
        <v>257</v>
      </c>
      <c r="F31" s="12">
        <v>1</v>
      </c>
      <c r="G31" s="13">
        <v>1.090646810015707E-4</v>
      </c>
      <c r="H31" s="13">
        <v>4.0551805373259807E-5</v>
      </c>
      <c r="I31" s="13">
        <v>2.689514806990291</v>
      </c>
      <c r="J31" s="254">
        <v>7.1793475818341512E-3</v>
      </c>
      <c r="K31" s="13">
        <v>4.2299592808464075</v>
      </c>
      <c r="L31" s="25">
        <v>17323350</v>
      </c>
      <c r="M31" s="25">
        <v>493920.30199999933</v>
      </c>
      <c r="N31" s="25">
        <v>12</v>
      </c>
      <c r="O31" s="25">
        <v>253584.23500000022</v>
      </c>
      <c r="P31" s="14">
        <v>3.8252439391093553E-3</v>
      </c>
      <c r="Q31" s="15">
        <v>5.1611101613586004E-9</v>
      </c>
      <c r="R31" s="62">
        <f t="shared" si="0"/>
        <v>1.3087761720188484E-3</v>
      </c>
      <c r="S31" s="27">
        <f>IFERROR($Q31*$O31*Controls!$C$5,"-")</f>
        <v>0.81405877899572365</v>
      </c>
      <c r="T31" s="27">
        <f>IFERROR(INDEX('Vendor Level Info'!$I$4:$I$50,MATCH(SUBSTITUTE(SUBSTITUTE('Model 1'!$D31,"_pre",""),"_post",""),'Vendor Level Info'!$F$4:$F$50,0)),"-")</f>
        <v>0</v>
      </c>
      <c r="U31" s="375">
        <f t="shared" si="1"/>
        <v>0</v>
      </c>
      <c r="V31" s="27">
        <f>IFERROR($Q31*$O31*Controls!$C$4,"-")</f>
        <v>0.69103381882595194</v>
      </c>
      <c r="W31" s="27">
        <f>IFERROR($T31*(1-Controls!$C$6),0)</f>
        <v>0</v>
      </c>
      <c r="X31" s="77" t="str">
        <f t="shared" si="2"/>
        <v>-</v>
      </c>
      <c r="Y31" s="77">
        <f>IFERROR(R31/INDEX('Vendor Level Info'!$N$4:$N$300,MATCH('Model 1'!$D31,'Vendor Level Info'!$M$4:$M$300,0)),"-")</f>
        <v>1.090646810015707E-4</v>
      </c>
    </row>
    <row r="32" spans="2:25" x14ac:dyDescent="0.35">
      <c r="B32" s="341">
        <f>IFERROR(INDEX(Controls!$L$4:$L$100,MATCH('Model 1'!$D32,Controls!$J$4:$J$100,0)),"-")</f>
        <v>5.5</v>
      </c>
      <c r="C32" s="365" t="str">
        <f>IFERROR(INDEX(Controls!$F$4:$F$200,MATCH('Model 1'!$E32,Controls!$G$4:$G$200,0)),"-")</f>
        <v>No Ad &amp; Tf</v>
      </c>
      <c r="D32" s="342" t="str">
        <f>IFERROR(INDEX(Controls!$H$4:$H$200,MATCH('Model 1'!$E32,Controls!$G$4:$G$200,0)),"-")</f>
        <v>hcc_osrch_sessions</v>
      </c>
      <c r="E32" s="11" t="s">
        <v>179</v>
      </c>
      <c r="F32" s="12">
        <v>1</v>
      </c>
      <c r="G32" s="13">
        <v>0.33811419203476034</v>
      </c>
      <c r="H32" s="13">
        <v>2.5109902374816178E-2</v>
      </c>
      <c r="I32" s="13">
        <v>13.46537262422294</v>
      </c>
      <c r="J32" s="254">
        <v>1.2667519873747741E-40</v>
      </c>
      <c r="K32" s="13">
        <v>8.7881972215987769</v>
      </c>
      <c r="L32" s="25">
        <v>92836</v>
      </c>
      <c r="M32" s="25">
        <v>493920.30199999933</v>
      </c>
      <c r="N32" s="25">
        <v>44188</v>
      </c>
      <c r="O32" s="25">
        <v>253584.23500000022</v>
      </c>
      <c r="P32" s="14">
        <v>6.3551081023875494E-2</v>
      </c>
      <c r="Q32" s="15">
        <v>5.8917660704073255E-2</v>
      </c>
      <c r="R32" s="62">
        <f t="shared" si="0"/>
        <v>14940.589917631991</v>
      </c>
      <c r="S32" s="27">
        <f>IFERROR($Q32*$O32*Controls!$C$5,"-")</f>
        <v>9293046.9287670981</v>
      </c>
      <c r="T32" s="27" t="str">
        <f>IFERROR(INDEX('Vendor Level Info'!$I$4:$I$50,MATCH(SUBSTITUTE(SUBSTITUTE('Model 1'!$D32,"_pre",""),"_post",""),'Vendor Level Info'!$F$4:$F$50,0)),"-")</f>
        <v>-</v>
      </c>
      <c r="U32" s="375">
        <f t="shared" si="1"/>
        <v>0</v>
      </c>
      <c r="V32" s="27">
        <f>IFERROR($Q32*$O32*Controls!$C$4,"-")</f>
        <v>7888631.4765096912</v>
      </c>
      <c r="W32" s="27">
        <f>IFERROR($T32*(1-Controls!$C$6),0)</f>
        <v>0</v>
      </c>
      <c r="X32" s="77" t="str">
        <f t="shared" si="2"/>
        <v>-</v>
      </c>
      <c r="Y32" s="77">
        <f>IFERROR(R32/INDEX('Vendor Level Info'!$N$4:$N$300,MATCH('Model 1'!$D32,'Vendor Level Info'!$M$4:$M$300,0)),"-")</f>
        <v>0.28042174060384001</v>
      </c>
    </row>
    <row r="33" spans="2:25" x14ac:dyDescent="0.35">
      <c r="B33" s="427">
        <f>IFERROR(INDEX(Controls!$L$4:$L$100,MATCH('Model 1'!$D33,Controls!$J$4:$J$100,0)),"-")</f>
        <v>3.5</v>
      </c>
      <c r="C33" s="428" t="str">
        <f>IFERROR(INDEX(Controls!$F$4:$F$200,MATCH('Model 1'!$E33,Controls!$G$4:$G$200,0)),"-")</f>
        <v>No Ad &amp; Tf</v>
      </c>
      <c r="D33" s="429" t="str">
        <f>IFERROR(INDEX(Controls!$H$4:$H$200,MATCH('Model 1'!$E33,Controls!$G$4:$G$200,0)),"-")</f>
        <v>hcc_psrch_clk</v>
      </c>
      <c r="E33" s="430" t="s">
        <v>276</v>
      </c>
      <c r="F33" s="431">
        <v>1</v>
      </c>
      <c r="G33" s="432">
        <v>0.1312895797292554</v>
      </c>
      <c r="H33" s="432">
        <v>5.2654594011051388E-3</v>
      </c>
      <c r="I33" s="432">
        <v>24.934116803122581</v>
      </c>
      <c r="J33" s="433">
        <v>1.9156609906906474E-129</v>
      </c>
      <c r="K33" s="432">
        <v>8.4483754695080577</v>
      </c>
      <c r="L33" s="434">
        <v>469213</v>
      </c>
      <c r="M33" s="434">
        <v>493920.30199999933</v>
      </c>
      <c r="N33" s="434">
        <v>235762</v>
      </c>
      <c r="O33" s="434">
        <v>253584.23500000022</v>
      </c>
      <c r="P33" s="435">
        <v>0.12472210055763853</v>
      </c>
      <c r="Q33" s="436">
        <v>0.12206237464300052</v>
      </c>
      <c r="R33" s="62">
        <f t="shared" si="0"/>
        <v>30953.09389612871</v>
      </c>
      <c r="S33" s="27">
        <f>IFERROR($Q33*$O33*Controls!$C$5,"-")</f>
        <v>19252824.403392058</v>
      </c>
      <c r="T33" s="27">
        <f>IFERROR(INDEX('Vendor Level Info'!$I$4:$I$50,MATCH(SUBSTITUTE(SUBSTITUTE('Model 1'!$D33,"_pre",""),"_post",""),'Vendor Level Info'!$F$4:$F$50,0)),"-")</f>
        <v>655000</v>
      </c>
      <c r="U33" s="375">
        <f t="shared" si="1"/>
        <v>29.393625043346653</v>
      </c>
      <c r="V33" s="27">
        <f>IFERROR($Q33*$O33*Controls!$C$4,"-")</f>
        <v>16343233.577155959</v>
      </c>
      <c r="W33" s="27">
        <f>IFERROR($T33*(1-Controls!$C$6),0)</f>
        <v>504350</v>
      </c>
      <c r="X33" s="77">
        <f t="shared" si="2"/>
        <v>32.404547590276515</v>
      </c>
      <c r="Y33" s="77">
        <f>IFERROR(R33/INDEX('Vendor Level Info'!$N$4:$N$300,MATCH('Model 1'!$D33,'Vendor Level Info'!$M$4:$M$300,0)),"-")</f>
        <v>0.12777862407582857</v>
      </c>
    </row>
    <row r="34" spans="2:25" x14ac:dyDescent="0.35">
      <c r="B34" s="427">
        <f>IFERROR(INDEX(Controls!$L$4:$L$100,MATCH('Model 1'!$D34,Controls!$J$4:$J$100,0)),"-")</f>
        <v>2.5</v>
      </c>
      <c r="C34" s="428" t="str">
        <f>IFERROR(INDEX(Controls!$F$4:$F$200,MATCH('Model 1'!$E34,Controls!$G$4:$G$200,0)),"-")</f>
        <v>No Ad &amp; Tf</v>
      </c>
      <c r="D34" s="429" t="str">
        <f>IFERROR(INDEX(Controls!$H$4:$H$200,MATCH('Model 1'!$E34,Controls!$G$4:$G$200,0)),"-")</f>
        <v>hcc_soc_imp</v>
      </c>
      <c r="E34" s="430" t="s">
        <v>265</v>
      </c>
      <c r="F34" s="431">
        <v>1</v>
      </c>
      <c r="G34" s="432">
        <v>1.0412005179039029E-4</v>
      </c>
      <c r="H34" s="432">
        <v>8.14346821292587E-6</v>
      </c>
      <c r="I34" s="432">
        <v>12.785713539732841</v>
      </c>
      <c r="J34" s="433">
        <v>7.4024624891547336E-37</v>
      </c>
      <c r="K34" s="432">
        <v>7.1608740207525257</v>
      </c>
      <c r="L34" s="434">
        <v>323313676</v>
      </c>
      <c r="M34" s="434">
        <v>493920.30199999933</v>
      </c>
      <c r="N34" s="434">
        <v>98216199</v>
      </c>
      <c r="O34" s="434">
        <v>253584.23500000022</v>
      </c>
      <c r="P34" s="435">
        <v>6.8155604362384589E-2</v>
      </c>
      <c r="Q34" s="436">
        <v>4.0326938015430143E-2</v>
      </c>
      <c r="R34" s="62">
        <f t="shared" si="0"/>
        <v>10226.275726535279</v>
      </c>
      <c r="S34" s="27">
        <f>IFERROR($Q34*$O34*Controls!$C$5,"-")</f>
        <v>6360743.501904944</v>
      </c>
      <c r="T34" s="27">
        <f>IFERROR(INDEX('Vendor Level Info'!$I$4:$I$50,MATCH(SUBSTITUTE(SUBSTITUTE('Model 1'!$D34,"_pre",""),"_post",""),'Vendor Level Info'!$F$4:$F$50,0)),"-")</f>
        <v>1080000</v>
      </c>
      <c r="U34" s="375">
        <f t="shared" si="1"/>
        <v>5.8895773165786522</v>
      </c>
      <c r="V34" s="27">
        <f>IFERROR($Q34*$O34*Controls!$C$4,"-")</f>
        <v>5399473.5836106278</v>
      </c>
      <c r="W34" s="27">
        <f>IFERROR($T34*(1-Controls!$C$6),0)</f>
        <v>831600</v>
      </c>
      <c r="X34" s="77">
        <f t="shared" si="2"/>
        <v>6.492873477165257</v>
      </c>
      <c r="Y34" s="77">
        <f>IFERROR(R34/INDEX('Vendor Level Info'!$N$4:$N$300,MATCH('Model 1'!$D34,'Vendor Level Info'!$M$4:$M$300,0)),"-")</f>
        <v>1.039580511045797E-4</v>
      </c>
    </row>
    <row r="35" spans="2:25" x14ac:dyDescent="0.35">
      <c r="B35" s="341">
        <f>IFERROR(INDEX(Controls!$L$4:$L$100,MATCH('Model 1'!$D35,Controls!$J$4:$J$100,0)),"-")</f>
        <v>5.5</v>
      </c>
      <c r="C35" s="365" t="str">
        <f>IFERROR(INDEX(Controls!$F$4:$F$200,MATCH('Model 1'!$E35,Controls!$G$4:$G$200,0)),"-")</f>
        <v>No Ad &amp; Tf</v>
      </c>
      <c r="D35" s="342" t="str">
        <f>IFERROR(INDEX(Controls!$H$4:$H$200,MATCH('Model 1'!$E35,Controls!$G$4:$G$200,0)),"-")</f>
        <v>hcp_disp_imp</v>
      </c>
      <c r="E35" s="11" t="s">
        <v>181</v>
      </c>
      <c r="F35" s="12">
        <v>1</v>
      </c>
      <c r="G35" s="13">
        <v>-5.8797486225420745E-5</v>
      </c>
      <c r="H35" s="13">
        <v>3.4522643107486891E-4</v>
      </c>
      <c r="I35" s="13">
        <v>-0.17031571436275514</v>
      </c>
      <c r="J35" s="254">
        <v>0.86476874301633888</v>
      </c>
      <c r="K35" s="13">
        <v>1.4323970729256652</v>
      </c>
      <c r="L35" s="25">
        <v>456667</v>
      </c>
      <c r="M35" s="25">
        <v>493920.30199999933</v>
      </c>
      <c r="N35" s="25">
        <v>440907</v>
      </c>
      <c r="O35" s="25">
        <v>253584.23500000022</v>
      </c>
      <c r="P35" s="14">
        <v>-5.4362761630527701E-5</v>
      </c>
      <c r="Q35" s="15">
        <v>-1.0223121030844667E-4</v>
      </c>
      <c r="R35" s="62">
        <f t="shared" si="0"/>
        <v>-25.924223259191585</v>
      </c>
      <c r="S35" s="27">
        <f>IFERROR($Q35*$O35*Controls!$C$5,"-")</f>
        <v>-16124.866867217166</v>
      </c>
      <c r="T35" s="27">
        <f>IFERROR(INDEX('Vendor Level Info'!$I$4:$I$50,MATCH(SUBSTITUTE(SUBSTITUTE('Model 1'!$D35,"_pre",""),"_post",""),'Vendor Level Info'!$F$4:$F$50,0)),"-")</f>
        <v>0</v>
      </c>
      <c r="U35" s="375">
        <f t="shared" si="1"/>
        <v>0</v>
      </c>
      <c r="V35" s="27">
        <f>IFERROR($Q35*$O35*Controls!$C$4,"-")</f>
        <v>-13687.989880853156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1'!$D35,'Vendor Level Info'!$M$4:$M$300,0)),"-")</f>
        <v>-5.7742577900115345E-5</v>
      </c>
    </row>
    <row r="36" spans="2:25" x14ac:dyDescent="0.35">
      <c r="B36" s="341">
        <f>IFERROR(INDEX(Controls!$L$4:$L$100,MATCH('Model 1'!$D36,Controls!$J$4:$J$100,0)),"-")</f>
        <v>15</v>
      </c>
      <c r="C36" s="365" t="str">
        <f>IFERROR(INDEX(Controls!$F$4:$F$200,MATCH('Model 1'!$E36,Controls!$G$4:$G$200,0)),"-")</f>
        <v>No Ad &amp; Tf</v>
      </c>
      <c r="D36" s="342" t="str">
        <f>IFERROR(INDEX(Controls!$H$4:$H$200,MATCH('Model 1'!$E36,Controls!$G$4:$G$200,0)),"-")</f>
        <v>hcp_grail_nrx_lag</v>
      </c>
      <c r="E36" s="11" t="s">
        <v>18</v>
      </c>
      <c r="F36" s="12">
        <v>1</v>
      </c>
      <c r="G36" s="13">
        <v>0.75189106674210127</v>
      </c>
      <c r="H36" s="13">
        <v>7.1808501109675285E-3</v>
      </c>
      <c r="I36" s="13">
        <v>104.70780689235045</v>
      </c>
      <c r="J36" s="254">
        <v>0</v>
      </c>
      <c r="K36" s="13">
        <v>11.945620233200396</v>
      </c>
      <c r="L36" s="25">
        <v>471850.99599999958</v>
      </c>
      <c r="M36" s="25">
        <v>493920.30199999933</v>
      </c>
      <c r="N36" s="25">
        <v>250911.43300000025</v>
      </c>
      <c r="O36" s="25">
        <v>253584.23500000022</v>
      </c>
      <c r="P36" s="14">
        <v>0.71829513241138876</v>
      </c>
      <c r="Q36" s="15">
        <v>0.74396606325373227</v>
      </c>
      <c r="R36" s="62">
        <f t="shared" si="0"/>
        <v>188658.06501615947</v>
      </c>
      <c r="S36" s="27">
        <f>IFERROR($Q36*$O36*Controls!$C$5,"-")</f>
        <v>117345316.44005118</v>
      </c>
      <c r="T36" s="27" t="str">
        <f>IFERROR(INDEX('Vendor Level Info'!$I$4:$I$50,MATCH(SUBSTITUTE(SUBSTITUTE('Model 1'!$D36,"_pre",""),"_post",""),'Vendor Level Info'!$F$4:$F$50,0)),"-")</f>
        <v>-</v>
      </c>
      <c r="U36" s="375">
        <f t="shared" si="1"/>
        <v>0</v>
      </c>
      <c r="V36" s="27">
        <f>IFERROR($Q36*$O36*Controls!$C$4,"-")</f>
        <v>99611458.328532204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1'!$D36,'Vendor Level Info'!$M$4:$M$300,0)),"-")</f>
        <v>-</v>
      </c>
    </row>
    <row r="37" spans="2:25" x14ac:dyDescent="0.35">
      <c r="B37" s="341">
        <f>IFERROR(INDEX(Controls!$L$4:$L$100,MATCH('Model 1'!$D37,Controls!$J$4:$J$100,0)),"-")</f>
        <v>13</v>
      </c>
      <c r="C37" s="365" t="str">
        <f>IFERROR(INDEX(Controls!$F$4:$F$200,MATCH('Model 1'!$E37,Controls!$G$4:$G$200,0)),"-")</f>
        <v>No Ad &amp; Tf</v>
      </c>
      <c r="D37" s="342" t="str">
        <f>IFERROR(INDEX(Controls!$H$4:$H$200,MATCH('Model 1'!$E37,Controls!$G$4:$G$200,0)),"-")</f>
        <v>hcp_grail_sdot</v>
      </c>
      <c r="E37" s="11" t="s">
        <v>19</v>
      </c>
      <c r="F37" s="12">
        <v>1</v>
      </c>
      <c r="G37" s="13">
        <v>2.0571576695703093E-3</v>
      </c>
      <c r="H37" s="13">
        <v>5.2847298048336094E-4</v>
      </c>
      <c r="I37" s="13">
        <v>3.8926449327433104</v>
      </c>
      <c r="J37" s="254">
        <v>1.0044817145992975E-4</v>
      </c>
      <c r="K37" s="13">
        <v>3.2459746948340031</v>
      </c>
      <c r="L37" s="25">
        <v>2527599</v>
      </c>
      <c r="M37" s="25">
        <v>493920.30199999933</v>
      </c>
      <c r="N37" s="25">
        <v>1138890</v>
      </c>
      <c r="O37" s="25">
        <v>253584.23500000022</v>
      </c>
      <c r="P37" s="14">
        <v>1.0527345499655633E-2</v>
      </c>
      <c r="Q37" s="15">
        <v>9.239045551459173E-3</v>
      </c>
      <c r="R37" s="62">
        <f t="shared" si="0"/>
        <v>2342.8762982969297</v>
      </c>
      <c r="S37" s="27">
        <f>IFERROR($Q37*$O37*Controls!$C$5,"-")</f>
        <v>1457269.0575406903</v>
      </c>
      <c r="T37" s="27" t="str">
        <f>IFERROR(INDEX('Vendor Level Info'!$I$4:$I$50,MATCH(SUBSTITUTE(SUBSTITUTE('Model 1'!$D37,"_pre",""),"_post",""),'Vendor Level Info'!$F$4:$F$50,0)),"-")</f>
        <v>-</v>
      </c>
      <c r="U37" s="375">
        <f t="shared" si="1"/>
        <v>0</v>
      </c>
      <c r="V37" s="27">
        <f>IFERROR($Q37*$O37*Controls!$C$4,"-")</f>
        <v>1237038.685500779</v>
      </c>
      <c r="W37" s="27">
        <f>IFERROR($T37*(1-Controls!$C$6),0)</f>
        <v>0</v>
      </c>
      <c r="X37" s="77" t="str">
        <f t="shared" si="2"/>
        <v>-</v>
      </c>
      <c r="Y37" s="77">
        <f>IFERROR(R37/INDEX('Vendor Level Info'!$N$4:$N$300,MATCH('Model 1'!$D37,'Vendor Level Info'!$M$4:$M$300,0)),"-")</f>
        <v>2.0570276254141314E-3</v>
      </c>
    </row>
    <row r="38" spans="2:25" x14ac:dyDescent="0.35">
      <c r="B38" s="341">
        <f>IFERROR(INDEX(Controls!$L$4:$L$100,MATCH('Model 1'!$D38,Controls!$J$4:$J$100,0)),"-")</f>
        <v>14</v>
      </c>
      <c r="C38" s="365" t="str">
        <f>IFERROR(INDEX(Controls!$F$4:$F$200,MATCH('Model 1'!$E38,Controls!$G$4:$G$200,0)),"-")</f>
        <v>No Ad &amp; Tf</v>
      </c>
      <c r="D38" s="342" t="str">
        <f>IFERROR(INDEX(Controls!$H$4:$H$200,MATCH('Model 1'!$E38,Controls!$G$4:$G$200,0)),"-")</f>
        <v>hcp_grail_vnrx</v>
      </c>
      <c r="E38" s="11" t="s">
        <v>20</v>
      </c>
      <c r="F38" s="12">
        <v>1</v>
      </c>
      <c r="G38" s="13">
        <v>9.2600907515107439E-2</v>
      </c>
      <c r="H38" s="13">
        <v>9.6002154282476382E-2</v>
      </c>
      <c r="I38" s="13">
        <v>0.96457114121250731</v>
      </c>
      <c r="J38" s="254">
        <v>0.33480629883258273</v>
      </c>
      <c r="K38" s="13">
        <v>1.7035021357499334</v>
      </c>
      <c r="L38" s="25">
        <v>11192.325999999999</v>
      </c>
      <c r="M38" s="25">
        <v>493920.30199999933</v>
      </c>
      <c r="N38" s="25">
        <v>5506.0290000000041</v>
      </c>
      <c r="O38" s="25">
        <v>253584.23500000022</v>
      </c>
      <c r="P38" s="14">
        <v>2.098353804466482E-3</v>
      </c>
      <c r="Q38" s="15">
        <v>2.0106268917091767E-3</v>
      </c>
      <c r="R38" s="62">
        <f t="shared" si="0"/>
        <v>509.86328220449985</v>
      </c>
      <c r="S38" s="27">
        <f>IFERROR($Q38*$O38*Controls!$C$5,"-")</f>
        <v>317134.96153119893</v>
      </c>
      <c r="T38" s="27" t="str">
        <f>IFERROR(INDEX('Vendor Level Info'!$I$4:$I$50,MATCH(SUBSTITUTE(SUBSTITUTE('Model 1'!$D38,"_pre",""),"_post",""),'Vendor Level Info'!$F$4:$F$50,0)),"-")</f>
        <v>-</v>
      </c>
      <c r="U38" s="375">
        <f t="shared" si="1"/>
        <v>0</v>
      </c>
      <c r="V38" s="27">
        <f>IFERROR($Q38*$O38*Controls!$C$4,"-")</f>
        <v>269207.8130039759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1'!$D38,'Vendor Level Info'!$M$4:$M$300,0)),"-")</f>
        <v>9.2600907515107508E-2</v>
      </c>
    </row>
    <row r="39" spans="2:25" x14ac:dyDescent="0.35">
      <c r="B39" s="341">
        <f>IFERROR(INDEX(Controls!$L$4:$L$100,MATCH('Model 1'!$D39,Controls!$J$4:$J$100,0)),"-")</f>
        <v>5.5</v>
      </c>
      <c r="C39" s="365" t="str">
        <f>IFERROR(INDEX(Controls!$F$4:$F$200,MATCH('Model 1'!$E39,Controls!$G$4:$G$200,0)),"-")</f>
        <v>No Ad &amp; Tf</v>
      </c>
      <c r="D39" s="342" t="str">
        <f>IFERROR(INDEX(Controls!$H$4:$H$200,MATCH('Model 1'!$E39,Controls!$G$4:$G$200,0)),"-")</f>
        <v>hcp_npp_eng</v>
      </c>
      <c r="E39" s="11" t="s">
        <v>323</v>
      </c>
      <c r="F39" s="12">
        <v>1</v>
      </c>
      <c r="G39" s="13">
        <v>-6.781788370368351E-2</v>
      </c>
      <c r="H39" s="13">
        <v>4.5610828082163256E-3</v>
      </c>
      <c r="I39" s="13">
        <v>-14.868812199926849</v>
      </c>
      <c r="J39" s="254">
        <v>5.7637741580694698E-49</v>
      </c>
      <c r="K39" s="13">
        <v>6.5230850909091247</v>
      </c>
      <c r="L39" s="25">
        <v>474277</v>
      </c>
      <c r="M39" s="25">
        <v>493920.30199999933</v>
      </c>
      <c r="N39" s="25">
        <v>263229</v>
      </c>
      <c r="O39" s="25">
        <v>253584.23500000022</v>
      </c>
      <c r="P39" s="14">
        <v>-6.5120753893068248E-2</v>
      </c>
      <c r="Q39" s="15">
        <v>-7.0397253636200585E-2</v>
      </c>
      <c r="R39" s="62">
        <f t="shared" si="0"/>
        <v>-17851.633709436908</v>
      </c>
      <c r="S39" s="27">
        <f>IFERROR($Q39*$O39*Controls!$C$5,"-")</f>
        <v>-11103716.167269757</v>
      </c>
      <c r="T39" s="27" t="str">
        <f>IFERROR(INDEX('Vendor Level Info'!$I$4:$I$50,MATCH(SUBSTITUTE(SUBSTITUTE('Model 1'!$D39,"_pre",""),"_post",""),'Vendor Level Info'!$F$4:$F$50,0)),"-")</f>
        <v>-</v>
      </c>
      <c r="U39" s="375">
        <f t="shared" si="1"/>
        <v>0</v>
      </c>
      <c r="V39" s="27">
        <f>IFERROR($Q39*$O39*Controls!$C$4,"-")</f>
        <v>-9425662.5985826869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1'!$D39,'Vendor Level Info'!$M$4:$M$300,0)),"-")</f>
        <v>-</v>
      </c>
    </row>
    <row r="40" spans="2:25" x14ac:dyDescent="0.35">
      <c r="B40" s="341">
        <f>IFERROR(INDEX(Controls!$L$4:$L$100,MATCH('Model 1'!$D40,Controls!$J$4:$J$100,0)),"-")</f>
        <v>6.5</v>
      </c>
      <c r="C40" s="365" t="str">
        <f>IFERROR(INDEX(Controls!$F$4:$F$200,MATCH('Model 1'!$E40,Controls!$G$4:$G$200,0)),"-")</f>
        <v>No Ad &amp; Tf</v>
      </c>
      <c r="D40" s="342" t="str">
        <f>IFERROR(INDEX(Controls!$H$4:$H$200,MATCH('Model 1'!$E40,Controls!$G$4:$G$200,0)),"-")</f>
        <v>hcp_osrch_sessions</v>
      </c>
      <c r="E40" s="11" t="s">
        <v>270</v>
      </c>
      <c r="F40" s="12">
        <v>1</v>
      </c>
      <c r="G40" s="13">
        <v>-0.94154445973631651</v>
      </c>
      <c r="H40" s="13">
        <v>0.13719848889585479</v>
      </c>
      <c r="I40" s="13">
        <v>-6.8626445328492505</v>
      </c>
      <c r="J40" s="254">
        <v>7.5822835138395535E-12</v>
      </c>
      <c r="K40" s="13">
        <v>6.8635888785623091</v>
      </c>
      <c r="L40" s="25">
        <v>13514</v>
      </c>
      <c r="M40" s="25">
        <v>493920.30199999933</v>
      </c>
      <c r="N40" s="25">
        <v>6536</v>
      </c>
      <c r="O40" s="25">
        <v>253584.23500000022</v>
      </c>
      <c r="P40" s="14">
        <v>-2.5761305573700832E-2</v>
      </c>
      <c r="Q40" s="15">
        <v>-2.4267812188074545E-2</v>
      </c>
      <c r="R40" s="62">
        <f t="shared" si="0"/>
        <v>-6153.9345888365651</v>
      </c>
      <c r="S40" s="27">
        <f>IFERROR($Q40*$O40*Controls!$C$5,"-")</f>
        <v>-3827747.3142563435</v>
      </c>
      <c r="T40" s="27" t="str">
        <f>IFERROR(INDEX('Vendor Level Info'!$I$4:$I$50,MATCH(SUBSTITUTE(SUBSTITUTE('Model 1'!$D40,"_pre",""),"_post",""),'Vendor Level Info'!$F$4:$F$50,0)),"-")</f>
        <v>-</v>
      </c>
      <c r="U40" s="375">
        <f t="shared" si="1"/>
        <v>0</v>
      </c>
      <c r="V40" s="27">
        <f>IFERROR($Q40*$O40*Controls!$C$4,"-")</f>
        <v>-3249277.4629057064</v>
      </c>
      <c r="W40" s="27">
        <f>IFERROR($T40*(1-Controls!$C$6),0)</f>
        <v>0</v>
      </c>
      <c r="X40" s="77" t="str">
        <f t="shared" si="2"/>
        <v>-</v>
      </c>
      <c r="Y40" s="77">
        <f>IFERROR(R40/INDEX('Vendor Level Info'!$N$4:$N$300,MATCH('Model 1'!$D40,'Vendor Level Info'!$M$4:$M$300,0)),"-")</f>
        <v>-0.81315203340863706</v>
      </c>
    </row>
    <row r="41" spans="2:25" x14ac:dyDescent="0.35">
      <c r="B41" s="341">
        <f>IFERROR(INDEX(Controls!$L$4:$L$100,MATCH('Model 1'!$D41,Controls!$J$4:$J$100,0)),"-")</f>
        <v>12</v>
      </c>
      <c r="C41" s="365" t="str">
        <f>IFERROR(INDEX(Controls!$F$4:$F$200,MATCH('Model 1'!$E41,Controls!$G$4:$G$200,0)),"-")</f>
        <v>No Ad &amp; Tf</v>
      </c>
      <c r="D41" s="342" t="str">
        <f>IFERROR(INDEX(Controls!$H$4:$H$200,MATCH('Model 1'!$E41,Controls!$G$4:$G$200,0)),"-")</f>
        <v>hcp_rdtl_totdet</v>
      </c>
      <c r="E41" s="11" t="s">
        <v>23</v>
      </c>
      <c r="F41" s="12">
        <v>1</v>
      </c>
      <c r="G41" s="13">
        <v>5.6243272184083017E-2</v>
      </c>
      <c r="H41" s="13">
        <v>6.7235423477052803E-3</v>
      </c>
      <c r="I41" s="13">
        <v>8.3651250004067617</v>
      </c>
      <c r="J41" s="254">
        <v>7.7062703438458843E-17</v>
      </c>
      <c r="K41" s="13">
        <v>6.2387317767194492</v>
      </c>
      <c r="L41" s="25">
        <v>345644</v>
      </c>
      <c r="M41" s="25">
        <v>493920.30199999933</v>
      </c>
      <c r="N41" s="25">
        <v>169398</v>
      </c>
      <c r="O41" s="25">
        <v>253584.23500000022</v>
      </c>
      <c r="P41" s="14">
        <v>3.9358879341621432E-2</v>
      </c>
      <c r="Q41" s="15">
        <v>3.7571333334027193E-2</v>
      </c>
      <c r="R41" s="62">
        <f t="shared" si="0"/>
        <v>9527.4978214392941</v>
      </c>
      <c r="S41" s="27">
        <f>IFERROR($Q41*$O41*Controls!$C$5,"-")</f>
        <v>5926103.644935241</v>
      </c>
      <c r="T41" s="27">
        <f>IFERROR(INDEX('Vendor Level Info'!$I$4:$I$50,MATCH(SUBSTITUTE(SUBSTITUTE('Model 1'!$D41,"_pre",""),"_post",""),'Vendor Level Info'!$F$4:$F$50,0)),"-")</f>
        <v>0</v>
      </c>
      <c r="U41" s="375">
        <f t="shared" si="1"/>
        <v>0</v>
      </c>
      <c r="V41" s="27">
        <f>IFERROR($Q41*$O41*Controls!$C$4,"-")</f>
        <v>5030518.8497199472</v>
      </c>
      <c r="W41" s="27">
        <f>IFERROR($T41*(1-Controls!$C$6),0)</f>
        <v>0</v>
      </c>
      <c r="X41" s="77" t="str">
        <f t="shared" si="2"/>
        <v>-</v>
      </c>
      <c r="Y41" s="77">
        <f>IFERROR(R41/INDEX('Vendor Level Info'!$N$4:$N$300,MATCH('Model 1'!$D41,'Vendor Level Info'!$M$4:$M$300,0)),"-")</f>
        <v>5.6240948150522677E-2</v>
      </c>
    </row>
    <row r="42" spans="2:25" x14ac:dyDescent="0.35">
      <c r="B42" s="341">
        <f>IFERROR(INDEX(Controls!$L$4:$L$100,MATCH('Model 1'!$D42,Controls!$J$4:$J$100,0)),"-")</f>
        <v>10.5</v>
      </c>
      <c r="C42" s="365" t="str">
        <f>IFERROR(INDEX(Controls!$F$4:$F$200,MATCH('Model 1'!$E42,Controls!$G$4:$G$200,0)),"-")</f>
        <v>No Ad &amp; Tf</v>
      </c>
      <c r="D42" s="342" t="str">
        <f>IFERROR(INDEX(Controls!$H$4:$H$200,MATCH('Model 1'!$E42,Controls!$G$4:$G$200,0)),"-")</f>
        <v>pp_hcc</v>
      </c>
      <c r="E42" s="11" t="s">
        <v>358</v>
      </c>
      <c r="F42" s="12">
        <v>1</v>
      </c>
      <c r="G42" s="13">
        <v>-1.2575299223973668E-2</v>
      </c>
      <c r="H42" s="13">
        <v>2.4743289289195555E-3</v>
      </c>
      <c r="I42" s="13">
        <v>-5.08230699524045</v>
      </c>
      <c r="J42" s="254">
        <v>3.8645961225151251E-7</v>
      </c>
      <c r="K42" s="13">
        <v>6.5674983135852516</v>
      </c>
      <c r="L42" s="25">
        <v>941558</v>
      </c>
      <c r="M42" s="25">
        <v>493920.30199999933</v>
      </c>
      <c r="N42" s="25">
        <v>459267</v>
      </c>
      <c r="O42" s="25">
        <v>253584.23500000022</v>
      </c>
      <c r="P42" s="14">
        <v>-2.3972235072706558E-2</v>
      </c>
      <c r="Q42" s="15">
        <v>-2.2775153781530267E-2</v>
      </c>
      <c r="R42" s="62">
        <f t="shared" si="0"/>
        <v>-5775.4199486967145</v>
      </c>
      <c r="S42" s="27">
        <f>IFERROR($Q42*$O42*Controls!$C$5,"-")</f>
        <v>-3592311.2080893563</v>
      </c>
      <c r="T42" s="27" t="str">
        <f>IFERROR(INDEX('Vendor Level Info'!$I$4:$I$50,MATCH(SUBSTITUTE(SUBSTITUTE('Model 1'!$D42,"_pre",""),"_post",""),'Vendor Level Info'!$F$4:$F$50,0)),"-")</f>
        <v>-</v>
      </c>
      <c r="U42" s="375">
        <f t="shared" si="1"/>
        <v>0</v>
      </c>
      <c r="V42" s="27">
        <f>IFERROR($Q42*$O42*Controls!$C$4,"-")</f>
        <v>-3049421.7329118652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1'!$D42,'Vendor Level Info'!$M$4:$M$300,0)),"-")</f>
        <v>-</v>
      </c>
    </row>
    <row r="43" spans="2:25" x14ac:dyDescent="0.35">
      <c r="B43" s="341">
        <f>IFERROR(INDEX(Controls!$L$4:$L$100,MATCH('Model 1'!$D43,Controls!$J$4:$J$100,0)),"-")</f>
        <v>10</v>
      </c>
      <c r="C43" s="365" t="str">
        <f>IFERROR(INDEX(Controls!$F$4:$F$200,MATCH('Model 1'!$E43,Controls!$G$4:$G$200,0)),"-")</f>
        <v>No Ad &amp; Tf</v>
      </c>
      <c r="D43" s="342" t="str">
        <f>IFERROR(INDEX(Controls!$H$4:$H$200,MATCH('Model 1'!$E43,Controls!$G$4:$G$200,0)),"-")</f>
        <v>pp_hcp</v>
      </c>
      <c r="E43" s="11" t="s">
        <v>112</v>
      </c>
      <c r="F43" s="12">
        <v>1</v>
      </c>
      <c r="G43" s="13">
        <v>0.1184760568126156</v>
      </c>
      <c r="H43" s="13">
        <v>2.0309689139737717E-2</v>
      </c>
      <c r="I43" s="13">
        <v>5.8334746532780075</v>
      </c>
      <c r="J43" s="254">
        <v>5.7698022007613093E-9</v>
      </c>
      <c r="K43" s="13">
        <v>2.4672057488028929</v>
      </c>
      <c r="L43" s="25">
        <v>63204</v>
      </c>
      <c r="M43" s="25">
        <v>493920.30199999933</v>
      </c>
      <c r="N43" s="25">
        <v>31548</v>
      </c>
      <c r="O43" s="25">
        <v>253584.23500000022</v>
      </c>
      <c r="P43" s="14">
        <v>1.5160665930238612E-2</v>
      </c>
      <c r="Q43" s="15">
        <v>1.4739412488810251E-2</v>
      </c>
      <c r="R43" s="62">
        <f t="shared" si="0"/>
        <v>3737.6826403243967</v>
      </c>
      <c r="S43" s="27">
        <f>IFERROR($Q43*$O43*Controls!$C$5,"-")</f>
        <v>2324838.6022817749</v>
      </c>
      <c r="T43" s="27">
        <f>IFERROR(INDEX('Vendor Level Info'!$I$4:$I$50,MATCH(SUBSTITUTE(SUBSTITUTE('Model 1'!$D43,"_pre",""),"_post",""),'Vendor Level Info'!$F$4:$F$50,0)),"-")</f>
        <v>195006</v>
      </c>
      <c r="U43" s="375">
        <f t="shared" si="1"/>
        <v>11.9218824153194</v>
      </c>
      <c r="V43" s="27">
        <f>IFERROR($Q43*$O43*Controls!$C$4,"-")</f>
        <v>1973496.4340912814</v>
      </c>
      <c r="W43" s="27">
        <f>IFERROR($T43*(1-Controls!$C$6),0)</f>
        <v>150154.62</v>
      </c>
      <c r="X43" s="77">
        <f t="shared" si="2"/>
        <v>13.14309499162451</v>
      </c>
      <c r="Y43" s="77">
        <f>IFERROR(R43/INDEX('Vendor Level Info'!$N$4:$N$300,MATCH('Model 1'!$D43,'Vendor Level Info'!$M$4:$M$300,0)),"-")</f>
        <v>0.12044995779460529</v>
      </c>
    </row>
    <row r="44" spans="2:25" x14ac:dyDescent="0.35">
      <c r="B44" s="341">
        <f>IFERROR(INDEX(Controls!$L$4:$L$100,MATCH('Model 1'!$D44,Controls!$J$4:$J$100,0)),"-")</f>
        <v>11</v>
      </c>
      <c r="C44" s="365" t="str">
        <f>IFERROR(INDEX(Controls!$F$4:$F$200,MATCH('Model 1'!$E44,Controls!$G$4:$G$200,0)),"-")</f>
        <v>No Ad &amp; Tf</v>
      </c>
      <c r="D44" s="342" t="str">
        <f>IFERROR(INDEX(Controls!$H$4:$H$200,MATCH('Model 1'!$E44,Controls!$G$4:$G$200,0)),"-")</f>
        <v>webmd</v>
      </c>
      <c r="E44" s="11" t="s">
        <v>113</v>
      </c>
      <c r="F44" s="12">
        <v>1</v>
      </c>
      <c r="G44" s="13">
        <v>0.18581786197811534</v>
      </c>
      <c r="H44" s="13">
        <v>1.2523421852767594E-2</v>
      </c>
      <c r="I44" s="13">
        <v>14.837626981083513</v>
      </c>
      <c r="J44" s="254">
        <v>8.9999134626843871E-49</v>
      </c>
      <c r="K44" s="13">
        <v>3.3481971929085348</v>
      </c>
      <c r="L44" s="25">
        <v>64834</v>
      </c>
      <c r="M44" s="25">
        <v>493920.30199999933</v>
      </c>
      <c r="N44" s="25">
        <v>0</v>
      </c>
      <c r="O44" s="25">
        <v>253584.23500000022</v>
      </c>
      <c r="P44" s="14">
        <v>2.4391212944085756E-2</v>
      </c>
      <c r="Q44" s="15">
        <v>0</v>
      </c>
      <c r="R44" s="62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1'!$D44,'Vendor Level Info'!$M$4:$M$300,0)),"-")</f>
        <v>-</v>
      </c>
    </row>
    <row r="45" spans="2:25" x14ac:dyDescent="0.35">
      <c r="B45" s="341" t="str">
        <f>IFERROR(INDEX(Controls!$L$4:$L$100,MATCH('Model 1'!$D45,Controls!$J$4:$J$100,0)),"-")</f>
        <v>-</v>
      </c>
      <c r="C45" s="365" t="str">
        <f>IFERROR(INDEX(Controls!$F$4:$F$200,MATCH('Model 1'!$E45,Controls!$G$4:$G$200,0)),"-")</f>
        <v>-</v>
      </c>
      <c r="D45" s="342" t="str">
        <f>IFERROR(INDEX(Controls!$H$4:$H$200,MATCH('Model 1'!$E45,Controls!$G$4:$G$200,0)),"-")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1'!$D45,'Vendor Level Info'!$M$4:$M$300,0)),"-")</f>
        <v>-</v>
      </c>
    </row>
    <row r="46" spans="2:25" x14ac:dyDescent="0.35">
      <c r="B46" s="341" t="str">
        <f>IFERROR(INDEX(Controls!$L$4:$L$100,MATCH('Model 1'!$D46,Controls!$J$4:$J$100,0)),"-")</f>
        <v>-</v>
      </c>
      <c r="C46" s="365" t="str">
        <f>IFERROR(INDEX(Controls!$F$4:$F$200,MATCH('Model 1'!$E46,Controls!$G$4:$G$200,0)),"-")</f>
        <v>-</v>
      </c>
      <c r="D46" s="342" t="str">
        <f>IFERROR(INDEX(Controls!$H$4:$H$200,MATCH('Model 1'!$E46,Controls!$G$4:$G$200,0)),"-")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1'!$D46,'Vendor Level Info'!$M$4:$M$300,0)),"-")</f>
        <v>-</v>
      </c>
    </row>
    <row r="47" spans="2:25" x14ac:dyDescent="0.35">
      <c r="B47" s="341" t="str">
        <f>IFERROR(INDEX(Controls!$L$4:$L$100,MATCH('Model 1'!$D47,Controls!$J$4:$J$100,0)),"-")</f>
        <v>-</v>
      </c>
      <c r="C47" s="365" t="str">
        <f>IFERROR(INDEX(Controls!$F$4:$F$200,MATCH('Model 1'!$E47,Controls!$G$4:$G$200,0)),"-")</f>
        <v>-</v>
      </c>
      <c r="D47" s="342" t="str">
        <f>IFERROR(INDEX(Controls!$H$4:$H$200,MATCH('Model 1'!$E47,Controls!$G$4:$G$200,0)),"-")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1'!$D47,'Vendor Level Info'!$M$4:$M$300,0)),"-")</f>
        <v>-</v>
      </c>
    </row>
    <row r="48" spans="2:25" x14ac:dyDescent="0.35">
      <c r="B48" s="341" t="str">
        <f>IFERROR(INDEX(Controls!$L$4:$L$100,MATCH('Model 1'!$D48,Controls!$J$4:$J$100,0)),"-")</f>
        <v>-</v>
      </c>
      <c r="C48" s="365" t="str">
        <f>IFERROR(INDEX(Controls!$F$4:$F$200,MATCH('Model 1'!$E48,Controls!$G$4:$G$200,0)),"-")</f>
        <v>-</v>
      </c>
      <c r="D48" s="342" t="str">
        <f>IFERROR(INDEX(Controls!$H$4:$H$200,MATCH('Model 1'!$E48,Controls!$G$4:$G$200,0)),"-")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1'!$D48,'Vendor Level Info'!$M$4:$M$300,0)),"-")</f>
        <v>-</v>
      </c>
    </row>
    <row r="49" spans="2:25" x14ac:dyDescent="0.35">
      <c r="B49" s="341" t="str">
        <f>IFERROR(INDEX(Controls!$L$4:$L$100,MATCH('Model 1'!$D49,Controls!$J$4:$J$100,0)),"-")</f>
        <v>-</v>
      </c>
      <c r="C49" s="365" t="str">
        <f>IFERROR(INDEX(Controls!$F$4:$F$200,MATCH('Model 1'!$E49,Controls!$G$4:$G$200,0)),"-")</f>
        <v>-</v>
      </c>
      <c r="D49" s="342" t="str">
        <f>IFERROR(INDEX(Controls!$H$4:$H$200,MATCH('Model 1'!$E49,Controls!$G$4:$G$200,0)),"-")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1'!$D49,'Vendor Level Info'!$M$4:$M$300,0)),"-")</f>
        <v>-</v>
      </c>
    </row>
    <row r="50" spans="2:25" x14ac:dyDescent="0.35">
      <c r="B50" s="341" t="str">
        <f>IFERROR(INDEX(Controls!$L$4:$L$100,MATCH('Model 1'!$D50,Controls!$J$4:$J$100,0)),"-")</f>
        <v>-</v>
      </c>
      <c r="C50" s="365" t="str">
        <f>IFERROR(INDEX(Controls!$F$4:$F$200,MATCH('Model 1'!$E50,Controls!$G$4:$G$200,0)),"-")</f>
        <v>-</v>
      </c>
      <c r="D50" s="342" t="str">
        <f>IFERROR(INDEX(Controls!$H$4:$H$200,MATCH('Model 1'!$E50,Controls!$G$4:$G$200,0)),"-")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1'!$D50,'Vendor Level Info'!$M$4:$M$300,0)),"-")</f>
        <v>-</v>
      </c>
    </row>
    <row r="51" spans="2:25" x14ac:dyDescent="0.35">
      <c r="B51" s="341" t="str">
        <f>IFERROR(INDEX(Controls!$L$4:$L$100,MATCH('Model 1'!$D51,Controls!$J$4:$J$100,0)),"-")</f>
        <v>-</v>
      </c>
      <c r="C51" s="365" t="str">
        <f>IFERROR(INDEX(Controls!$F$4:$F$200,MATCH('Model 1'!$E51,Controls!$G$4:$G$200,0)),"-")</f>
        <v>-</v>
      </c>
      <c r="D51" s="342" t="str">
        <f>IFERROR(INDEX(Controls!$H$4:$H$200,MATCH('Model 1'!$E51,Controls!$G$4:$G$200,0)),"-")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1'!$D51,'Vendor Level Info'!$M$4:$M$300,0)),"-")</f>
        <v>-</v>
      </c>
    </row>
    <row r="52" spans="2:25" x14ac:dyDescent="0.35">
      <c r="B52" s="341" t="str">
        <f>IFERROR(INDEX(Controls!$L$4:$L$100,MATCH('Model 1'!$D52,Controls!$J$4:$J$100,0)),"-")</f>
        <v>-</v>
      </c>
      <c r="C52" s="365" t="str">
        <f>IFERROR(INDEX(Controls!$F$4:$F$200,MATCH('Model 1'!$E52,Controls!$G$4:$G$200,0)),"-")</f>
        <v>-</v>
      </c>
      <c r="D52" s="342" t="str">
        <f>IFERROR(INDEX(Controls!$H$4:$H$200,MATCH('Model 1'!$E52,Controls!$G$4:$G$200,0)),"-")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1'!$D52,'Vendor Level Info'!$M$4:$M$300,0)),"-")</f>
        <v>-</v>
      </c>
    </row>
    <row r="53" spans="2:25" x14ac:dyDescent="0.35">
      <c r="B53" s="341" t="str">
        <f>IFERROR(INDEX(Controls!$L$4:$L$100,MATCH('Model 1'!$D53,Controls!$J$4:$J$100,0)),"-")</f>
        <v>-</v>
      </c>
      <c r="C53" s="365" t="str">
        <f>IFERROR(INDEX(Controls!$F$4:$F$200,MATCH('Model 1'!$E53,Controls!$G$4:$G$200,0)),"-")</f>
        <v>-</v>
      </c>
      <c r="D53" s="342" t="str">
        <f>IFERROR(INDEX(Controls!$H$4:$H$200,MATCH('Model 1'!$E53,Controls!$G$4:$G$200,0)),"-")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1'!$D53,'Vendor Level Info'!$M$4:$M$300,0)),"-")</f>
        <v>-</v>
      </c>
    </row>
    <row r="54" spans="2:25" x14ac:dyDescent="0.35">
      <c r="B54" s="341" t="str">
        <f>IFERROR(INDEX(Controls!$L$4:$L$100,MATCH('Model 1'!$D54,Controls!$J$4:$J$100,0)),"-")</f>
        <v>-</v>
      </c>
      <c r="C54" s="365" t="str">
        <f>IFERROR(INDEX(Controls!$F$4:$F$200,MATCH('Model 1'!$E54,Controls!$G$4:$G$200,0)),"-")</f>
        <v>-</v>
      </c>
      <c r="D54" s="342" t="str">
        <f>IFERROR(INDEX(Controls!$H$4:$H$200,MATCH('Model 1'!$E54,Controls!$G$4:$G$200,0)),"-")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1'!$D54,'Vendor Level Info'!$M$4:$M$300,0)),"-")</f>
        <v>-</v>
      </c>
    </row>
    <row r="55" spans="2:25" x14ac:dyDescent="0.35">
      <c r="B55" s="341" t="str">
        <f>IFERROR(INDEX(Controls!$L$4:$L$100,MATCH('Model 1'!$D55,Controls!$J$4:$J$100,0)),"-")</f>
        <v>-</v>
      </c>
      <c r="C55" s="365" t="str">
        <f>IFERROR(INDEX(Controls!$F$4:$F$200,MATCH('Model 1'!$E55,Controls!$G$4:$G$200,0)),"-")</f>
        <v>-</v>
      </c>
      <c r="D55" s="342" t="str">
        <f>IFERROR(INDEX(Controls!$H$4:$H$200,MATCH('Model 1'!$E55,Controls!$G$4:$G$200,0)),"-")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1'!$D55,'Vendor Level Info'!$M$4:$M$300,0)),"-")</f>
        <v>-</v>
      </c>
    </row>
    <row r="56" spans="2:25" x14ac:dyDescent="0.35">
      <c r="B56" s="341" t="str">
        <f>IFERROR(INDEX(Controls!$L$4:$L$100,MATCH('Model 1'!$D56,Controls!$J$4:$J$100,0)),"-")</f>
        <v>-</v>
      </c>
      <c r="C56" s="365" t="str">
        <f>IFERROR(INDEX(Controls!$F$4:$F$200,MATCH('Model 1'!$E56,Controls!$G$4:$G$200,0)),"-")</f>
        <v>-</v>
      </c>
      <c r="D56" s="342" t="str">
        <f>IFERROR(INDEX(Controls!$H$4:$H$200,MATCH('Model 1'!$E56,Controls!$G$4:$G$200,0)),"-")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1'!$D56,'Vendor Level Info'!$M$4:$M$300,0)),"-")</f>
        <v>-</v>
      </c>
    </row>
    <row r="57" spans="2:25" x14ac:dyDescent="0.35">
      <c r="B57" s="341" t="str">
        <f>IFERROR(INDEX(Controls!$L$4:$L$100,MATCH('Model 1'!$D57,Controls!$J$4:$J$100,0)),"-")</f>
        <v>-</v>
      </c>
      <c r="C57" s="365" t="str">
        <f>IFERROR(INDEX(Controls!$F$4:$F$200,MATCH('Model 1'!$E57,Controls!$G$4:$G$200,0)),"-")</f>
        <v>-</v>
      </c>
      <c r="D57" s="342" t="str">
        <f>IFERROR(INDEX(Controls!$H$4:$H$200,MATCH('Model 1'!$E57,Controls!$G$4:$G$200,0)),"-")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1'!$D57,'Vendor Level Info'!$M$4:$M$300,0)),"-")</f>
        <v>-</v>
      </c>
    </row>
    <row r="58" spans="2:25" x14ac:dyDescent="0.35">
      <c r="B58" s="341" t="str">
        <f>IFERROR(INDEX(Controls!$L$4:$L$100,MATCH('Model 1'!$D58,Controls!$J$4:$J$100,0)),"-")</f>
        <v>-</v>
      </c>
      <c r="C58" s="365" t="str">
        <f>IFERROR(INDEX(Controls!$F$4:$F$200,MATCH('Model 1'!$E58,Controls!$G$4:$G$200,0)),"-")</f>
        <v>-</v>
      </c>
      <c r="D58" s="342" t="str">
        <f>IFERROR(INDEX(Controls!$H$4:$H$200,MATCH('Model 1'!$E58,Controls!$G$4:$G$200,0)),"-")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1'!$D58,'Vendor Level Info'!$M$4:$M$300,0)),"-")</f>
        <v>-</v>
      </c>
    </row>
    <row r="59" spans="2:25" x14ac:dyDescent="0.35">
      <c r="B59" s="341" t="str">
        <f>IFERROR(INDEX(Controls!$L$4:$L$100,MATCH('Model 1'!$D59,Controls!$J$4:$J$100,0)),"-")</f>
        <v>-</v>
      </c>
      <c r="C59" s="365" t="str">
        <f>IFERROR(INDEX(Controls!$F$4:$F$200,MATCH('Model 1'!$E59,Controls!$G$4:$G$200,0)),"-")</f>
        <v>-</v>
      </c>
      <c r="D59" s="342" t="str">
        <f>IFERROR(INDEX(Controls!$H$4:$H$200,MATCH('Model 1'!$E59,Controls!$G$4:$G$200,0)),"-")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1'!$D59,'Vendor Level Info'!$M$4:$M$300,0)),"-")</f>
        <v>-</v>
      </c>
    </row>
    <row r="60" spans="2:25" x14ac:dyDescent="0.35">
      <c r="B60" s="341" t="str">
        <f>IFERROR(INDEX(Controls!$L$4:$L$100,MATCH('Model 1'!$D60,Controls!$J$4:$J$100,0)),"-")</f>
        <v>-</v>
      </c>
      <c r="C60" s="365" t="str">
        <f>IFERROR(INDEX(Controls!$F$4:$F$200,MATCH('Model 1'!$E60,Controls!$G$4:$G$200,0)),"-")</f>
        <v>-</v>
      </c>
      <c r="D60" s="342" t="str">
        <f>IFERROR(INDEX(Controls!$H$4:$H$200,MATCH('Model 1'!$E60,Controls!$G$4:$G$200,0)),"-")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1'!$D60,'Vendor Level Info'!$M$4:$M$300,0)),"-")</f>
        <v>-</v>
      </c>
    </row>
    <row r="61" spans="2:25" x14ac:dyDescent="0.35">
      <c r="B61" s="341" t="str">
        <f>IFERROR(INDEX(Controls!$L$4:$L$100,MATCH('Model 1'!$D61,Controls!$J$4:$J$100,0)),"-")</f>
        <v>-</v>
      </c>
      <c r="C61" s="365" t="str">
        <f>IFERROR(INDEX(Controls!$F$4:$F$200,MATCH('Model 1'!$E61,Controls!$G$4:$G$200,0)),"-")</f>
        <v>-</v>
      </c>
      <c r="D61" s="342" t="str">
        <f>IFERROR(INDEX(Controls!$H$4:$H$200,MATCH('Model 1'!$E61,Controls!$G$4:$G$200,0)),"-")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1'!$D61,'Vendor Level Info'!$M$4:$M$300,0)),"-")</f>
        <v>-</v>
      </c>
    </row>
    <row r="62" spans="2:25" x14ac:dyDescent="0.35">
      <c r="B62" s="341" t="str">
        <f>IFERROR(INDEX(Controls!$L$4:$L$100,MATCH('Model 1'!$D62,Controls!$J$4:$J$100,0)),"-")</f>
        <v>-</v>
      </c>
      <c r="C62" s="365" t="str">
        <f>IFERROR(INDEX(Controls!$F$4:$F$200,MATCH('Model 1'!$E62,Controls!$G$4:$G$200,0)),"-")</f>
        <v>-</v>
      </c>
      <c r="D62" s="342" t="str">
        <f>IFERROR(INDEX(Controls!$H$4:$H$200,MATCH('Model 1'!$E62,Controls!$G$4:$G$200,0)),"-")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1'!$D62,'Vendor Level Info'!$M$4:$M$300,0)),"-")</f>
        <v>-</v>
      </c>
    </row>
    <row r="63" spans="2:25" x14ac:dyDescent="0.35">
      <c r="B63" s="341" t="str">
        <f>IFERROR(INDEX(Controls!$L$4:$L$100,MATCH('Model 1'!$D63,Controls!$J$4:$J$100,0)),"-")</f>
        <v>-</v>
      </c>
      <c r="C63" s="365" t="str">
        <f>IFERROR(INDEX(Controls!$F$4:$F$200,MATCH('Model 1'!$E63,Controls!$G$4:$G$200,0)),"-")</f>
        <v>-</v>
      </c>
      <c r="D63" s="342" t="str">
        <f>IFERROR(INDEX(Controls!$H$4:$H$200,MATCH('Model 1'!$E63,Controls!$G$4:$G$200,0)),"-")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1'!$D63,'Vendor Level Info'!$M$4:$M$300,0)),"-")</f>
        <v>-</v>
      </c>
    </row>
    <row r="64" spans="2:25" x14ac:dyDescent="0.35">
      <c r="B64" s="341" t="str">
        <f>IFERROR(INDEX(Controls!$L$4:$L$100,MATCH('Model 1'!$D64,Controls!$J$4:$J$100,0)),"-")</f>
        <v>-</v>
      </c>
      <c r="C64" s="365" t="str">
        <f>IFERROR(INDEX(Controls!$F$4:$F$200,MATCH('Model 1'!$E64,Controls!$G$4:$G$200,0)),"-")</f>
        <v>-</v>
      </c>
      <c r="D64" s="342" t="str">
        <f>IFERROR(INDEX(Controls!$H$4:$H$200,MATCH('Model 1'!$E64,Controls!$G$4:$G$200,0)),"-")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1'!$D64,'Vendor Level Info'!$M$4:$M$300,0)),"-")</f>
        <v>-</v>
      </c>
    </row>
    <row r="65" spans="2:25" x14ac:dyDescent="0.35">
      <c r="B65" s="341" t="str">
        <f>IFERROR(INDEX(Controls!$L$4:$L$100,MATCH('Model 1'!$D65,Controls!$J$4:$J$100,0)),"-")</f>
        <v>-</v>
      </c>
      <c r="C65" s="365" t="str">
        <f>IFERROR(INDEX(Controls!$F$4:$F$200,MATCH('Model 1'!$E65,Controls!$G$4:$G$200,0)),"-")</f>
        <v>-</v>
      </c>
      <c r="D65" s="342" t="str">
        <f>IFERROR(INDEX(Controls!$H$4:$H$200,MATCH('Model 1'!$E65,Controls!$G$4:$G$200,0)),"-")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1'!$D65,'Vendor Level Info'!$M$4:$M$300,0)),"-")</f>
        <v>-</v>
      </c>
    </row>
    <row r="66" spans="2:25" x14ac:dyDescent="0.35">
      <c r="B66" s="341" t="str">
        <f>IFERROR(INDEX(Controls!$L$4:$L$100,MATCH('Model 1'!$D66,Controls!$J$4:$J$100,0)),"-")</f>
        <v>-</v>
      </c>
      <c r="C66" s="365" t="str">
        <f>IFERROR(INDEX(Controls!$F$4:$F$200,MATCH('Model 1'!$E66,Controls!$G$4:$G$200,0)),"-")</f>
        <v>-</v>
      </c>
      <c r="D66" s="342" t="str">
        <f>IFERROR(INDEX(Controls!$H$4:$H$200,MATCH('Model 1'!$E66,Controls!$G$4:$G$200,0)),"-")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1'!$D66,'Vendor Level Info'!$M$4:$M$300,0)),"-")</f>
        <v>-</v>
      </c>
    </row>
    <row r="67" spans="2:25" x14ac:dyDescent="0.35">
      <c r="B67" s="341" t="str">
        <f>IFERROR(INDEX(Controls!$L$4:$L$100,MATCH('Model 1'!$D67,Controls!$J$4:$J$100,0)),"-")</f>
        <v>-</v>
      </c>
      <c r="C67" s="365" t="str">
        <f>IFERROR(INDEX(Controls!$F$4:$F$200,MATCH('Model 1'!$E67,Controls!$G$4:$G$200,0)),"-")</f>
        <v>-</v>
      </c>
      <c r="D67" s="342" t="str">
        <f>IFERROR(INDEX(Controls!$H$4:$H$200,MATCH('Model 1'!$E67,Controls!$G$4:$G$200,0)),"-")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1'!$D67,'Vendor Level Info'!$M$4:$M$300,0)),"-")</f>
        <v>-</v>
      </c>
    </row>
    <row r="68" spans="2:25" x14ac:dyDescent="0.35">
      <c r="B68" s="341" t="str">
        <f>IFERROR(INDEX(Controls!$L$4:$L$100,MATCH('Model 1'!$D68,Controls!$J$4:$J$100,0)),"-")</f>
        <v>-</v>
      </c>
      <c r="C68" s="365" t="str">
        <f>IFERROR(INDEX(Controls!$F$4:$F$200,MATCH('Model 1'!$E68,Controls!$G$4:$G$200,0)),"-")</f>
        <v>-</v>
      </c>
      <c r="D68" s="342" t="str">
        <f>IFERROR(INDEX(Controls!$H$4:$H$200,MATCH('Model 1'!$E68,Controls!$G$4:$G$200,0)),"-")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1'!$D68,'Vendor Level Info'!$M$4:$M$300,0)),"-")</f>
        <v>-</v>
      </c>
    </row>
    <row r="69" spans="2:25" x14ac:dyDescent="0.35">
      <c r="B69" s="341" t="str">
        <f>IFERROR(INDEX(Controls!$L$4:$L$100,MATCH('Model 1'!$D69,Controls!$J$4:$J$100,0)),"-")</f>
        <v>-</v>
      </c>
      <c r="C69" s="365" t="str">
        <f>IFERROR(INDEX(Controls!$F$4:$F$200,MATCH('Model 1'!$E69,Controls!$G$4:$G$200,0)),"-")</f>
        <v>-</v>
      </c>
      <c r="D69" s="342" t="str">
        <f>IFERROR(INDEX(Controls!$H$4:$H$200,MATCH('Model 1'!$E69,Controls!$G$4:$G$200,0)),"-")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1'!$D69,'Vendor Level Info'!$M$4:$M$300,0)),"-")</f>
        <v>-</v>
      </c>
    </row>
    <row r="70" spans="2:25" x14ac:dyDescent="0.35">
      <c r="B70" s="341" t="str">
        <f>IFERROR(INDEX(Controls!$L$4:$L$100,MATCH('Model 1'!$D70,Controls!$J$4:$J$100,0)),"-")</f>
        <v>-</v>
      </c>
      <c r="C70" s="365" t="str">
        <f>IFERROR(INDEX(Controls!$F$4:$F$200,MATCH('Model 1'!$E70,Controls!$G$4:$G$200,0)),"-")</f>
        <v>-</v>
      </c>
      <c r="D70" s="342" t="str">
        <f>IFERROR(INDEX(Controls!$H$4:$H$200,MATCH('Model 1'!$E70,Controls!$G$4:$G$200,0)),"-")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1'!$D70,'Vendor Level Info'!$M$4:$M$300,0)),"-")</f>
        <v>-</v>
      </c>
    </row>
    <row r="71" spans="2:25" x14ac:dyDescent="0.35">
      <c r="B71" s="341" t="str">
        <f>IFERROR(INDEX(Controls!$L$4:$L$100,MATCH('Model 1'!$D71,Controls!$J$4:$J$100,0)),"-")</f>
        <v>-</v>
      </c>
      <c r="C71" s="365" t="str">
        <f>IFERROR(INDEX(Controls!$F$4:$F$200,MATCH('Model 1'!$E71,Controls!$G$4:$G$200,0)),"-")</f>
        <v>-</v>
      </c>
      <c r="D71" s="342" t="str">
        <f>IFERROR(INDEX(Controls!$H$4:$H$200,MATCH('Model 1'!$E71,Controls!$G$4:$G$200,0)),"-")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1'!$D71,'Vendor Level Info'!$M$4:$M$300,0)),"-")</f>
        <v>-</v>
      </c>
    </row>
    <row r="72" spans="2:25" ht="15" thickBot="1" x14ac:dyDescent="0.4">
      <c r="B72" s="343" t="str">
        <f>IFERROR(INDEX(Controls!$L$4:$L$100,MATCH('Model 1'!$D72,Controls!$J$4:$J$100,0)),"-")</f>
        <v>-</v>
      </c>
      <c r="C72" s="366" t="str">
        <f>IFERROR(INDEX(Controls!$F$4:$F$200,MATCH('Model 1'!$E72,Controls!$G$4:$G$200,0)),"-")</f>
        <v>-</v>
      </c>
      <c r="D72" s="344" t="str">
        <f>IFERROR(INDEX(Controls!$H$4:$H$200,MATCH('Model 1'!$E72,Controls!$G$4:$G$200,0)),"-")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AB4:AC4"/>
    <mergeCell ref="E3:Q3"/>
    <mergeCell ref="S3:U3"/>
    <mergeCell ref="V3:X3"/>
    <mergeCell ref="R2:Y2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F2BA-F507-412B-9A05-24D5219FFE0F}">
  <sheetPr codeName="Sheet6">
    <tabColor theme="9" tint="0.59999389629810485"/>
  </sheetPr>
  <dimension ref="B1:AC72"/>
  <sheetViews>
    <sheetView showGridLines="0" zoomScale="70" zoomScaleNormal="70" workbookViewId="0">
      <pane xSplit="5" ySplit="4" topLeftCell="V9" activePane="bottomRight" state="frozen"/>
      <selection pane="topRight"/>
      <selection pane="bottomLeft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0.90625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2'!$D5,Controls!$J$4:$J$100,0)),"-")</f>
        <v>16</v>
      </c>
      <c r="C5" s="364" t="str">
        <f>IFERROR(INDEX(Controls!$F$4:$F$200,MATCH('Model 2'!$E5,Controls!$G$4:$G$200,0)),"-")</f>
        <v>No Ad &amp; Tf</v>
      </c>
      <c r="D5" s="346" t="str">
        <f>IFERROR(INDEX(Controls!$H$4:$H$200,MATCH('Model 2'!$E5,Controls!$G$4:$G$200,0)),"-")</f>
        <v>Intercept</v>
      </c>
      <c r="E5" s="28" t="s">
        <v>6</v>
      </c>
      <c r="F5" s="29">
        <v>1</v>
      </c>
      <c r="G5" s="30">
        <v>4.7918006359546572</v>
      </c>
      <c r="H5" s="30">
        <v>1.2300228869052408</v>
      </c>
      <c r="I5" s="30">
        <v>3.8957003865276945</v>
      </c>
      <c r="J5" s="31">
        <v>9.9191129896594721E-5</v>
      </c>
      <c r="K5" s="30">
        <v>0</v>
      </c>
      <c r="L5" s="32">
        <v>5040</v>
      </c>
      <c r="M5" s="32">
        <v>493920.30199999938</v>
      </c>
      <c r="N5" s="32">
        <v>2520</v>
      </c>
      <c r="O5" s="32">
        <v>253584.2350000001</v>
      </c>
      <c r="P5" s="33">
        <v>4.8895894960016242E-2</v>
      </c>
      <c r="Q5" s="34">
        <v>4.7618644757651166E-2</v>
      </c>
      <c r="R5" s="306">
        <f>IFERROR(G5*N5,"-")</f>
        <v>12075.337602605736</v>
      </c>
      <c r="S5" s="307">
        <f>IFERROR($Q5*$O5*Controls!$C$5,"-")</f>
        <v>7510859.988820768</v>
      </c>
      <c r="T5" s="307" t="str">
        <f>IFERROR(INDEX('Vendor Level Info'!$I$4:$I$50,MATCH(SUBSTITUTE(SUBSTITUTE('Model 2'!$D5,"_pre",""),"_post",""),'Vendor Level Info'!$F$4:$F$50,0)),"-")</f>
        <v>-</v>
      </c>
      <c r="U5" s="377">
        <f>IFERROR(S5/$T5,0)</f>
        <v>0</v>
      </c>
      <c r="V5" s="307">
        <f>IFERROR($Q5*$O5*Controls!$C$4,"-")</f>
        <v>6375778.2541758288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2'!$D5,'Vendor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2'!$D6,Controls!$J$4:$J$100,0)),"-")</f>
        <v>41</v>
      </c>
      <c r="C6" s="365" t="str">
        <f>IFERROR(INDEX(Controls!$F$4:$F$200,MATCH('Model 2'!$E6,Controls!$G$4:$G$200,0)),"-")</f>
        <v>No Ad &amp; Tf</v>
      </c>
      <c r="D6" s="342" t="str">
        <f>IFERROR(INDEX(Controls!$H$4:$H$200,MATCH('Model 2'!$E6,Controls!$G$4:$G$200,0)),"-")</f>
        <v>M1</v>
      </c>
      <c r="E6" s="11" t="s">
        <v>288</v>
      </c>
      <c r="F6" s="12">
        <v>1</v>
      </c>
      <c r="G6" s="13">
        <v>-7.8209197468609339</v>
      </c>
      <c r="H6" s="13">
        <v>1.5612460496584426</v>
      </c>
      <c r="I6" s="13">
        <v>-5.0094088299355084</v>
      </c>
      <c r="J6" s="23">
        <v>5.6472473120846116E-7</v>
      </c>
      <c r="K6" s="13">
        <v>1.9644149877217725</v>
      </c>
      <c r="L6" s="25">
        <v>420</v>
      </c>
      <c r="M6" s="25">
        <v>493920.30199999938</v>
      </c>
      <c r="N6" s="25">
        <v>210</v>
      </c>
      <c r="O6" s="25">
        <v>253584.2350000001</v>
      </c>
      <c r="P6" s="14">
        <v>-6.6504378953056199E-3</v>
      </c>
      <c r="Q6" s="15">
        <v>-6.4767162944525929E-3</v>
      </c>
      <c r="R6" s="62">
        <f t="shared" ref="R6:R69" si="0">IFERROR(G6*N6,"-")</f>
        <v>-1642.3931468407961</v>
      </c>
      <c r="S6" s="27">
        <f>IFERROR($Q6*$O6*Controls!$C$5,"-")</f>
        <v>-1021568.5373349752</v>
      </c>
      <c r="T6" s="27" t="str">
        <f>IFERROR(INDEX('Vendor Level Info'!$I$4:$I$50,MATCH(SUBSTITUTE(SUBSTITUTE('Model 2'!$D6,"_pre",""),"_post",""),'Vendor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-867183.58153194038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2'!$D6,'Vendor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2'!$D7,Controls!$J$4:$J$100,0)),"-")</f>
        <v>50</v>
      </c>
      <c r="C7" s="365" t="str">
        <f>IFERROR(INDEX(Controls!$F$4:$F$200,MATCH('Model 2'!$E7,Controls!$G$4:$G$200,0)),"-")</f>
        <v>No Ad &amp; Tf</v>
      </c>
      <c r="D7" s="342" t="str">
        <f>IFERROR(INDEX(Controls!$H$4:$H$200,MATCH('Model 2'!$E7,Controls!$G$4:$G$200,0)),"-")</f>
        <v>M10</v>
      </c>
      <c r="E7" s="11" t="s">
        <v>289</v>
      </c>
      <c r="F7" s="12">
        <v>1</v>
      </c>
      <c r="G7" s="13">
        <v>-4.1002289029969257</v>
      </c>
      <c r="H7" s="13">
        <v>1.5408365119965945</v>
      </c>
      <c r="I7" s="13">
        <v>-2.6610408509102021</v>
      </c>
      <c r="J7" s="23">
        <v>7.8147844684494632E-3</v>
      </c>
      <c r="K7" s="13">
        <v>1.9133906879963738</v>
      </c>
      <c r="L7" s="25">
        <v>420</v>
      </c>
      <c r="M7" s="25">
        <v>493920.30199999938</v>
      </c>
      <c r="N7" s="25">
        <v>210</v>
      </c>
      <c r="O7" s="25">
        <v>253584.2350000001</v>
      </c>
      <c r="P7" s="14">
        <v>-3.4865870714071412E-3</v>
      </c>
      <c r="Q7" s="15">
        <v>-3.3955110404609891E-3</v>
      </c>
      <c r="R7" s="62">
        <f t="shared" si="0"/>
        <v>-861.04806962935436</v>
      </c>
      <c r="S7" s="27">
        <f>IFERROR($Q7*$O7*Controls!$C$5,"-")</f>
        <v>-535571.89930945844</v>
      </c>
      <c r="T7" s="27" t="str">
        <f>IFERROR(INDEX('Vendor Level Info'!$I$4:$I$50,MATCH(SUBSTITUTE(SUBSTITUTE('Model 2'!$D7,"_pre",""),"_post",""),'Vendor Level Info'!$F$4:$F$50,0)),"-")</f>
        <v>-</v>
      </c>
      <c r="U7" s="375">
        <f t="shared" si="1"/>
        <v>0</v>
      </c>
      <c r="V7" s="27">
        <f>IFERROR($Q7*$O7*Controls!$C$4,"-")</f>
        <v>-454633.38076429907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2'!$D7,'Vendor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2'!$D8,Controls!$J$4:$J$100,0)),"-")</f>
        <v>51</v>
      </c>
      <c r="C8" s="365" t="str">
        <f>IFERROR(INDEX(Controls!$F$4:$F$200,MATCH('Model 2'!$E8,Controls!$G$4:$G$200,0)),"-")</f>
        <v>No Ad &amp; Tf</v>
      </c>
      <c r="D8" s="342" t="str">
        <f>IFERROR(INDEX(Controls!$H$4:$H$200,MATCH('Model 2'!$E8,Controls!$G$4:$G$200,0)),"-")</f>
        <v>M11</v>
      </c>
      <c r="E8" s="11" t="s">
        <v>290</v>
      </c>
      <c r="F8" s="12">
        <v>1</v>
      </c>
      <c r="G8" s="13">
        <v>-7.58413436866112</v>
      </c>
      <c r="H8" s="13">
        <v>1.5259198575322588</v>
      </c>
      <c r="I8" s="13">
        <v>-4.9702049103196675</v>
      </c>
      <c r="J8" s="23">
        <v>6.9109515309997586E-7</v>
      </c>
      <c r="K8" s="13">
        <v>1.8765233959222924</v>
      </c>
      <c r="L8" s="25">
        <v>420</v>
      </c>
      <c r="M8" s="25">
        <v>493920.30199999938</v>
      </c>
      <c r="N8" s="25">
        <v>210</v>
      </c>
      <c r="O8" s="25">
        <v>253584.2350000001</v>
      </c>
      <c r="P8" s="14">
        <v>-6.4490899077027097E-3</v>
      </c>
      <c r="Q8" s="15">
        <v>-6.2806278845324694E-3</v>
      </c>
      <c r="R8" s="62">
        <f t="shared" si="0"/>
        <v>-1592.6682174188352</v>
      </c>
      <c r="S8" s="27">
        <f>IFERROR($Q8*$O8*Controls!$C$5,"-")</f>
        <v>-990639.63123451546</v>
      </c>
      <c r="T8" s="27" t="str">
        <f>IFERROR(INDEX('Vendor Level Info'!$I$4:$I$50,MATCH(SUBSTITUTE(SUBSTITUTE('Model 2'!$D8,"_pre",""),"_post",""),'Vendor Level Info'!$F$4:$F$50,0)),"-")</f>
        <v>-</v>
      </c>
      <c r="U8" s="375">
        <f t="shared" si="1"/>
        <v>0</v>
      </c>
      <c r="V8" s="27">
        <f>IFERROR($Q8*$O8*Controls!$C$4,"-")</f>
        <v>-840928.81879714492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2'!$D8,'Vendor Level Info'!$M$4:$M$300,0)),"-")</f>
        <v>-</v>
      </c>
      <c r="AB8" s="117" t="s">
        <v>65</v>
      </c>
      <c r="AC8" s="118">
        <v>0.35809999999999997</v>
      </c>
    </row>
    <row r="9" spans="2:29" x14ac:dyDescent="0.35">
      <c r="B9" s="341">
        <f>IFERROR(INDEX(Controls!$L$4:$L$100,MATCH('Model 2'!$D9,Controls!$J$4:$J$100,0)),"-")</f>
        <v>42</v>
      </c>
      <c r="C9" s="365" t="str">
        <f>IFERROR(INDEX(Controls!$F$4:$F$200,MATCH('Model 2'!$E9,Controls!$G$4:$G$200,0)),"-")</f>
        <v>No Ad &amp; Tf</v>
      </c>
      <c r="D9" s="342" t="str">
        <f>IFERROR(INDEX(Controls!$H$4:$H$200,MATCH('Model 2'!$E9,Controls!$G$4:$G$200,0)),"-")</f>
        <v>M2</v>
      </c>
      <c r="E9" s="11" t="s">
        <v>291</v>
      </c>
      <c r="F9" s="12">
        <v>1</v>
      </c>
      <c r="G9" s="13">
        <v>12.58458436749847</v>
      </c>
      <c r="H9" s="13">
        <v>1.7005024850874353</v>
      </c>
      <c r="I9" s="13">
        <v>7.400509248212833</v>
      </c>
      <c r="J9" s="23">
        <v>1.5823796555468513E-13</v>
      </c>
      <c r="K9" s="13">
        <v>2.3304783666971973</v>
      </c>
      <c r="L9" s="25">
        <v>420</v>
      </c>
      <c r="M9" s="25">
        <v>493920.30199999938</v>
      </c>
      <c r="N9" s="25">
        <v>210</v>
      </c>
      <c r="O9" s="25">
        <v>253584.2350000001</v>
      </c>
      <c r="P9" s="14">
        <v>1.0701170640176205E-2</v>
      </c>
      <c r="Q9" s="15">
        <v>1.0421636491616594E-2</v>
      </c>
      <c r="R9" s="62">
        <f t="shared" si="0"/>
        <v>2642.762717174679</v>
      </c>
      <c r="S9" s="27">
        <f>IFERROR($Q9*$O9*Controls!$C$5,"-")</f>
        <v>1643798.4100826504</v>
      </c>
      <c r="T9" s="27" t="str">
        <f>IFERROR(INDEX('Vendor Level Info'!$I$4:$I$50,MATCH(SUBSTITUTE(SUBSTITUTE('Model 2'!$D9,"_pre",""),"_post",""),'Vendor Level Info'!$F$4:$F$50,0)),"-")</f>
        <v>-</v>
      </c>
      <c r="U9" s="375">
        <f t="shared" si="1"/>
        <v>0</v>
      </c>
      <c r="V9" s="27">
        <f>IFERROR($Q9*$O9*Controls!$C$4,"-")</f>
        <v>1395378.7146682306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2'!$D9,'Vendor Level Info'!$M$4:$M$300,0)),"-")</f>
        <v>-</v>
      </c>
    </row>
    <row r="10" spans="2:29" x14ac:dyDescent="0.35">
      <c r="B10" s="341">
        <f>IFERROR(INDEX(Controls!$L$4:$L$100,MATCH('Model 2'!$D10,Controls!$J$4:$J$100,0)),"-")</f>
        <v>43</v>
      </c>
      <c r="C10" s="365" t="str">
        <f>IFERROR(INDEX(Controls!$F$4:$F$200,MATCH('Model 2'!$E10,Controls!$G$4:$G$200,0)),"-")</f>
        <v>No Ad &amp; Tf</v>
      </c>
      <c r="D10" s="342" t="str">
        <f>IFERROR(INDEX(Controls!$H$4:$H$200,MATCH('Model 2'!$E10,Controls!$G$4:$G$200,0)),"-")</f>
        <v>M3</v>
      </c>
      <c r="E10" s="11" t="s">
        <v>292</v>
      </c>
      <c r="F10" s="12">
        <v>1</v>
      </c>
      <c r="G10" s="13">
        <v>-13.074306034625486</v>
      </c>
      <c r="H10" s="13">
        <v>1.6841242030818306</v>
      </c>
      <c r="I10" s="13">
        <v>-7.7632671098131674</v>
      </c>
      <c r="J10" s="23">
        <v>9.965615279887385E-15</v>
      </c>
      <c r="K10" s="13">
        <v>2.2858028428907828</v>
      </c>
      <c r="L10" s="25">
        <v>420</v>
      </c>
      <c r="M10" s="25">
        <v>493920.30199999938</v>
      </c>
      <c r="N10" s="25">
        <v>210</v>
      </c>
      <c r="O10" s="25">
        <v>253584.2350000001</v>
      </c>
      <c r="P10" s="14">
        <v>-1.1117600374610053E-2</v>
      </c>
      <c r="Q10" s="15">
        <v>-1.0827188319776073E-2</v>
      </c>
      <c r="R10" s="62">
        <f t="shared" si="0"/>
        <v>-2745.604267271352</v>
      </c>
      <c r="S10" s="27">
        <f>IFERROR($Q10*$O10*Controls!$C$5,"-")</f>
        <v>-1707765.8542427809</v>
      </c>
      <c r="T10" s="27" t="str">
        <f>IFERROR(INDEX('Vendor Level Info'!$I$4:$I$50,MATCH(SUBSTITUTE(SUBSTITUTE('Model 2'!$D10,"_pre",""),"_post",""),'Vendor Level Info'!$F$4:$F$50,0)),"-")</f>
        <v>-</v>
      </c>
      <c r="U10" s="375">
        <f t="shared" si="1"/>
        <v>0</v>
      </c>
      <c r="V10" s="27">
        <f>IFERROR($Q10*$O10*Controls!$C$4,"-")</f>
        <v>-1449679.0531192739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2'!$D10,'Vendor Level Info'!$M$4:$M$300,0)),"-")</f>
        <v>-</v>
      </c>
    </row>
    <row r="11" spans="2:29" x14ac:dyDescent="0.35">
      <c r="B11" s="341">
        <f>IFERROR(INDEX(Controls!$L$4:$L$100,MATCH('Model 2'!$D11,Controls!$J$4:$J$100,0)),"-")</f>
        <v>44</v>
      </c>
      <c r="C11" s="365" t="str">
        <f>IFERROR(INDEX(Controls!$F$4:$F$200,MATCH('Model 2'!$E11,Controls!$G$4:$G$200,0)),"-")</f>
        <v>No Ad &amp; Tf</v>
      </c>
      <c r="D11" s="342" t="str">
        <f>IFERROR(INDEX(Controls!$H$4:$H$200,MATCH('Model 2'!$E11,Controls!$G$4:$G$200,0)),"-")</f>
        <v>M4</v>
      </c>
      <c r="E11" s="11" t="s">
        <v>293</v>
      </c>
      <c r="F11" s="12">
        <v>1</v>
      </c>
      <c r="G11" s="13">
        <v>-7.4823412661042745</v>
      </c>
      <c r="H11" s="13">
        <v>1.7196172511177119</v>
      </c>
      <c r="I11" s="13">
        <v>-4.3511666687694159</v>
      </c>
      <c r="J11" s="23">
        <v>1.3810709970575861E-5</v>
      </c>
      <c r="K11" s="13">
        <v>2.383165046498712</v>
      </c>
      <c r="L11" s="25">
        <v>420</v>
      </c>
      <c r="M11" s="25">
        <v>493920.30199999938</v>
      </c>
      <c r="N11" s="25">
        <v>210</v>
      </c>
      <c r="O11" s="25">
        <v>253584.2350000001</v>
      </c>
      <c r="P11" s="14">
        <v>-6.3625311999501478E-3</v>
      </c>
      <c r="Q11" s="15">
        <v>-6.1963302485341688E-3</v>
      </c>
      <c r="R11" s="62">
        <f t="shared" si="0"/>
        <v>-1571.2916658818976</v>
      </c>
      <c r="S11" s="27">
        <f>IFERROR($Q11*$O11*Controls!$C$5,"-")</f>
        <v>-977343.41617854033</v>
      </c>
      <c r="T11" s="27" t="str">
        <f>IFERROR(INDEX('Vendor Level Info'!$I$4:$I$50,MATCH(SUBSTITUTE(SUBSTITUTE('Model 2'!$D11,"_pre",""),"_post",""),'Vendor Level Info'!$F$4:$F$50,0)),"-")</f>
        <v>-</v>
      </c>
      <c r="U11" s="375">
        <f t="shared" si="1"/>
        <v>0</v>
      </c>
      <c r="V11" s="27">
        <f>IFERROR($Q11*$O11*Controls!$C$4,"-")</f>
        <v>-829641.99958564201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2'!$D11,'Vendor Level Info'!$M$4:$M$300,0)),"-")</f>
        <v>-</v>
      </c>
    </row>
    <row r="12" spans="2:29" x14ac:dyDescent="0.35">
      <c r="B12" s="341">
        <f>IFERROR(INDEX(Controls!$L$4:$L$100,MATCH('Model 2'!$D12,Controls!$J$4:$J$100,0)),"-")</f>
        <v>45</v>
      </c>
      <c r="C12" s="365" t="str">
        <f>IFERROR(INDEX(Controls!$F$4:$F$200,MATCH('Model 2'!$E12,Controls!$G$4:$G$200,0)),"-")</f>
        <v>No Ad &amp; Tf</v>
      </c>
      <c r="D12" s="342" t="str">
        <f>IFERROR(INDEX(Controls!$H$4:$H$200,MATCH('Model 2'!$E12,Controls!$G$4:$G$200,0)),"-")</f>
        <v>M5</v>
      </c>
      <c r="E12" s="11" t="s">
        <v>294</v>
      </c>
      <c r="F12" s="12">
        <v>1</v>
      </c>
      <c r="G12" s="13">
        <v>-6.0905211197282201</v>
      </c>
      <c r="H12" s="13">
        <v>1.6475728979601756</v>
      </c>
      <c r="I12" s="13">
        <v>-3.6966626042882611</v>
      </c>
      <c r="J12" s="23">
        <v>2.2078651129534151E-4</v>
      </c>
      <c r="K12" s="13">
        <v>2.1876599322839847</v>
      </c>
      <c r="L12" s="25">
        <v>420</v>
      </c>
      <c r="M12" s="25">
        <v>493920.30199999938</v>
      </c>
      <c r="N12" s="25">
        <v>210</v>
      </c>
      <c r="O12" s="25">
        <v>253584.2350000001</v>
      </c>
      <c r="P12" s="14">
        <v>-5.1790113909629398E-3</v>
      </c>
      <c r="Q12" s="15">
        <v>-5.0437261415045209E-3</v>
      </c>
      <c r="R12" s="62">
        <f t="shared" si="0"/>
        <v>-1279.0094351429261</v>
      </c>
      <c r="S12" s="27">
        <f>IFERROR($Q12*$O12*Controls!$C$5,"-")</f>
        <v>-795543.86865890003</v>
      </c>
      <c r="T12" s="27" t="str">
        <f>IFERROR(INDEX('Vendor Level Info'!$I$4:$I$50,MATCH(SUBSTITUTE(SUBSTITUTE('Model 2'!$D12,"_pre",""),"_post",""),'Vendor Level Info'!$F$4:$F$50,0)),"-")</f>
        <v>-</v>
      </c>
      <c r="U12" s="375">
        <f t="shared" si="1"/>
        <v>0</v>
      </c>
      <c r="V12" s="27">
        <f>IFERROR($Q12*$O12*Controls!$C$4,"-")</f>
        <v>-675316.98175546504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2'!$D12,'Vendor Level Info'!$M$4:$M$300,0)),"-")</f>
        <v>-</v>
      </c>
    </row>
    <row r="13" spans="2:29" x14ac:dyDescent="0.35">
      <c r="B13" s="341">
        <f>IFERROR(INDEX(Controls!$L$4:$L$100,MATCH('Model 2'!$D13,Controls!$J$4:$J$100,0)),"-")</f>
        <v>46</v>
      </c>
      <c r="C13" s="365" t="str">
        <f>IFERROR(INDEX(Controls!$F$4:$F$200,MATCH('Model 2'!$E13,Controls!$G$4:$G$200,0)),"-")</f>
        <v>No Ad &amp; Tf</v>
      </c>
      <c r="D13" s="342" t="str">
        <f>IFERROR(INDEX(Controls!$H$4:$H$200,MATCH('Model 2'!$E13,Controls!$G$4:$G$200,0)),"-")</f>
        <v>M6</v>
      </c>
      <c r="E13" s="11" t="s">
        <v>295</v>
      </c>
      <c r="F13" s="12">
        <v>1</v>
      </c>
      <c r="G13" s="13">
        <v>-6.1349308361696879</v>
      </c>
      <c r="H13" s="13">
        <v>1.5951028361590653</v>
      </c>
      <c r="I13" s="13">
        <v>-3.8461036474252159</v>
      </c>
      <c r="J13" s="23">
        <v>1.2150050656355343E-4</v>
      </c>
      <c r="K13" s="13">
        <v>2.0505384083331846</v>
      </c>
      <c r="L13" s="25">
        <v>420</v>
      </c>
      <c r="M13" s="25">
        <v>493920.30199999938</v>
      </c>
      <c r="N13" s="25">
        <v>210</v>
      </c>
      <c r="O13" s="25">
        <v>253584.2350000001</v>
      </c>
      <c r="P13" s="14">
        <v>-5.2167747321940862E-3</v>
      </c>
      <c r="Q13" s="15">
        <v>-5.0805030351970971E-3</v>
      </c>
      <c r="R13" s="62">
        <f t="shared" si="0"/>
        <v>-1288.3354755956345</v>
      </c>
      <c r="S13" s="27">
        <f>IFERROR($Q13*$O13*Controls!$C$5,"-")</f>
        <v>-801344.66582048463</v>
      </c>
      <c r="T13" s="27" t="str">
        <f>IFERROR(INDEX('Vendor Level Info'!$I$4:$I$50,MATCH(SUBSTITUTE(SUBSTITUTE('Model 2'!$D13,"_pre",""),"_post",""),'Vendor Level Info'!$F$4:$F$50,0)),"-")</f>
        <v>-</v>
      </c>
      <c r="U13" s="375">
        <f t="shared" si="1"/>
        <v>0</v>
      </c>
      <c r="V13" s="27">
        <f>IFERROR($Q13*$O13*Controls!$C$4,"-")</f>
        <v>-680241.13111449499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2'!$D13,'Vendor Level Info'!$M$4:$M$300,0)),"-")</f>
        <v>-</v>
      </c>
    </row>
    <row r="14" spans="2:29" x14ac:dyDescent="0.35">
      <c r="B14" s="341">
        <f>IFERROR(INDEX(Controls!$L$4:$L$100,MATCH('Model 2'!$D14,Controls!$J$4:$J$100,0)),"-")</f>
        <v>47</v>
      </c>
      <c r="C14" s="365" t="str">
        <f>IFERROR(INDEX(Controls!$F$4:$F$200,MATCH('Model 2'!$E14,Controls!$G$4:$G$200,0)),"-")</f>
        <v>No Ad &amp; Tf</v>
      </c>
      <c r="D14" s="342" t="str">
        <f>IFERROR(INDEX(Controls!$H$4:$H$200,MATCH('Model 2'!$E14,Controls!$G$4:$G$200,0)),"-")</f>
        <v>M7</v>
      </c>
      <c r="E14" s="11" t="s">
        <v>296</v>
      </c>
      <c r="F14" s="12">
        <v>1</v>
      </c>
      <c r="G14" s="13">
        <v>-8.8057557063072363</v>
      </c>
      <c r="H14" s="13">
        <v>1.5758288341641389</v>
      </c>
      <c r="I14" s="13">
        <v>-5.5880153449394401</v>
      </c>
      <c r="J14" s="23">
        <v>2.4181794436472304E-8</v>
      </c>
      <c r="K14" s="13">
        <v>2.00128352245477</v>
      </c>
      <c r="L14" s="25">
        <v>420</v>
      </c>
      <c r="M14" s="25">
        <v>493920.30199999938</v>
      </c>
      <c r="N14" s="25">
        <v>210</v>
      </c>
      <c r="O14" s="25">
        <v>253584.2350000001</v>
      </c>
      <c r="P14" s="14">
        <v>-7.4878829270092319E-3</v>
      </c>
      <c r="Q14" s="15">
        <v>-7.2922857303196267E-3</v>
      </c>
      <c r="R14" s="62">
        <f t="shared" si="0"/>
        <v>-1849.2086983245197</v>
      </c>
      <c r="S14" s="27">
        <f>IFERROR($Q14*$O14*Controls!$C$5,"-")</f>
        <v>-1150207.8103578512</v>
      </c>
      <c r="T14" s="27" t="str">
        <f>IFERROR(INDEX('Vendor Level Info'!$I$4:$I$50,MATCH(SUBSTITUTE(SUBSTITUTE('Model 2'!$D14,"_pre",""),"_post",""),'Vendor Level Info'!$F$4:$F$50,0)),"-")</f>
        <v>-</v>
      </c>
      <c r="U14" s="375">
        <f t="shared" si="1"/>
        <v>0</v>
      </c>
      <c r="V14" s="27">
        <f>IFERROR($Q14*$O14*Controls!$C$4,"-")</f>
        <v>-976382.19271534635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2'!$D14,'Vendor Level Info'!$M$4:$M$300,0)),"-")</f>
        <v>-</v>
      </c>
    </row>
    <row r="15" spans="2:29" x14ac:dyDescent="0.35">
      <c r="B15" s="341">
        <f>IFERROR(INDEX(Controls!$L$4:$L$100,MATCH('Model 2'!$D15,Controls!$J$4:$J$100,0)),"-")</f>
        <v>48</v>
      </c>
      <c r="C15" s="365" t="str">
        <f>IFERROR(INDEX(Controls!$F$4:$F$200,MATCH('Model 2'!$E15,Controls!$G$4:$G$200,0)),"-")</f>
        <v>No Ad &amp; Tf</v>
      </c>
      <c r="D15" s="342" t="str">
        <f>IFERROR(INDEX(Controls!$H$4:$H$200,MATCH('Model 2'!$E15,Controls!$G$4:$G$200,0)),"-")</f>
        <v>M8</v>
      </c>
      <c r="E15" s="11" t="s">
        <v>297</v>
      </c>
      <c r="F15" s="12">
        <v>1</v>
      </c>
      <c r="G15" s="13">
        <v>1.3480338888014838</v>
      </c>
      <c r="H15" s="13">
        <v>1.6003215783650817</v>
      </c>
      <c r="I15" s="13">
        <v>0.8423518791633493</v>
      </c>
      <c r="J15" s="23">
        <v>0.39963121275804203</v>
      </c>
      <c r="K15" s="13">
        <v>2.0639779645190091</v>
      </c>
      <c r="L15" s="25">
        <v>420</v>
      </c>
      <c r="M15" s="25">
        <v>493920.30199999938</v>
      </c>
      <c r="N15" s="25">
        <v>210</v>
      </c>
      <c r="O15" s="25">
        <v>253584.2350000001</v>
      </c>
      <c r="P15" s="14">
        <v>1.1462866195296097E-3</v>
      </c>
      <c r="Q15" s="15">
        <v>1.1163435165766969E-3</v>
      </c>
      <c r="R15" s="62">
        <f t="shared" si="0"/>
        <v>283.08711664831162</v>
      </c>
      <c r="S15" s="27">
        <f>IFERROR($Q15*$O15*Controls!$C$5,"-")</f>
        <v>176080.18655524982</v>
      </c>
      <c r="T15" s="27" t="str">
        <f>IFERROR(INDEX('Vendor Level Info'!$I$4:$I$50,MATCH(SUBSTITUTE(SUBSTITUTE('Model 2'!$D15,"_pre",""),"_post",""),'Vendor Level Info'!$F$4:$F$50,0)),"-")</f>
        <v>-</v>
      </c>
      <c r="U15" s="375">
        <f t="shared" si="1"/>
        <v>0</v>
      </c>
      <c r="V15" s="27">
        <f>IFERROR($Q15*$O15*Controls!$C$4,"-")</f>
        <v>149469.99759030854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2'!$D15,'Vendor Level Info'!$M$4:$M$300,0)),"-")</f>
        <v>-</v>
      </c>
    </row>
    <row r="16" spans="2:29" x14ac:dyDescent="0.35">
      <c r="B16" s="341">
        <f>IFERROR(INDEX(Controls!$L$4:$L$100,MATCH('Model 2'!$D16,Controls!$J$4:$J$100,0)),"-")</f>
        <v>49</v>
      </c>
      <c r="C16" s="365" t="str">
        <f>IFERROR(INDEX(Controls!$F$4:$F$200,MATCH('Model 2'!$E16,Controls!$G$4:$G$200,0)),"-")</f>
        <v>No Ad &amp; Tf</v>
      </c>
      <c r="D16" s="342" t="str">
        <f>IFERROR(INDEX(Controls!$H$4:$H$200,MATCH('Model 2'!$E16,Controls!$G$4:$G$200,0)),"-")</f>
        <v>M9</v>
      </c>
      <c r="E16" s="11" t="s">
        <v>298</v>
      </c>
      <c r="F16" s="12">
        <v>1</v>
      </c>
      <c r="G16" s="13">
        <v>-6.2826614054857757</v>
      </c>
      <c r="H16" s="13">
        <v>1.5566174603844094</v>
      </c>
      <c r="I16" s="13">
        <v>-4.0360985054955387</v>
      </c>
      <c r="J16" s="23">
        <v>5.5157583555274782E-5</v>
      </c>
      <c r="K16" s="13">
        <v>1.952784544169061</v>
      </c>
      <c r="L16" s="25">
        <v>420</v>
      </c>
      <c r="M16" s="25">
        <v>493920.30199999938</v>
      </c>
      <c r="N16" s="25">
        <v>210</v>
      </c>
      <c r="O16" s="25">
        <v>253584.2350000001</v>
      </c>
      <c r="P16" s="14">
        <v>-5.3423958877965479E-3</v>
      </c>
      <c r="Q16" s="15">
        <v>-5.2028427364659013E-3</v>
      </c>
      <c r="R16" s="62">
        <f t="shared" si="0"/>
        <v>-1319.3588951520128</v>
      </c>
      <c r="S16" s="27">
        <f>IFERROR($Q16*$O16*Controls!$C$5,"-")</f>
        <v>-820641.23278455192</v>
      </c>
      <c r="T16" s="27" t="str">
        <f>IFERROR(INDEX('Vendor Level Info'!$I$4:$I$50,MATCH(SUBSTITUTE(SUBSTITUTE('Model 2'!$D16,"_pre",""),"_post",""),'Vendor Level Info'!$F$4:$F$50,0)),"-")</f>
        <v>-</v>
      </c>
      <c r="U16" s="375">
        <f t="shared" si="1"/>
        <v>0</v>
      </c>
      <c r="V16" s="27">
        <f>IFERROR($Q16*$O16*Controls!$C$4,"-")</f>
        <v>-696621.49664026278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2'!$D16,'Vendor Level Info'!$M$4:$M$300,0)),"-")</f>
        <v>-</v>
      </c>
    </row>
    <row r="17" spans="2:25" x14ac:dyDescent="0.35">
      <c r="B17" s="341">
        <f>IFERROR(INDEX(Controls!$L$4:$L$100,MATCH('Model 2'!$D17,Controls!$J$4:$J$100,0)),"-")</f>
        <v>17</v>
      </c>
      <c r="C17" s="365" t="str">
        <f>IFERROR(INDEX(Controls!$F$4:$F$200,MATCH('Model 2'!$E17,Controls!$G$4:$G$200,0)),"-")</f>
        <v>No Ad &amp; Tf</v>
      </c>
      <c r="D17" s="342" t="str">
        <f>IFERROR(INDEX(Controls!$H$4:$H$200,MATCH('Model 2'!$E17,Controls!$G$4:$G$200,0)),"-")</f>
        <v>RTIME</v>
      </c>
      <c r="E17" s="11" t="s">
        <v>8</v>
      </c>
      <c r="F17" s="12">
        <v>1</v>
      </c>
      <c r="G17" s="13">
        <v>-3.2638984080212215E-2</v>
      </c>
      <c r="H17" s="13">
        <v>6.0798210235134785E-2</v>
      </c>
      <c r="I17" s="13">
        <v>-0.53684119900869076</v>
      </c>
      <c r="J17" s="23">
        <v>0.59140113947956841</v>
      </c>
      <c r="K17" s="13">
        <v>1.8686524263245707</v>
      </c>
      <c r="L17" s="25">
        <v>63000</v>
      </c>
      <c r="M17" s="25">
        <v>493920.30199999938</v>
      </c>
      <c r="N17" s="25">
        <v>18900</v>
      </c>
      <c r="O17" s="25">
        <v>253584.2350000001</v>
      </c>
      <c r="P17" s="14">
        <v>-4.1631331790313248E-3</v>
      </c>
      <c r="Q17" s="15">
        <v>-2.4326307158487616E-3</v>
      </c>
      <c r="R17" s="62">
        <f t="shared" si="0"/>
        <v>-616.87679911601083</v>
      </c>
      <c r="S17" s="27">
        <f>IFERROR($Q17*$O17*Controls!$C$5,"-")</f>
        <v>-383697.36905015871</v>
      </c>
      <c r="T17" s="27" t="str">
        <f>IFERROR(INDEX('Vendor Level Info'!$I$4:$I$50,MATCH(SUBSTITUTE(SUBSTITUTE('Model 2'!$D17,"_pre",""),"_post",""),'Vendor Level Info'!$F$4:$F$50,0)),"-")</f>
        <v>-</v>
      </c>
      <c r="U17" s="375">
        <f t="shared" si="1"/>
        <v>0</v>
      </c>
      <c r="V17" s="27">
        <f>IFERROR($Q17*$O17*Controls!$C$4,"-")</f>
        <v>-325710.94993325369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2'!$D17,'Vendor Level Info'!$M$4:$M$300,0)),"-")</f>
        <v>-</v>
      </c>
    </row>
    <row r="18" spans="2:25" x14ac:dyDescent="0.35">
      <c r="B18" s="341">
        <f>IFERROR(INDEX(Controls!$L$4:$L$100,MATCH('Model 2'!$D18,Controls!$J$4:$J$100,0)),"-")</f>
        <v>9</v>
      </c>
      <c r="C18" s="365" t="str">
        <f>IFERROR(INDEX(Controls!$F$4:$F$200,MATCH('Model 2'!$E18,Controls!$G$4:$G$200,0)),"-")</f>
        <v>No Ad &amp; Tf</v>
      </c>
      <c r="D18" s="342" t="str">
        <f>IFERROR(INDEX(Controls!$H$4:$H$200,MATCH('Model 2'!$E18,Controls!$G$4:$G$200,0)),"-")</f>
        <v>cw_comm</v>
      </c>
      <c r="E18" s="11" t="s">
        <v>111</v>
      </c>
      <c r="F18" s="12">
        <v>1</v>
      </c>
      <c r="G18" s="13">
        <v>0.18960462237675507</v>
      </c>
      <c r="H18" s="13">
        <v>7.6327067655304875E-3</v>
      </c>
      <c r="I18" s="13">
        <v>24.841072531832971</v>
      </c>
      <c r="J18" s="23">
        <v>1.455531736921647E-128</v>
      </c>
      <c r="K18" s="13">
        <v>3.798294779707549</v>
      </c>
      <c r="L18" s="25">
        <v>149006</v>
      </c>
      <c r="M18" s="25">
        <v>493920.30199999938</v>
      </c>
      <c r="N18" s="25">
        <v>135460</v>
      </c>
      <c r="O18" s="25">
        <v>253584.2350000001</v>
      </c>
      <c r="P18" s="14">
        <v>5.7199969807822965E-2</v>
      </c>
      <c r="Q18" s="15">
        <v>0.10128327633283367</v>
      </c>
      <c r="R18" s="62">
        <f t="shared" si="0"/>
        <v>25683.842147155243</v>
      </c>
      <c r="S18" s="27">
        <f>IFERROR($Q18*$O18*Controls!$C$5,"-")</f>
        <v>15975349.815530561</v>
      </c>
      <c r="T18" s="27">
        <f>IFERROR(INDEX('Vendor Level Info'!$I$4:$I$50,MATCH(SUBSTITUTE(SUBSTITUTE('Model 2'!$D18,"_pre",""),"_post",""),'Vendor Level Info'!$F$4:$F$50,0)),"-")</f>
        <v>607005</v>
      </c>
      <c r="U18" s="375">
        <f t="shared" si="1"/>
        <v>26.318316678660903</v>
      </c>
      <c r="V18" s="27">
        <f>IFERROR($Q18*$O18*Controls!$C$4,"-")</f>
        <v>13561068.653697968</v>
      </c>
      <c r="W18" s="27">
        <f>IFERROR($T18*(1-Controls!$C$6),0)</f>
        <v>467393.85000000003</v>
      </c>
      <c r="X18" s="77">
        <f t="shared" si="2"/>
        <v>29.014221418826899</v>
      </c>
      <c r="Y18" s="77">
        <f>IFERROR(R18/INDEX('Vendor Level Info'!$N$4:$N$300,MATCH('Model 2'!$D18,'Vendor Level Info'!$M$4:$M$300,0)),"-")</f>
        <v>0.17235511483357766</v>
      </c>
    </row>
    <row r="19" spans="2:25" x14ac:dyDescent="0.35">
      <c r="B19" s="341">
        <f>IFERROR(INDEX(Controls!$L$4:$L$100,MATCH('Model 2'!$D19,Controls!$J$4:$J$100,0)),"-")</f>
        <v>4.5</v>
      </c>
      <c r="C19" s="365" t="str">
        <f>IFERROR(INDEX(Controls!$F$4:$F$200,MATCH('Model 2'!$E19,Controls!$G$4:$G$200,0)),"-")</f>
        <v>No Ad &amp; Tf</v>
      </c>
      <c r="D19" s="342" t="str">
        <f>IFERROR(INDEX(Controls!$H$4:$H$200,MATCH('Model 2'!$E19,Controls!$G$4:$G$200,0)),"-")</f>
        <v>hcc_disp_imp</v>
      </c>
      <c r="E19" s="11" t="s">
        <v>257</v>
      </c>
      <c r="F19" s="12">
        <v>1</v>
      </c>
      <c r="G19" s="13">
        <v>1.2891915064449429E-4</v>
      </c>
      <c r="H19" s="13">
        <v>4.0124757590884934E-5</v>
      </c>
      <c r="I19" s="13">
        <v>3.2129577444171429</v>
      </c>
      <c r="J19" s="23">
        <v>1.3220719583774845E-3</v>
      </c>
      <c r="K19" s="13">
        <v>3.8454932483000688</v>
      </c>
      <c r="L19" s="25">
        <v>17323350</v>
      </c>
      <c r="M19" s="25">
        <v>493920.30199999938</v>
      </c>
      <c r="N19" s="25">
        <v>12</v>
      </c>
      <c r="O19" s="25">
        <v>253584.2350000001</v>
      </c>
      <c r="P19" s="14">
        <v>4.5216030992734991E-3</v>
      </c>
      <c r="Q19" s="15">
        <v>6.1006545132189742E-9</v>
      </c>
      <c r="R19" s="62">
        <f t="shared" si="0"/>
        <v>1.5470298077339315E-3</v>
      </c>
      <c r="S19" s="27">
        <f>IFERROR($Q19*$O19*Controls!$C$5,"-")</f>
        <v>0.96225254041050534</v>
      </c>
      <c r="T19" s="27">
        <f>IFERROR(INDEX('Vendor Level Info'!$I$4:$I$50,MATCH(SUBSTITUTE(SUBSTITUTE('Model 2'!$D19,"_pre",""),"_post",""),'Vendor Level Info'!$F$4:$F$50,0)),"-")</f>
        <v>0</v>
      </c>
      <c r="U19" s="375">
        <f t="shared" si="1"/>
        <v>0</v>
      </c>
      <c r="V19" s="27">
        <f>IFERROR($Q19*$O19*Controls!$C$4,"-")</f>
        <v>0.81683173848351587</v>
      </c>
      <c r="W19" s="27">
        <f>IFERROR($T19*(1-Controls!$C$6),0)</f>
        <v>0</v>
      </c>
      <c r="X19" s="77" t="str">
        <f t="shared" si="2"/>
        <v>-</v>
      </c>
      <c r="Y19" s="77">
        <f>IFERROR(R19/INDEX('Vendor Level Info'!$N$4:$N$300,MATCH('Model 2'!$D19,'Vendor Level Info'!$M$4:$M$300,0)),"-")</f>
        <v>1.2891915064449429E-4</v>
      </c>
    </row>
    <row r="20" spans="2:25" x14ac:dyDescent="0.35">
      <c r="B20" s="341">
        <f>IFERROR(INDEX(Controls!$L$4:$L$100,MATCH('Model 2'!$D20,Controls!$J$4:$J$100,0)),"-")</f>
        <v>5.5</v>
      </c>
      <c r="C20" s="365" t="str">
        <f>IFERROR(INDEX(Controls!$F$4:$F$200,MATCH('Model 2'!$E20,Controls!$G$4:$G$200,0)),"-")</f>
        <v>No Ad &amp; Tf</v>
      </c>
      <c r="D20" s="342" t="str">
        <f>IFERROR(INDEX(Controls!$H$4:$H$200,MATCH('Model 2'!$E20,Controls!$G$4:$G$200,0)),"-")</f>
        <v>hcc_osrch_sessions</v>
      </c>
      <c r="E20" s="11" t="s">
        <v>179</v>
      </c>
      <c r="F20" s="12">
        <v>1</v>
      </c>
      <c r="G20" s="13">
        <v>0.37554075816581106</v>
      </c>
      <c r="H20" s="13">
        <v>2.5681439581702232E-2</v>
      </c>
      <c r="I20" s="13">
        <v>14.623041553845763</v>
      </c>
      <c r="J20" s="23">
        <v>1.8786491604781857E-47</v>
      </c>
      <c r="K20" s="13">
        <v>8.5361077051042269</v>
      </c>
      <c r="L20" s="25">
        <v>92836</v>
      </c>
      <c r="M20" s="25">
        <v>493920.30199999938</v>
      </c>
      <c r="N20" s="25">
        <v>44188</v>
      </c>
      <c r="O20" s="25">
        <v>253584.2350000001</v>
      </c>
      <c r="P20" s="14">
        <v>7.0585682920726103E-2</v>
      </c>
      <c r="Q20" s="15">
        <v>6.543937962796012E-2</v>
      </c>
      <c r="R20" s="62">
        <f t="shared" si="0"/>
        <v>16594.39502183086</v>
      </c>
      <c r="S20" s="27">
        <f>IFERROR($Q20*$O20*Controls!$C$5,"-")</f>
        <v>10321713.703578794</v>
      </c>
      <c r="T20" s="27" t="str">
        <f>IFERROR(INDEX('Vendor Level Info'!$I$4:$I$50,MATCH(SUBSTITUTE(SUBSTITUTE('Model 2'!$D20,"_pre",""),"_post",""),'Vendor Level Info'!$F$4:$F$50,0)),"-")</f>
        <v>-</v>
      </c>
      <c r="U20" s="375">
        <f t="shared" si="1"/>
        <v>0</v>
      </c>
      <c r="V20" s="27">
        <f>IFERROR($Q20*$O20*Controls!$C$4,"-")</f>
        <v>8761840.571526695</v>
      </c>
      <c r="W20" s="27">
        <f>IFERROR($T20*(1-Controls!$C$6),0)</f>
        <v>0</v>
      </c>
      <c r="X20" s="77" t="str">
        <f t="shared" si="2"/>
        <v>-</v>
      </c>
      <c r="Y20" s="77">
        <f>IFERROR(R20/INDEX('Vendor Level Info'!$N$4:$N$300,MATCH('Model 2'!$D20,'Vendor Level Info'!$M$4:$M$300,0)),"-")</f>
        <v>0.31146220878452785</v>
      </c>
    </row>
    <row r="21" spans="2:25" x14ac:dyDescent="0.35">
      <c r="B21" s="427">
        <f>IFERROR(INDEX(Controls!$L$4:$L$100,MATCH('Model 2'!$D21,Controls!$J$4:$J$100,0)),"-")</f>
        <v>3.5</v>
      </c>
      <c r="C21" s="428" t="str">
        <f>IFERROR(INDEX(Controls!$F$4:$F$200,MATCH('Model 2'!$E21,Controls!$G$4:$G$200,0)),"-")</f>
        <v>No Ad &amp; Tf</v>
      </c>
      <c r="D21" s="429" t="str">
        <f>IFERROR(INDEX(Controls!$H$4:$H$200,MATCH('Model 2'!$E21,Controls!$G$4:$G$200,0)),"-")</f>
        <v>hcc_psrch_clk</v>
      </c>
      <c r="E21" s="430" t="s">
        <v>276</v>
      </c>
      <c r="F21" s="431">
        <v>1</v>
      </c>
      <c r="G21" s="432">
        <v>0.12881953512607849</v>
      </c>
      <c r="H21" s="432">
        <v>5.0554333715660937E-3</v>
      </c>
      <c r="I21" s="432">
        <v>25.481403009010922</v>
      </c>
      <c r="J21" s="437">
        <v>8.7280716609362634E-135</v>
      </c>
      <c r="K21" s="432">
        <v>7.23150785902578</v>
      </c>
      <c r="L21" s="434">
        <v>469213</v>
      </c>
      <c r="M21" s="434">
        <v>493920.30199999938</v>
      </c>
      <c r="N21" s="434">
        <v>235762</v>
      </c>
      <c r="O21" s="434">
        <v>253584.2350000001</v>
      </c>
      <c r="P21" s="435">
        <v>0.12237561462924589</v>
      </c>
      <c r="Q21" s="15">
        <v>0.11976592803726346</v>
      </c>
      <c r="R21" s="62">
        <f t="shared" si="0"/>
        <v>30370.751240394518</v>
      </c>
      <c r="S21" s="27">
        <f>IFERROR($Q21*$O21*Controls!$C$5,"-")</f>
        <v>18890607.27152539</v>
      </c>
      <c r="T21" s="27">
        <f>IFERROR(INDEX('Vendor Level Info'!$I$4:$I$50,MATCH(SUBSTITUTE(SUBSTITUTE('Model 2'!$D21,"_pre",""),"_post",""),'Vendor Level Info'!$F$4:$F$50,0)),"-")</f>
        <v>655000</v>
      </c>
      <c r="U21" s="375">
        <f t="shared" si="1"/>
        <v>28.840621788588383</v>
      </c>
      <c r="V21" s="27">
        <f>IFERROR($Q21*$O21*Controls!$C$4,"-")</f>
        <v>16035756.654928306</v>
      </c>
      <c r="W21" s="27">
        <f>IFERROR($T21*(1-Controls!$C$6),0)</f>
        <v>504350</v>
      </c>
      <c r="X21" s="77">
        <f t="shared" si="2"/>
        <v>31.794897699867764</v>
      </c>
      <c r="Y21" s="77">
        <f>IFERROR(R21/INDEX('Vendor Level Info'!$N$4:$N$300,MATCH('Model 2'!$D21,'Vendor Level Info'!$M$4:$M$300,0)),"-")</f>
        <v>0.1253746335881544</v>
      </c>
    </row>
    <row r="22" spans="2:25" x14ac:dyDescent="0.35">
      <c r="B22" s="427">
        <f>IFERROR(INDEX(Controls!$L$4:$L$100,MATCH('Model 2'!$D22,Controls!$J$4:$J$100,0)),"-")</f>
        <v>2.5</v>
      </c>
      <c r="C22" s="428" t="str">
        <f>IFERROR(INDEX(Controls!$F$4:$F$200,MATCH('Model 2'!$E22,Controls!$G$4:$G$200,0)),"-")</f>
        <v>No Ad &amp; Tf</v>
      </c>
      <c r="D22" s="429" t="str">
        <f>IFERROR(INDEX(Controls!$H$4:$H$200,MATCH('Model 2'!$E22,Controls!$G$4:$G$200,0)),"-")</f>
        <v>hcc_soc_imp</v>
      </c>
      <c r="E22" s="430" t="s">
        <v>265</v>
      </c>
      <c r="F22" s="431">
        <v>1</v>
      </c>
      <c r="G22" s="432">
        <v>1.0578963081256367E-4</v>
      </c>
      <c r="H22" s="432">
        <v>7.5193211754197874E-6</v>
      </c>
      <c r="I22" s="432">
        <v>14.069040056219924</v>
      </c>
      <c r="J22" s="437">
        <v>4.0295911782641352E-44</v>
      </c>
      <c r="K22" s="432">
        <v>5.6691233159477745</v>
      </c>
      <c r="L22" s="434">
        <v>323313676</v>
      </c>
      <c r="M22" s="434">
        <v>493920.30199999938</v>
      </c>
      <c r="N22" s="434">
        <v>98216199</v>
      </c>
      <c r="O22" s="434">
        <v>253584.2350000001</v>
      </c>
      <c r="P22" s="435">
        <v>6.9248488637126057E-2</v>
      </c>
      <c r="Q22" s="15">
        <v>4.0973585885665492E-2</v>
      </c>
      <c r="R22" s="62">
        <f t="shared" si="0"/>
        <v>10390.255432023285</v>
      </c>
      <c r="S22" s="27">
        <f>IFERROR($Q22*$O22*Controls!$C$5,"-")</f>
        <v>6462738.8787184833</v>
      </c>
      <c r="T22" s="27">
        <f>IFERROR(INDEX('Vendor Level Info'!$I$4:$I$50,MATCH(SUBSTITUTE(SUBSTITUTE('Model 2'!$D22,"_pre",""),"_post",""),'Vendor Level Info'!$F$4:$F$50,0)),"-")</f>
        <v>1080000</v>
      </c>
      <c r="U22" s="375">
        <f t="shared" si="1"/>
        <v>5.9840174802948916</v>
      </c>
      <c r="V22" s="27">
        <f>IFERROR($Q22*$O22*Controls!$C$4,"-")</f>
        <v>5486054.868108294</v>
      </c>
      <c r="W22" s="27">
        <f>IFERROR($T22*(1-Controls!$C$6),0)</f>
        <v>831600</v>
      </c>
      <c r="X22" s="77">
        <f t="shared" si="2"/>
        <v>6.5969875758877992</v>
      </c>
      <c r="Y22" s="77">
        <f>IFERROR(R22/INDEX('Vendor Level Info'!$N$4:$N$300,MATCH('Model 2'!$D22,'Vendor Level Info'!$M$4:$M$300,0)),"-")</f>
        <v>1.0562503242398635E-4</v>
      </c>
    </row>
    <row r="23" spans="2:25" x14ac:dyDescent="0.35">
      <c r="B23" s="341">
        <f>IFERROR(INDEX(Controls!$L$4:$L$100,MATCH('Model 2'!$D23,Controls!$J$4:$J$100,0)),"-")</f>
        <v>5.5</v>
      </c>
      <c r="C23" s="365" t="str">
        <f>IFERROR(INDEX(Controls!$F$4:$F$200,MATCH('Model 2'!$E23,Controls!$G$4:$G$200,0)),"-")</f>
        <v>No Ad &amp; Tf</v>
      </c>
      <c r="D23" s="342" t="str">
        <f>IFERROR(INDEX(Controls!$H$4:$H$200,MATCH('Model 2'!$E23,Controls!$G$4:$G$200,0)),"-")</f>
        <v>hcp_disp_imp</v>
      </c>
      <c r="E23" s="11" t="s">
        <v>181</v>
      </c>
      <c r="F23" s="12">
        <v>1</v>
      </c>
      <c r="G23" s="13">
        <v>-3.935536109572795E-4</v>
      </c>
      <c r="H23" s="13">
        <v>3.5246170160060041E-4</v>
      </c>
      <c r="I23" s="13">
        <v>-1.1165854592713829</v>
      </c>
      <c r="J23" s="23">
        <v>0.2642251375706175</v>
      </c>
      <c r="K23" s="13">
        <v>1.3864066269707014</v>
      </c>
      <c r="L23" s="25">
        <v>456667</v>
      </c>
      <c r="M23" s="25">
        <v>493920.30199999938</v>
      </c>
      <c r="N23" s="25">
        <v>440907</v>
      </c>
      <c r="O23" s="25">
        <v>253584.2350000001</v>
      </c>
      <c r="P23" s="14">
        <v>-3.6387033723312746E-4</v>
      </c>
      <c r="Q23" s="15">
        <v>-6.8427180398789847E-4</v>
      </c>
      <c r="R23" s="62">
        <f t="shared" si="0"/>
        <v>-173.52054194634124</v>
      </c>
      <c r="S23" s="27">
        <f>IFERROR($Q23*$O23*Controls!$C$5,"-")</f>
        <v>-107929.77709062425</v>
      </c>
      <c r="T23" s="27">
        <f>IFERROR(INDEX('Vendor Level Info'!$I$4:$I$50,MATCH(SUBSTITUTE(SUBSTITUTE('Model 2'!$D23,"_pre",""),"_post",""),'Vendor Level Info'!$F$4:$F$50,0)),"-")</f>
        <v>0</v>
      </c>
      <c r="U23" s="375">
        <f t="shared" si="1"/>
        <v>0</v>
      </c>
      <c r="V23" s="27">
        <f>IFERROR($Q23*$O23*Controls!$C$4,"-")</f>
        <v>-91618.84614766817</v>
      </c>
      <c r="W23" s="27">
        <f>IFERROR($T23*(1-Controls!$C$6),0)</f>
        <v>0</v>
      </c>
      <c r="X23" s="77" t="str">
        <f t="shared" si="2"/>
        <v>-</v>
      </c>
      <c r="Y23" s="77">
        <f>IFERROR(R23/INDEX('Vendor Level Info'!$N$4:$N$300,MATCH('Model 2'!$D23,'Vendor Level Info'!$M$4:$M$300,0)),"-")</f>
        <v>-3.8649271418592497E-4</v>
      </c>
    </row>
    <row r="24" spans="2:25" x14ac:dyDescent="0.35">
      <c r="B24" s="341">
        <f>IFERROR(INDEX(Controls!$L$4:$L$100,MATCH('Model 2'!$D24,Controls!$J$4:$J$100,0)),"-")</f>
        <v>15</v>
      </c>
      <c r="C24" s="365" t="str">
        <f>IFERROR(INDEX(Controls!$F$4:$F$200,MATCH('Model 2'!$E24,Controls!$G$4:$G$200,0)),"-")</f>
        <v>No Ad &amp; Tf</v>
      </c>
      <c r="D24" s="342" t="str">
        <f>IFERROR(INDEX(Controls!$H$4:$H$200,MATCH('Model 2'!$E24,Controls!$G$4:$G$200,0)),"-")</f>
        <v>hcp_grail_nrx_lag</v>
      </c>
      <c r="E24" s="11" t="s">
        <v>18</v>
      </c>
      <c r="F24" s="12">
        <v>1</v>
      </c>
      <c r="G24" s="13">
        <v>0.7259848629778175</v>
      </c>
      <c r="H24" s="13">
        <v>7.2284730464613998E-3</v>
      </c>
      <c r="I24" s="13">
        <v>100.43405547914624</v>
      </c>
      <c r="J24" s="23">
        <v>0</v>
      </c>
      <c r="K24" s="13">
        <v>11.239876085249547</v>
      </c>
      <c r="L24" s="25">
        <v>471850.99599999934</v>
      </c>
      <c r="M24" s="25">
        <v>493920.30199999938</v>
      </c>
      <c r="N24" s="25">
        <v>250911.43300000016</v>
      </c>
      <c r="O24" s="25">
        <v>253584.2350000001</v>
      </c>
      <c r="P24" s="14">
        <v>0.6935464674967069</v>
      </c>
      <c r="Q24" s="15">
        <v>0.7183329133456301</v>
      </c>
      <c r="R24" s="62">
        <f t="shared" si="0"/>
        <v>182157.90230607297</v>
      </c>
      <c r="S24" s="27">
        <f>IFERROR($Q24*$O24*Controls!$C$5,"-")</f>
        <v>113302215.23437738</v>
      </c>
      <c r="T24" s="27" t="str">
        <f>IFERROR(INDEX('Vendor Level Info'!$I$4:$I$50,MATCH(SUBSTITUTE(SUBSTITUTE('Model 2'!$D24,"_pre",""),"_post",""),'Vendor Level Info'!$F$4:$F$50,0)),"-")</f>
        <v>-</v>
      </c>
      <c r="U24" s="375">
        <f t="shared" si="1"/>
        <v>0</v>
      </c>
      <c r="V24" s="27">
        <f>IFERROR($Q24*$O24*Controls!$C$4,"-")</f>
        <v>96179372.417606533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2'!$D24,'Vendor Level Info'!$M$4:$M$300,0)),"-")</f>
        <v>-</v>
      </c>
    </row>
    <row r="25" spans="2:25" x14ac:dyDescent="0.35">
      <c r="B25" s="341">
        <f>IFERROR(INDEX(Controls!$L$4:$L$100,MATCH('Model 2'!$D25,Controls!$J$4:$J$100,0)),"-")</f>
        <v>13</v>
      </c>
      <c r="C25" s="365" t="str">
        <f>IFERROR(INDEX(Controls!$F$4:$F$200,MATCH('Model 2'!$E25,Controls!$G$4:$G$200,0)),"-")</f>
        <v>No Ad &amp; Tf</v>
      </c>
      <c r="D25" s="342" t="str">
        <f>IFERROR(INDEX(Controls!$H$4:$H$200,MATCH('Model 2'!$E25,Controls!$G$4:$G$200,0)),"-")</f>
        <v>hcp_grail_sdot</v>
      </c>
      <c r="E25" s="11" t="s">
        <v>19</v>
      </c>
      <c r="F25" s="12">
        <v>1</v>
      </c>
      <c r="G25" s="13">
        <v>2.0755670624981464E-3</v>
      </c>
      <c r="H25" s="13">
        <v>5.4581899374175555E-4</v>
      </c>
      <c r="I25" s="13">
        <v>3.802665510537663</v>
      </c>
      <c r="J25" s="23">
        <v>1.4484943502166242E-4</v>
      </c>
      <c r="K25" s="13">
        <v>3.2152019298379204</v>
      </c>
      <c r="L25" s="25">
        <v>2527599</v>
      </c>
      <c r="M25" s="25">
        <v>493920.30199999938</v>
      </c>
      <c r="N25" s="25">
        <v>1138890</v>
      </c>
      <c r="O25" s="25">
        <v>253584.2350000001</v>
      </c>
      <c r="P25" s="14">
        <v>1.0621554146205674E-2</v>
      </c>
      <c r="Q25" s="15">
        <v>9.3217252713226166E-3</v>
      </c>
      <c r="R25" s="62">
        <f t="shared" si="0"/>
        <v>2363.8425718085141</v>
      </c>
      <c r="S25" s="27">
        <f>IFERROR($Q25*$O25*Controls!$C$5,"-")</f>
        <v>1470310.0796648958</v>
      </c>
      <c r="T25" s="27" t="str">
        <f>IFERROR(INDEX('Vendor Level Info'!$I$4:$I$50,MATCH(SUBSTITUTE(SUBSTITUTE('Model 2'!$D25,"_pre",""),"_post",""),'Vendor Level Info'!$F$4:$F$50,0)),"-")</f>
        <v>-</v>
      </c>
      <c r="U25" s="375">
        <f t="shared" si="1"/>
        <v>0</v>
      </c>
      <c r="V25" s="27">
        <f>IFERROR($Q25*$O25*Controls!$C$4,"-")</f>
        <v>1248108.8779148955</v>
      </c>
      <c r="W25" s="27">
        <f>IFERROR($T25*(1-Controls!$C$6),0)</f>
        <v>0</v>
      </c>
      <c r="X25" s="77" t="str">
        <f t="shared" si="2"/>
        <v>-</v>
      </c>
      <c r="Y25" s="77">
        <f>IFERROR(R25/INDEX('Vendor Level Info'!$N$4:$N$300,MATCH('Model 2'!$D25,'Vendor Level Info'!$M$4:$M$300,0)),"-")</f>
        <v>2.0754358545838352E-3</v>
      </c>
    </row>
    <row r="26" spans="2:25" x14ac:dyDescent="0.35">
      <c r="B26" s="341">
        <f>IFERROR(INDEX(Controls!$L$4:$L$100,MATCH('Model 2'!$D26,Controls!$J$4:$J$100,0)),"-")</f>
        <v>14</v>
      </c>
      <c r="C26" s="365" t="str">
        <f>IFERROR(INDEX(Controls!$F$4:$F$200,MATCH('Model 2'!$E26,Controls!$G$4:$G$200,0)),"-")</f>
        <v>No Ad &amp; Tf</v>
      </c>
      <c r="D26" s="342" t="str">
        <f>IFERROR(INDEX(Controls!$H$4:$H$200,MATCH('Model 2'!$E26,Controls!$G$4:$G$200,0)),"-")</f>
        <v>hcp_grail_vnrx</v>
      </c>
      <c r="E26" s="11" t="s">
        <v>20</v>
      </c>
      <c r="F26" s="12">
        <v>1</v>
      </c>
      <c r="G26" s="13">
        <v>0.12808787895729254</v>
      </c>
      <c r="H26" s="13">
        <v>9.9422999144252844E-2</v>
      </c>
      <c r="I26" s="13">
        <v>1.2883123629317379</v>
      </c>
      <c r="J26" s="23">
        <v>0.19769672129947768</v>
      </c>
      <c r="K26" s="13">
        <v>1.6965468424641188</v>
      </c>
      <c r="L26" s="25">
        <v>11192.325999999999</v>
      </c>
      <c r="M26" s="25">
        <v>493920.30199999938</v>
      </c>
      <c r="N26" s="25">
        <v>5506.0290000000059</v>
      </c>
      <c r="O26" s="25">
        <v>253584.2350000001</v>
      </c>
      <c r="P26" s="14">
        <v>2.902495184210022E-3</v>
      </c>
      <c r="Q26" s="15">
        <v>2.7811491360547036E-3</v>
      </c>
      <c r="R26" s="62">
        <f t="shared" si="0"/>
        <v>705.25557608734323</v>
      </c>
      <c r="S26" s="27">
        <f>IFERROR($Q26*$O26*Controls!$C$5,"-")</f>
        <v>438668.96832632751</v>
      </c>
      <c r="T26" s="27" t="str">
        <f>IFERROR(INDEX('Vendor Level Info'!$I$4:$I$50,MATCH(SUBSTITUTE(SUBSTITUTE('Model 2'!$D26,"_pre",""),"_post",""),'Vendor Level Info'!$F$4:$F$50,0)),"-")</f>
        <v>-</v>
      </c>
      <c r="U26" s="375">
        <f t="shared" si="1"/>
        <v>0</v>
      </c>
      <c r="V26" s="27">
        <f>IFERROR($Q26*$O26*Controls!$C$4,"-")</f>
        <v>372374.94417411723</v>
      </c>
      <c r="W26" s="27">
        <f>IFERROR($T26*(1-Controls!$C$6),0)</f>
        <v>0</v>
      </c>
      <c r="X26" s="77" t="str">
        <f t="shared" si="2"/>
        <v>-</v>
      </c>
      <c r="Y26" s="77">
        <f>IFERROR(R26/INDEX('Vendor Level Info'!$N$4:$N$300,MATCH('Model 2'!$D26,'Vendor Level Info'!$M$4:$M$300,0)),"-")</f>
        <v>0.12808787895729268</v>
      </c>
    </row>
    <row r="27" spans="2:25" x14ac:dyDescent="0.35">
      <c r="B27" s="341">
        <f>IFERROR(INDEX(Controls!$L$4:$L$100,MATCH('Model 2'!$D27,Controls!$J$4:$J$100,0)),"-")</f>
        <v>5.5</v>
      </c>
      <c r="C27" s="365" t="str">
        <f>IFERROR(INDEX(Controls!$F$4:$F$200,MATCH('Model 2'!$E27,Controls!$G$4:$G$200,0)),"-")</f>
        <v>No Ad &amp; Tf</v>
      </c>
      <c r="D27" s="342" t="str">
        <f>IFERROR(INDEX(Controls!$H$4:$H$200,MATCH('Model 2'!$E27,Controls!$G$4:$G$200,0)),"-")</f>
        <v>hcp_npp_eng</v>
      </c>
      <c r="E27" s="11" t="s">
        <v>323</v>
      </c>
      <c r="F27" s="12">
        <v>1</v>
      </c>
      <c r="G27" s="13">
        <v>-6.7441861428836972E-2</v>
      </c>
      <c r="H27" s="13">
        <v>4.5863360971781049E-3</v>
      </c>
      <c r="I27" s="13">
        <v>-14.704954019905522</v>
      </c>
      <c r="J27" s="23">
        <v>5.9066747268861428E-48</v>
      </c>
      <c r="K27" s="13">
        <v>6.1243541381840476</v>
      </c>
      <c r="L27" s="25">
        <v>474277</v>
      </c>
      <c r="M27" s="25">
        <v>493920.30199999938</v>
      </c>
      <c r="N27" s="25">
        <v>263229</v>
      </c>
      <c r="O27" s="25">
        <v>253584.2350000001</v>
      </c>
      <c r="P27" s="14">
        <v>-6.4759686093819546E-2</v>
      </c>
      <c r="Q27" s="15">
        <v>-7.0006929815851215E-2</v>
      </c>
      <c r="R27" s="62">
        <f t="shared" si="0"/>
        <v>-17752.653742051327</v>
      </c>
      <c r="S27" s="27">
        <f>IFERROR($Q27*$O27*Controls!$C$5,"-")</f>
        <v>-11042150.627555925</v>
      </c>
      <c r="T27" s="27" t="str">
        <f>IFERROR(INDEX('Vendor Level Info'!$I$4:$I$50,MATCH(SUBSTITUTE(SUBSTITUTE('Model 2'!$D27,"_pre",""),"_post",""),'Vendor Level Info'!$F$4:$F$50,0)),"-")</f>
        <v>-</v>
      </c>
      <c r="U27" s="375">
        <f t="shared" si="1"/>
        <v>0</v>
      </c>
      <c r="V27" s="27">
        <f>IFERROR($Q27*$O27*Controls!$C$4,"-")</f>
        <v>-9373401.1758031007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2'!$D27,'Vendor Level Info'!$M$4:$M$300,0)),"-")</f>
        <v>-</v>
      </c>
    </row>
    <row r="28" spans="2:25" x14ac:dyDescent="0.35">
      <c r="B28" s="341">
        <f>IFERROR(INDEX(Controls!$L$4:$L$100,MATCH('Model 2'!$D28,Controls!$J$4:$J$100,0)),"-")</f>
        <v>6.5</v>
      </c>
      <c r="C28" s="365" t="str">
        <f>IFERROR(INDEX(Controls!$F$4:$F$200,MATCH('Model 2'!$E28,Controls!$G$4:$G$200,0)),"-")</f>
        <v>No Ad &amp; Tf</v>
      </c>
      <c r="D28" s="342" t="str">
        <f>IFERROR(INDEX(Controls!$H$4:$H$200,MATCH('Model 2'!$E28,Controls!$G$4:$G$200,0)),"-")</f>
        <v>hcp_osrch_sessions</v>
      </c>
      <c r="E28" s="11" t="s">
        <v>270</v>
      </c>
      <c r="F28" s="12">
        <v>1</v>
      </c>
      <c r="G28" s="13">
        <v>-1.0677408763642662</v>
      </c>
      <c r="H28" s="13">
        <v>0.14146219856282102</v>
      </c>
      <c r="I28" s="13">
        <v>-7.5478883207806229</v>
      </c>
      <c r="J28" s="23">
        <v>5.2240145081900226E-14</v>
      </c>
      <c r="K28" s="13">
        <v>6.7755541958309644</v>
      </c>
      <c r="L28" s="25">
        <v>13514</v>
      </c>
      <c r="M28" s="25">
        <v>493920.30199999938</v>
      </c>
      <c r="N28" s="25">
        <v>6536</v>
      </c>
      <c r="O28" s="25">
        <v>253584.2350000001</v>
      </c>
      <c r="P28" s="14">
        <v>-2.9214126539764528E-2</v>
      </c>
      <c r="Q28" s="15">
        <v>-2.7520458312074648E-2</v>
      </c>
      <c r="R28" s="62">
        <f t="shared" si="0"/>
        <v>-6978.7543679168439</v>
      </c>
      <c r="S28" s="27">
        <f>IFERROR($Q28*$O28*Controls!$C$5,"-")</f>
        <v>-4340785.2168442765</v>
      </c>
      <c r="T28" s="27" t="str">
        <f>IFERROR(INDEX('Vendor Level Info'!$I$4:$I$50,MATCH(SUBSTITUTE(SUBSTITUTE('Model 2'!$D28,"_pre",""),"_post",""),'Vendor Level Info'!$F$4:$F$50,0)),"-")</f>
        <v>-</v>
      </c>
      <c r="U28" s="375">
        <f t="shared" si="1"/>
        <v>0</v>
      </c>
      <c r="V28" s="27">
        <f>IFERROR($Q28*$O28*Controls!$C$4,"-")</f>
        <v>-3684782.3062600936</v>
      </c>
      <c r="W28" s="27">
        <f>IFERROR($T28*(1-Controls!$C$6),0)</f>
        <v>0</v>
      </c>
      <c r="X28" s="77" t="str">
        <f t="shared" si="2"/>
        <v>-</v>
      </c>
      <c r="Y28" s="77">
        <f>IFERROR(R28/INDEX('Vendor Level Info'!$N$4:$N$300,MATCH('Model 2'!$D28,'Vendor Level Info'!$M$4:$M$300,0)),"-")</f>
        <v>-0.92213984776913904</v>
      </c>
    </row>
    <row r="29" spans="2:25" x14ac:dyDescent="0.35">
      <c r="B29" s="341">
        <f>IFERROR(INDEX(Controls!$L$4:$L$100,MATCH('Model 2'!$D29,Controls!$J$4:$J$100,0)),"-")</f>
        <v>12</v>
      </c>
      <c r="C29" s="365" t="str">
        <f>IFERROR(INDEX(Controls!$F$4:$F$200,MATCH('Model 2'!$E29,Controls!$G$4:$G$200,0)),"-")</f>
        <v>No Ad &amp; Tf</v>
      </c>
      <c r="D29" s="342" t="str">
        <f>IFERROR(INDEX(Controls!$H$4:$H$200,MATCH('Model 2'!$E29,Controls!$G$4:$G$200,0)),"-")</f>
        <v>hcp_rdtl_totdet</v>
      </c>
      <c r="E29" s="11" t="s">
        <v>23</v>
      </c>
      <c r="F29" s="12">
        <v>1</v>
      </c>
      <c r="G29" s="13">
        <v>6.0065234101254757E-2</v>
      </c>
      <c r="H29" s="13">
        <v>6.9358263025947782E-3</v>
      </c>
      <c r="I29" s="13">
        <v>8.660141053241718</v>
      </c>
      <c r="J29" s="23">
        <v>6.26668408850878E-18</v>
      </c>
      <c r="K29" s="13">
        <v>6.1646418833358991</v>
      </c>
      <c r="L29" s="25">
        <v>345644</v>
      </c>
      <c r="M29" s="25">
        <v>493920.30199999938</v>
      </c>
      <c r="N29" s="25">
        <v>169398</v>
      </c>
      <c r="O29" s="25">
        <v>253584.2350000001</v>
      </c>
      <c r="P29" s="14">
        <v>4.2033477246485255E-2</v>
      </c>
      <c r="Q29" s="15">
        <v>4.0124460127753406E-2</v>
      </c>
      <c r="R29" s="62">
        <f t="shared" si="0"/>
        <v>10174.930526284354</v>
      </c>
      <c r="S29" s="27">
        <f>IFERROR($Q29*$O29*Controls!$C$5,"-")</f>
        <v>6328806.7873488683</v>
      </c>
      <c r="T29" s="27">
        <f>IFERROR(INDEX('Vendor Level Info'!$I$4:$I$50,MATCH(SUBSTITUTE(SUBSTITUTE('Model 2'!$D29,"_pre",""),"_post",""),'Vendor Level Info'!$F$4:$F$50,0)),"-")</f>
        <v>0</v>
      </c>
      <c r="U29" s="375">
        <f t="shared" si="1"/>
        <v>0</v>
      </c>
      <c r="V29" s="27">
        <f>IFERROR($Q29*$O29*Controls!$C$4,"-")</f>
        <v>5372363.3178781383</v>
      </c>
      <c r="W29" s="27">
        <f>IFERROR($T29*(1-Controls!$C$6),0)</f>
        <v>0</v>
      </c>
      <c r="X29" s="77" t="str">
        <f t="shared" si="2"/>
        <v>-</v>
      </c>
      <c r="Y29" s="77">
        <f>IFERROR(R29/INDEX('Vendor Level Info'!$N$4:$N$300,MATCH('Model 2'!$D29,'Vendor Level Info'!$M$4:$M$300,0)),"-")</f>
        <v>6.0062752140045181E-2</v>
      </c>
    </row>
    <row r="30" spans="2:25" x14ac:dyDescent="0.35">
      <c r="B30" s="341">
        <f>IFERROR(INDEX(Controls!$L$4:$L$100,MATCH('Model 2'!$D30,Controls!$J$4:$J$100,0)),"-")</f>
        <v>10.5</v>
      </c>
      <c r="C30" s="365" t="str">
        <f>IFERROR(INDEX(Controls!$F$4:$F$200,MATCH('Model 2'!$E30,Controls!$G$4:$G$200,0)),"-")</f>
        <v>No Ad &amp; Tf</v>
      </c>
      <c r="D30" s="342" t="str">
        <f>IFERROR(INDEX(Controls!$H$4:$H$200,MATCH('Model 2'!$E30,Controls!$G$4:$G$200,0)),"-")</f>
        <v>pp_hcc</v>
      </c>
      <c r="E30" s="11" t="s">
        <v>358</v>
      </c>
      <c r="F30" s="12">
        <v>1</v>
      </c>
      <c r="G30" s="13">
        <v>-1.2835376689850743E-2</v>
      </c>
      <c r="H30" s="13">
        <v>2.4888494638846807E-3</v>
      </c>
      <c r="I30" s="13">
        <v>-5.1571526828371743</v>
      </c>
      <c r="J30" s="23">
        <v>2.6038387328134604E-7</v>
      </c>
      <c r="K30" s="13">
        <v>6.1701223235377576</v>
      </c>
      <c r="L30" s="25">
        <v>941558</v>
      </c>
      <c r="M30" s="25">
        <v>493920.30199999938</v>
      </c>
      <c r="N30" s="25">
        <v>459267</v>
      </c>
      <c r="O30" s="25">
        <v>253584.2350000001</v>
      </c>
      <c r="P30" s="14">
        <v>-2.4468019549725859E-2</v>
      </c>
      <c r="Q30" s="15">
        <v>-2.324618068713017E-2</v>
      </c>
      <c r="R30" s="62">
        <f t="shared" si="0"/>
        <v>-5894.8649462176809</v>
      </c>
      <c r="S30" s="27">
        <f>IFERROR($Q30*$O30*Controls!$C$5,"-")</f>
        <v>-3666605.9965473977</v>
      </c>
      <c r="T30" s="27" t="str">
        <f>IFERROR(INDEX('Vendor Level Info'!$I$4:$I$50,MATCH(SUBSTITUTE(SUBSTITUTE('Model 2'!$D30,"_pre",""),"_post",""),'Vendor Level Info'!$F$4:$F$50,0)),"-")</f>
        <v>-</v>
      </c>
      <c r="U30" s="375">
        <f t="shared" si="1"/>
        <v>0</v>
      </c>
      <c r="V30" s="27">
        <f>IFERROR($Q30*$O30*Controls!$C$4,"-")</f>
        <v>-3112488.6916029355</v>
      </c>
      <c r="W30" s="27">
        <f>IFERROR($T30*(1-Controls!$C$6),0)</f>
        <v>0</v>
      </c>
      <c r="X30" s="77" t="str">
        <f t="shared" si="2"/>
        <v>-</v>
      </c>
      <c r="Y30" s="77" t="str">
        <f>IFERROR(R30/INDEX('Vendor Level Info'!$N$4:$N$300,MATCH('Model 2'!$D30,'Vendor Level Info'!$M$4:$M$300,0)),"-")</f>
        <v>-</v>
      </c>
    </row>
    <row r="31" spans="2:25" x14ac:dyDescent="0.35">
      <c r="B31" s="341">
        <f>IFERROR(INDEX(Controls!$L$4:$L$100,MATCH('Model 2'!$D31,Controls!$J$4:$J$100,0)),"-")</f>
        <v>10</v>
      </c>
      <c r="C31" s="365" t="str">
        <f>IFERROR(INDEX(Controls!$F$4:$F$200,MATCH('Model 2'!$E31,Controls!$G$4:$G$200,0)),"-")</f>
        <v>No Ad &amp; Tf</v>
      </c>
      <c r="D31" s="342" t="str">
        <f>IFERROR(INDEX(Controls!$H$4:$H$200,MATCH('Model 2'!$E31,Controls!$G$4:$G$200,0)),"-")</f>
        <v>pp_hcp</v>
      </c>
      <c r="E31" s="11" t="s">
        <v>112</v>
      </c>
      <c r="F31" s="12">
        <v>1</v>
      </c>
      <c r="G31" s="13">
        <v>0.13943246077845523</v>
      </c>
      <c r="H31" s="13">
        <v>2.101031847054164E-2</v>
      </c>
      <c r="I31" s="13">
        <v>6.6363801659623629</v>
      </c>
      <c r="J31" s="23">
        <v>3.5547515824710176E-11</v>
      </c>
      <c r="K31" s="13">
        <v>2.4517461254409305</v>
      </c>
      <c r="L31" s="25">
        <v>63204</v>
      </c>
      <c r="M31" s="25">
        <v>493920.30199999938</v>
      </c>
      <c r="N31" s="25">
        <v>31548</v>
      </c>
      <c r="O31" s="25">
        <v>253584.2350000001</v>
      </c>
      <c r="P31" s="14">
        <v>1.7842330463754646E-2</v>
      </c>
      <c r="Q31" s="15">
        <v>1.7346564437015193E-2</v>
      </c>
      <c r="R31" s="62">
        <f t="shared" si="0"/>
        <v>4398.8152726387052</v>
      </c>
      <c r="S31" s="27">
        <f>IFERROR($Q31*$O31*Controls!$C$5,"-")</f>
        <v>2736063.0995812747</v>
      </c>
      <c r="T31" s="27">
        <f>IFERROR(INDEX('Vendor Level Info'!$I$4:$I$50,MATCH(SUBSTITUTE(SUBSTITUTE('Model 2'!$D31,"_pre",""),"_post",""),'Vendor Level Info'!$F$4:$F$50,0)),"-")</f>
        <v>195006</v>
      </c>
      <c r="U31" s="375">
        <f t="shared" si="1"/>
        <v>14.030661105716105</v>
      </c>
      <c r="V31" s="27">
        <f>IFERROR($Q31*$O31*Controls!$C$4,"-")</f>
        <v>2322574.4639532361</v>
      </c>
      <c r="W31" s="27">
        <f>IFERROR($T31*(1-Controls!$C$6),0)</f>
        <v>150154.62</v>
      </c>
      <c r="X31" s="77">
        <f t="shared" si="2"/>
        <v>15.467885463352617</v>
      </c>
      <c r="Y31" s="77">
        <f>IFERROR(R31/INDEX('Vendor Level Info'!$N$4:$N$300,MATCH('Model 2'!$D31,'Vendor Level Info'!$M$4:$M$300,0)),"-")</f>
        <v>0.1417555113479651</v>
      </c>
    </row>
    <row r="32" spans="2:25" x14ac:dyDescent="0.35">
      <c r="B32" s="341">
        <f>IFERROR(INDEX(Controls!$L$4:$L$100,MATCH('Model 2'!$D32,Controls!$J$4:$J$100,0)),"-")</f>
        <v>11</v>
      </c>
      <c r="C32" s="365" t="str">
        <f>IFERROR(INDEX(Controls!$F$4:$F$200,MATCH('Model 2'!$E32,Controls!$G$4:$G$200,0)),"-")</f>
        <v>No Ad &amp; Tf</v>
      </c>
      <c r="D32" s="342" t="str">
        <f>IFERROR(INDEX(Controls!$H$4:$H$200,MATCH('Model 2'!$E32,Controls!$G$4:$G$200,0)),"-")</f>
        <v>webmd</v>
      </c>
      <c r="E32" s="11" t="s">
        <v>113</v>
      </c>
      <c r="F32" s="12">
        <v>1</v>
      </c>
      <c r="G32" s="13">
        <v>0.21818694497670446</v>
      </c>
      <c r="H32" s="13">
        <v>1.2140368643615238E-2</v>
      </c>
      <c r="I32" s="13">
        <v>17.972019745170716</v>
      </c>
      <c r="J32" s="23">
        <v>4.8947738403348625E-70</v>
      </c>
      <c r="K32" s="13">
        <v>2.9217305879349706</v>
      </c>
      <c r="L32" s="25">
        <v>64834</v>
      </c>
      <c r="M32" s="25">
        <v>493920.30199999938</v>
      </c>
      <c r="N32" s="25">
        <v>0</v>
      </c>
      <c r="O32" s="25">
        <v>253584.2350000001</v>
      </c>
      <c r="P32" s="14">
        <v>2.864011123523259E-2</v>
      </c>
      <c r="Q32" s="15">
        <v>0</v>
      </c>
      <c r="R32" s="62">
        <f t="shared" si="0"/>
        <v>0</v>
      </c>
      <c r="S32" s="27">
        <f>IFERROR($Q32*$O32*Controls!$C$5,"-")</f>
        <v>0</v>
      </c>
      <c r="T32" s="27" t="str">
        <f>IFERROR(INDEX('Vendor Level Info'!$I$4:$I$50,MATCH(SUBSTITUTE(SUBSTITUTE('Model 2'!$D32,"_pre",""),"_post",""),'Vendor Level Info'!$F$4:$F$50,0)),"-")</f>
        <v>-</v>
      </c>
      <c r="U32" s="375">
        <f t="shared" si="1"/>
        <v>0</v>
      </c>
      <c r="V32" s="27">
        <f>IFERROR($Q32*$O32*Controls!$C$4,"-")</f>
        <v>0</v>
      </c>
      <c r="W32" s="27">
        <f>IFERROR($T32*(1-Controls!$C$6),0)</f>
        <v>0</v>
      </c>
      <c r="X32" s="77" t="str">
        <f t="shared" si="2"/>
        <v>-</v>
      </c>
      <c r="Y32" s="77" t="str">
        <f>IFERROR(R32/INDEX('Vendor Level Info'!$N$4:$N$300,MATCH('Model 2'!$D32,'Vendor Level Info'!$M$4:$M$300,0)),"-")</f>
        <v>-</v>
      </c>
    </row>
    <row r="33" spans="2:25" x14ac:dyDescent="0.35">
      <c r="B33" s="341" t="str">
        <f>IFERROR(INDEX(Controls!$L$4:$L$100,MATCH('Model 2'!$D33,Controls!$J$4:$J$100,0)),"-")</f>
        <v>-</v>
      </c>
      <c r="C33" s="365" t="str">
        <f>IFERROR(INDEX(Controls!$F$4:$F$200,MATCH('Model 2'!$E33,Controls!$G$4:$G$200,0)),"-")</f>
        <v>-</v>
      </c>
      <c r="D33" s="342" t="str">
        <f>IFERROR(INDEX(Controls!$H$4:$H$200,MATCH('Model 2'!$E33,Controls!$G$4:$G$200,0)),"-")</f>
        <v>-</v>
      </c>
      <c r="E33" s="11"/>
      <c r="F33" s="12"/>
      <c r="G33" s="13"/>
      <c r="H33" s="13"/>
      <c r="I33" s="13"/>
      <c r="J33" s="23"/>
      <c r="K33" s="13"/>
      <c r="L33" s="25"/>
      <c r="M33" s="25"/>
      <c r="N33" s="25"/>
      <c r="O33" s="25"/>
      <c r="P33" s="14"/>
      <c r="Q33" s="15"/>
      <c r="R33" s="62">
        <f t="shared" si="0"/>
        <v>0</v>
      </c>
      <c r="S33" s="27">
        <f>IFERROR($Q33*$O33*Controls!$C$5,"-")</f>
        <v>0</v>
      </c>
      <c r="T33" s="27" t="str">
        <f>IFERROR(INDEX('Vendor Level Info'!$I$4:$I$50,MATCH(SUBSTITUTE(SUBSTITUTE('Model 2'!$D33,"_pre",""),"_post",""),'Vendor Level Info'!$F$4:$F$50,0)),"-")</f>
        <v>-</v>
      </c>
      <c r="U33" s="375">
        <f t="shared" si="1"/>
        <v>0</v>
      </c>
      <c r="V33" s="27">
        <f>IFERROR($Q33*$O33*Controls!$C$4,"-")</f>
        <v>0</v>
      </c>
      <c r="W33" s="27">
        <f>IFERROR($T33*(1-Controls!$C$6),0)</f>
        <v>0</v>
      </c>
      <c r="X33" s="77" t="str">
        <f t="shared" si="2"/>
        <v>-</v>
      </c>
      <c r="Y33" s="77" t="str">
        <f>IFERROR(R33/INDEX('Vendor Level Info'!$N$4:$N$300,MATCH('Model 2'!$D33,'Vendor Level Info'!$M$4:$M$300,0)),"-")</f>
        <v>-</v>
      </c>
    </row>
    <row r="34" spans="2:25" x14ac:dyDescent="0.35">
      <c r="B34" s="341" t="str">
        <f>IFERROR(INDEX(Controls!$L$4:$L$100,MATCH('Model 2'!$D34,Controls!$J$4:$J$100,0)),"-")</f>
        <v>-</v>
      </c>
      <c r="C34" s="365" t="str">
        <f>IFERROR(INDEX(Controls!$F$4:$F$200,MATCH('Model 2'!$E34,Controls!$G$4:$G$200,0)),"-")</f>
        <v>-</v>
      </c>
      <c r="D34" s="342" t="str">
        <f>IFERROR(INDEX(Controls!$H$4:$H$200,MATCH('Model 2'!$E34,Controls!$G$4:$G$200,0)),"-")</f>
        <v>-</v>
      </c>
      <c r="E34" s="11"/>
      <c r="F34" s="12"/>
      <c r="G34" s="13"/>
      <c r="H34" s="13"/>
      <c r="I34" s="13"/>
      <c r="J34" s="23"/>
      <c r="K34" s="13"/>
      <c r="L34" s="25"/>
      <c r="M34" s="25"/>
      <c r="N34" s="25"/>
      <c r="O34" s="25"/>
      <c r="P34" s="14"/>
      <c r="Q34" s="15"/>
      <c r="R34" s="62">
        <f t="shared" si="0"/>
        <v>0</v>
      </c>
      <c r="S34" s="27">
        <f>IFERROR($Q34*$O34*Controls!$C$5,"-")</f>
        <v>0</v>
      </c>
      <c r="T34" s="27" t="str">
        <f>IFERROR(INDEX('Vendor Level Info'!$I$4:$I$50,MATCH(SUBSTITUTE(SUBSTITUTE('Model 2'!$D34,"_pre",""),"_post",""),'Vendor Level Info'!$F$4:$F$50,0)),"-")</f>
        <v>-</v>
      </c>
      <c r="U34" s="375">
        <f t="shared" si="1"/>
        <v>0</v>
      </c>
      <c r="V34" s="27">
        <f>IFERROR($Q34*$O34*Controls!$C$4,"-")</f>
        <v>0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2'!$D34,'Vendor Level Info'!$M$4:$M$300,0)),"-")</f>
        <v>-</v>
      </c>
    </row>
    <row r="35" spans="2:25" x14ac:dyDescent="0.35">
      <c r="B35" s="341" t="str">
        <f>IFERROR(INDEX(Controls!$L$4:$L$100,MATCH('Model 2'!$D35,Controls!$J$4:$J$100,0)),"-")</f>
        <v>-</v>
      </c>
      <c r="C35" s="365" t="str">
        <f>IFERROR(INDEX(Controls!$F$4:$F$200,MATCH('Model 2'!$E35,Controls!$G$4:$G$200,0)),"-")</f>
        <v>-</v>
      </c>
      <c r="D35" s="342" t="str">
        <f>IFERROR(INDEX(Controls!$H$4:$H$200,MATCH('Model 2'!$E35,Controls!$G$4:$G$200,0)),"-")</f>
        <v>-</v>
      </c>
      <c r="E35" s="11"/>
      <c r="F35" s="12"/>
      <c r="G35" s="13"/>
      <c r="H35" s="13"/>
      <c r="I35" s="13"/>
      <c r="J35" s="23"/>
      <c r="K35" s="13"/>
      <c r="L35" s="25"/>
      <c r="M35" s="25"/>
      <c r="N35" s="25"/>
      <c r="O35" s="25"/>
      <c r="P35" s="14"/>
      <c r="Q35" s="15"/>
      <c r="R35" s="62">
        <f t="shared" si="0"/>
        <v>0</v>
      </c>
      <c r="S35" s="27">
        <f>IFERROR($Q35*$O35*Controls!$C$5,"-")</f>
        <v>0</v>
      </c>
      <c r="T35" s="27" t="str">
        <f>IFERROR(INDEX('Vendor Level Info'!$I$4:$I$50,MATCH(SUBSTITUTE(SUBSTITUTE('Model 2'!$D35,"_pre",""),"_post",""),'Vendor Level Info'!$F$4:$F$50,0)),"-")</f>
        <v>-</v>
      </c>
      <c r="U35" s="375">
        <f t="shared" si="1"/>
        <v>0</v>
      </c>
      <c r="V35" s="27">
        <f>IFERROR($Q35*$O35*Controls!$C$4,"-")</f>
        <v>0</v>
      </c>
      <c r="W35" s="27">
        <f>IFERROR($T35*(1-Controls!$C$6),0)</f>
        <v>0</v>
      </c>
      <c r="X35" s="77" t="str">
        <f t="shared" si="2"/>
        <v>-</v>
      </c>
      <c r="Y35" s="77" t="str">
        <f>IFERROR(R35/INDEX('Vendor Level Info'!$N$4:$N$300,MATCH('Model 2'!$D35,'Vendor Level Info'!$M$4:$M$300,0)),"-")</f>
        <v>-</v>
      </c>
    </row>
    <row r="36" spans="2:25" x14ac:dyDescent="0.35">
      <c r="B36" s="341" t="str">
        <f>IFERROR(INDEX(Controls!$L$4:$L$100,MATCH('Model 2'!$D36,Controls!$J$4:$J$100,0)),"-")</f>
        <v>-</v>
      </c>
      <c r="C36" s="365" t="str">
        <f>IFERROR(INDEX(Controls!$F$4:$F$200,MATCH('Model 2'!$E36,Controls!$G$4:$G$200,0)),"-")</f>
        <v>-</v>
      </c>
      <c r="D36" s="342" t="str">
        <f>IFERROR(INDEX(Controls!$H$4:$H$200,MATCH('Model 2'!$E36,Controls!$G$4:$G$200,0)),"-")</f>
        <v>-</v>
      </c>
      <c r="E36" s="11"/>
      <c r="F36" s="12"/>
      <c r="G36" s="13"/>
      <c r="H36" s="13"/>
      <c r="I36" s="13"/>
      <c r="J36" s="23"/>
      <c r="K36" s="13"/>
      <c r="L36" s="25"/>
      <c r="M36" s="25"/>
      <c r="N36" s="25"/>
      <c r="O36" s="25"/>
      <c r="P36" s="14"/>
      <c r="Q36" s="15"/>
      <c r="R36" s="62">
        <f t="shared" si="0"/>
        <v>0</v>
      </c>
      <c r="S36" s="27">
        <f>IFERROR($Q36*$O36*Controls!$C$5,"-")</f>
        <v>0</v>
      </c>
      <c r="T36" s="27" t="str">
        <f>IFERROR(INDEX('Vendor Level Info'!$I$4:$I$50,MATCH(SUBSTITUTE(SUBSTITUTE('Model 2'!$D36,"_pre",""),"_post",""),'Vendor Level Info'!$F$4:$F$50,0)),"-")</f>
        <v>-</v>
      </c>
      <c r="U36" s="375">
        <f t="shared" si="1"/>
        <v>0</v>
      </c>
      <c r="V36" s="27">
        <f>IFERROR($Q36*$O36*Controls!$C$4,"-")</f>
        <v>0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2'!$D36,'Vendor Level Info'!$M$4:$M$300,0)),"-")</f>
        <v>-</v>
      </c>
    </row>
    <row r="37" spans="2:25" x14ac:dyDescent="0.35">
      <c r="B37" s="341" t="str">
        <f>IFERROR(INDEX(Controls!$L$4:$L$100,MATCH('Model 2'!$D37,Controls!$J$4:$J$100,0)),"-")</f>
        <v>-</v>
      </c>
      <c r="C37" s="365" t="str">
        <f>IFERROR(INDEX(Controls!$F$4:$F$200,MATCH('Model 2'!$E37,Controls!$G$4:$G$200,0)),"-")</f>
        <v>-</v>
      </c>
      <c r="D37" s="342" t="str">
        <f>IFERROR(INDEX(Controls!$H$4:$H$200,MATCH('Model 2'!$E37,Controls!$G$4:$G$200,0)),"-")</f>
        <v>-</v>
      </c>
      <c r="E37" s="11"/>
      <c r="F37" s="12"/>
      <c r="G37" s="13"/>
      <c r="H37" s="13"/>
      <c r="I37" s="13"/>
      <c r="J37" s="23"/>
      <c r="K37" s="13"/>
      <c r="L37" s="25"/>
      <c r="M37" s="25"/>
      <c r="N37" s="25"/>
      <c r="O37" s="25"/>
      <c r="P37" s="14"/>
      <c r="Q37" s="15"/>
      <c r="R37" s="62">
        <f t="shared" si="0"/>
        <v>0</v>
      </c>
      <c r="S37" s="27">
        <f>IFERROR($Q37*$O37*Controls!$C$5,"-")</f>
        <v>0</v>
      </c>
      <c r="T37" s="27" t="str">
        <f>IFERROR(INDEX('Vendor Level Info'!$I$4:$I$50,MATCH(SUBSTITUTE(SUBSTITUTE('Model 2'!$D37,"_pre",""),"_post",""),'Vendor Level Info'!$F$4:$F$50,0)),"-")</f>
        <v>-</v>
      </c>
      <c r="U37" s="375">
        <f t="shared" si="1"/>
        <v>0</v>
      </c>
      <c r="V37" s="27">
        <f>IFERROR($Q37*$O37*Controls!$C$4,"-")</f>
        <v>0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2'!$D37,'Vendor Level Info'!$M$4:$M$300,0)),"-")</f>
        <v>-</v>
      </c>
    </row>
    <row r="38" spans="2:25" x14ac:dyDescent="0.35">
      <c r="B38" s="341" t="str">
        <f>IFERROR(INDEX(Controls!$L$4:$L$100,MATCH('Model 2'!$D38,Controls!$J$4:$J$100,0)),"-")</f>
        <v>-</v>
      </c>
      <c r="C38" s="365" t="str">
        <f>IFERROR(INDEX(Controls!$F$4:$F$200,MATCH('Model 2'!$E38,Controls!$G$4:$G$200,0)),"-")</f>
        <v>-</v>
      </c>
      <c r="D38" s="342" t="str">
        <f>IFERROR(INDEX(Controls!$H$4:$H$200,MATCH('Model 2'!$E38,Controls!$G$4:$G$200,0)),"-")</f>
        <v>-</v>
      </c>
      <c r="E38" s="11"/>
      <c r="F38" s="12"/>
      <c r="G38" s="13"/>
      <c r="H38" s="13"/>
      <c r="I38" s="13"/>
      <c r="J38" s="23"/>
      <c r="K38" s="13"/>
      <c r="L38" s="25"/>
      <c r="M38" s="25"/>
      <c r="N38" s="25"/>
      <c r="O38" s="25"/>
      <c r="P38" s="14"/>
      <c r="Q38" s="15"/>
      <c r="R38" s="62">
        <f t="shared" si="0"/>
        <v>0</v>
      </c>
      <c r="S38" s="27">
        <f>IFERROR($Q38*$O38*Controls!$C$5,"-")</f>
        <v>0</v>
      </c>
      <c r="T38" s="27" t="str">
        <f>IFERROR(INDEX('Vendor Level Info'!$I$4:$I$50,MATCH(SUBSTITUTE(SUBSTITUTE('Model 2'!$D38,"_pre",""),"_post",""),'Vendor Level Info'!$F$4:$F$50,0)),"-")</f>
        <v>-</v>
      </c>
      <c r="U38" s="375">
        <f t="shared" si="1"/>
        <v>0</v>
      </c>
      <c r="V38" s="27">
        <f>IFERROR($Q38*$O38*Controls!$C$4,"-")</f>
        <v>0</v>
      </c>
      <c r="W38" s="27">
        <f>IFERROR($T38*(1-Controls!$C$6),0)</f>
        <v>0</v>
      </c>
      <c r="X38" s="77" t="str">
        <f t="shared" si="2"/>
        <v>-</v>
      </c>
      <c r="Y38" s="77" t="str">
        <f>IFERROR(R38/INDEX('Vendor Level Info'!$N$4:$N$300,MATCH('Model 2'!$D38,'Vendor Level Info'!$M$4:$M$300,0)),"-")</f>
        <v>-</v>
      </c>
    </row>
    <row r="39" spans="2:25" x14ac:dyDescent="0.35">
      <c r="B39" s="341" t="str">
        <f>IFERROR(INDEX(Controls!$L$4:$L$100,MATCH('Model 2'!$D39,Controls!$J$4:$J$100,0)),"-")</f>
        <v>-</v>
      </c>
      <c r="C39" s="365" t="str">
        <f>IFERROR(INDEX(Controls!$F$4:$F$200,MATCH('Model 2'!$E39,Controls!$G$4:$G$200,0)),"-")</f>
        <v>-</v>
      </c>
      <c r="D39" s="342" t="str">
        <f>IFERROR(INDEX(Controls!$H$4:$H$200,MATCH('Model 2'!$E39,Controls!$G$4:$G$200,0)),"-")</f>
        <v>-</v>
      </c>
      <c r="E39" s="11"/>
      <c r="F39" s="12"/>
      <c r="G39" s="13"/>
      <c r="H39" s="13"/>
      <c r="I39" s="13"/>
      <c r="J39" s="23"/>
      <c r="K39" s="13"/>
      <c r="L39" s="25"/>
      <c r="M39" s="25"/>
      <c r="N39" s="25"/>
      <c r="O39" s="25"/>
      <c r="P39" s="14"/>
      <c r="Q39" s="15"/>
      <c r="R39" s="62">
        <f t="shared" si="0"/>
        <v>0</v>
      </c>
      <c r="S39" s="27">
        <f>IFERROR($Q39*$O39*Controls!$C$5,"-")</f>
        <v>0</v>
      </c>
      <c r="T39" s="27" t="str">
        <f>IFERROR(INDEX('Vendor Level Info'!$I$4:$I$50,MATCH(SUBSTITUTE(SUBSTITUTE('Model 2'!$D39,"_pre",""),"_post",""),'Vendor Level Info'!$F$4:$F$50,0)),"-")</f>
        <v>-</v>
      </c>
      <c r="U39" s="375">
        <f t="shared" si="1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2'!$D39,'Vendor Level Info'!$M$4:$M$300,0)),"-")</f>
        <v>-</v>
      </c>
    </row>
    <row r="40" spans="2:25" x14ac:dyDescent="0.35">
      <c r="B40" s="341" t="str">
        <f>IFERROR(INDEX(Controls!$L$4:$L$100,MATCH('Model 2'!$D40,Controls!$J$4:$J$100,0)),"-")</f>
        <v>-</v>
      </c>
      <c r="C40" s="365" t="str">
        <f>IFERROR(INDEX(Controls!$F$4:$F$200,MATCH('Model 2'!$E40,Controls!$G$4:$G$200,0)),"-")</f>
        <v>-</v>
      </c>
      <c r="D40" s="342" t="str">
        <f>IFERROR(INDEX(Controls!$H$4:$H$200,MATCH('Model 2'!$E40,Controls!$G$4:$G$200,0)),"-")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15"/>
      <c r="R40" s="62">
        <f t="shared" si="0"/>
        <v>0</v>
      </c>
      <c r="S40" s="27">
        <f>IFERROR($Q40*$O40*Controls!$C$5,"-")</f>
        <v>0</v>
      </c>
      <c r="T40" s="27" t="str">
        <f>IFERROR(INDEX('Vendor Level Info'!$I$4:$I$50,MATCH(SUBSTITUTE(SUBSTITUTE('Model 2'!$D40,"_pre",""),"_post",""),'Vendor Level Info'!$F$4:$F$50,0)),"-")</f>
        <v>-</v>
      </c>
      <c r="U40" s="375">
        <f t="shared" si="1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2'!$D40,'Vendor Level Info'!$M$4:$M$300,0)),"-")</f>
        <v>-</v>
      </c>
    </row>
    <row r="41" spans="2:25" x14ac:dyDescent="0.35">
      <c r="B41" s="341" t="str">
        <f>IFERROR(INDEX(Controls!$L$4:$L$100,MATCH('Model 2'!$D41,Controls!$J$4:$J$100,0)),"-")</f>
        <v>-</v>
      </c>
      <c r="C41" s="365" t="str">
        <f>IFERROR(INDEX(Controls!$F$4:$F$200,MATCH('Model 2'!$E41,Controls!$G$4:$G$200,0)),"-")</f>
        <v>-</v>
      </c>
      <c r="D41" s="342" t="str">
        <f>IFERROR(INDEX(Controls!$H$4:$H$200,MATCH('Model 2'!$E41,Controls!$G$4:$G$200,0)),"-")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62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2'!$D41,"_pre",""),"_post",""),'Vendor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2'!$D41,'Vendor Level Info'!$M$4:$M$300,0)),"-")</f>
        <v>-</v>
      </c>
    </row>
    <row r="42" spans="2:25" x14ac:dyDescent="0.35">
      <c r="B42" s="341" t="str">
        <f>IFERROR(INDEX(Controls!$L$4:$L$100,MATCH('Model 2'!$D42,Controls!$J$4:$J$100,0)),"-")</f>
        <v>-</v>
      </c>
      <c r="C42" s="365" t="str">
        <f>IFERROR(INDEX(Controls!$F$4:$F$200,MATCH('Model 2'!$E42,Controls!$G$4:$G$200,0)),"-")</f>
        <v>-</v>
      </c>
      <c r="D42" s="342" t="str">
        <f>IFERROR(INDEX(Controls!$H$4:$H$200,MATCH('Model 2'!$E42,Controls!$G$4:$G$200,0)),"-")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62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2'!$D42,"_pre",""),"_post",""),'Vendor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2'!$D42,'Vendor Level Info'!$M$4:$M$300,0)),"-")</f>
        <v>-</v>
      </c>
    </row>
    <row r="43" spans="2:25" x14ac:dyDescent="0.35">
      <c r="B43" s="341" t="str">
        <f>IFERROR(INDEX(Controls!$L$4:$L$100,MATCH('Model 2'!$D43,Controls!$J$4:$J$100,0)),"-")</f>
        <v>-</v>
      </c>
      <c r="C43" s="365" t="str">
        <f>IFERROR(INDEX(Controls!$F$4:$F$200,MATCH('Model 2'!$E43,Controls!$G$4:$G$200,0)),"-")</f>
        <v>-</v>
      </c>
      <c r="D43" s="342" t="str">
        <f>IFERROR(INDEX(Controls!$H$4:$H$200,MATCH('Model 2'!$E43,Controls!$G$4:$G$200,0)),"-")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62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2'!$D43,"_pre",""),"_post",""),'Vendor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2'!$D43,'Vendor Level Info'!$M$4:$M$300,0)),"-")</f>
        <v>-</v>
      </c>
    </row>
    <row r="44" spans="2:25" x14ac:dyDescent="0.35">
      <c r="B44" s="341" t="str">
        <f>IFERROR(INDEX(Controls!$L$4:$L$100,MATCH('Model 2'!$D44,Controls!$J$4:$J$100,0)),"-")</f>
        <v>-</v>
      </c>
      <c r="C44" s="365" t="str">
        <f>IFERROR(INDEX(Controls!$F$4:$F$200,MATCH('Model 2'!$E44,Controls!$G$4:$G$200,0)),"-")</f>
        <v>-</v>
      </c>
      <c r="D44" s="342" t="str">
        <f>IFERROR(INDEX(Controls!$H$4:$H$200,MATCH('Model 2'!$E44,Controls!$G$4:$G$200,0)),"-")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62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2'!$D44,"_pre",""),"_post",""),'Vendor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2'!$D44,'Vendor Level Info'!$M$4:$M$300,0)),"-")</f>
        <v>-</v>
      </c>
    </row>
    <row r="45" spans="2:25" x14ac:dyDescent="0.35">
      <c r="B45" s="341" t="str">
        <f>IFERROR(INDEX(Controls!$L$4:$L$100,MATCH('Model 2'!$D45,Controls!$J$4:$J$100,0)),"-")</f>
        <v>-</v>
      </c>
      <c r="C45" s="365" t="str">
        <f>IFERROR(INDEX(Controls!$F$4:$F$200,MATCH('Model 2'!$E45,Controls!$G$4:$G$200,0)),"-")</f>
        <v>-</v>
      </c>
      <c r="D45" s="342" t="str">
        <f>IFERROR(INDEX(Controls!$H$4:$H$200,MATCH('Model 2'!$E45,Controls!$G$4:$G$200,0)),"-")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2'!$D45,"_pre",""),"_post",""),'Vendor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2'!$D45,'Vendor Level Info'!$M$4:$M$300,0)),"-")</f>
        <v>-</v>
      </c>
    </row>
    <row r="46" spans="2:25" x14ac:dyDescent="0.35">
      <c r="B46" s="341" t="str">
        <f>IFERROR(INDEX(Controls!$L$4:$L$100,MATCH('Model 2'!$D46,Controls!$J$4:$J$100,0)),"-")</f>
        <v>-</v>
      </c>
      <c r="C46" s="365" t="str">
        <f>IFERROR(INDEX(Controls!$F$4:$F$200,MATCH('Model 2'!$E46,Controls!$G$4:$G$200,0)),"-")</f>
        <v>-</v>
      </c>
      <c r="D46" s="342" t="str">
        <f>IFERROR(INDEX(Controls!$H$4:$H$200,MATCH('Model 2'!$E46,Controls!$G$4:$G$200,0)),"-")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2'!$D46,"_pre",""),"_post",""),'Vendor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2'!$D46,'Vendor Level Info'!$M$4:$M$300,0)),"-")</f>
        <v>-</v>
      </c>
    </row>
    <row r="47" spans="2:25" x14ac:dyDescent="0.35">
      <c r="B47" s="341" t="str">
        <f>IFERROR(INDEX(Controls!$L$4:$L$100,MATCH('Model 2'!$D47,Controls!$J$4:$J$100,0)),"-")</f>
        <v>-</v>
      </c>
      <c r="C47" s="365" t="str">
        <f>IFERROR(INDEX(Controls!$F$4:$F$200,MATCH('Model 2'!$E47,Controls!$G$4:$G$200,0)),"-")</f>
        <v>-</v>
      </c>
      <c r="D47" s="342" t="str">
        <f>IFERROR(INDEX(Controls!$H$4:$H$200,MATCH('Model 2'!$E47,Controls!$G$4:$G$200,0)),"-")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2'!$D47,"_pre",""),"_post",""),'Vendor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2'!$D47,'Vendor Level Info'!$M$4:$M$300,0)),"-")</f>
        <v>-</v>
      </c>
    </row>
    <row r="48" spans="2:25" x14ac:dyDescent="0.35">
      <c r="B48" s="341" t="str">
        <f>IFERROR(INDEX(Controls!$L$4:$L$100,MATCH('Model 2'!$D48,Controls!$J$4:$J$100,0)),"-")</f>
        <v>-</v>
      </c>
      <c r="C48" s="365" t="str">
        <f>IFERROR(INDEX(Controls!$F$4:$F$200,MATCH('Model 2'!$E48,Controls!$G$4:$G$200,0)),"-")</f>
        <v>-</v>
      </c>
      <c r="D48" s="342" t="str">
        <f>IFERROR(INDEX(Controls!$H$4:$H$200,MATCH('Model 2'!$E48,Controls!$G$4:$G$200,0)),"-")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2'!$D48,"_pre",""),"_post",""),'Vendor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2'!$D48,'Vendor Level Info'!$M$4:$M$300,0)),"-")</f>
        <v>-</v>
      </c>
    </row>
    <row r="49" spans="2:25" x14ac:dyDescent="0.35">
      <c r="B49" s="341" t="str">
        <f>IFERROR(INDEX(Controls!$L$4:$L$100,MATCH('Model 2'!$D49,Controls!$J$4:$J$100,0)),"-")</f>
        <v>-</v>
      </c>
      <c r="C49" s="365" t="str">
        <f>IFERROR(INDEX(Controls!$F$4:$F$200,MATCH('Model 2'!$E49,Controls!$G$4:$G$200,0)),"-")</f>
        <v>-</v>
      </c>
      <c r="D49" s="342" t="str">
        <f>IFERROR(INDEX(Controls!$H$4:$H$200,MATCH('Model 2'!$E49,Controls!$G$4:$G$200,0)),"-")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2'!$D49,"_pre",""),"_post",""),'Vendor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2'!$D49,'Vendor Level Info'!$M$4:$M$300,0)),"-")</f>
        <v>-</v>
      </c>
    </row>
    <row r="50" spans="2:25" x14ac:dyDescent="0.35">
      <c r="B50" s="341" t="str">
        <f>IFERROR(INDEX(Controls!$L$4:$L$100,MATCH('Model 2'!$D50,Controls!$J$4:$J$100,0)),"-")</f>
        <v>-</v>
      </c>
      <c r="C50" s="365" t="str">
        <f>IFERROR(INDEX(Controls!$F$4:$F$200,MATCH('Model 2'!$E50,Controls!$G$4:$G$200,0)),"-")</f>
        <v>-</v>
      </c>
      <c r="D50" s="342" t="str">
        <f>IFERROR(INDEX(Controls!$H$4:$H$200,MATCH('Model 2'!$E50,Controls!$G$4:$G$200,0)),"-")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2'!$D50,"_pre",""),"_post",""),'Vendor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2'!$D50,'Vendor Level Info'!$M$4:$M$300,0)),"-")</f>
        <v>-</v>
      </c>
    </row>
    <row r="51" spans="2:25" x14ac:dyDescent="0.35">
      <c r="B51" s="341" t="str">
        <f>IFERROR(INDEX(Controls!$L$4:$L$100,MATCH('Model 2'!$D51,Controls!$J$4:$J$100,0)),"-")</f>
        <v>-</v>
      </c>
      <c r="C51" s="365" t="str">
        <f>IFERROR(INDEX(Controls!$F$4:$F$200,MATCH('Model 2'!$E51,Controls!$G$4:$G$200,0)),"-")</f>
        <v>-</v>
      </c>
      <c r="D51" s="342" t="str">
        <f>IFERROR(INDEX(Controls!$H$4:$H$200,MATCH('Model 2'!$E51,Controls!$G$4:$G$200,0)),"-")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2'!$D51,"_pre",""),"_post",""),'Vendor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2'!$D51,'Vendor Level Info'!$M$4:$M$300,0)),"-")</f>
        <v>-</v>
      </c>
    </row>
    <row r="52" spans="2:25" x14ac:dyDescent="0.35">
      <c r="B52" s="341" t="str">
        <f>IFERROR(INDEX(Controls!$L$4:$L$100,MATCH('Model 2'!$D52,Controls!$J$4:$J$100,0)),"-")</f>
        <v>-</v>
      </c>
      <c r="C52" s="365" t="str">
        <f>IFERROR(INDEX(Controls!$F$4:$F$200,MATCH('Model 2'!$E52,Controls!$G$4:$G$200,0)),"-")</f>
        <v>-</v>
      </c>
      <c r="D52" s="342" t="str">
        <f>IFERROR(INDEX(Controls!$H$4:$H$200,MATCH('Model 2'!$E52,Controls!$G$4:$G$200,0)),"-")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2'!$D52,"_pre",""),"_post",""),'Vendor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2'!$D52,'Vendor Level Info'!$M$4:$M$300,0)),"-")</f>
        <v>-</v>
      </c>
    </row>
    <row r="53" spans="2:25" x14ac:dyDescent="0.35">
      <c r="B53" s="341" t="str">
        <f>IFERROR(INDEX(Controls!$L$4:$L$100,MATCH('Model 2'!$D53,Controls!$J$4:$J$100,0)),"-")</f>
        <v>-</v>
      </c>
      <c r="C53" s="365" t="str">
        <f>IFERROR(INDEX(Controls!$F$4:$F$200,MATCH('Model 2'!$E53,Controls!$G$4:$G$200,0)),"-")</f>
        <v>-</v>
      </c>
      <c r="D53" s="342" t="str">
        <f>IFERROR(INDEX(Controls!$H$4:$H$200,MATCH('Model 2'!$E53,Controls!$G$4:$G$200,0)),"-")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2'!$D53,"_pre",""),"_post",""),'Vendor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2'!$D53,'Vendor Level Info'!$M$4:$M$300,0)),"-")</f>
        <v>-</v>
      </c>
    </row>
    <row r="54" spans="2:25" x14ac:dyDescent="0.35">
      <c r="B54" s="341" t="str">
        <f>IFERROR(INDEX(Controls!$L$4:$L$100,MATCH('Model 2'!$D54,Controls!$J$4:$J$100,0)),"-")</f>
        <v>-</v>
      </c>
      <c r="C54" s="365" t="str">
        <f>IFERROR(INDEX(Controls!$F$4:$F$200,MATCH('Model 2'!$E54,Controls!$G$4:$G$200,0)),"-")</f>
        <v>-</v>
      </c>
      <c r="D54" s="342" t="str">
        <f>IFERROR(INDEX(Controls!$H$4:$H$200,MATCH('Model 2'!$E54,Controls!$G$4:$G$200,0)),"-")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2'!$D54,"_pre",""),"_post",""),'Vendor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2'!$D54,'Vendor Level Info'!$M$4:$M$300,0)),"-")</f>
        <v>-</v>
      </c>
    </row>
    <row r="55" spans="2:25" x14ac:dyDescent="0.35">
      <c r="B55" s="341" t="str">
        <f>IFERROR(INDEX(Controls!$L$4:$L$100,MATCH('Model 2'!$D55,Controls!$J$4:$J$100,0)),"-")</f>
        <v>-</v>
      </c>
      <c r="C55" s="365" t="str">
        <f>IFERROR(INDEX(Controls!$F$4:$F$200,MATCH('Model 2'!$E55,Controls!$G$4:$G$200,0)),"-")</f>
        <v>-</v>
      </c>
      <c r="D55" s="342" t="str">
        <f>IFERROR(INDEX(Controls!$H$4:$H$200,MATCH('Model 2'!$E55,Controls!$G$4:$G$200,0)),"-")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2'!$D55,"_pre",""),"_post",""),'Vendor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2'!$D55,'Vendor Level Info'!$M$4:$M$300,0)),"-")</f>
        <v>-</v>
      </c>
    </row>
    <row r="56" spans="2:25" x14ac:dyDescent="0.35">
      <c r="B56" s="341" t="str">
        <f>IFERROR(INDEX(Controls!$L$4:$L$100,MATCH('Model 2'!$D56,Controls!$J$4:$J$100,0)),"-")</f>
        <v>-</v>
      </c>
      <c r="C56" s="365" t="str">
        <f>IFERROR(INDEX(Controls!$F$4:$F$200,MATCH('Model 2'!$E56,Controls!$G$4:$G$200,0)),"-")</f>
        <v>-</v>
      </c>
      <c r="D56" s="342" t="str">
        <f>IFERROR(INDEX(Controls!$H$4:$H$200,MATCH('Model 2'!$E56,Controls!$G$4:$G$200,0)),"-")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2'!$D56,"_pre",""),"_post",""),'Vendor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2'!$D56,'Vendor Level Info'!$M$4:$M$300,0)),"-")</f>
        <v>-</v>
      </c>
    </row>
    <row r="57" spans="2:25" x14ac:dyDescent="0.35">
      <c r="B57" s="341" t="str">
        <f>IFERROR(INDEX(Controls!$L$4:$L$100,MATCH('Model 2'!$D57,Controls!$J$4:$J$100,0)),"-")</f>
        <v>-</v>
      </c>
      <c r="C57" s="365" t="str">
        <f>IFERROR(INDEX(Controls!$F$4:$F$200,MATCH('Model 2'!$E57,Controls!$G$4:$G$200,0)),"-")</f>
        <v>-</v>
      </c>
      <c r="D57" s="342" t="str">
        <f>IFERROR(INDEX(Controls!$H$4:$H$200,MATCH('Model 2'!$E57,Controls!$G$4:$G$200,0)),"-")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2'!$D57,"_pre",""),"_post",""),'Vendor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2'!$D57,'Vendor Level Info'!$M$4:$M$300,0)),"-")</f>
        <v>-</v>
      </c>
    </row>
    <row r="58" spans="2:25" x14ac:dyDescent="0.35">
      <c r="B58" s="341" t="str">
        <f>IFERROR(INDEX(Controls!$L$4:$L$100,MATCH('Model 2'!$D58,Controls!$J$4:$J$100,0)),"-")</f>
        <v>-</v>
      </c>
      <c r="C58" s="365" t="str">
        <f>IFERROR(INDEX(Controls!$F$4:$F$200,MATCH('Model 2'!$E58,Controls!$G$4:$G$200,0)),"-")</f>
        <v>-</v>
      </c>
      <c r="D58" s="342" t="str">
        <f>IFERROR(INDEX(Controls!$H$4:$H$200,MATCH('Model 2'!$E58,Controls!$G$4:$G$200,0)),"-")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2'!$D58,"_pre",""),"_post",""),'Vendor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2'!$D58,'Vendor Level Info'!$M$4:$M$300,0)),"-")</f>
        <v>-</v>
      </c>
    </row>
    <row r="59" spans="2:25" x14ac:dyDescent="0.35">
      <c r="B59" s="341" t="str">
        <f>IFERROR(INDEX(Controls!$L$4:$L$100,MATCH('Model 2'!$D59,Controls!$J$4:$J$100,0)),"-")</f>
        <v>-</v>
      </c>
      <c r="C59" s="365" t="str">
        <f>IFERROR(INDEX(Controls!$F$4:$F$200,MATCH('Model 2'!$E59,Controls!$G$4:$G$200,0)),"-")</f>
        <v>-</v>
      </c>
      <c r="D59" s="342" t="str">
        <f>IFERROR(INDEX(Controls!$H$4:$H$200,MATCH('Model 2'!$E59,Controls!$G$4:$G$200,0)),"-")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2'!$D59,"_pre",""),"_post",""),'Vendor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2'!$D59,'Vendor Level Info'!$M$4:$M$300,0)),"-")</f>
        <v>-</v>
      </c>
    </row>
    <row r="60" spans="2:25" x14ac:dyDescent="0.35">
      <c r="B60" s="341" t="str">
        <f>IFERROR(INDEX(Controls!$L$4:$L$100,MATCH('Model 2'!$D60,Controls!$J$4:$J$100,0)),"-")</f>
        <v>-</v>
      </c>
      <c r="C60" s="365" t="str">
        <f>IFERROR(INDEX(Controls!$F$4:$F$200,MATCH('Model 2'!$E60,Controls!$G$4:$G$200,0)),"-")</f>
        <v>-</v>
      </c>
      <c r="D60" s="342" t="str">
        <f>IFERROR(INDEX(Controls!$H$4:$H$200,MATCH('Model 2'!$E60,Controls!$G$4:$G$200,0)),"-")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2'!$D60,"_pre",""),"_post",""),'Vendor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2'!$D60,'Vendor Level Info'!$M$4:$M$300,0)),"-")</f>
        <v>-</v>
      </c>
    </row>
    <row r="61" spans="2:25" x14ac:dyDescent="0.35">
      <c r="B61" s="341" t="str">
        <f>IFERROR(INDEX(Controls!$L$4:$L$100,MATCH('Model 2'!$D61,Controls!$J$4:$J$100,0)),"-")</f>
        <v>-</v>
      </c>
      <c r="C61" s="365" t="str">
        <f>IFERROR(INDEX(Controls!$F$4:$F$200,MATCH('Model 2'!$E61,Controls!$G$4:$G$200,0)),"-")</f>
        <v>-</v>
      </c>
      <c r="D61" s="342" t="str">
        <f>IFERROR(INDEX(Controls!$H$4:$H$200,MATCH('Model 2'!$E61,Controls!$G$4:$G$200,0)),"-")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2'!$D61,"_pre",""),"_post",""),'Vendor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2'!$D61,'Vendor Level Info'!$M$4:$M$300,0)),"-")</f>
        <v>-</v>
      </c>
    </row>
    <row r="62" spans="2:25" x14ac:dyDescent="0.35">
      <c r="B62" s="341" t="str">
        <f>IFERROR(INDEX(Controls!$L$4:$L$100,MATCH('Model 2'!$D62,Controls!$J$4:$J$100,0)),"-")</f>
        <v>-</v>
      </c>
      <c r="C62" s="365" t="str">
        <f>IFERROR(INDEX(Controls!$F$4:$F$200,MATCH('Model 2'!$E62,Controls!$G$4:$G$200,0)),"-")</f>
        <v>-</v>
      </c>
      <c r="D62" s="342" t="str">
        <f>IFERROR(INDEX(Controls!$H$4:$H$200,MATCH('Model 2'!$E62,Controls!$G$4:$G$200,0)),"-")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2'!$D62,"_pre",""),"_post",""),'Vendor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2'!$D62,'Vendor Level Info'!$M$4:$M$300,0)),"-")</f>
        <v>-</v>
      </c>
    </row>
    <row r="63" spans="2:25" x14ac:dyDescent="0.35">
      <c r="B63" s="341" t="str">
        <f>IFERROR(INDEX(Controls!$L$4:$L$100,MATCH('Model 2'!$D63,Controls!$J$4:$J$100,0)),"-")</f>
        <v>-</v>
      </c>
      <c r="C63" s="365" t="str">
        <f>IFERROR(INDEX(Controls!$F$4:$F$200,MATCH('Model 2'!$E63,Controls!$G$4:$G$200,0)),"-")</f>
        <v>-</v>
      </c>
      <c r="D63" s="342" t="str">
        <f>IFERROR(INDEX(Controls!$H$4:$H$200,MATCH('Model 2'!$E63,Controls!$G$4:$G$200,0)),"-")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2'!$D63,"_pre",""),"_post",""),'Vendor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2'!$D63,'Vendor Level Info'!$M$4:$M$300,0)),"-")</f>
        <v>-</v>
      </c>
    </row>
    <row r="64" spans="2:25" x14ac:dyDescent="0.35">
      <c r="B64" s="341" t="str">
        <f>IFERROR(INDEX(Controls!$L$4:$L$100,MATCH('Model 2'!$D64,Controls!$J$4:$J$100,0)),"-")</f>
        <v>-</v>
      </c>
      <c r="C64" s="365" t="str">
        <f>IFERROR(INDEX(Controls!$F$4:$F$200,MATCH('Model 2'!$E64,Controls!$G$4:$G$200,0)),"-")</f>
        <v>-</v>
      </c>
      <c r="D64" s="342" t="str">
        <f>IFERROR(INDEX(Controls!$H$4:$H$200,MATCH('Model 2'!$E64,Controls!$G$4:$G$200,0)),"-")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2'!$D64,"_pre",""),"_post",""),'Vendor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2'!$D64,'Vendor Level Info'!$M$4:$M$300,0)),"-")</f>
        <v>-</v>
      </c>
    </row>
    <row r="65" spans="2:25" x14ac:dyDescent="0.35">
      <c r="B65" s="341" t="str">
        <f>IFERROR(INDEX(Controls!$L$4:$L$100,MATCH('Model 2'!$D65,Controls!$J$4:$J$100,0)),"-")</f>
        <v>-</v>
      </c>
      <c r="C65" s="365" t="str">
        <f>IFERROR(INDEX(Controls!$F$4:$F$200,MATCH('Model 2'!$E65,Controls!$G$4:$G$200,0)),"-")</f>
        <v>-</v>
      </c>
      <c r="D65" s="342" t="str">
        <f>IFERROR(INDEX(Controls!$H$4:$H$200,MATCH('Model 2'!$E65,Controls!$G$4:$G$200,0)),"-")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2'!$D65,"_pre",""),"_post",""),'Vendor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2'!$D65,'Vendor Level Info'!$M$4:$M$300,0)),"-")</f>
        <v>-</v>
      </c>
    </row>
    <row r="66" spans="2:25" x14ac:dyDescent="0.35">
      <c r="B66" s="341" t="str">
        <f>IFERROR(INDEX(Controls!$L$4:$L$100,MATCH('Model 2'!$D66,Controls!$J$4:$J$100,0)),"-")</f>
        <v>-</v>
      </c>
      <c r="C66" s="365" t="str">
        <f>IFERROR(INDEX(Controls!$F$4:$F$200,MATCH('Model 2'!$E66,Controls!$G$4:$G$200,0)),"-")</f>
        <v>-</v>
      </c>
      <c r="D66" s="342" t="str">
        <f>IFERROR(INDEX(Controls!$H$4:$H$200,MATCH('Model 2'!$E66,Controls!$G$4:$G$200,0)),"-")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2'!$D66,"_pre",""),"_post",""),'Vendor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2'!$D66,'Vendor Level Info'!$M$4:$M$300,0)),"-")</f>
        <v>-</v>
      </c>
    </row>
    <row r="67" spans="2:25" x14ac:dyDescent="0.35">
      <c r="B67" s="341" t="str">
        <f>IFERROR(INDEX(Controls!$L$4:$L$100,MATCH('Model 2'!$D67,Controls!$J$4:$J$100,0)),"-")</f>
        <v>-</v>
      </c>
      <c r="C67" s="365" t="str">
        <f>IFERROR(INDEX(Controls!$F$4:$F$200,MATCH('Model 2'!$E67,Controls!$G$4:$G$200,0)),"-")</f>
        <v>-</v>
      </c>
      <c r="D67" s="342" t="str">
        <f>IFERROR(INDEX(Controls!$H$4:$H$200,MATCH('Model 2'!$E67,Controls!$G$4:$G$200,0)),"-")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2'!$D67,"_pre",""),"_post",""),'Vendor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2'!$D67,'Vendor Level Info'!$M$4:$M$300,0)),"-")</f>
        <v>-</v>
      </c>
    </row>
    <row r="68" spans="2:25" x14ac:dyDescent="0.35">
      <c r="B68" s="341" t="str">
        <f>IFERROR(INDEX(Controls!$L$4:$L$100,MATCH('Model 2'!$D68,Controls!$J$4:$J$100,0)),"-")</f>
        <v>-</v>
      </c>
      <c r="C68" s="365" t="str">
        <f>IFERROR(INDEX(Controls!$F$4:$F$200,MATCH('Model 2'!$E68,Controls!$G$4:$G$200,0)),"-")</f>
        <v>-</v>
      </c>
      <c r="D68" s="342" t="str">
        <f>IFERROR(INDEX(Controls!$H$4:$H$200,MATCH('Model 2'!$E68,Controls!$G$4:$G$200,0)),"-")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2'!$D68,"_pre",""),"_post",""),'Vendor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2'!$D68,'Vendor Level Info'!$M$4:$M$300,0)),"-")</f>
        <v>-</v>
      </c>
    </row>
    <row r="69" spans="2:25" x14ac:dyDescent="0.35">
      <c r="B69" s="341" t="str">
        <f>IFERROR(INDEX(Controls!$L$4:$L$100,MATCH('Model 2'!$D69,Controls!$J$4:$J$100,0)),"-")</f>
        <v>-</v>
      </c>
      <c r="C69" s="365" t="str">
        <f>IFERROR(INDEX(Controls!$F$4:$F$200,MATCH('Model 2'!$E69,Controls!$G$4:$G$200,0)),"-")</f>
        <v>-</v>
      </c>
      <c r="D69" s="342" t="str">
        <f>IFERROR(INDEX(Controls!$H$4:$H$200,MATCH('Model 2'!$E69,Controls!$G$4:$G$200,0)),"-")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2'!$D69,"_pre",""),"_post",""),'Vendor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2'!$D69,'Vendor Level Info'!$M$4:$M$300,0)),"-")</f>
        <v>-</v>
      </c>
    </row>
    <row r="70" spans="2:25" x14ac:dyDescent="0.35">
      <c r="B70" s="341" t="str">
        <f>IFERROR(INDEX(Controls!$L$4:$L$100,MATCH('Model 2'!$D70,Controls!$J$4:$J$100,0)),"-")</f>
        <v>-</v>
      </c>
      <c r="C70" s="365" t="str">
        <f>IFERROR(INDEX(Controls!$F$4:$F$200,MATCH('Model 2'!$E70,Controls!$G$4:$G$200,0)),"-")</f>
        <v>-</v>
      </c>
      <c r="D70" s="342" t="str">
        <f>IFERROR(INDEX(Controls!$H$4:$H$200,MATCH('Model 2'!$E70,Controls!$G$4:$G$200,0)),"-")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2'!$D70,"_pre",""),"_post",""),'Vendor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2'!$D70,'Vendor Level Info'!$M$4:$M$300,0)),"-")</f>
        <v>-</v>
      </c>
    </row>
    <row r="71" spans="2:25" x14ac:dyDescent="0.35">
      <c r="B71" s="341" t="str">
        <f>IFERROR(INDEX(Controls!$L$4:$L$100,MATCH('Model 2'!$D71,Controls!$J$4:$J$100,0)),"-")</f>
        <v>-</v>
      </c>
      <c r="C71" s="365" t="str">
        <f>IFERROR(INDEX(Controls!$F$4:$F$200,MATCH('Model 2'!$E71,Controls!$G$4:$G$200,0)),"-")</f>
        <v>-</v>
      </c>
      <c r="D71" s="342" t="str">
        <f>IFERROR(INDEX(Controls!$H$4:$H$200,MATCH('Model 2'!$E71,Controls!$G$4:$G$200,0)),"-")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2'!$D71,"_pre",""),"_post",""),'Vendor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2'!$D71,'Vendor Level Info'!$M$4:$M$300,0)),"-")</f>
        <v>-</v>
      </c>
    </row>
    <row r="72" spans="2:25" ht="15" thickBot="1" x14ac:dyDescent="0.4">
      <c r="B72" s="343" t="str">
        <f>IFERROR(INDEX(Controls!$L$4:$L$100,MATCH('Model 2'!$D72,Controls!$J$4:$J$100,0)),"-")</f>
        <v>-</v>
      </c>
      <c r="C72" s="366" t="str">
        <f>IFERROR(INDEX(Controls!$F$4:$F$200,MATCH('Model 2'!$E72,Controls!$G$4:$G$200,0)),"-")</f>
        <v>-</v>
      </c>
      <c r="D72" s="344" t="str">
        <f>IFERROR(INDEX(Controls!$H$4:$H$200,MATCH('Model 2'!$E72,Controls!$G$4:$G$200,0)),"-")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2'!$D72,"_pre",""),"_post",""),'Vendor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2'!$D72,'Vendor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0DE5-6B7B-4A54-8BC7-26C6183764E1}">
  <sheetPr codeName="Sheet7">
    <tabColor theme="9" tint="0.59999389629810485"/>
  </sheetPr>
  <dimension ref="B1:AC72"/>
  <sheetViews>
    <sheetView showGridLines="0" zoomScale="70" zoomScaleNormal="70" workbookViewId="0">
      <pane xSplit="5" ySplit="4" topLeftCell="O5" activePane="bottomRight" state="frozen"/>
      <selection pane="topRight"/>
      <selection pane="bottomLeft"/>
      <selection pane="bottomRight" activeCell="O5" sqref="O5"/>
    </sheetView>
  </sheetViews>
  <sheetFormatPr defaultRowHeight="14.5" x14ac:dyDescent="0.35"/>
  <cols>
    <col min="2" max="3" width="17" customWidth="1"/>
    <col min="4" max="4" width="31.36328125" bestFit="1" customWidth="1"/>
    <col min="5" max="5" width="20.90625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3'!$D5,Controls!$J$4:$J$100,0)),"-")</f>
        <v>16</v>
      </c>
      <c r="C5" s="364" t="str">
        <f>IFERROR(INDEX(Controls!$F$4:$F$200,MATCH('Model 3'!$E5,Controls!$G$4:$G$100,0)),"-")</f>
        <v>No Ad &amp; Tf</v>
      </c>
      <c r="D5" s="346" t="str">
        <f>IFERROR(INDEX(Controls!$H$4:$H$200,MATCH('Model 3'!$E5,Controls!$G$4:$G$200,0)),"-")</f>
        <v>Intercept</v>
      </c>
      <c r="E5" s="28" t="s">
        <v>6</v>
      </c>
      <c r="F5" s="29"/>
      <c r="G5" s="30">
        <v>-1387.1124498008885</v>
      </c>
      <c r="H5" s="30">
        <v>51.683589520555778</v>
      </c>
      <c r="I5" s="30">
        <v>-26.838547064328829</v>
      </c>
      <c r="J5" s="31">
        <v>2.3383549021401312E-148</v>
      </c>
      <c r="K5" s="30">
        <v>0</v>
      </c>
      <c r="L5" s="32">
        <v>5040</v>
      </c>
      <c r="M5" s="32">
        <v>493920.30199999997</v>
      </c>
      <c r="N5" s="32">
        <v>2520</v>
      </c>
      <c r="O5" s="32">
        <v>253584.23500000028</v>
      </c>
      <c r="P5" s="33">
        <v>-14.154200017063641</v>
      </c>
      <c r="Q5" s="34">
        <v>-13.784466425912617</v>
      </c>
      <c r="R5" s="306">
        <f>IFERROR(G5*N5,"-")</f>
        <v>-3495523.3734982391</v>
      </c>
      <c r="S5" s="307">
        <f>IFERROR($Q5*$O5*Controls!$C$5,"-")</f>
        <v>-2174215538.3159046</v>
      </c>
      <c r="T5" s="307" t="str">
        <f>IFERROR(INDEX('Vendor Level Info'!$I$4:$I$50,MATCH(SUBSTITUTE(SUBSTITUTE('Model 3'!$D5,"_pre",""),"_post",""),'Vendor Level Info'!$F$4:$F$50,0)),"-")</f>
        <v>-</v>
      </c>
      <c r="U5" s="377">
        <f>IFERROR(S5/$T5,0)</f>
        <v>0</v>
      </c>
      <c r="V5" s="307">
        <f>IFERROR($Q5*$O5*Controls!$C$4,"-")</f>
        <v>-1845636341.2070704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3'!$D5,'Vendor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3'!$D6,Controls!$J$4:$J$100,0)),"-")</f>
        <v>17</v>
      </c>
      <c r="C6" s="365" t="str">
        <f>IFERROR(INDEX(Controls!$F$4:$F$200,MATCH('Model 3'!$E6,Controls!$G$4:$G$100,0)),"-")</f>
        <v>No Ad &amp; Tf</v>
      </c>
      <c r="D6" s="342" t="str">
        <f>IFERROR(INDEX(Controls!$H$4:$H$200,MATCH('Model 3'!$E6,Controls!$G$4:$G$200,0)),"-")</f>
        <v>RTIME</v>
      </c>
      <c r="E6" s="11" t="s">
        <v>8</v>
      </c>
      <c r="F6" s="12"/>
      <c r="G6" s="13">
        <v>59.201760429420766</v>
      </c>
      <c r="H6" s="13">
        <v>2.2019039158606084</v>
      </c>
      <c r="I6" s="13">
        <v>26.886622982493726</v>
      </c>
      <c r="J6" s="23">
        <v>7.5516239087938315E-149</v>
      </c>
      <c r="K6" s="13">
        <v>2430.7270540700501</v>
      </c>
      <c r="L6" s="25">
        <v>63000</v>
      </c>
      <c r="M6" s="25">
        <v>493920.30199999997</v>
      </c>
      <c r="N6" s="25">
        <v>18900</v>
      </c>
      <c r="O6" s="25">
        <v>253584.23500000028</v>
      </c>
      <c r="P6" s="14">
        <v>7.5512403356392275</v>
      </c>
      <c r="Q6" s="15">
        <v>4.4123928765368685</v>
      </c>
      <c r="R6" s="62">
        <f t="shared" ref="R6:R69" si="0">IFERROR(G6*N6,"-")</f>
        <v>1118913.2721160525</v>
      </c>
      <c r="S6" s="27">
        <f>IFERROR($Q6*$O6*Controls!$C$5,"-")</f>
        <v>695964055.25618458</v>
      </c>
      <c r="T6" s="27" t="str">
        <f>IFERROR(INDEX('Vendor Level Info'!$I$4:$I$50,MATCH(SUBSTITUTE(SUBSTITUTE('Model 3'!$D6,"_pre",""),"_post",""),'Vendor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590786207.67727566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3'!$D6,'Vendor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3'!$D7,Controls!$J$4:$J$100,0)),"-")</f>
        <v>18</v>
      </c>
      <c r="C7" s="365" t="str">
        <f>IFERROR(INDEX(Controls!$F$4:$F$200,MATCH('Model 3'!$E7,Controls!$G$4:$G$100,0)),"-")</f>
        <v>No Ad &amp; Tf</v>
      </c>
      <c r="D7" s="342" t="str">
        <f>IFERROR(INDEX(Controls!$H$4:$H$200,MATCH('Model 3'!$E7,Controls!$G$4:$G$200,0)),"-")</f>
        <v>T1</v>
      </c>
      <c r="E7" s="11" t="s">
        <v>33</v>
      </c>
      <c r="F7" s="12"/>
      <c r="G7" s="13">
        <v>1323.8648218570017</v>
      </c>
      <c r="H7" s="13">
        <v>49.522979668668953</v>
      </c>
      <c r="I7" s="13">
        <v>26.73233377139772</v>
      </c>
      <c r="J7" s="23">
        <v>2.8252512276446858E-147</v>
      </c>
      <c r="K7" s="13">
        <v>1024.6410604945638</v>
      </c>
      <c r="L7" s="25">
        <v>210</v>
      </c>
      <c r="M7" s="25">
        <v>493920.30199999997</v>
      </c>
      <c r="N7" s="25">
        <v>0</v>
      </c>
      <c r="O7" s="25">
        <v>253584.23500000028</v>
      </c>
      <c r="P7" s="14">
        <v>0.56286735221094508</v>
      </c>
      <c r="Q7" s="15">
        <v>0</v>
      </c>
      <c r="R7" s="62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3'!$D7,"_pre",""),"_post",""),'Vendor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3'!$D7,'Vendor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3'!$D8,Controls!$J$4:$J$100,0)),"-")</f>
        <v>27</v>
      </c>
      <c r="C8" s="365" t="str">
        <f>IFERROR(INDEX(Controls!$F$4:$F$200,MATCH('Model 3'!$E8,Controls!$G$4:$G$100,0)),"-")</f>
        <v>No Ad &amp; Tf</v>
      </c>
      <c r="D8" s="342" t="str">
        <f>IFERROR(INDEX(Controls!$H$4:$H$200,MATCH('Model 3'!$E8,Controls!$G$4:$G$200,0)),"-")</f>
        <v>T10</v>
      </c>
      <c r="E8" s="11" t="s">
        <v>42</v>
      </c>
      <c r="F8" s="12"/>
      <c r="G8" s="13">
        <v>795.5135467305505</v>
      </c>
      <c r="H8" s="13">
        <v>29.716254579853967</v>
      </c>
      <c r="I8" s="13">
        <v>26.770316716490449</v>
      </c>
      <c r="J8" s="23">
        <v>1.1599479470190351E-147</v>
      </c>
      <c r="K8" s="13">
        <v>368.93203013494121</v>
      </c>
      <c r="L8" s="25">
        <v>210</v>
      </c>
      <c r="M8" s="25">
        <v>493920.30199999997</v>
      </c>
      <c r="N8" s="25">
        <v>210</v>
      </c>
      <c r="O8" s="25">
        <v>253584.23500000028</v>
      </c>
      <c r="P8" s="14">
        <v>0.33822834197533275</v>
      </c>
      <c r="Q8" s="15">
        <v>0.65878639818999563</v>
      </c>
      <c r="R8" s="62">
        <f t="shared" si="0"/>
        <v>167057.84481341561</v>
      </c>
      <c r="S8" s="27">
        <f>IFERROR($Q8*$O8*Controls!$C$5,"-")</f>
        <v>103909979.4739445</v>
      </c>
      <c r="T8" s="27" t="str">
        <f>IFERROR(INDEX('Vendor Level Info'!$I$4:$I$50,MATCH(SUBSTITUTE(SUBSTITUTE('Model 3'!$D8,"_pre",""),"_post",""),'Vendor Level Info'!$F$4:$F$50,0)),"-")</f>
        <v>-</v>
      </c>
      <c r="U8" s="375">
        <f t="shared" si="1"/>
        <v>0</v>
      </c>
      <c r="V8" s="27">
        <f>IFERROR($Q8*$O8*Controls!$C$4,"-")</f>
        <v>88206542.061483443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3'!$D8,'Vendor Level Info'!$M$4:$M$300,0)),"-")</f>
        <v>-</v>
      </c>
      <c r="AB8" s="117" t="s">
        <v>65</v>
      </c>
      <c r="AC8" s="118">
        <v>0.3584</v>
      </c>
    </row>
    <row r="9" spans="2:29" x14ac:dyDescent="0.35">
      <c r="B9" s="341">
        <f>IFERROR(INDEX(Controls!$L$4:$L$100,MATCH('Model 3'!$D9,Controls!$J$4:$J$100,0)),"-")</f>
        <v>28</v>
      </c>
      <c r="C9" s="365" t="str">
        <f>IFERROR(INDEX(Controls!$F$4:$F$200,MATCH('Model 3'!$E9,Controls!$G$4:$G$100,0)),"-")</f>
        <v>No Ad &amp; Tf</v>
      </c>
      <c r="D9" s="342" t="str">
        <f>IFERROR(INDEX(Controls!$H$4:$H$200,MATCH('Model 3'!$E9,Controls!$G$4:$G$200,0)),"-")</f>
        <v>T11</v>
      </c>
      <c r="E9" s="11" t="s">
        <v>43</v>
      </c>
      <c r="F9" s="12"/>
      <c r="G9" s="13">
        <v>743.17835331153276</v>
      </c>
      <c r="H9" s="13">
        <v>27.495192360978255</v>
      </c>
      <c r="I9" s="13">
        <v>27.029392759087106</v>
      </c>
      <c r="J9" s="23">
        <v>2.6089410685832706E-150</v>
      </c>
      <c r="K9" s="13">
        <v>315.84335621468068</v>
      </c>
      <c r="L9" s="25">
        <v>210</v>
      </c>
      <c r="M9" s="25">
        <v>493920.30199999997</v>
      </c>
      <c r="N9" s="25">
        <v>210</v>
      </c>
      <c r="O9" s="25">
        <v>253584.23500000028</v>
      </c>
      <c r="P9" s="14">
        <v>0.31597699783440347</v>
      </c>
      <c r="Q9" s="15">
        <v>0.61544620151730534</v>
      </c>
      <c r="R9" s="62">
        <f t="shared" si="0"/>
        <v>156067.45419542189</v>
      </c>
      <c r="S9" s="27">
        <f>IFERROR($Q9*$O9*Controls!$C$5,"-")</f>
        <v>97073956.509552419</v>
      </c>
      <c r="T9" s="27" t="str">
        <f>IFERROR(INDEX('Vendor Level Info'!$I$4:$I$50,MATCH(SUBSTITUTE(SUBSTITUTE('Model 3'!$D9,"_pre",""),"_post",""),'Vendor Level Info'!$F$4:$F$50,0)),"-")</f>
        <v>-</v>
      </c>
      <c r="U9" s="375">
        <f t="shared" si="1"/>
        <v>0</v>
      </c>
      <c r="V9" s="27">
        <f>IFERROR($Q9*$O9*Controls!$C$4,"-")</f>
        <v>82403615.81518276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3'!$D9,'Vendor Level Info'!$M$4:$M$300,0)),"-")</f>
        <v>-</v>
      </c>
    </row>
    <row r="10" spans="2:29" x14ac:dyDescent="0.35">
      <c r="B10" s="341">
        <f>IFERROR(INDEX(Controls!$L$4:$L$100,MATCH('Model 3'!$D10,Controls!$J$4:$J$100,0)),"-")</f>
        <v>29</v>
      </c>
      <c r="C10" s="365" t="str">
        <f>IFERROR(INDEX(Controls!$F$4:$F$200,MATCH('Model 3'!$E10,Controls!$G$4:$G$100,0)),"-")</f>
        <v>No Ad &amp; Tf</v>
      </c>
      <c r="D10" s="342" t="str">
        <f>IFERROR(INDEX(Controls!$H$4:$H$200,MATCH('Model 3'!$E10,Controls!$G$4:$G$200,0)),"-")</f>
        <v>T12</v>
      </c>
      <c r="E10" s="11" t="s">
        <v>44</v>
      </c>
      <c r="F10" s="12"/>
      <c r="G10" s="13">
        <v>671.43487512168645</v>
      </c>
      <c r="H10" s="13">
        <v>25.289988481954175</v>
      </c>
      <c r="I10" s="13">
        <v>26.54943380463747</v>
      </c>
      <c r="J10" s="23">
        <v>2.027658900648097E-145</v>
      </c>
      <c r="K10" s="13">
        <v>267.21170869898134</v>
      </c>
      <c r="L10" s="25">
        <v>210</v>
      </c>
      <c r="M10" s="25">
        <v>493920.30199999997</v>
      </c>
      <c r="N10" s="25">
        <v>210</v>
      </c>
      <c r="O10" s="25">
        <v>253584.23500000028</v>
      </c>
      <c r="P10" s="14">
        <v>0.28547383698261947</v>
      </c>
      <c r="Q10" s="15">
        <v>0.5560334765114795</v>
      </c>
      <c r="R10" s="62">
        <f t="shared" si="0"/>
        <v>141001.32377555416</v>
      </c>
      <c r="S10" s="27">
        <f>IFERROR($Q10*$O10*Controls!$C$5,"-")</f>
        <v>87702823.388394684</v>
      </c>
      <c r="T10" s="27" t="str">
        <f>IFERROR(INDEX('Vendor Level Info'!$I$4:$I$50,MATCH(SUBSTITUTE(SUBSTITUTE('Model 3'!$D10,"_pre",""),"_post",""),'Vendor Level Info'!$F$4:$F$50,0)),"-")</f>
        <v>-</v>
      </c>
      <c r="U10" s="375">
        <f t="shared" si="1"/>
        <v>0</v>
      </c>
      <c r="V10" s="27">
        <f>IFERROR($Q10*$O10*Controls!$C$4,"-")</f>
        <v>74448698.953492597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3'!$D10,'Vendor Level Info'!$M$4:$M$300,0)),"-")</f>
        <v>-</v>
      </c>
    </row>
    <row r="11" spans="2:29" x14ac:dyDescent="0.35">
      <c r="B11" s="341">
        <f>IFERROR(INDEX(Controls!$L$4:$L$100,MATCH('Model 3'!$D11,Controls!$J$4:$J$100,0)),"-")</f>
        <v>30</v>
      </c>
      <c r="C11" s="365" t="str">
        <f>IFERROR(INDEX(Controls!$F$4:$F$200,MATCH('Model 3'!$E11,Controls!$G$4:$G$100,0)),"-")</f>
        <v>No Ad &amp; Tf</v>
      </c>
      <c r="D11" s="342" t="str">
        <f>IFERROR(INDEX(Controls!$H$4:$H$200,MATCH('Model 3'!$E11,Controls!$G$4:$G$200,0)),"-")</f>
        <v>T13</v>
      </c>
      <c r="E11" s="11" t="s">
        <v>45</v>
      </c>
      <c r="F11" s="12"/>
      <c r="G11" s="13">
        <v>608.19672554950944</v>
      </c>
      <c r="H11" s="13">
        <v>23.096431294536551</v>
      </c>
      <c r="I11" s="13">
        <v>26.33293073693935</v>
      </c>
      <c r="J11" s="23">
        <v>3.1012879631557279E-143</v>
      </c>
      <c r="K11" s="13">
        <v>222.86813697590392</v>
      </c>
      <c r="L11" s="25">
        <v>210</v>
      </c>
      <c r="M11" s="25">
        <v>493920.30199999997</v>
      </c>
      <c r="N11" s="25">
        <v>210</v>
      </c>
      <c r="O11" s="25">
        <v>253584.23500000028</v>
      </c>
      <c r="P11" s="14">
        <v>0.25858688506672678</v>
      </c>
      <c r="Q11" s="15">
        <v>0.50366424539521093</v>
      </c>
      <c r="R11" s="62">
        <f t="shared" si="0"/>
        <v>127721.31236539698</v>
      </c>
      <c r="S11" s="27">
        <f>IFERROR($Q11*$O11*Controls!$C$5,"-")</f>
        <v>79442656.291276917</v>
      </c>
      <c r="T11" s="27" t="str">
        <f>IFERROR(INDEX('Vendor Level Info'!$I$4:$I$50,MATCH(SUBSTITUTE(SUBSTITUTE('Model 3'!$D11,"_pre",""),"_post",""),'Vendor Level Info'!$F$4:$F$50,0)),"-")</f>
        <v>-</v>
      </c>
      <c r="U11" s="375">
        <f t="shared" si="1"/>
        <v>0</v>
      </c>
      <c r="V11" s="27">
        <f>IFERROR($Q11*$O11*Controls!$C$4,"-")</f>
        <v>67436852.928929612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3'!$D11,'Vendor Level Info'!$M$4:$M$300,0)),"-")</f>
        <v>-</v>
      </c>
    </row>
    <row r="12" spans="2:29" x14ac:dyDescent="0.35">
      <c r="B12" s="341">
        <f>IFERROR(INDEX(Controls!$L$4:$L$100,MATCH('Model 3'!$D12,Controls!$J$4:$J$100,0)),"-")</f>
        <v>31</v>
      </c>
      <c r="C12" s="365" t="str">
        <f>IFERROR(INDEX(Controls!$F$4:$F$200,MATCH('Model 3'!$E12,Controls!$G$4:$G$100,0)),"-")</f>
        <v>No Ad &amp; Tf</v>
      </c>
      <c r="D12" s="342" t="str">
        <f>IFERROR(INDEX(Controls!$H$4:$H$200,MATCH('Model 3'!$E12,Controls!$G$4:$G$200,0)),"-")</f>
        <v>T14</v>
      </c>
      <c r="E12" s="11" t="s">
        <v>46</v>
      </c>
      <c r="F12" s="12"/>
      <c r="G12" s="13">
        <v>566.89008150200209</v>
      </c>
      <c r="H12" s="13">
        <v>20.915007126028275</v>
      </c>
      <c r="I12" s="13">
        <v>27.104465137691474</v>
      </c>
      <c r="J12" s="23">
        <v>4.4220184272336327E-151</v>
      </c>
      <c r="K12" s="13">
        <v>182.75709865653602</v>
      </c>
      <c r="L12" s="25">
        <v>210</v>
      </c>
      <c r="M12" s="25">
        <v>493920.30199999997</v>
      </c>
      <c r="N12" s="25">
        <v>0</v>
      </c>
      <c r="O12" s="25">
        <v>253584.23500000028</v>
      </c>
      <c r="P12" s="14">
        <v>0.24102454714530128</v>
      </c>
      <c r="Q12" s="15">
        <v>0</v>
      </c>
      <c r="R12" s="62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3'!$D12,"_pre",""),"_post",""),'Vendor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3'!$D12,'Vendor Level Info'!$M$4:$M$300,0)),"-")</f>
        <v>-</v>
      </c>
    </row>
    <row r="13" spans="2:29" x14ac:dyDescent="0.35">
      <c r="B13" s="341">
        <f>IFERROR(INDEX(Controls!$L$4:$L$100,MATCH('Model 3'!$D13,Controls!$J$4:$J$100,0)),"-")</f>
        <v>32</v>
      </c>
      <c r="C13" s="365" t="str">
        <f>IFERROR(INDEX(Controls!$F$4:$F$200,MATCH('Model 3'!$E13,Controls!$G$4:$G$100,0)),"-")</f>
        <v>No Ad &amp; Tf</v>
      </c>
      <c r="D13" s="342" t="str">
        <f>IFERROR(INDEX(Controls!$H$4:$H$200,MATCH('Model 3'!$E13,Controls!$G$4:$G$200,0)),"-")</f>
        <v>T15</v>
      </c>
      <c r="E13" s="11" t="s">
        <v>47</v>
      </c>
      <c r="F13" s="12"/>
      <c r="G13" s="13">
        <v>496.12122340915357</v>
      </c>
      <c r="H13" s="13">
        <v>18.734388885611509</v>
      </c>
      <c r="I13" s="13">
        <v>26.481847176247495</v>
      </c>
      <c r="J13" s="23">
        <v>9.7813166929184881E-145</v>
      </c>
      <c r="K13" s="13">
        <v>146.63487830155793</v>
      </c>
      <c r="L13" s="25">
        <v>210</v>
      </c>
      <c r="M13" s="25">
        <v>493920.30199999997</v>
      </c>
      <c r="N13" s="25">
        <v>0</v>
      </c>
      <c r="O13" s="25">
        <v>253584.23500000028</v>
      </c>
      <c r="P13" s="14">
        <v>0.21093576533309266</v>
      </c>
      <c r="Q13" s="15">
        <v>0</v>
      </c>
      <c r="R13" s="62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3'!$D13,"_pre",""),"_post",""),'Vendor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3'!$D13,'Vendor Level Info'!$M$4:$M$300,0)),"-")</f>
        <v>-</v>
      </c>
    </row>
    <row r="14" spans="2:29" x14ac:dyDescent="0.35">
      <c r="B14" s="341">
        <f>IFERROR(INDEX(Controls!$L$4:$L$100,MATCH('Model 3'!$D14,Controls!$J$4:$J$100,0)),"-")</f>
        <v>33</v>
      </c>
      <c r="C14" s="365" t="str">
        <f>IFERROR(INDEX(Controls!$F$4:$F$200,MATCH('Model 3'!$E14,Controls!$G$4:$G$100,0)),"-")</f>
        <v>No Ad &amp; Tf</v>
      </c>
      <c r="D14" s="342" t="str">
        <f>IFERROR(INDEX(Controls!$H$4:$H$200,MATCH('Model 3'!$E14,Controls!$G$4:$G$200,0)),"-")</f>
        <v>T16</v>
      </c>
      <c r="E14" s="11" t="s">
        <v>48</v>
      </c>
      <c r="F14" s="12"/>
      <c r="G14" s="13">
        <v>438.27036925840207</v>
      </c>
      <c r="H14" s="13">
        <v>16.552985878851583</v>
      </c>
      <c r="I14" s="13">
        <v>26.476816476859611</v>
      </c>
      <c r="J14" s="23">
        <v>1.0995448134883949E-144</v>
      </c>
      <c r="K14" s="13">
        <v>114.47506800227319</v>
      </c>
      <c r="L14" s="25">
        <v>210</v>
      </c>
      <c r="M14" s="25">
        <v>493920.30199999997</v>
      </c>
      <c r="N14" s="25">
        <v>0</v>
      </c>
      <c r="O14" s="25">
        <v>253584.23500000028</v>
      </c>
      <c r="P14" s="14">
        <v>0.18633932877750881</v>
      </c>
      <c r="Q14" s="15">
        <v>0</v>
      </c>
      <c r="R14" s="62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3'!$D14,"_pre",""),"_post",""),'Vendor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3'!$D14,'Vendor Level Info'!$M$4:$M$300,0)),"-")</f>
        <v>-</v>
      </c>
    </row>
    <row r="15" spans="2:29" x14ac:dyDescent="0.35">
      <c r="B15" s="341">
        <f>IFERROR(INDEX(Controls!$L$4:$L$100,MATCH('Model 3'!$D15,Controls!$J$4:$J$100,0)),"-")</f>
        <v>34</v>
      </c>
      <c r="C15" s="365" t="str">
        <f>IFERROR(INDEX(Controls!$F$4:$F$200,MATCH('Model 3'!$E15,Controls!$G$4:$G$100,0)),"-")</f>
        <v>No Ad &amp; Tf</v>
      </c>
      <c r="D15" s="342" t="str">
        <f>IFERROR(INDEX(Controls!$H$4:$H$200,MATCH('Model 3'!$E15,Controls!$G$4:$G$200,0)),"-")</f>
        <v>T17</v>
      </c>
      <c r="E15" s="11" t="s">
        <v>49</v>
      </c>
      <c r="F15" s="12"/>
      <c r="G15" s="13">
        <v>380.24734756660786</v>
      </c>
      <c r="H15" s="13">
        <v>14.388059090152526</v>
      </c>
      <c r="I15" s="13">
        <v>26.42798067370023</v>
      </c>
      <c r="J15" s="23">
        <v>3.4208277120477356E-144</v>
      </c>
      <c r="K15" s="13">
        <v>86.48935265413823</v>
      </c>
      <c r="L15" s="25">
        <v>210</v>
      </c>
      <c r="M15" s="25">
        <v>493920.30199999997</v>
      </c>
      <c r="N15" s="25">
        <v>0</v>
      </c>
      <c r="O15" s="25">
        <v>253584.23500000028</v>
      </c>
      <c r="P15" s="14">
        <v>0.16166969178154506</v>
      </c>
      <c r="Q15" s="15">
        <v>0</v>
      </c>
      <c r="R15" s="62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3'!$D15,"_pre",""),"_post",""),'Vendor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3'!$D15,'Vendor Level Info'!$M$4:$M$300,0)),"-")</f>
        <v>-</v>
      </c>
    </row>
    <row r="16" spans="2:29" x14ac:dyDescent="0.35">
      <c r="B16" s="341">
        <f>IFERROR(INDEX(Controls!$L$4:$L$100,MATCH('Model 3'!$D16,Controls!$J$4:$J$100,0)),"-")</f>
        <v>35</v>
      </c>
      <c r="C16" s="365" t="str">
        <f>IFERROR(INDEX(Controls!$F$4:$F$200,MATCH('Model 3'!$E16,Controls!$G$4:$G$100,0)),"-")</f>
        <v>No Ad &amp; Tf</v>
      </c>
      <c r="D16" s="342" t="str">
        <f>IFERROR(INDEX(Controls!$H$4:$H$200,MATCH('Model 3'!$E16,Controls!$G$4:$G$200,0)),"-")</f>
        <v>T18</v>
      </c>
      <c r="E16" s="11" t="s">
        <v>50</v>
      </c>
      <c r="F16" s="12"/>
      <c r="G16" s="13">
        <v>323.63384324208749</v>
      </c>
      <c r="H16" s="13">
        <v>12.219941529713184</v>
      </c>
      <c r="I16" s="13">
        <v>26.484074613218183</v>
      </c>
      <c r="J16" s="23">
        <v>9.2874274160820028E-145</v>
      </c>
      <c r="K16" s="13">
        <v>62.387341115511774</v>
      </c>
      <c r="L16" s="25">
        <v>210</v>
      </c>
      <c r="M16" s="25">
        <v>493920.30199999997</v>
      </c>
      <c r="N16" s="25">
        <v>0</v>
      </c>
      <c r="O16" s="25">
        <v>253584.23500000028</v>
      </c>
      <c r="P16" s="14">
        <v>0.13759933901408727</v>
      </c>
      <c r="Q16" s="15">
        <v>0</v>
      </c>
      <c r="R16" s="62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3'!$D16,"_pre",""),"_post",""),'Vendor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3'!$D16,'Vendor Level Info'!$M$4:$M$300,0)),"-")</f>
        <v>-</v>
      </c>
    </row>
    <row r="17" spans="2:25" x14ac:dyDescent="0.35">
      <c r="B17" s="341">
        <f>IFERROR(INDEX(Controls!$L$4:$L$100,MATCH('Model 3'!$D17,Controls!$J$4:$J$100,0)),"-")</f>
        <v>36</v>
      </c>
      <c r="C17" s="365" t="str">
        <f>IFERROR(INDEX(Controls!$F$4:$F$200,MATCH('Model 3'!$E17,Controls!$G$4:$G$100,0)),"-")</f>
        <v>No Ad &amp; Tf</v>
      </c>
      <c r="D17" s="342" t="str">
        <f>IFERROR(INDEX(Controls!$H$4:$H$200,MATCH('Model 3'!$E17,Controls!$G$4:$G$200,0)),"-")</f>
        <v>T19</v>
      </c>
      <c r="E17" s="11" t="s">
        <v>51</v>
      </c>
      <c r="F17" s="12"/>
      <c r="G17" s="13">
        <v>261.33417857898644</v>
      </c>
      <c r="H17" s="13">
        <v>10.038401913973026</v>
      </c>
      <c r="I17" s="13">
        <v>26.033444448485415</v>
      </c>
      <c r="J17" s="23">
        <v>3.0983872546509519E-140</v>
      </c>
      <c r="K17" s="13">
        <v>42.100512312458086</v>
      </c>
      <c r="L17" s="25">
        <v>210</v>
      </c>
      <c r="M17" s="25">
        <v>493920.30199999997</v>
      </c>
      <c r="N17" s="25">
        <v>0</v>
      </c>
      <c r="O17" s="25">
        <v>253584.23500000028</v>
      </c>
      <c r="P17" s="14">
        <v>0.11111140254685696</v>
      </c>
      <c r="Q17" s="15">
        <v>0</v>
      </c>
      <c r="R17" s="62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3'!$D17,"_pre",""),"_post",""),'Vendor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3'!$D17,'Vendor Level Info'!$M$4:$M$300,0)),"-")</f>
        <v>-</v>
      </c>
    </row>
    <row r="18" spans="2:25" x14ac:dyDescent="0.35">
      <c r="B18" s="341">
        <f>IFERROR(INDEX(Controls!$L$4:$L$100,MATCH('Model 3'!$D18,Controls!$J$4:$J$100,0)),"-")</f>
        <v>19</v>
      </c>
      <c r="C18" s="365" t="str">
        <f>IFERROR(INDEX(Controls!$F$4:$F$200,MATCH('Model 3'!$E18,Controls!$G$4:$G$100,0)),"-")</f>
        <v>No Ad &amp; Tf</v>
      </c>
      <c r="D18" s="342" t="str">
        <f>IFERROR(INDEX(Controls!$H$4:$H$200,MATCH('Model 3'!$E18,Controls!$G$4:$G$200,0)),"-")</f>
        <v>T2</v>
      </c>
      <c r="E18" s="11" t="s">
        <v>34</v>
      </c>
      <c r="F18" s="12"/>
      <c r="G18" s="13">
        <v>1271.2204559878448</v>
      </c>
      <c r="H18" s="13">
        <v>47.298719885502749</v>
      </c>
      <c r="I18" s="13">
        <v>26.876424120253603</v>
      </c>
      <c r="J18" s="23">
        <v>9.5990579049008161E-149</v>
      </c>
      <c r="K18" s="13">
        <v>934.66718401569563</v>
      </c>
      <c r="L18" s="25">
        <v>210</v>
      </c>
      <c r="M18" s="25">
        <v>493920.30199999997</v>
      </c>
      <c r="N18" s="25">
        <v>210</v>
      </c>
      <c r="O18" s="25">
        <v>253584.23500000028</v>
      </c>
      <c r="P18" s="14">
        <v>0.54048455727873168</v>
      </c>
      <c r="Q18" s="15">
        <v>1.0527322242940187</v>
      </c>
      <c r="R18" s="62">
        <f t="shared" si="0"/>
        <v>266956.29575744743</v>
      </c>
      <c r="S18" s="27">
        <f>IFERROR($Q18*$O18*Controls!$C$5,"-")</f>
        <v>166046815.96113229</v>
      </c>
      <c r="T18" s="27" t="str">
        <f>IFERROR(INDEX('Vendor Level Info'!$I$4:$I$50,MATCH(SUBSTITUTE(SUBSTITUTE('Model 3'!$D18,"_pre",""),"_post",""),'Vendor Level Info'!$F$4:$F$50,0)),"-")</f>
        <v>-</v>
      </c>
      <c r="U18" s="375">
        <f t="shared" si="1"/>
        <v>0</v>
      </c>
      <c r="V18" s="27">
        <f>IFERROR($Q18*$O18*Controls!$C$4,"-")</f>
        <v>140952924.15993226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3'!$D18,'Vendor Level Info'!$M$4:$M$300,0)),"-")</f>
        <v>-</v>
      </c>
    </row>
    <row r="19" spans="2:25" x14ac:dyDescent="0.35">
      <c r="B19" s="341">
        <f>IFERROR(INDEX(Controls!$L$4:$L$100,MATCH('Model 3'!$D19,Controls!$J$4:$J$100,0)),"-")</f>
        <v>37</v>
      </c>
      <c r="C19" s="365" t="str">
        <f>IFERROR(INDEX(Controls!$F$4:$F$200,MATCH('Model 3'!$E19,Controls!$G$4:$G$100,0)),"-")</f>
        <v>No Ad &amp; Tf</v>
      </c>
      <c r="D19" s="342" t="str">
        <f>IFERROR(INDEX(Controls!$H$4:$H$200,MATCH('Model 3'!$E19,Controls!$G$4:$G$200,0)),"-")</f>
        <v>T20</v>
      </c>
      <c r="E19" s="11" t="s">
        <v>52</v>
      </c>
      <c r="F19" s="12"/>
      <c r="G19" s="13">
        <v>201.89639480120596</v>
      </c>
      <c r="H19" s="13">
        <v>7.9106471511475931</v>
      </c>
      <c r="I19" s="13">
        <v>25.522108487915173</v>
      </c>
      <c r="J19" s="23">
        <v>3.5662226492711398E-135</v>
      </c>
      <c r="K19" s="13">
        <v>26.144614835537691</v>
      </c>
      <c r="L19" s="25">
        <v>210</v>
      </c>
      <c r="M19" s="25">
        <v>493920.30199999997</v>
      </c>
      <c r="N19" s="25">
        <v>0</v>
      </c>
      <c r="O19" s="25">
        <v>253584.23500000028</v>
      </c>
      <c r="P19" s="14">
        <v>8.5840251426338929E-2</v>
      </c>
      <c r="Q19" s="15">
        <v>0</v>
      </c>
      <c r="R19" s="62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3'!$D19,"_pre",""),"_post",""),'Vendor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3'!$D19,'Vendor Level Info'!$M$4:$M$300,0)),"-")</f>
        <v>-</v>
      </c>
    </row>
    <row r="20" spans="2:25" x14ac:dyDescent="0.35">
      <c r="B20" s="341">
        <f>IFERROR(INDEX(Controls!$L$4:$L$100,MATCH('Model 3'!$D20,Controls!$J$4:$J$100,0)),"-")</f>
        <v>38</v>
      </c>
      <c r="C20" s="365" t="str">
        <f>IFERROR(INDEX(Controls!$F$4:$F$200,MATCH('Model 3'!$E20,Controls!$G$4:$G$100,0)),"-")</f>
        <v>No Ad &amp; Tf</v>
      </c>
      <c r="D20" s="342" t="str">
        <f>IFERROR(INDEX(Controls!$H$4:$H$200,MATCH('Model 3'!$E20,Controls!$G$4:$G$200,0)),"-")</f>
        <v>T21</v>
      </c>
      <c r="E20" s="11" t="s">
        <v>53</v>
      </c>
      <c r="F20" s="12"/>
      <c r="G20" s="13">
        <v>132.39611627308693</v>
      </c>
      <c r="H20" s="13">
        <v>5.8312463938008392</v>
      </c>
      <c r="I20" s="13">
        <v>22.704599897174024</v>
      </c>
      <c r="J20" s="23">
        <v>1.0573331077007338E-108</v>
      </c>
      <c r="K20" s="13">
        <v>14.206300800968149</v>
      </c>
      <c r="L20" s="25">
        <v>210</v>
      </c>
      <c r="M20" s="25">
        <v>493920.30199999997</v>
      </c>
      <c r="N20" s="25">
        <v>0</v>
      </c>
      <c r="O20" s="25">
        <v>253584.23500000028</v>
      </c>
      <c r="P20" s="14">
        <v>5.6290831344179608E-2</v>
      </c>
      <c r="Q20" s="15">
        <v>0</v>
      </c>
      <c r="R20" s="62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3'!$D20,"_pre",""),"_post",""),'Vendor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3'!$D20,'Vendor Level Info'!$M$4:$M$300,0)),"-")</f>
        <v>-</v>
      </c>
    </row>
    <row r="21" spans="2:25" x14ac:dyDescent="0.35">
      <c r="B21" s="341">
        <f>IFERROR(INDEX(Controls!$L$4:$L$100,MATCH('Model 3'!$D21,Controls!$J$4:$J$100,0)),"-")</f>
        <v>39</v>
      </c>
      <c r="C21" s="365" t="str">
        <f>IFERROR(INDEX(Controls!$F$4:$F$200,MATCH('Model 3'!$E21,Controls!$G$4:$G$100,0)),"-")</f>
        <v>No Ad &amp; Tf</v>
      </c>
      <c r="D21" s="342" t="str">
        <f>IFERROR(INDEX(Controls!$H$4:$H$200,MATCH('Model 3'!$E21,Controls!$G$4:$G$200,0)),"-")</f>
        <v>T22</v>
      </c>
      <c r="E21" s="11" t="s">
        <v>54</v>
      </c>
      <c r="F21" s="12"/>
      <c r="G21" s="13">
        <v>75.246960190127766</v>
      </c>
      <c r="H21" s="13">
        <v>3.8656061134213524</v>
      </c>
      <c r="I21" s="13">
        <v>19.465759827125414</v>
      </c>
      <c r="J21" s="23">
        <v>2.0543557908523195E-81</v>
      </c>
      <c r="K21" s="13">
        <v>6.2430012219994993</v>
      </c>
      <c r="L21" s="25">
        <v>210</v>
      </c>
      <c r="M21" s="25">
        <v>493920.30199999997</v>
      </c>
      <c r="N21" s="25">
        <v>0</v>
      </c>
      <c r="O21" s="25">
        <v>253584.23500000028</v>
      </c>
      <c r="P21" s="14">
        <v>3.1992735621397539E-2</v>
      </c>
      <c r="Q21" s="15">
        <v>0</v>
      </c>
      <c r="R21" s="62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3'!$D21,"_pre",""),"_post",""),'Vendor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3'!$D21,'Vendor Level Info'!$M$4:$M$300,0)),"-")</f>
        <v>-</v>
      </c>
    </row>
    <row r="22" spans="2:25" x14ac:dyDescent="0.35">
      <c r="B22" s="341">
        <f>IFERROR(INDEX(Controls!$L$4:$L$100,MATCH('Model 3'!$D22,Controls!$J$4:$J$100,0)),"-")</f>
        <v>40</v>
      </c>
      <c r="C22" s="365" t="str">
        <f>IFERROR(INDEX(Controls!$F$4:$F$200,MATCH('Model 3'!$E22,Controls!$G$4:$G$100,0)),"-")</f>
        <v>No Ad &amp; Tf</v>
      </c>
      <c r="D22" s="342" t="str">
        <f>IFERROR(INDEX(Controls!$H$4:$H$200,MATCH('Model 3'!$E22,Controls!$G$4:$G$200,0)),"-")</f>
        <v>T23</v>
      </c>
      <c r="E22" s="11" t="s">
        <v>55</v>
      </c>
      <c r="F22" s="12">
        <v>0</v>
      </c>
      <c r="G22" s="13">
        <v>0</v>
      </c>
      <c r="H22" s="13"/>
      <c r="I22" s="13"/>
      <c r="J22" s="23"/>
      <c r="K22" s="13"/>
      <c r="L22" s="25">
        <v>210</v>
      </c>
      <c r="M22" s="25">
        <v>493920.30199999997</v>
      </c>
      <c r="N22" s="25">
        <v>0</v>
      </c>
      <c r="O22" s="25">
        <v>253584.23500000028</v>
      </c>
      <c r="P22" s="14">
        <v>0</v>
      </c>
      <c r="Q22" s="15">
        <v>0</v>
      </c>
      <c r="R22" s="62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3'!$D22,"_pre",""),"_post",""),'Vendor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3'!$D22,'Vendor Level Info'!$M$4:$M$300,0)),"-")</f>
        <v>-</v>
      </c>
    </row>
    <row r="23" spans="2:25" x14ac:dyDescent="0.35">
      <c r="B23" s="341">
        <f>IFERROR(INDEX(Controls!$L$4:$L$100,MATCH('Model 3'!$D23,Controls!$J$4:$J$100,0)),"-")</f>
        <v>20</v>
      </c>
      <c r="C23" s="365" t="str">
        <f>IFERROR(INDEX(Controls!$F$4:$F$200,MATCH('Model 3'!$E23,Controls!$G$4:$G$100,0)),"-")</f>
        <v>No Ad &amp; Tf</v>
      </c>
      <c r="D23" s="342" t="str">
        <f>IFERROR(INDEX(Controls!$H$4:$H$200,MATCH('Model 3'!$E23,Controls!$G$4:$G$200,0)),"-")</f>
        <v>T3</v>
      </c>
      <c r="E23" s="11" t="s">
        <v>35</v>
      </c>
      <c r="F23" s="12"/>
      <c r="G23" s="13">
        <v>1208.3018168681683</v>
      </c>
      <c r="H23" s="13">
        <v>45.082830977776943</v>
      </c>
      <c r="I23" s="13">
        <v>26.801817691169099</v>
      </c>
      <c r="J23" s="23">
        <v>5.5397136407723532E-148</v>
      </c>
      <c r="K23" s="13">
        <v>849.14250492203837</v>
      </c>
      <c r="L23" s="25">
        <v>210</v>
      </c>
      <c r="M23" s="25">
        <v>493920.30199999997</v>
      </c>
      <c r="N23" s="25">
        <v>210</v>
      </c>
      <c r="O23" s="25">
        <v>253584.23500000028</v>
      </c>
      <c r="P23" s="14">
        <v>0.51373345156060291</v>
      </c>
      <c r="Q23" s="15">
        <v>1.0006275884710067</v>
      </c>
      <c r="R23" s="62">
        <f t="shared" si="0"/>
        <v>253743.38154231536</v>
      </c>
      <c r="S23" s="27">
        <f>IFERROR($Q23*$O23*Controls!$C$5,"-")</f>
        <v>157828383.31932014</v>
      </c>
      <c r="T23" s="27" t="str">
        <f>IFERROR(INDEX('Vendor Level Info'!$I$4:$I$50,MATCH(SUBSTITUTE(SUBSTITUTE('Model 3'!$D23,"_pre",""),"_post",""),'Vendor Level Info'!$F$4:$F$50,0)),"-")</f>
        <v>-</v>
      </c>
      <c r="U23" s="375">
        <f t="shared" si="1"/>
        <v>0</v>
      </c>
      <c r="V23" s="27">
        <f>IFERROR($Q23*$O23*Controls!$C$4,"-")</f>
        <v>133976505.4543425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3'!$D23,'Vendor Level Info'!$M$4:$M$300,0)),"-")</f>
        <v>-</v>
      </c>
    </row>
    <row r="24" spans="2:25" x14ac:dyDescent="0.35">
      <c r="B24" s="341">
        <f>IFERROR(INDEX(Controls!$L$4:$L$100,MATCH('Model 3'!$D24,Controls!$J$4:$J$100,0)),"-")</f>
        <v>21</v>
      </c>
      <c r="C24" s="365" t="str">
        <f>IFERROR(INDEX(Controls!$F$4:$F$200,MATCH('Model 3'!$E24,Controls!$G$4:$G$100,0)),"-")</f>
        <v>No Ad &amp; Tf</v>
      </c>
      <c r="D24" s="342" t="str">
        <f>IFERROR(INDEX(Controls!$H$4:$H$200,MATCH('Model 3'!$E24,Controls!$G$4:$G$200,0)),"-")</f>
        <v>T4</v>
      </c>
      <c r="E24" s="11" t="s">
        <v>36</v>
      </c>
      <c r="F24" s="12"/>
      <c r="G24" s="13">
        <v>1153.7824795404538</v>
      </c>
      <c r="H24" s="13">
        <v>42.891244767582499</v>
      </c>
      <c r="I24" s="13">
        <v>26.900186408497301</v>
      </c>
      <c r="J24" s="23">
        <v>5.488266532371683E-149</v>
      </c>
      <c r="K24" s="13">
        <v>768.59140167000737</v>
      </c>
      <c r="L24" s="25">
        <v>210</v>
      </c>
      <c r="M24" s="25">
        <v>493920.30199999997</v>
      </c>
      <c r="N24" s="25">
        <v>210</v>
      </c>
      <c r="O24" s="25">
        <v>253584.23500000028</v>
      </c>
      <c r="P24" s="14">
        <v>0.49055347537322996</v>
      </c>
      <c r="Q24" s="15">
        <v>0.95547864284029738</v>
      </c>
      <c r="R24" s="62">
        <f t="shared" si="0"/>
        <v>242294.32070349529</v>
      </c>
      <c r="S24" s="27">
        <f>IFERROR($Q24*$O24*Controls!$C$5,"-")</f>
        <v>150707067.47757408</v>
      </c>
      <c r="T24" s="27" t="str">
        <f>IFERROR(INDEX('Vendor Level Info'!$I$4:$I$50,MATCH(SUBSTITUTE(SUBSTITUTE('Model 3'!$D24,"_pre",""),"_post",""),'Vendor Level Info'!$F$4:$F$50,0)),"-")</f>
        <v>-</v>
      </c>
      <c r="U24" s="375">
        <f t="shared" si="1"/>
        <v>0</v>
      </c>
      <c r="V24" s="27">
        <f>IFERROR($Q24*$O24*Controls!$C$4,"-")</f>
        <v>127931401.33144552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3'!$D24,'Vendor Level Info'!$M$4:$M$300,0)),"-")</f>
        <v>-</v>
      </c>
    </row>
    <row r="25" spans="2:25" x14ac:dyDescent="0.35">
      <c r="B25" s="341">
        <f>IFERROR(INDEX(Controls!$L$4:$L$100,MATCH('Model 3'!$D25,Controls!$J$4:$J$100,0)),"-")</f>
        <v>22</v>
      </c>
      <c r="C25" s="365" t="str">
        <f>IFERROR(INDEX(Controls!$F$4:$F$200,MATCH('Model 3'!$E25,Controls!$G$4:$G$100,0)),"-")</f>
        <v>No Ad &amp; Tf</v>
      </c>
      <c r="D25" s="342" t="str">
        <f>IFERROR(INDEX(Controls!$H$4:$H$200,MATCH('Model 3'!$E25,Controls!$G$4:$G$200,0)),"-")</f>
        <v>T5</v>
      </c>
      <c r="E25" s="11" t="s">
        <v>37</v>
      </c>
      <c r="F25" s="12"/>
      <c r="G25" s="13">
        <v>1090.4005053118776</v>
      </c>
      <c r="H25" s="13">
        <v>40.692221494186249</v>
      </c>
      <c r="I25" s="13">
        <v>26.796288461854179</v>
      </c>
      <c r="J25" s="23">
        <v>6.3072910008275591E-148</v>
      </c>
      <c r="K25" s="13">
        <v>691.80073739203283</v>
      </c>
      <c r="L25" s="25">
        <v>210</v>
      </c>
      <c r="M25" s="25">
        <v>493920.30199999997</v>
      </c>
      <c r="N25" s="25">
        <v>210</v>
      </c>
      <c r="O25" s="25">
        <v>253584.23500000028</v>
      </c>
      <c r="P25" s="14">
        <v>0.4636053735557813</v>
      </c>
      <c r="Q25" s="15">
        <v>0.90299030661544888</v>
      </c>
      <c r="R25" s="62">
        <f t="shared" si="0"/>
        <v>228984.1061154943</v>
      </c>
      <c r="S25" s="27">
        <f>IFERROR($Q25*$O25*Controls!$C$5,"-")</f>
        <v>142428114.00383747</v>
      </c>
      <c r="T25" s="27" t="str">
        <f>IFERROR(INDEX('Vendor Level Info'!$I$4:$I$50,MATCH(SUBSTITUTE(SUBSTITUTE('Model 3'!$D25,"_pre",""),"_post",""),'Vendor Level Info'!$F$4:$F$50,0)),"-")</f>
        <v>-</v>
      </c>
      <c r="U25" s="375">
        <f t="shared" si="1"/>
        <v>0</v>
      </c>
      <c r="V25" s="27">
        <f>IFERROR($Q25*$O25*Controls!$C$4,"-")</f>
        <v>120903608.02898099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3'!$D25,'Vendor Level Info'!$M$4:$M$300,0)),"-")</f>
        <v>-</v>
      </c>
    </row>
    <row r="26" spans="2:25" x14ac:dyDescent="0.35">
      <c r="B26" s="341">
        <f>IFERROR(INDEX(Controls!$L$4:$L$100,MATCH('Model 3'!$D26,Controls!$J$4:$J$100,0)),"-")</f>
        <v>23</v>
      </c>
      <c r="C26" s="365" t="str">
        <f>IFERROR(INDEX(Controls!$F$4:$F$200,MATCH('Model 3'!$E26,Controls!$G$4:$G$100,0)),"-")</f>
        <v>No Ad &amp; Tf</v>
      </c>
      <c r="D26" s="342" t="str">
        <f>IFERROR(INDEX(Controls!$H$4:$H$200,MATCH('Model 3'!$E26,Controls!$G$4:$G$200,0)),"-")</f>
        <v>T6</v>
      </c>
      <c r="E26" s="11" t="s">
        <v>38</v>
      </c>
      <c r="F26" s="12"/>
      <c r="G26" s="13">
        <v>1042.95455651772</v>
      </c>
      <c r="H26" s="13">
        <v>38.5337719796266</v>
      </c>
      <c r="I26" s="13">
        <v>27.065986612189072</v>
      </c>
      <c r="J26" s="23">
        <v>1.098794501384497E-150</v>
      </c>
      <c r="K26" s="13">
        <v>620.35640044954289</v>
      </c>
      <c r="L26" s="25">
        <v>210</v>
      </c>
      <c r="M26" s="25">
        <v>493920.30199999997</v>
      </c>
      <c r="N26" s="25">
        <v>210</v>
      </c>
      <c r="O26" s="25">
        <v>253584.23500000028</v>
      </c>
      <c r="P26" s="14">
        <v>0.44343278861357921</v>
      </c>
      <c r="Q26" s="15">
        <v>0.86369902635596008</v>
      </c>
      <c r="R26" s="62">
        <f t="shared" si="0"/>
        <v>219020.4568687212</v>
      </c>
      <c r="S26" s="27">
        <f>IFERROR($Q26*$O26*Controls!$C$5,"-")</f>
        <v>136230724.1723446</v>
      </c>
      <c r="T26" s="27" t="str">
        <f>IFERROR(INDEX('Vendor Level Info'!$I$4:$I$50,MATCH(SUBSTITUTE(SUBSTITUTE('Model 3'!$D26,"_pre",""),"_post",""),'Vendor Level Info'!$F$4:$F$50,0)),"-")</f>
        <v>-</v>
      </c>
      <c r="U26" s="375">
        <f t="shared" si="1"/>
        <v>0</v>
      </c>
      <c r="V26" s="27">
        <f>IFERROR($Q26*$O26*Controls!$C$4,"-")</f>
        <v>115642801.22668479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3'!$D26,'Vendor Level Info'!$M$4:$M$300,0)),"-")</f>
        <v>-</v>
      </c>
    </row>
    <row r="27" spans="2:25" x14ac:dyDescent="0.35">
      <c r="B27" s="341">
        <f>IFERROR(INDEX(Controls!$L$4:$L$100,MATCH('Model 3'!$D27,Controls!$J$4:$J$100,0)),"-")</f>
        <v>24</v>
      </c>
      <c r="C27" s="365" t="str">
        <f>IFERROR(INDEX(Controls!$F$4:$F$200,MATCH('Model 3'!$E27,Controls!$G$4:$G$100,0)),"-")</f>
        <v>No Ad &amp; Tf</v>
      </c>
      <c r="D27" s="342" t="str">
        <f>IFERROR(INDEX(Controls!$H$4:$H$200,MATCH('Model 3'!$E27,Controls!$G$4:$G$200,0)),"-")</f>
        <v>T7</v>
      </c>
      <c r="E27" s="11" t="s">
        <v>39</v>
      </c>
      <c r="F27" s="12"/>
      <c r="G27" s="13">
        <v>968.94702239570211</v>
      </c>
      <c r="H27" s="13">
        <v>36.264916365633844</v>
      </c>
      <c r="I27" s="13">
        <v>26.718578711901205</v>
      </c>
      <c r="J27" s="23">
        <v>3.8991064172811425E-147</v>
      </c>
      <c r="K27" s="13">
        <v>549.45430634708043</v>
      </c>
      <c r="L27" s="25">
        <v>210</v>
      </c>
      <c r="M27" s="25">
        <v>493920.30199999997</v>
      </c>
      <c r="N27" s="25">
        <v>210</v>
      </c>
      <c r="O27" s="25">
        <v>253584.23500000028</v>
      </c>
      <c r="P27" s="14">
        <v>0.41196701953566883</v>
      </c>
      <c r="Q27" s="15">
        <v>0.80241137507265481</v>
      </c>
      <c r="R27" s="62">
        <f t="shared" si="0"/>
        <v>203478.87470309745</v>
      </c>
      <c r="S27" s="27">
        <f>IFERROR($Q27*$O27*Controls!$C$5,"-")</f>
        <v>126563860.06532662</v>
      </c>
      <c r="T27" s="27" t="str">
        <f>IFERROR(INDEX('Vendor Level Info'!$I$4:$I$50,MATCH(SUBSTITUTE(SUBSTITUTE('Model 3'!$D27,"_pre",""),"_post",""),'Vendor Level Info'!$F$4:$F$50,0)),"-")</f>
        <v>-</v>
      </c>
      <c r="U27" s="375">
        <f t="shared" si="1"/>
        <v>0</v>
      </c>
      <c r="V27" s="27">
        <f>IFERROR($Q27*$O27*Controls!$C$4,"-")</f>
        <v>107436845.84323545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3'!$D27,'Vendor Level Info'!$M$4:$M$300,0)),"-")</f>
        <v>-</v>
      </c>
    </row>
    <row r="28" spans="2:25" x14ac:dyDescent="0.35">
      <c r="B28" s="341">
        <f>IFERROR(INDEX(Controls!$L$4:$L$100,MATCH('Model 3'!$D28,Controls!$J$4:$J$100,0)),"-")</f>
        <v>25</v>
      </c>
      <c r="C28" s="365" t="str">
        <f>IFERROR(INDEX(Controls!$F$4:$F$200,MATCH('Model 3'!$E28,Controls!$G$4:$G$100,0)),"-")</f>
        <v>No Ad &amp; Tf</v>
      </c>
      <c r="D28" s="342" t="str">
        <f>IFERROR(INDEX(Controls!$H$4:$H$200,MATCH('Model 3'!$E28,Controls!$G$4:$G$200,0)),"-")</f>
        <v>T8</v>
      </c>
      <c r="E28" s="11" t="s">
        <v>40</v>
      </c>
      <c r="F28" s="12"/>
      <c r="G28" s="13">
        <v>915.04422297677775</v>
      </c>
      <c r="H28" s="13">
        <v>34.072728201550795</v>
      </c>
      <c r="I28" s="13">
        <v>26.855619472676395</v>
      </c>
      <c r="J28" s="23">
        <v>1.5655639020667478E-148</v>
      </c>
      <c r="K28" s="13">
        <v>485.03383910274283</v>
      </c>
      <c r="L28" s="25">
        <v>210</v>
      </c>
      <c r="M28" s="25">
        <v>493920.30199999997</v>
      </c>
      <c r="N28" s="25">
        <v>210</v>
      </c>
      <c r="O28" s="25">
        <v>253584.23500000028</v>
      </c>
      <c r="P28" s="14">
        <v>0.38904917665264011</v>
      </c>
      <c r="Q28" s="15">
        <v>0.7577730012479803</v>
      </c>
      <c r="R28" s="62">
        <f t="shared" si="0"/>
        <v>192159.28682512333</v>
      </c>
      <c r="S28" s="27">
        <f>IFERROR($Q28*$O28*Controls!$C$5,"-")</f>
        <v>119523076.40522671</v>
      </c>
      <c r="T28" s="27" t="str">
        <f>IFERROR(INDEX('Vendor Level Info'!$I$4:$I$50,MATCH(SUBSTITUTE(SUBSTITUTE('Model 3'!$D28,"_pre",""),"_post",""),'Vendor Level Info'!$F$4:$F$50,0)),"-")</f>
        <v>-</v>
      </c>
      <c r="U28" s="375">
        <f t="shared" si="1"/>
        <v>0</v>
      </c>
      <c r="V28" s="27">
        <f>IFERROR($Q28*$O28*Controls!$C$4,"-")</f>
        <v>101460103.44366512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3'!$D28,'Vendor Level Info'!$M$4:$M$300,0)),"-")</f>
        <v>-</v>
      </c>
    </row>
    <row r="29" spans="2:25" x14ac:dyDescent="0.35">
      <c r="B29" s="341">
        <f>IFERROR(INDEX(Controls!$L$4:$L$100,MATCH('Model 3'!$D29,Controls!$J$4:$J$100,0)),"-")</f>
        <v>26</v>
      </c>
      <c r="C29" s="365" t="str">
        <f>IFERROR(INDEX(Controls!$F$4:$F$200,MATCH('Model 3'!$E29,Controls!$G$4:$G$100,0)),"-")</f>
        <v>No Ad &amp; Tf</v>
      </c>
      <c r="D29" s="342" t="str">
        <f>IFERROR(INDEX(Controls!$H$4:$H$200,MATCH('Model 3'!$E29,Controls!$G$4:$G$200,0)),"-")</f>
        <v>T9</v>
      </c>
      <c r="E29" s="11" t="s">
        <v>41</v>
      </c>
      <c r="F29" s="12"/>
      <c r="G29" s="13">
        <v>855.46599797734791</v>
      </c>
      <c r="H29" s="13">
        <v>31.88271757269391</v>
      </c>
      <c r="I29" s="13">
        <v>26.831652478395238</v>
      </c>
      <c r="J29" s="23">
        <v>2.7494928728733163E-148</v>
      </c>
      <c r="K29" s="13">
        <v>424.68691989935957</v>
      </c>
      <c r="L29" s="25">
        <v>210</v>
      </c>
      <c r="M29" s="25">
        <v>493920.30199999997</v>
      </c>
      <c r="N29" s="25">
        <v>210</v>
      </c>
      <c r="O29" s="25">
        <v>253584.23500000028</v>
      </c>
      <c r="P29" s="14">
        <v>0.36371831416486922</v>
      </c>
      <c r="Q29" s="15">
        <v>0.70843465318434662</v>
      </c>
      <c r="R29" s="62">
        <f t="shared" si="0"/>
        <v>179647.85957524306</v>
      </c>
      <c r="S29" s="27">
        <f>IFERROR($Q29*$O29*Controls!$C$5,"-")</f>
        <v>111740968.65580118</v>
      </c>
      <c r="T29" s="27" t="str">
        <f>IFERROR(INDEX('Vendor Level Info'!$I$4:$I$50,MATCH(SUBSTITUTE(SUBSTITUTE('Model 3'!$D29,"_pre",""),"_post",""),'Vendor Level Info'!$F$4:$F$50,0)),"-")</f>
        <v>-</v>
      </c>
      <c r="U29" s="375">
        <f t="shared" si="1"/>
        <v>0</v>
      </c>
      <c r="V29" s="27">
        <f>IFERROR($Q29*$O29*Controls!$C$4,"-")</f>
        <v>94854069.855728328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3'!$D29,'Vendor Level Info'!$M$4:$M$300,0)),"-")</f>
        <v>-</v>
      </c>
    </row>
    <row r="30" spans="2:25" x14ac:dyDescent="0.35">
      <c r="B30" s="341">
        <f>IFERROR(INDEX(Controls!$L$4:$L$100,MATCH('Model 3'!$D30,Controls!$J$4:$J$100,0)),"-")</f>
        <v>4.5</v>
      </c>
      <c r="C30" s="365" t="str">
        <f>IFERROR(INDEX(Controls!$F$4:$F$200,MATCH('Model 3'!$E30,Controls!$G$4:$G$100,0)),"-")</f>
        <v>No Ad &amp; Tf</v>
      </c>
      <c r="D30" s="342" t="str">
        <f>IFERROR(INDEX(Controls!$H$4:$H$200,MATCH('Model 3'!$E30,Controls!$G$4:$G$200,0)),"-")</f>
        <v>hcc_disp_imp</v>
      </c>
      <c r="E30" s="11" t="s">
        <v>257</v>
      </c>
      <c r="F30" s="12">
        <v>1</v>
      </c>
      <c r="G30" s="13">
        <v>-1.8805992325478704E-4</v>
      </c>
      <c r="H30" s="13">
        <v>3.9299458321676283E-5</v>
      </c>
      <c r="I30" s="13">
        <v>-4.785305734126605</v>
      </c>
      <c r="J30" s="23">
        <v>1.7563808917329989E-6</v>
      </c>
      <c r="K30" s="13">
        <v>3.6584141333976148</v>
      </c>
      <c r="L30" s="25">
        <v>17323350</v>
      </c>
      <c r="M30" s="25">
        <v>493920.30199999997</v>
      </c>
      <c r="N30" s="25">
        <v>12</v>
      </c>
      <c r="O30" s="25">
        <v>253584.23500000028</v>
      </c>
      <c r="P30" s="14">
        <v>-6.5958573849345748E-3</v>
      </c>
      <c r="Q30" s="15">
        <v>-8.8992877615496953E-9</v>
      </c>
      <c r="R30" s="62">
        <f t="shared" si="0"/>
        <v>-2.2567190790574445E-3</v>
      </c>
      <c r="S30" s="27">
        <f>IFERROR($Q30*$O30*Controls!$C$5,"-")</f>
        <v>-1.4036792671737306</v>
      </c>
      <c r="T30" s="27">
        <f>IFERROR(INDEX('Vendor Level Info'!$I$4:$I$50,MATCH(SUBSTITUTE(SUBSTITUTE('Model 3'!$D30,"_pre",""),"_post",""),'Vendor Level Info'!$F$4:$F$50,0)),"-")</f>
        <v>0</v>
      </c>
      <c r="U30" s="375">
        <f t="shared" si="1"/>
        <v>0</v>
      </c>
      <c r="V30" s="27">
        <f>IFERROR($Q30*$O30*Controls!$C$4,"-")</f>
        <v>-1.1915476737423307</v>
      </c>
      <c r="W30" s="27">
        <f>IFERROR($T30*(1-Controls!$C$6),0)</f>
        <v>0</v>
      </c>
      <c r="X30" s="77" t="str">
        <f t="shared" si="2"/>
        <v>-</v>
      </c>
      <c r="Y30" s="77">
        <f>IFERROR(R30/INDEX('Vendor Level Info'!$N$4:$N$300,MATCH('Model 3'!$D30,'Vendor Level Info'!$M$4:$M$300,0)),"-")</f>
        <v>-1.8805992325478704E-4</v>
      </c>
    </row>
    <row r="31" spans="2:25" x14ac:dyDescent="0.35">
      <c r="B31" s="341">
        <f>IFERROR(INDEX(Controls!$L$4:$L$100,MATCH('Model 3'!$D31,Controls!$J$4:$J$100,0)),"-")</f>
        <v>5.5</v>
      </c>
      <c r="C31" s="365" t="str">
        <f>IFERROR(INDEX(Controls!$F$4:$F$200,MATCH('Model 3'!$E31,Controls!$G$4:$G$100,0)),"-")</f>
        <v>No Ad &amp; Tf</v>
      </c>
      <c r="D31" s="342" t="str">
        <f>IFERROR(INDEX(Controls!$H$4:$H$200,MATCH('Model 3'!$E31,Controls!$G$4:$G$200,0)),"-")</f>
        <v>hcc_osrch_sessions</v>
      </c>
      <c r="E31" s="11" t="s">
        <v>179</v>
      </c>
      <c r="F31" s="12">
        <v>1</v>
      </c>
      <c r="G31" s="13">
        <v>0.32344917519667288</v>
      </c>
      <c r="H31" s="13">
        <v>2.5897347172749819E-2</v>
      </c>
      <c r="I31" s="13">
        <v>12.48966440612954</v>
      </c>
      <c r="J31" s="23">
        <v>2.8396778283214788E-35</v>
      </c>
      <c r="K31" s="13">
        <v>8.6084357477690236</v>
      </c>
      <c r="L31" s="25">
        <v>92836</v>
      </c>
      <c r="M31" s="25">
        <v>493920.30199999997</v>
      </c>
      <c r="N31" s="25">
        <v>44188</v>
      </c>
      <c r="O31" s="25">
        <v>253584.23500000028</v>
      </c>
      <c r="P31" s="14">
        <v>6.0794681868651605E-2</v>
      </c>
      <c r="Q31" s="15">
        <v>5.6362226751164424E-2</v>
      </c>
      <c r="R31" s="62">
        <f t="shared" si="0"/>
        <v>14292.572153590581</v>
      </c>
      <c r="S31" s="27">
        <f>IFERROR($Q31*$O31*Controls!$C$5,"-")</f>
        <v>8889979.8795333412</v>
      </c>
      <c r="T31" s="27" t="str">
        <f>IFERROR(INDEX('Vendor Level Info'!$I$4:$I$50,MATCH(SUBSTITUTE(SUBSTITUTE('Model 3'!$D31,"_pre",""),"_post",""),'Vendor Level Info'!$F$4:$F$50,0)),"-")</f>
        <v>-</v>
      </c>
      <c r="U31" s="375">
        <f t="shared" si="1"/>
        <v>0</v>
      </c>
      <c r="V31" s="27">
        <f>IFERROR($Q31*$O31*Controls!$C$4,"-")</f>
        <v>7546478.0970958266</v>
      </c>
      <c r="W31" s="27">
        <f>IFERROR($T31*(1-Controls!$C$6),0)</f>
        <v>0</v>
      </c>
      <c r="X31" s="77" t="str">
        <f t="shared" si="2"/>
        <v>-</v>
      </c>
      <c r="Y31" s="77">
        <f>IFERROR(R31/INDEX('Vendor Level Info'!$N$4:$N$300,MATCH('Model 3'!$D31,'Vendor Level Info'!$M$4:$M$300,0)),"-")</f>
        <v>0.26825901675314068</v>
      </c>
    </row>
    <row r="32" spans="2:25" x14ac:dyDescent="0.35">
      <c r="B32" s="427">
        <f>IFERROR(INDEX(Controls!$L$4:$L$100,MATCH('Model 3'!$D32,Controls!$J$4:$J$100,0)),"-")</f>
        <v>3.5</v>
      </c>
      <c r="C32" s="428" t="str">
        <f>IFERROR(INDEX(Controls!$F$4:$F$200,MATCH('Model 3'!$E32,Controls!$G$4:$G$100,0)),"-")</f>
        <v>No Ad &amp; Tf</v>
      </c>
      <c r="D32" s="429" t="str">
        <f>IFERROR(INDEX(Controls!$H$4:$H$200,MATCH('Model 3'!$E32,Controls!$G$4:$G$200,0)),"-")</f>
        <v>hcc_psrch_clk</v>
      </c>
      <c r="E32" s="430" t="s">
        <v>276</v>
      </c>
      <c r="F32" s="431">
        <v>1</v>
      </c>
      <c r="G32" s="432">
        <v>0.13697958181765055</v>
      </c>
      <c r="H32" s="432">
        <v>5.2582690174568575E-3</v>
      </c>
      <c r="I32" s="432">
        <v>26.050318339151886</v>
      </c>
      <c r="J32" s="437">
        <v>2.1029108785336793E-140</v>
      </c>
      <c r="K32" s="432">
        <v>7.7587223488497612</v>
      </c>
      <c r="L32" s="434">
        <v>469213</v>
      </c>
      <c r="M32" s="434">
        <v>493920.30199999997</v>
      </c>
      <c r="N32" s="434">
        <v>235762</v>
      </c>
      <c r="O32" s="434">
        <v>253584.23500000028</v>
      </c>
      <c r="P32" s="435">
        <v>0.13012747251560691</v>
      </c>
      <c r="Q32" s="436">
        <v>0.12735247586859211</v>
      </c>
      <c r="R32" s="62">
        <f t="shared" si="0"/>
        <v>32294.580168492928</v>
      </c>
      <c r="S32" s="27">
        <f>IFERROR($Q32*$O32*Controls!$C$5,"-")</f>
        <v>20087228.864802599</v>
      </c>
      <c r="T32" s="27">
        <f>IFERROR(INDEX('Vendor Level Info'!$I$4:$I$50,MATCH(SUBSTITUTE(SUBSTITUTE('Model 3'!$D32,"_pre",""),"_post",""),'Vendor Level Info'!$F$4:$F$50,0)),"-")</f>
        <v>655000</v>
      </c>
      <c r="U32" s="375">
        <f t="shared" si="1"/>
        <v>30.667524984431449</v>
      </c>
      <c r="V32" s="27">
        <f>IFERROR($Q32*$O32*Controls!$C$4,"-")</f>
        <v>17051538.328964263</v>
      </c>
      <c r="W32" s="27">
        <f>IFERROR($T32*(1-Controls!$C$6),0)</f>
        <v>504350</v>
      </c>
      <c r="X32" s="77">
        <f t="shared" si="2"/>
        <v>33.808938889589101</v>
      </c>
      <c r="Y32" s="77">
        <f>IFERROR(R32/INDEX('Vendor Level Info'!$N$4:$N$300,MATCH('Model 3'!$D32,'Vendor Level Info'!$M$4:$M$300,0)),"-")</f>
        <v>0.13331646370745098</v>
      </c>
    </row>
    <row r="33" spans="2:25" x14ac:dyDescent="0.35">
      <c r="B33" s="427">
        <f>IFERROR(INDEX(Controls!$L$4:$L$100,MATCH('Model 3'!$D33,Controls!$J$4:$J$100,0)),"-")</f>
        <v>2.5</v>
      </c>
      <c r="C33" s="428" t="str">
        <f>IFERROR(INDEX(Controls!$F$4:$F$200,MATCH('Model 3'!$E33,Controls!$G$4:$G$100,0)),"-")</f>
        <v>No Ad &amp; Tf</v>
      </c>
      <c r="D33" s="429" t="str">
        <f>IFERROR(INDEX(Controls!$H$4:$H$200,MATCH('Model 3'!$E33,Controls!$G$4:$G$200,0)),"-")</f>
        <v>hcc_soc_imp</v>
      </c>
      <c r="E33" s="430" t="s">
        <v>265</v>
      </c>
      <c r="F33" s="431">
        <v>1</v>
      </c>
      <c r="G33" s="432">
        <v>1.0105281550773729E-4</v>
      </c>
      <c r="H33" s="432">
        <v>8.2599396372549688E-6</v>
      </c>
      <c r="I33" s="432">
        <v>12.234086439561468</v>
      </c>
      <c r="J33" s="437">
        <v>6.2134261631807732E-34</v>
      </c>
      <c r="K33" s="432">
        <v>6.7842978722875689</v>
      </c>
      <c r="L33" s="434">
        <v>323313676</v>
      </c>
      <c r="M33" s="434">
        <v>493920.30199999997</v>
      </c>
      <c r="N33" s="434">
        <v>98216199</v>
      </c>
      <c r="O33" s="434">
        <v>253584.23500000028</v>
      </c>
      <c r="P33" s="435">
        <v>6.6147832190053116E-2</v>
      </c>
      <c r="Q33" s="436">
        <v>3.9138960816780269E-2</v>
      </c>
      <c r="R33" s="62">
        <f t="shared" si="0"/>
        <v>9925.023437418211</v>
      </c>
      <c r="S33" s="27">
        <f>IFERROR($Q33*$O33*Controls!$C$5,"-")</f>
        <v>6173364.5780741274</v>
      </c>
      <c r="T33" s="27">
        <f>IFERROR(INDEX('Vendor Level Info'!$I$4:$I$50,MATCH(SUBSTITUTE(SUBSTITUTE('Model 3'!$D33,"_pre",""),"_post",""),'Vendor Level Info'!$F$4:$F$50,0)),"-")</f>
        <v>1080000</v>
      </c>
      <c r="U33" s="375">
        <f t="shared" si="1"/>
        <v>5.7160783130315993</v>
      </c>
      <c r="V33" s="27">
        <f>IFERROR($Q33*$O33*Controls!$C$4,"-")</f>
        <v>5240412.3749568155</v>
      </c>
      <c r="W33" s="27">
        <f>IFERROR($T33*(1-Controls!$C$6),0)</f>
        <v>831600</v>
      </c>
      <c r="X33" s="77">
        <f t="shared" si="2"/>
        <v>6.3016021824877528</v>
      </c>
      <c r="Y33" s="77">
        <f>IFERROR(R33/INDEX('Vendor Level Info'!$N$4:$N$300,MATCH('Model 3'!$D33,'Vendor Level Info'!$M$4:$M$300,0)),"-")</f>
        <v>1.0089558714361487E-4</v>
      </c>
    </row>
    <row r="34" spans="2:25" x14ac:dyDescent="0.35">
      <c r="B34" s="341">
        <f>IFERROR(INDEX(Controls!$L$4:$L$100,MATCH('Model 3'!$D34,Controls!$J$4:$J$100,0)),"-")</f>
        <v>5.5</v>
      </c>
      <c r="C34" s="365" t="str">
        <f>IFERROR(INDEX(Controls!$F$4:$F$200,MATCH('Model 3'!$E34,Controls!$G$4:$G$100,0)),"-")</f>
        <v>No Ad &amp; Tf</v>
      </c>
      <c r="D34" s="342" t="str">
        <f>IFERROR(INDEX(Controls!$H$4:$H$200,MATCH('Model 3'!$E34,Controls!$G$4:$G$200,0)),"-")</f>
        <v>hcp_disp_imp</v>
      </c>
      <c r="E34" s="11" t="s">
        <v>181</v>
      </c>
      <c r="F34" s="12">
        <v>1</v>
      </c>
      <c r="G34" s="13">
        <v>8.7226738543056488E-4</v>
      </c>
      <c r="H34" s="13">
        <v>3.3486645164011616E-4</v>
      </c>
      <c r="I34" s="13">
        <v>2.6048216569870011</v>
      </c>
      <c r="J34" s="23">
        <v>9.219400129001987E-3</v>
      </c>
      <c r="K34" s="13">
        <v>1.2410879716317353</v>
      </c>
      <c r="L34" s="25">
        <v>456667</v>
      </c>
      <c r="M34" s="25">
        <v>493920.30199999997</v>
      </c>
      <c r="N34" s="25">
        <v>440907</v>
      </c>
      <c r="O34" s="25">
        <v>253584.23500000028</v>
      </c>
      <c r="P34" s="14">
        <v>8.0647774244035789E-4</v>
      </c>
      <c r="Q34" s="15">
        <v>1.516611614708752E-3</v>
      </c>
      <c r="R34" s="62">
        <f t="shared" si="0"/>
        <v>384.58879610803405</v>
      </c>
      <c r="S34" s="27">
        <f>IFERROR($Q34*$O34*Controls!$C$5,"-")</f>
        <v>239214.23117919717</v>
      </c>
      <c r="T34" s="27">
        <f>IFERROR(INDEX('Vendor Level Info'!$I$4:$I$50,MATCH(SUBSTITUTE(SUBSTITUTE('Model 3'!$D34,"_pre",""),"_post",""),'Vendor Level Info'!$F$4:$F$50,0)),"-")</f>
        <v>0</v>
      </c>
      <c r="U34" s="375">
        <f t="shared" si="1"/>
        <v>0</v>
      </c>
      <c r="V34" s="27">
        <f>IFERROR($Q34*$O34*Controls!$C$4,"-")</f>
        <v>203062.88434504197</v>
      </c>
      <c r="W34" s="27">
        <f>IFERROR($T34*(1-Controls!$C$6),0)</f>
        <v>0</v>
      </c>
      <c r="X34" s="77" t="str">
        <f t="shared" si="2"/>
        <v>-</v>
      </c>
      <c r="Y34" s="77">
        <f>IFERROR(R34/INDEX('Vendor Level Info'!$N$4:$N$300,MATCH('Model 3'!$D34,'Vendor Level Info'!$M$4:$M$300,0)),"-")</f>
        <v>8.566177006250731E-4</v>
      </c>
    </row>
    <row r="35" spans="2:25" x14ac:dyDescent="0.35">
      <c r="B35" s="341">
        <f>IFERROR(INDEX(Controls!$L$4:$L$100,MATCH('Model 3'!$D35,Controls!$J$4:$J$100,0)),"-")</f>
        <v>15</v>
      </c>
      <c r="C35" s="365" t="str">
        <f>IFERROR(INDEX(Controls!$F$4:$F$200,MATCH('Model 3'!$E35,Controls!$G$4:$G$100,0)),"-")</f>
        <v>No Ad &amp; Tf</v>
      </c>
      <c r="D35" s="342" t="str">
        <f>IFERROR(INDEX(Controls!$H$4:$H$200,MATCH('Model 3'!$E35,Controls!$G$4:$G$200,0)),"-")</f>
        <v>hcp_grail_nrx_lag</v>
      </c>
      <c r="E35" s="11" t="s">
        <v>18</v>
      </c>
      <c r="F35" s="12">
        <v>1</v>
      </c>
      <c r="G35" s="13">
        <v>0.7786978044628089</v>
      </c>
      <c r="H35" s="13">
        <v>6.9255101562691931E-3</v>
      </c>
      <c r="I35" s="13">
        <v>112.43905313717673</v>
      </c>
      <c r="J35" s="23">
        <v>0</v>
      </c>
      <c r="K35" s="13">
        <v>10.232092557021138</v>
      </c>
      <c r="L35" s="25">
        <v>471850.99600000004</v>
      </c>
      <c r="M35" s="25">
        <v>493920.30199999997</v>
      </c>
      <c r="N35" s="25">
        <v>250911.43300000028</v>
      </c>
      <c r="O35" s="25">
        <v>253584.23500000028</v>
      </c>
      <c r="P35" s="14">
        <v>0.74390409369888522</v>
      </c>
      <c r="Q35" s="15">
        <v>0.77049025540454907</v>
      </c>
      <c r="R35" s="62">
        <f t="shared" si="0"/>
        <v>195384.1819917174</v>
      </c>
      <c r="S35" s="27">
        <f>IFERROR($Q35*$O35*Controls!$C$5,"-")</f>
        <v>121528961.19884822</v>
      </c>
      <c r="T35" s="27" t="str">
        <f>IFERROR(INDEX('Vendor Level Info'!$I$4:$I$50,MATCH(SUBSTITUTE(SUBSTITUTE('Model 3'!$D35,"_pre",""),"_post",""),'Vendor Level Info'!$F$4:$F$50,0)),"-")</f>
        <v>-</v>
      </c>
      <c r="U35" s="375">
        <f t="shared" si="1"/>
        <v>0</v>
      </c>
      <c r="V35" s="27">
        <f>IFERROR($Q35*$O35*Controls!$C$4,"-")</f>
        <v>103162848.09162679</v>
      </c>
      <c r="W35" s="27">
        <f>IFERROR($T35*(1-Controls!$C$6),0)</f>
        <v>0</v>
      </c>
      <c r="X35" s="77" t="str">
        <f t="shared" si="2"/>
        <v>-</v>
      </c>
      <c r="Y35" s="77" t="str">
        <f>IFERROR(R35/INDEX('Vendor Level Info'!$N$4:$N$300,MATCH('Model 3'!$D35,'Vendor Level Info'!$M$4:$M$300,0)),"-")</f>
        <v>-</v>
      </c>
    </row>
    <row r="36" spans="2:25" x14ac:dyDescent="0.35">
      <c r="B36" s="341">
        <f>IFERROR(INDEX(Controls!$L$4:$L$100,MATCH('Model 3'!$D36,Controls!$J$4:$J$100,0)),"-")</f>
        <v>13</v>
      </c>
      <c r="C36" s="365" t="str">
        <f>IFERROR(INDEX(Controls!$F$4:$F$200,MATCH('Model 3'!$E36,Controls!$G$4:$G$100,0)),"-")</f>
        <v>No Ad &amp; Tf</v>
      </c>
      <c r="D36" s="342" t="str">
        <f>IFERROR(INDEX(Controls!$H$4:$H$200,MATCH('Model 3'!$E36,Controls!$G$4:$G$200,0)),"-")</f>
        <v>hcp_grail_sdot</v>
      </c>
      <c r="E36" s="11" t="s">
        <v>19</v>
      </c>
      <c r="F36" s="12">
        <v>1</v>
      </c>
      <c r="G36" s="13">
        <v>3.8313518839814265E-3</v>
      </c>
      <c r="H36" s="13">
        <v>5.2639957767470038E-4</v>
      </c>
      <c r="I36" s="13">
        <v>7.2784098743124188</v>
      </c>
      <c r="J36" s="23">
        <v>3.9025741527657745E-13</v>
      </c>
      <c r="K36" s="13">
        <v>2.9657501217996574</v>
      </c>
      <c r="L36" s="25">
        <v>2527599</v>
      </c>
      <c r="M36" s="25">
        <v>493920.30199999997</v>
      </c>
      <c r="N36" s="25">
        <v>1138890</v>
      </c>
      <c r="O36" s="25">
        <v>253584.23500000028</v>
      </c>
      <c r="P36" s="14">
        <v>1.9606647370813218E-2</v>
      </c>
      <c r="Q36" s="15">
        <v>1.7207254020138917E-2</v>
      </c>
      <c r="R36" s="62">
        <f t="shared" si="0"/>
        <v>4363.4883471476069</v>
      </c>
      <c r="S36" s="27">
        <f>IFERROR($Q36*$O36*Controls!$C$5,"-")</f>
        <v>2714089.7519258116</v>
      </c>
      <c r="T36" s="27" t="str">
        <f>IFERROR(INDEX('Vendor Level Info'!$I$4:$I$50,MATCH(SUBSTITUTE(SUBSTITUTE('Model 3'!$D36,"_pre",""),"_post",""),'Vendor Level Info'!$F$4:$F$50,0)),"-")</f>
        <v>-</v>
      </c>
      <c r="U36" s="375">
        <f t="shared" si="1"/>
        <v>0</v>
      </c>
      <c r="V36" s="27">
        <f>IFERROR($Q36*$O36*Controls!$C$4,"-")</f>
        <v>2303921.8472939366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3'!$D36,'Vendor Level Info'!$M$4:$M$300,0)),"-")</f>
        <v>3.8311096833323734E-3</v>
      </c>
    </row>
    <row r="37" spans="2:25" x14ac:dyDescent="0.35">
      <c r="B37" s="341">
        <f>IFERROR(INDEX(Controls!$L$4:$L$100,MATCH('Model 3'!$D37,Controls!$J$4:$J$100,0)),"-")</f>
        <v>14</v>
      </c>
      <c r="C37" s="365" t="str">
        <f>IFERROR(INDEX(Controls!$F$4:$F$200,MATCH('Model 3'!$E37,Controls!$G$4:$G$100,0)),"-")</f>
        <v>No Ad &amp; Tf</v>
      </c>
      <c r="D37" s="342" t="str">
        <f>IFERROR(INDEX(Controls!$H$4:$H$200,MATCH('Model 3'!$E37,Controls!$G$4:$G$200,0)),"-")</f>
        <v>hcp_grail_vnrx</v>
      </c>
      <c r="E37" s="11" t="s">
        <v>20</v>
      </c>
      <c r="F37" s="12">
        <v>1</v>
      </c>
      <c r="G37" s="13">
        <v>0.18797585179134427</v>
      </c>
      <c r="H37" s="13">
        <v>9.8905820251499826E-2</v>
      </c>
      <c r="I37" s="13">
        <v>1.9005539948342298</v>
      </c>
      <c r="J37" s="23">
        <v>5.7417857238016963E-2</v>
      </c>
      <c r="K37" s="13">
        <v>1.6650541479055103</v>
      </c>
      <c r="L37" s="25">
        <v>11192.325999999997</v>
      </c>
      <c r="M37" s="25">
        <v>493920.30199999997</v>
      </c>
      <c r="N37" s="25">
        <v>5506.0290000000041</v>
      </c>
      <c r="O37" s="25">
        <v>253584.23500000028</v>
      </c>
      <c r="P37" s="14">
        <v>4.2595677984024411E-3</v>
      </c>
      <c r="Q37" s="15">
        <v>4.0814859459336779E-3</v>
      </c>
      <c r="R37" s="62">
        <f t="shared" si="0"/>
        <v>1035.0004912628442</v>
      </c>
      <c r="S37" s="27">
        <f>IFERROR($Q37*$O37*Controls!$C$5,"-")</f>
        <v>643770.30556548911</v>
      </c>
      <c r="T37" s="27" t="str">
        <f>IFERROR(INDEX('Vendor Level Info'!$I$4:$I$50,MATCH(SUBSTITUTE(SUBSTITUTE('Model 3'!$D37,"_pre",""),"_post",""),'Vendor Level Info'!$F$4:$F$50,0)),"-")</f>
        <v>-</v>
      </c>
      <c r="U37" s="375">
        <f t="shared" si="1"/>
        <v>0</v>
      </c>
      <c r="V37" s="27">
        <f>IFERROR($Q37*$O37*Controls!$C$4,"-")</f>
        <v>546480.25938678172</v>
      </c>
      <c r="W37" s="27">
        <f>IFERROR($T37*(1-Controls!$C$6),0)</f>
        <v>0</v>
      </c>
      <c r="X37" s="77" t="str">
        <f t="shared" si="2"/>
        <v>-</v>
      </c>
      <c r="Y37" s="77">
        <f>IFERROR(R37/INDEX('Vendor Level Info'!$N$4:$N$300,MATCH('Model 3'!$D37,'Vendor Level Info'!$M$4:$M$300,0)),"-")</f>
        <v>0.18797585179134441</v>
      </c>
    </row>
    <row r="38" spans="2:25" x14ac:dyDescent="0.35">
      <c r="B38" s="341">
        <f>IFERROR(INDEX(Controls!$L$4:$L$100,MATCH('Model 3'!$D38,Controls!$J$4:$J$100,0)),"-")</f>
        <v>5.5</v>
      </c>
      <c r="C38" s="365" t="str">
        <f>IFERROR(INDEX(Controls!$F$4:$F$200,MATCH('Model 3'!$E38,Controls!$G$4:$G$100,0)),"-")</f>
        <v>No Ad &amp; Tf</v>
      </c>
      <c r="D38" s="342" t="str">
        <f>IFERROR(INDEX(Controls!$H$4:$H$200,MATCH('Model 3'!$E38,Controls!$G$4:$G$200,0)),"-")</f>
        <v>hcp_npp_eng</v>
      </c>
      <c r="E38" s="11" t="s">
        <v>323</v>
      </c>
      <c r="F38" s="12">
        <v>1</v>
      </c>
      <c r="G38" s="13">
        <v>-5.3875660440190584E-2</v>
      </c>
      <c r="H38" s="13">
        <v>4.5563996579822729E-3</v>
      </c>
      <c r="I38" s="13">
        <v>-11.824173576566491</v>
      </c>
      <c r="J38" s="23">
        <v>7.7408757508657335E-32</v>
      </c>
      <c r="K38" s="13">
        <v>5.9946618346165481</v>
      </c>
      <c r="L38" s="25">
        <v>474277</v>
      </c>
      <c r="M38" s="25">
        <v>493920.30199999997</v>
      </c>
      <c r="N38" s="25">
        <v>263229</v>
      </c>
      <c r="O38" s="25">
        <v>253584.23500000028</v>
      </c>
      <c r="P38" s="14">
        <v>-5.1733015434122141E-2</v>
      </c>
      <c r="Q38" s="15">
        <v>-5.5924755030654458E-2</v>
      </c>
      <c r="R38" s="62">
        <f t="shared" si="0"/>
        <v>-14181.636222010928</v>
      </c>
      <c r="S38" s="27">
        <f>IFERROR($Q38*$O38*Controls!$C$5,"-")</f>
        <v>-8820977.7300907969</v>
      </c>
      <c r="T38" s="27" t="str">
        <f>IFERROR(INDEX('Vendor Level Info'!$I$4:$I$50,MATCH(SUBSTITUTE(SUBSTITUTE('Model 3'!$D38,"_pre",""),"_post",""),'Vendor Level Info'!$F$4:$F$50,0)),"-")</f>
        <v>-</v>
      </c>
      <c r="U38" s="375">
        <f t="shared" si="1"/>
        <v>0</v>
      </c>
      <c r="V38" s="27">
        <f>IFERROR($Q38*$O38*Controls!$C$4,"-")</f>
        <v>-7487903.9252217701</v>
      </c>
      <c r="W38" s="27">
        <f>IFERROR($T38*(1-Controls!$C$6),0)</f>
        <v>0</v>
      </c>
      <c r="X38" s="77" t="str">
        <f t="shared" si="2"/>
        <v>-</v>
      </c>
      <c r="Y38" s="77" t="str">
        <f>IFERROR(R38/INDEX('Vendor Level Info'!$N$4:$N$300,MATCH('Model 3'!$D38,'Vendor Level Info'!$M$4:$M$300,0)),"-")</f>
        <v>-</v>
      </c>
    </row>
    <row r="39" spans="2:25" x14ac:dyDescent="0.35">
      <c r="B39" s="341">
        <f>IFERROR(INDEX(Controls!$L$4:$L$100,MATCH('Model 3'!$D39,Controls!$J$4:$J$100,0)),"-")</f>
        <v>6.5</v>
      </c>
      <c r="C39" s="365" t="str">
        <f>IFERROR(INDEX(Controls!$F$4:$F$200,MATCH('Model 3'!$E39,Controls!$G$4:$G$100,0)),"-")</f>
        <v>No Ad &amp; Tf</v>
      </c>
      <c r="D39" s="342" t="str">
        <f>IFERROR(INDEX(Controls!$H$4:$H$200,MATCH('Model 3'!$E39,Controls!$G$4:$G$200,0)),"-")</f>
        <v>hcp_osrch_sessions</v>
      </c>
      <c r="E39" s="11" t="s">
        <v>270</v>
      </c>
      <c r="F39" s="12">
        <v>1</v>
      </c>
      <c r="G39" s="13">
        <v>-0.60667995143956366</v>
      </c>
      <c r="H39" s="13">
        <v>0.14051814087369199</v>
      </c>
      <c r="I39" s="13">
        <v>-4.3174493176997846</v>
      </c>
      <c r="J39" s="23">
        <v>1.6089234199602692E-5</v>
      </c>
      <c r="K39" s="13">
        <v>6.6301191702411959</v>
      </c>
      <c r="L39" s="25">
        <v>13514</v>
      </c>
      <c r="M39" s="25">
        <v>493920.30199999997</v>
      </c>
      <c r="N39" s="25">
        <v>6536</v>
      </c>
      <c r="O39" s="25">
        <v>253584.23500000028</v>
      </c>
      <c r="P39" s="14">
        <v>-1.6599181751703464E-2</v>
      </c>
      <c r="Q39" s="15">
        <v>-1.5636855984398967E-2</v>
      </c>
      <c r="R39" s="62">
        <f t="shared" si="0"/>
        <v>-3965.2601626089881</v>
      </c>
      <c r="S39" s="27">
        <f>IFERROR($Q39*$O39*Controls!$C$5,"-")</f>
        <v>-2466391.8211427908</v>
      </c>
      <c r="T39" s="27" t="str">
        <f>IFERROR(INDEX('Vendor Level Info'!$I$4:$I$50,MATCH(SUBSTITUTE(SUBSTITUTE('Model 3'!$D39,"_pre",""),"_post",""),'Vendor Level Info'!$F$4:$F$50,0)),"-")</f>
        <v>-</v>
      </c>
      <c r="U39" s="375">
        <f t="shared" si="1"/>
        <v>0</v>
      </c>
      <c r="V39" s="27">
        <f>IFERROR($Q39*$O39*Controls!$C$4,"-")</f>
        <v>-2093657.3658575458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3'!$D39,'Vendor Level Info'!$M$4:$M$300,0)),"-")</f>
        <v>-0.5239508671523504</v>
      </c>
    </row>
    <row r="40" spans="2:25" x14ac:dyDescent="0.35">
      <c r="B40" s="341">
        <f>IFERROR(INDEX(Controls!$L$4:$L$100,MATCH('Model 3'!$D40,Controls!$J$4:$J$100,0)),"-")</f>
        <v>12</v>
      </c>
      <c r="C40" s="365" t="str">
        <f>IFERROR(INDEX(Controls!$F$4:$F$200,MATCH('Model 3'!$E40,Controls!$G$4:$G$100,0)),"-")</f>
        <v>No Ad &amp; Tf</v>
      </c>
      <c r="D40" s="342" t="str">
        <f>IFERROR(INDEX(Controls!$H$4:$H$200,MATCH('Model 3'!$E40,Controls!$G$4:$G$200,0)),"-")</f>
        <v>hcp_rdtl_totdet</v>
      </c>
      <c r="E40" s="11" t="s">
        <v>23</v>
      </c>
      <c r="F40" s="12">
        <v>1</v>
      </c>
      <c r="G40" s="13">
        <v>7.3963579245690456E-2</v>
      </c>
      <c r="H40" s="13">
        <v>6.5906227582667315E-3</v>
      </c>
      <c r="I40" s="13">
        <v>11.222547846926403</v>
      </c>
      <c r="J40" s="23">
        <v>6.9749733891367771E-29</v>
      </c>
      <c r="K40" s="13">
        <v>5.5202261605409557</v>
      </c>
      <c r="L40" s="25">
        <v>345644</v>
      </c>
      <c r="M40" s="25">
        <v>493920.30199999997</v>
      </c>
      <c r="N40" s="25">
        <v>169398</v>
      </c>
      <c r="O40" s="25">
        <v>253584.23500000028</v>
      </c>
      <c r="P40" s="14">
        <v>5.1759499014878384E-2</v>
      </c>
      <c r="Q40" s="15">
        <v>4.9408759172515034E-2</v>
      </c>
      <c r="R40" s="62">
        <f t="shared" si="0"/>
        <v>12529.282397061472</v>
      </c>
      <c r="S40" s="27">
        <f>IFERROR($Q40*$O40*Controls!$C$5,"-")</f>
        <v>7793213.650972235</v>
      </c>
      <c r="T40" s="27">
        <f>IFERROR(INDEX('Vendor Level Info'!$I$4:$I$50,MATCH(SUBSTITUTE(SUBSTITUTE('Model 3'!$D40,"_pre",""),"_post",""),'Vendor Level Info'!$F$4:$F$50,0)),"-")</f>
        <v>0</v>
      </c>
      <c r="U40" s="375">
        <f t="shared" si="1"/>
        <v>0</v>
      </c>
      <c r="V40" s="27">
        <f>IFERROR($Q40*$O40*Controls!$C$4,"-")</f>
        <v>6615461.1056484571</v>
      </c>
      <c r="W40" s="27">
        <f>IFERROR($T40*(1-Controls!$C$6),0)</f>
        <v>0</v>
      </c>
      <c r="X40" s="77" t="str">
        <f t="shared" si="2"/>
        <v>-</v>
      </c>
      <c r="Y40" s="77">
        <f>IFERROR(R40/INDEX('Vendor Level Info'!$N$4:$N$300,MATCH('Model 3'!$D40,'Vendor Level Info'!$M$4:$M$300,0)),"-")</f>
        <v>7.3960522989648905E-2</v>
      </c>
    </row>
    <row r="41" spans="2:25" x14ac:dyDescent="0.35">
      <c r="B41" s="341" t="str">
        <f>IFERROR(INDEX(Controls!$L$4:$L$100,MATCH('Model 3'!$D41,Controls!$J$4:$J$100,0)),"-")</f>
        <v>-</v>
      </c>
      <c r="C41" s="365" t="str">
        <f>IFERROR(INDEX(Controls!$F$4:$F$200,MATCH('Model 3'!$E41,Controls!$G$4:$G$100,0)),"-")</f>
        <v>-</v>
      </c>
      <c r="D41" s="342" t="str">
        <f>IFERROR(INDEX(Controls!$H$4:$H$200,MATCH('Model 3'!$E41,Controls!$G$4:$G$200,0)),"-")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62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3'!$D41,"_pre",""),"_post",""),'Vendor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3'!$D41,'Vendor Level Info'!$M$4:$M$300,0)),"-")</f>
        <v>-</v>
      </c>
    </row>
    <row r="42" spans="2:25" x14ac:dyDescent="0.35">
      <c r="B42" s="341" t="str">
        <f>IFERROR(INDEX(Controls!$L$4:$L$100,MATCH('Model 3'!$D42,Controls!$J$4:$J$100,0)),"-")</f>
        <v>-</v>
      </c>
      <c r="C42" s="365" t="str">
        <f>IFERROR(INDEX(Controls!$F$4:$F$200,MATCH('Model 3'!$E42,Controls!$G$4:$G$100,0)),"-")</f>
        <v>-</v>
      </c>
      <c r="D42" s="342" t="str">
        <f>IFERROR(INDEX(Controls!$H$4:$H$200,MATCH('Model 3'!$E42,Controls!$G$4:$G$200,0)),"-")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62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3'!$D42,"_pre",""),"_post",""),'Vendor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3'!$D42,'Vendor Level Info'!$M$4:$M$300,0)),"-")</f>
        <v>-</v>
      </c>
    </row>
    <row r="43" spans="2:25" x14ac:dyDescent="0.35">
      <c r="B43" s="341" t="str">
        <f>IFERROR(INDEX(Controls!$L$4:$L$100,MATCH('Model 3'!$D43,Controls!$J$4:$J$100,0)),"-")</f>
        <v>-</v>
      </c>
      <c r="C43" s="365" t="str">
        <f>IFERROR(INDEX(Controls!$F$4:$F$200,MATCH('Model 3'!$E43,Controls!$G$4:$G$100,0)),"-")</f>
        <v>-</v>
      </c>
      <c r="D43" s="342" t="str">
        <f>IFERROR(INDEX(Controls!$H$4:$H$200,MATCH('Model 3'!$E43,Controls!$G$4:$G$200,0)),"-")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62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3'!$D43,"_pre",""),"_post",""),'Vendor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3'!$D43,'Vendor Level Info'!$M$4:$M$300,0)),"-")</f>
        <v>-</v>
      </c>
    </row>
    <row r="44" spans="2:25" x14ac:dyDescent="0.35">
      <c r="B44" s="341" t="str">
        <f>IFERROR(INDEX(Controls!$L$4:$L$100,MATCH('Model 3'!$D44,Controls!$J$4:$J$100,0)),"-")</f>
        <v>-</v>
      </c>
      <c r="C44" s="365" t="str">
        <f>IFERROR(INDEX(Controls!$F$4:$F$200,MATCH('Model 3'!$E44,Controls!$G$4:$G$100,0)),"-")</f>
        <v>-</v>
      </c>
      <c r="D44" s="342" t="str">
        <f>IFERROR(INDEX(Controls!$H$4:$H$200,MATCH('Model 3'!$E44,Controls!$G$4:$G$200,0)),"-")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62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3'!$D44,"_pre",""),"_post",""),'Vendor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3'!$D44,'Vendor Level Info'!$M$4:$M$300,0)),"-")</f>
        <v>-</v>
      </c>
    </row>
    <row r="45" spans="2:25" x14ac:dyDescent="0.35">
      <c r="B45" s="341" t="str">
        <f>IFERROR(INDEX(Controls!$L$4:$L$100,MATCH('Model 3'!$D45,Controls!$J$4:$J$100,0)),"-")</f>
        <v>-</v>
      </c>
      <c r="C45" s="365" t="str">
        <f>IFERROR(INDEX(Controls!$F$4:$F$200,MATCH('Model 3'!$E45,Controls!$G$4:$G$100,0)),"-")</f>
        <v>-</v>
      </c>
      <c r="D45" s="342" t="str">
        <f>IFERROR(INDEX(Controls!$H$4:$H$200,MATCH('Model 3'!$E45,Controls!$G$4:$G$200,0)),"-")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3'!$D45,"_pre",""),"_post",""),'Vendor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3'!$D45,'Vendor Level Info'!$M$4:$M$300,0)),"-")</f>
        <v>-</v>
      </c>
    </row>
    <row r="46" spans="2:25" x14ac:dyDescent="0.35">
      <c r="B46" s="341" t="str">
        <f>IFERROR(INDEX(Controls!$L$4:$L$100,MATCH('Model 3'!$D46,Controls!$J$4:$J$100,0)),"-")</f>
        <v>-</v>
      </c>
      <c r="C46" s="365" t="str">
        <f>IFERROR(INDEX(Controls!$F$4:$F$200,MATCH('Model 3'!$E46,Controls!$G$4:$G$100,0)),"-")</f>
        <v>-</v>
      </c>
      <c r="D46" s="342" t="str">
        <f>IFERROR(INDEX(Controls!$H$4:$H$200,MATCH('Model 3'!$E46,Controls!$G$4:$G$200,0)),"-")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3'!$D46,"_pre",""),"_post",""),'Vendor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3'!$D46,'Vendor Level Info'!$M$4:$M$300,0)),"-")</f>
        <v>-</v>
      </c>
    </row>
    <row r="47" spans="2:25" x14ac:dyDescent="0.35">
      <c r="B47" s="341" t="str">
        <f>IFERROR(INDEX(Controls!$L$4:$L$100,MATCH('Model 3'!$D47,Controls!$J$4:$J$100,0)),"-")</f>
        <v>-</v>
      </c>
      <c r="C47" s="365" t="str">
        <f>IFERROR(INDEX(Controls!$F$4:$F$200,MATCH('Model 3'!$E47,Controls!$G$4:$G$100,0)),"-")</f>
        <v>-</v>
      </c>
      <c r="D47" s="342" t="str">
        <f>IFERROR(INDEX(Controls!$H$4:$H$200,MATCH('Model 3'!$E47,Controls!$G$4:$G$200,0)),"-")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3'!$D47,"_pre",""),"_post",""),'Vendor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3'!$D47,'Vendor Level Info'!$M$4:$M$300,0)),"-")</f>
        <v>-</v>
      </c>
    </row>
    <row r="48" spans="2:25" x14ac:dyDescent="0.35">
      <c r="B48" s="341" t="str">
        <f>IFERROR(INDEX(Controls!$L$4:$L$100,MATCH('Model 3'!$D48,Controls!$J$4:$J$100,0)),"-")</f>
        <v>-</v>
      </c>
      <c r="C48" s="365" t="str">
        <f>IFERROR(INDEX(Controls!$F$4:$F$200,MATCH('Model 3'!$E48,Controls!$G$4:$G$100,0)),"-")</f>
        <v>-</v>
      </c>
      <c r="D48" s="342" t="str">
        <f>IFERROR(INDEX(Controls!$H$4:$H$200,MATCH('Model 3'!$E48,Controls!$G$4:$G$200,0)),"-")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3'!$D48,"_pre",""),"_post",""),'Vendor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3'!$D48,'Vendor Level Info'!$M$4:$M$300,0)),"-")</f>
        <v>-</v>
      </c>
    </row>
    <row r="49" spans="2:25" x14ac:dyDescent="0.35">
      <c r="B49" s="341" t="str">
        <f>IFERROR(INDEX(Controls!$L$4:$L$100,MATCH('Model 3'!$D49,Controls!$J$4:$J$100,0)),"-")</f>
        <v>-</v>
      </c>
      <c r="C49" s="365" t="str">
        <f>IFERROR(INDEX(Controls!$F$4:$F$200,MATCH('Model 3'!$E49,Controls!$G$4:$G$100,0)),"-")</f>
        <v>-</v>
      </c>
      <c r="D49" s="342" t="str">
        <f>IFERROR(INDEX(Controls!$H$4:$H$200,MATCH('Model 3'!$E49,Controls!$G$4:$G$200,0)),"-")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3'!$D49,"_pre",""),"_post",""),'Vendor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3'!$D49,'Vendor Level Info'!$M$4:$M$300,0)),"-")</f>
        <v>-</v>
      </c>
    </row>
    <row r="50" spans="2:25" x14ac:dyDescent="0.35">
      <c r="B50" s="341" t="str">
        <f>IFERROR(INDEX(Controls!$L$4:$L$100,MATCH('Model 3'!$D50,Controls!$J$4:$J$100,0)),"-")</f>
        <v>-</v>
      </c>
      <c r="C50" s="365" t="str">
        <f>IFERROR(INDEX(Controls!$F$4:$F$200,MATCH('Model 3'!$E50,Controls!$G$4:$G$100,0)),"-")</f>
        <v>-</v>
      </c>
      <c r="D50" s="342" t="str">
        <f>IFERROR(INDEX(Controls!$H$4:$H$200,MATCH('Model 3'!$E50,Controls!$G$4:$G$200,0)),"-")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3'!$D50,"_pre",""),"_post",""),'Vendor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3'!$D50,'Vendor Level Info'!$M$4:$M$300,0)),"-")</f>
        <v>-</v>
      </c>
    </row>
    <row r="51" spans="2:25" x14ac:dyDescent="0.35">
      <c r="B51" s="341" t="str">
        <f>IFERROR(INDEX(Controls!$L$4:$L$100,MATCH('Model 3'!$D51,Controls!$J$4:$J$100,0)),"-")</f>
        <v>-</v>
      </c>
      <c r="C51" s="365" t="str">
        <f>IFERROR(INDEX(Controls!$F$4:$F$200,MATCH('Model 3'!$E51,Controls!$G$4:$G$100,0)),"-")</f>
        <v>-</v>
      </c>
      <c r="D51" s="342" t="str">
        <f>IFERROR(INDEX(Controls!$H$4:$H$200,MATCH('Model 3'!$E51,Controls!$G$4:$G$200,0)),"-")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3'!$D51,"_pre",""),"_post",""),'Vendor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3'!$D51,'Vendor Level Info'!$M$4:$M$300,0)),"-")</f>
        <v>-</v>
      </c>
    </row>
    <row r="52" spans="2:25" x14ac:dyDescent="0.35">
      <c r="B52" s="341" t="str">
        <f>IFERROR(INDEX(Controls!$L$4:$L$100,MATCH('Model 3'!$D52,Controls!$J$4:$J$100,0)),"-")</f>
        <v>-</v>
      </c>
      <c r="C52" s="365" t="str">
        <f>IFERROR(INDEX(Controls!$F$4:$F$200,MATCH('Model 3'!$E52,Controls!$G$4:$G$100,0)),"-")</f>
        <v>-</v>
      </c>
      <c r="D52" s="342" t="str">
        <f>IFERROR(INDEX(Controls!$H$4:$H$200,MATCH('Model 3'!$E52,Controls!$G$4:$G$200,0)),"-")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3'!$D52,"_pre",""),"_post",""),'Vendor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3'!$D52,'Vendor Level Info'!$M$4:$M$300,0)),"-")</f>
        <v>-</v>
      </c>
    </row>
    <row r="53" spans="2:25" x14ac:dyDescent="0.35">
      <c r="B53" s="341" t="str">
        <f>IFERROR(INDEX(Controls!$L$4:$L$100,MATCH('Model 3'!$D53,Controls!$J$4:$J$100,0)),"-")</f>
        <v>-</v>
      </c>
      <c r="C53" s="365" t="str">
        <f>IFERROR(INDEX(Controls!$F$4:$F$200,MATCH('Model 3'!$E53,Controls!$G$4:$G$100,0)),"-")</f>
        <v>-</v>
      </c>
      <c r="D53" s="342" t="str">
        <f>IFERROR(INDEX(Controls!$H$4:$H$200,MATCH('Model 3'!$E53,Controls!$G$4:$G$200,0)),"-")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3'!$D53,"_pre",""),"_post",""),'Vendor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3'!$D53,'Vendor Level Info'!$M$4:$M$300,0)),"-")</f>
        <v>-</v>
      </c>
    </row>
    <row r="54" spans="2:25" x14ac:dyDescent="0.35">
      <c r="B54" s="341" t="str">
        <f>IFERROR(INDEX(Controls!$L$4:$L$100,MATCH('Model 3'!$D54,Controls!$J$4:$J$100,0)),"-")</f>
        <v>-</v>
      </c>
      <c r="C54" s="365" t="str">
        <f>IFERROR(INDEX(Controls!$F$4:$F$200,MATCH('Model 3'!$E54,Controls!$G$4:$G$100,0)),"-")</f>
        <v>-</v>
      </c>
      <c r="D54" s="342" t="str">
        <f>IFERROR(INDEX(Controls!$H$4:$H$200,MATCH('Model 3'!$E54,Controls!$G$4:$G$200,0)),"-")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3'!$D54,"_pre",""),"_post",""),'Vendor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3'!$D54,'Vendor Level Info'!$M$4:$M$300,0)),"-")</f>
        <v>-</v>
      </c>
    </row>
    <row r="55" spans="2:25" x14ac:dyDescent="0.35">
      <c r="B55" s="341" t="str">
        <f>IFERROR(INDEX(Controls!$L$4:$L$100,MATCH('Model 3'!$D55,Controls!$J$4:$J$100,0)),"-")</f>
        <v>-</v>
      </c>
      <c r="C55" s="365" t="str">
        <f>IFERROR(INDEX(Controls!$F$4:$F$200,MATCH('Model 3'!$E55,Controls!$G$4:$G$100,0)),"-")</f>
        <v>-</v>
      </c>
      <c r="D55" s="342" t="str">
        <f>IFERROR(INDEX(Controls!$H$4:$H$200,MATCH('Model 3'!$E55,Controls!$G$4:$G$200,0)),"-")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3'!$D55,"_pre",""),"_post",""),'Vendor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3'!$D55,'Vendor Level Info'!$M$4:$M$300,0)),"-")</f>
        <v>-</v>
      </c>
    </row>
    <row r="56" spans="2:25" x14ac:dyDescent="0.35">
      <c r="B56" s="341" t="str">
        <f>IFERROR(INDEX(Controls!$L$4:$L$100,MATCH('Model 3'!$D56,Controls!$J$4:$J$100,0)),"-")</f>
        <v>-</v>
      </c>
      <c r="C56" s="365" t="str">
        <f>IFERROR(INDEX(Controls!$F$4:$F$200,MATCH('Model 3'!$E56,Controls!$G$4:$G$100,0)),"-")</f>
        <v>-</v>
      </c>
      <c r="D56" s="342" t="str">
        <f>IFERROR(INDEX(Controls!$H$4:$H$200,MATCH('Model 3'!$E56,Controls!$G$4:$G$200,0)),"-")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3'!$D56,"_pre",""),"_post",""),'Vendor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3'!$D56,'Vendor Level Info'!$M$4:$M$300,0)),"-")</f>
        <v>-</v>
      </c>
    </row>
    <row r="57" spans="2:25" x14ac:dyDescent="0.35">
      <c r="B57" s="341" t="str">
        <f>IFERROR(INDEX(Controls!$L$4:$L$100,MATCH('Model 3'!$D57,Controls!$J$4:$J$100,0)),"-")</f>
        <v>-</v>
      </c>
      <c r="C57" s="365" t="str">
        <f>IFERROR(INDEX(Controls!$F$4:$F$200,MATCH('Model 3'!$E57,Controls!$G$4:$G$100,0)),"-")</f>
        <v>-</v>
      </c>
      <c r="D57" s="342" t="str">
        <f>IFERROR(INDEX(Controls!$H$4:$H$200,MATCH('Model 3'!$E57,Controls!$G$4:$G$200,0)),"-")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3'!$D57,"_pre",""),"_post",""),'Vendor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3'!$D57,'Vendor Level Info'!$M$4:$M$300,0)),"-")</f>
        <v>-</v>
      </c>
    </row>
    <row r="58" spans="2:25" x14ac:dyDescent="0.35">
      <c r="B58" s="341" t="str">
        <f>IFERROR(INDEX(Controls!$L$4:$L$100,MATCH('Model 3'!$D58,Controls!$J$4:$J$100,0)),"-")</f>
        <v>-</v>
      </c>
      <c r="C58" s="365" t="str">
        <f>IFERROR(INDEX(Controls!$F$4:$F$200,MATCH('Model 3'!$E58,Controls!$G$4:$G$100,0)),"-")</f>
        <v>-</v>
      </c>
      <c r="D58" s="342" t="str">
        <f>IFERROR(INDEX(Controls!$H$4:$H$200,MATCH('Model 3'!$E58,Controls!$G$4:$G$200,0)),"-")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3'!$D58,"_pre",""),"_post",""),'Vendor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3'!$D58,'Vendor Level Info'!$M$4:$M$300,0)),"-")</f>
        <v>-</v>
      </c>
    </row>
    <row r="59" spans="2:25" x14ac:dyDescent="0.35">
      <c r="B59" s="341" t="str">
        <f>IFERROR(INDEX(Controls!$L$4:$L$100,MATCH('Model 3'!$D59,Controls!$J$4:$J$100,0)),"-")</f>
        <v>-</v>
      </c>
      <c r="C59" s="365" t="str">
        <f>IFERROR(INDEX(Controls!$F$4:$F$200,MATCH('Model 3'!$E59,Controls!$G$4:$G$100,0)),"-")</f>
        <v>-</v>
      </c>
      <c r="D59" s="342" t="str">
        <f>IFERROR(INDEX(Controls!$H$4:$H$200,MATCH('Model 3'!$E59,Controls!$G$4:$G$200,0)),"-")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3'!$D59,"_pre",""),"_post",""),'Vendor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3'!$D59,'Vendor Level Info'!$M$4:$M$300,0)),"-")</f>
        <v>-</v>
      </c>
    </row>
    <row r="60" spans="2:25" x14ac:dyDescent="0.35">
      <c r="B60" s="341" t="str">
        <f>IFERROR(INDEX(Controls!$L$4:$L$100,MATCH('Model 3'!$D60,Controls!$J$4:$J$100,0)),"-")</f>
        <v>-</v>
      </c>
      <c r="C60" s="365" t="str">
        <f>IFERROR(INDEX(Controls!$F$4:$F$200,MATCH('Model 3'!$E60,Controls!$G$4:$G$100,0)),"-")</f>
        <v>-</v>
      </c>
      <c r="D60" s="342" t="str">
        <f>IFERROR(INDEX(Controls!$H$4:$H$200,MATCH('Model 3'!$E60,Controls!$G$4:$G$200,0)),"-")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3'!$D60,"_pre",""),"_post",""),'Vendor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3'!$D60,'Vendor Level Info'!$M$4:$M$300,0)),"-")</f>
        <v>-</v>
      </c>
    </row>
    <row r="61" spans="2:25" x14ac:dyDescent="0.35">
      <c r="B61" s="341" t="str">
        <f>IFERROR(INDEX(Controls!$L$4:$L$100,MATCH('Model 3'!$D61,Controls!$J$4:$J$100,0)),"-")</f>
        <v>-</v>
      </c>
      <c r="C61" s="365" t="str">
        <f>IFERROR(INDEX(Controls!$F$4:$F$200,MATCH('Model 3'!$E61,Controls!$G$4:$G$100,0)),"-")</f>
        <v>-</v>
      </c>
      <c r="D61" s="342" t="str">
        <f>IFERROR(INDEX(Controls!$H$4:$H$200,MATCH('Model 3'!$E61,Controls!$G$4:$G$200,0)),"-")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3'!$D61,"_pre",""),"_post",""),'Vendor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3'!$D61,'Vendor Level Info'!$M$4:$M$300,0)),"-")</f>
        <v>-</v>
      </c>
    </row>
    <row r="62" spans="2:25" x14ac:dyDescent="0.35">
      <c r="B62" s="341" t="str">
        <f>IFERROR(INDEX(Controls!$L$4:$L$100,MATCH('Model 3'!$D62,Controls!$J$4:$J$100,0)),"-")</f>
        <v>-</v>
      </c>
      <c r="C62" s="365" t="str">
        <f>IFERROR(INDEX(Controls!$F$4:$F$200,MATCH('Model 3'!$E62,Controls!$G$4:$G$100,0)),"-")</f>
        <v>-</v>
      </c>
      <c r="D62" s="342" t="str">
        <f>IFERROR(INDEX(Controls!$H$4:$H$200,MATCH('Model 3'!$E62,Controls!$G$4:$G$200,0)),"-")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3'!$D62,"_pre",""),"_post",""),'Vendor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3'!$D62,'Vendor Level Info'!$M$4:$M$300,0)),"-")</f>
        <v>-</v>
      </c>
    </row>
    <row r="63" spans="2:25" x14ac:dyDescent="0.35">
      <c r="B63" s="341" t="str">
        <f>IFERROR(INDEX(Controls!$L$4:$L$100,MATCH('Model 3'!$D63,Controls!$J$4:$J$100,0)),"-")</f>
        <v>-</v>
      </c>
      <c r="C63" s="365" t="str">
        <f>IFERROR(INDEX(Controls!$F$4:$F$200,MATCH('Model 3'!$E63,Controls!$G$4:$G$100,0)),"-")</f>
        <v>-</v>
      </c>
      <c r="D63" s="342" t="str">
        <f>IFERROR(INDEX(Controls!$H$4:$H$200,MATCH('Model 3'!$E63,Controls!$G$4:$G$200,0)),"-")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3'!$D63,"_pre",""),"_post",""),'Vendor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3'!$D63,'Vendor Level Info'!$M$4:$M$300,0)),"-")</f>
        <v>-</v>
      </c>
    </row>
    <row r="64" spans="2:25" x14ac:dyDescent="0.35">
      <c r="B64" s="341" t="str">
        <f>IFERROR(INDEX(Controls!$L$4:$L$100,MATCH('Model 3'!$D64,Controls!$J$4:$J$100,0)),"-")</f>
        <v>-</v>
      </c>
      <c r="C64" s="365" t="str">
        <f>IFERROR(INDEX(Controls!$F$4:$F$200,MATCH('Model 3'!$E64,Controls!$G$4:$G$100,0)),"-")</f>
        <v>-</v>
      </c>
      <c r="D64" s="342" t="str">
        <f>IFERROR(INDEX(Controls!$H$4:$H$200,MATCH('Model 3'!$E64,Controls!$G$4:$G$200,0)),"-")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3'!$D64,"_pre",""),"_post",""),'Vendor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3'!$D64,'Vendor Level Info'!$M$4:$M$300,0)),"-")</f>
        <v>-</v>
      </c>
    </row>
    <row r="65" spans="2:25" x14ac:dyDescent="0.35">
      <c r="B65" s="341" t="str">
        <f>IFERROR(INDEX(Controls!$L$4:$L$100,MATCH('Model 3'!$D65,Controls!$J$4:$J$100,0)),"-")</f>
        <v>-</v>
      </c>
      <c r="C65" s="365" t="str">
        <f>IFERROR(INDEX(Controls!$F$4:$F$200,MATCH('Model 3'!$E65,Controls!$G$4:$G$100,0)),"-")</f>
        <v>-</v>
      </c>
      <c r="D65" s="342" t="str">
        <f>IFERROR(INDEX(Controls!$H$4:$H$200,MATCH('Model 3'!$E65,Controls!$G$4:$G$200,0)),"-")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3'!$D65,"_pre",""),"_post",""),'Vendor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3'!$D65,'Vendor Level Info'!$M$4:$M$300,0)),"-")</f>
        <v>-</v>
      </c>
    </row>
    <row r="66" spans="2:25" x14ac:dyDescent="0.35">
      <c r="B66" s="341" t="str">
        <f>IFERROR(INDEX(Controls!$L$4:$L$100,MATCH('Model 3'!$D66,Controls!$J$4:$J$100,0)),"-")</f>
        <v>-</v>
      </c>
      <c r="C66" s="365" t="str">
        <f>IFERROR(INDEX(Controls!$F$4:$F$200,MATCH('Model 3'!$E66,Controls!$G$4:$G$100,0)),"-")</f>
        <v>-</v>
      </c>
      <c r="D66" s="342" t="str">
        <f>IFERROR(INDEX(Controls!$H$4:$H$200,MATCH('Model 3'!$E66,Controls!$G$4:$G$200,0)),"-")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3'!$D66,"_pre",""),"_post",""),'Vendor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3'!$D66,'Vendor Level Info'!$M$4:$M$300,0)),"-")</f>
        <v>-</v>
      </c>
    </row>
    <row r="67" spans="2:25" x14ac:dyDescent="0.35">
      <c r="B67" s="341" t="str">
        <f>IFERROR(INDEX(Controls!$L$4:$L$100,MATCH('Model 3'!$D67,Controls!$J$4:$J$100,0)),"-")</f>
        <v>-</v>
      </c>
      <c r="C67" s="365" t="str">
        <f>IFERROR(INDEX(Controls!$F$4:$F$200,MATCH('Model 3'!$E67,Controls!$G$4:$G$100,0)),"-")</f>
        <v>-</v>
      </c>
      <c r="D67" s="342" t="str">
        <f>IFERROR(INDEX(Controls!$H$4:$H$200,MATCH('Model 3'!$E67,Controls!$G$4:$G$200,0)),"-")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3'!$D67,"_pre",""),"_post",""),'Vendor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3'!$D67,'Vendor Level Info'!$M$4:$M$300,0)),"-")</f>
        <v>-</v>
      </c>
    </row>
    <row r="68" spans="2:25" x14ac:dyDescent="0.35">
      <c r="B68" s="341" t="str">
        <f>IFERROR(INDEX(Controls!$L$4:$L$100,MATCH('Model 3'!$D68,Controls!$J$4:$J$100,0)),"-")</f>
        <v>-</v>
      </c>
      <c r="C68" s="365" t="str">
        <f>IFERROR(INDEX(Controls!$F$4:$F$200,MATCH('Model 3'!$E68,Controls!$G$4:$G$100,0)),"-")</f>
        <v>-</v>
      </c>
      <c r="D68" s="342" t="str">
        <f>IFERROR(INDEX(Controls!$H$4:$H$200,MATCH('Model 3'!$E68,Controls!$G$4:$G$200,0)),"-")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3'!$D68,"_pre",""),"_post",""),'Vendor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3'!$D68,'Vendor Level Info'!$M$4:$M$300,0)),"-")</f>
        <v>-</v>
      </c>
    </row>
    <row r="69" spans="2:25" x14ac:dyDescent="0.35">
      <c r="B69" s="341" t="str">
        <f>IFERROR(INDEX(Controls!$L$4:$L$100,MATCH('Model 3'!$D69,Controls!$J$4:$J$100,0)),"-")</f>
        <v>-</v>
      </c>
      <c r="C69" s="365" t="str">
        <f>IFERROR(INDEX(Controls!$F$4:$F$200,MATCH('Model 3'!$E69,Controls!$G$4:$G$100,0)),"-")</f>
        <v>-</v>
      </c>
      <c r="D69" s="342" t="str">
        <f>IFERROR(INDEX(Controls!$H$4:$H$200,MATCH('Model 3'!$E69,Controls!$G$4:$G$200,0)),"-")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3'!$D69,"_pre",""),"_post",""),'Vendor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3'!$D69,'Vendor Level Info'!$M$4:$M$300,0)),"-")</f>
        <v>-</v>
      </c>
    </row>
    <row r="70" spans="2:25" x14ac:dyDescent="0.35">
      <c r="B70" s="341" t="str">
        <f>IFERROR(INDEX(Controls!$L$4:$L$100,MATCH('Model 3'!$D70,Controls!$J$4:$J$100,0)),"-")</f>
        <v>-</v>
      </c>
      <c r="C70" s="365" t="str">
        <f>IFERROR(INDEX(Controls!$F$4:$F$200,MATCH('Model 3'!$E70,Controls!$G$4:$G$100,0)),"-")</f>
        <v>-</v>
      </c>
      <c r="D70" s="342" t="str">
        <f>IFERROR(INDEX(Controls!$H$4:$H$200,MATCH('Model 3'!$E70,Controls!$G$4:$G$200,0)),"-")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3'!$D70,"_pre",""),"_post",""),'Vendor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3'!$D70,'Vendor Level Info'!$M$4:$M$300,0)),"-")</f>
        <v>-</v>
      </c>
    </row>
    <row r="71" spans="2:25" x14ac:dyDescent="0.35">
      <c r="B71" s="341" t="str">
        <f>IFERROR(INDEX(Controls!$L$4:$L$100,MATCH('Model 3'!$D71,Controls!$J$4:$J$100,0)),"-")</f>
        <v>-</v>
      </c>
      <c r="C71" s="365" t="str">
        <f>IFERROR(INDEX(Controls!$F$4:$F$200,MATCH('Model 3'!$E71,Controls!$G$4:$G$100,0)),"-")</f>
        <v>-</v>
      </c>
      <c r="D71" s="342" t="str">
        <f>IFERROR(INDEX(Controls!$H$4:$H$200,MATCH('Model 3'!$E71,Controls!$G$4:$G$200,0)),"-")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3'!$D71,"_pre",""),"_post",""),'Vendor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3'!$D71,'Vendor Level Info'!$M$4:$M$300,0)),"-")</f>
        <v>-</v>
      </c>
    </row>
    <row r="72" spans="2:25" ht="15" thickBot="1" x14ac:dyDescent="0.4">
      <c r="B72" s="343" t="str">
        <f>IFERROR(INDEX(Controls!$L$4:$L$100,MATCH('Model 3'!$D72,Controls!$J$4:$J$100,0)),"-")</f>
        <v>-</v>
      </c>
      <c r="C72" s="366" t="str">
        <f>IFERROR(INDEX(Controls!$F$4:$F$200,MATCH('Model 3'!$E72,Controls!$G$4:$G$100,0)),"-")</f>
        <v>-</v>
      </c>
      <c r="D72" s="344" t="str">
        <f>IFERROR(INDEX(Controls!$H$4:$H$200,MATCH('Model 3'!$E72,Controls!$G$4:$G$200,0)),"-")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3'!$D72,"_pre",""),"_post",""),'Vendor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3'!$D72,'Vendor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393A-C829-48F7-9067-7FBE8430FDD0}">
  <sheetPr codeName="Sheet8">
    <tabColor theme="9" tint="0.59999389629810485"/>
  </sheetPr>
  <dimension ref="B1:AC72"/>
  <sheetViews>
    <sheetView showGridLines="0" zoomScale="55" zoomScaleNormal="55" workbookViewId="0">
      <pane xSplit="5" ySplit="4" topLeftCell="T25" activePane="bottomRight" state="frozen"/>
      <selection pane="topRight"/>
      <selection pane="bottomLeft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0.90625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4'!$D5,Controls!$J$4:$J$100,0)),"-")</f>
        <v>16</v>
      </c>
      <c r="C5" s="364" t="str">
        <f>IFERROR(INDEX(Controls!$F$4:$F$200,MATCH('Model 4'!$E5,Controls!$G$4:$G$200,0)),"-")</f>
        <v>No Ad &amp; Tf</v>
      </c>
      <c r="D5" s="346" t="str">
        <f>IFERROR(INDEX(Controls!$H$4:$H$200,MATCH('Model 4'!$E5,Controls!$G$4:$G$200,0)),"-")</f>
        <v>Intercept</v>
      </c>
      <c r="E5" s="28" t="s">
        <v>6</v>
      </c>
      <c r="F5" s="29"/>
      <c r="G5" s="30">
        <v>17873.660048696427</v>
      </c>
      <c r="H5" s="30">
        <v>989.06416709141661</v>
      </c>
      <c r="I5" s="30">
        <v>18.071284597498124</v>
      </c>
      <c r="J5" s="31">
        <v>9.1741150481960795E-71</v>
      </c>
      <c r="K5" s="30">
        <v>0</v>
      </c>
      <c r="L5" s="32">
        <v>5040</v>
      </c>
      <c r="M5" s="32">
        <v>493920.30199999921</v>
      </c>
      <c r="N5" s="32">
        <v>2520</v>
      </c>
      <c r="O5" s="32">
        <v>253584.2350000001</v>
      </c>
      <c r="P5" s="33">
        <v>182.38417469511131</v>
      </c>
      <c r="Q5" s="34">
        <v>177.61996648851212</v>
      </c>
      <c r="R5" s="306">
        <f>IFERROR(G5*N5,"-")</f>
        <v>45041623.322714999</v>
      </c>
      <c r="S5" s="307">
        <f>IFERROR($Q5*$O5*Controls!$C$5,"-")</f>
        <v>28015889706.728729</v>
      </c>
      <c r="T5" s="307" t="str">
        <f>IFERROR(INDEX('Vendor Level Info'!$I$4:$I$50,MATCH(SUBSTITUTE(SUBSTITUTE('Model 4'!$D5,"_pre",""),"_post",""),'Vendor Level Info'!$F$4:$F$50,0)),"-")</f>
        <v>-</v>
      </c>
      <c r="U5" s="377">
        <f>IFERROR(S5/$T5,0)</f>
        <v>0</v>
      </c>
      <c r="V5" s="307">
        <f>IFERROR($Q5*$O5*Controls!$C$4,"-")</f>
        <v>23781977114.39352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4'!$D5,'Vendor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4'!$D6,Controls!$J$4:$J$100,0)),"-")</f>
        <v>17</v>
      </c>
      <c r="C6" s="365" t="str">
        <f>IFERROR(INDEX(Controls!$F$4:$F$200,MATCH('Model 4'!$E6,Controls!$G$4:$G$200,0)),"-")</f>
        <v>No Ad &amp; Tf</v>
      </c>
      <c r="D6" s="342" t="str">
        <f>IFERROR(INDEX(Controls!$H$4:$H$200,MATCH('Model 4'!$E6,Controls!$G$4:$G$200,0)),"-")</f>
        <v>RTIME</v>
      </c>
      <c r="E6" s="11" t="s">
        <v>8</v>
      </c>
      <c r="F6" s="12"/>
      <c r="G6" s="13">
        <v>-1575.655495137541</v>
      </c>
      <c r="H6" s="13">
        <v>86.006980218603246</v>
      </c>
      <c r="I6" s="13">
        <v>-18.320088568773258</v>
      </c>
      <c r="J6" s="23">
        <v>1.2971672110745303E-72</v>
      </c>
      <c r="K6" s="13">
        <v>4027197.4918357828</v>
      </c>
      <c r="L6" s="25">
        <v>63000</v>
      </c>
      <c r="M6" s="25">
        <v>493920.30199999921</v>
      </c>
      <c r="N6" s="25">
        <v>18900</v>
      </c>
      <c r="O6" s="25">
        <v>253584.2350000001</v>
      </c>
      <c r="P6" s="14">
        <v>-200.97634333254285</v>
      </c>
      <c r="Q6" s="15">
        <v>-117.43588420667993</v>
      </c>
      <c r="R6" s="62">
        <f t="shared" ref="R6:R69" si="0">IFERROR(G6*N6,"-")</f>
        <v>-29779888.858099524</v>
      </c>
      <c r="S6" s="27">
        <f>IFERROR($Q6*$O6*Controls!$C$5,"-")</f>
        <v>-18523090869.737904</v>
      </c>
      <c r="T6" s="27" t="str">
        <f>IFERROR(INDEX('Vendor Level Info'!$I$4:$I$50,MATCH(SUBSTITUTE(SUBSTITUTE('Model 4'!$D6,"_pre",""),"_post",""),'Vendor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-15723781317.07655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4'!$D6,'Vendor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4'!$D7,Controls!$J$4:$J$100,0)),"-")</f>
        <v>17.5</v>
      </c>
      <c r="C7" s="365" t="str">
        <f>IFERROR(INDEX(Controls!$F$4:$F$200,MATCH('Model 4'!$E7,Controls!$G$4:$G$200,0)),"-")</f>
        <v>No Ad &amp; Tf</v>
      </c>
      <c r="D7" s="342" t="str">
        <f>IFERROR(INDEX(Controls!$H$4:$H$200,MATCH('Model 4'!$E7,Controls!$G$4:$G$200,0)),"-")</f>
        <v>RTIME_SQ</v>
      </c>
      <c r="E7" s="11" t="s">
        <v>437</v>
      </c>
      <c r="F7" s="12"/>
      <c r="G7" s="13">
        <v>34.675585646154644</v>
      </c>
      <c r="H7" s="13">
        <v>1.8676793923832318</v>
      </c>
      <c r="I7" s="13">
        <v>18.566133881204976</v>
      </c>
      <c r="J7" s="23">
        <v>1.8296030066917326E-74</v>
      </c>
      <c r="K7" s="13">
        <v>1259334.3267293172</v>
      </c>
      <c r="L7" s="25">
        <v>1029000</v>
      </c>
      <c r="M7" s="25">
        <v>493920.30199999921</v>
      </c>
      <c r="N7" s="25">
        <v>171780</v>
      </c>
      <c r="O7" s="25">
        <v>253584.2350000001</v>
      </c>
      <c r="P7" s="14">
        <v>72.2407592589567</v>
      </c>
      <c r="Q7" s="15">
        <v>23.48952056225594</v>
      </c>
      <c r="R7" s="62">
        <f t="shared" si="0"/>
        <v>5956572.1022964446</v>
      </c>
      <c r="S7" s="27">
        <f>IFERROR($Q7*$O7*Controls!$C$5,"-")</f>
        <v>3704987847.6283884</v>
      </c>
      <c r="T7" s="27" t="str">
        <f>IFERROR(INDEX('Vendor Level Info'!$I$4:$I$50,MATCH(SUBSTITUTE(SUBSTITUTE('Model 4'!$D7,"_pre",""),"_post",""),'Vendor Level Info'!$F$4:$F$50,0)),"-")</f>
        <v>-</v>
      </c>
      <c r="U7" s="375">
        <f t="shared" si="1"/>
        <v>0</v>
      </c>
      <c r="V7" s="27">
        <f>IFERROR($Q7*$O7*Controls!$C$4,"-")</f>
        <v>3145070070.0125227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4'!$D7,'Vendor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4'!$D8,Controls!$J$4:$J$100,0)),"-")</f>
        <v>18</v>
      </c>
      <c r="C8" s="365" t="str">
        <f>IFERROR(INDEX(Controls!$F$4:$F$200,MATCH('Model 4'!$E8,Controls!$G$4:$G$200,0)),"-")</f>
        <v>No Ad &amp; Tf</v>
      </c>
      <c r="D8" s="342" t="str">
        <f>IFERROR(INDEX(Controls!$H$4:$H$200,MATCH('Model 4'!$E8,Controls!$G$4:$G$200,0)),"-")</f>
        <v>T1</v>
      </c>
      <c r="E8" s="11" t="s">
        <v>33</v>
      </c>
      <c r="F8" s="12"/>
      <c r="G8" s="13">
        <v>-16338.432471184227</v>
      </c>
      <c r="H8" s="13">
        <v>904.92760564330706</v>
      </c>
      <c r="I8" s="13">
        <v>-18.054960827025873</v>
      </c>
      <c r="J8" s="23">
        <v>1.2109958185328607E-70</v>
      </c>
      <c r="K8" s="13">
        <v>371519.79350048042</v>
      </c>
      <c r="L8" s="25">
        <v>210</v>
      </c>
      <c r="M8" s="25">
        <v>493920.30199999921</v>
      </c>
      <c r="N8" s="25">
        <v>0</v>
      </c>
      <c r="O8" s="25">
        <v>253584.2350000001</v>
      </c>
      <c r="P8" s="14">
        <v>-6.9466081978316678</v>
      </c>
      <c r="Q8" s="15">
        <v>0</v>
      </c>
      <c r="R8" s="62">
        <f t="shared" si="0"/>
        <v>0</v>
      </c>
      <c r="S8" s="27">
        <f>IFERROR($Q8*$O8*Controls!$C$5,"-")</f>
        <v>0</v>
      </c>
      <c r="T8" s="27" t="str">
        <f>IFERROR(INDEX('Vendor Level Info'!$I$4:$I$50,MATCH(SUBSTITUTE(SUBSTITUTE('Model 4'!$D8,"_pre",""),"_post",""),'Vendor Level Info'!$F$4:$F$50,0)),"-")</f>
        <v>-</v>
      </c>
      <c r="U8" s="375">
        <f t="shared" si="1"/>
        <v>0</v>
      </c>
      <c r="V8" s="27">
        <f>IFERROR($Q8*$O8*Controls!$C$4,"-")</f>
        <v>0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4'!$D8,'Vendor Level Info'!$M$4:$M$300,0)),"-")</f>
        <v>-</v>
      </c>
      <c r="AB8" s="117" t="s">
        <v>65</v>
      </c>
      <c r="AC8" s="118">
        <v>0.36159999999999998</v>
      </c>
    </row>
    <row r="9" spans="2:29" x14ac:dyDescent="0.35">
      <c r="B9" s="341">
        <f>IFERROR(INDEX(Controls!$L$4:$L$100,MATCH('Model 4'!$D9,Controls!$J$4:$J$100,0)),"-")</f>
        <v>27</v>
      </c>
      <c r="C9" s="365" t="str">
        <f>IFERROR(INDEX(Controls!$F$4:$F$200,MATCH('Model 4'!$E9,Controls!$G$4:$G$200,0)),"-")</f>
        <v>No Ad &amp; Tf</v>
      </c>
      <c r="D9" s="342" t="str">
        <f>IFERROR(INDEX(Controls!$H$4:$H$200,MATCH('Model 4'!$E9,Controls!$G$4:$G$200,0)),"-")</f>
        <v>T10</v>
      </c>
      <c r="E9" s="11" t="s">
        <v>42</v>
      </c>
      <c r="F9" s="12"/>
      <c r="G9" s="13">
        <v>-5584.3450100906584</v>
      </c>
      <c r="H9" s="13">
        <v>315.83450485207396</v>
      </c>
      <c r="I9" s="13">
        <v>-17.681237877115972</v>
      </c>
      <c r="J9" s="23">
        <v>6.571594922664562E-68</v>
      </c>
      <c r="K9" s="13">
        <v>45255.715174326964</v>
      </c>
      <c r="L9" s="25">
        <v>210</v>
      </c>
      <c r="M9" s="25">
        <v>493920.30199999921</v>
      </c>
      <c r="N9" s="25">
        <v>210</v>
      </c>
      <c r="O9" s="25">
        <v>253584.2350000001</v>
      </c>
      <c r="P9" s="14">
        <v>-2.3742948961005457</v>
      </c>
      <c r="Q9" s="15">
        <v>-4.6245479421030957</v>
      </c>
      <c r="R9" s="62">
        <f t="shared" si="0"/>
        <v>-1172712.4521190382</v>
      </c>
      <c r="S9" s="27">
        <f>IFERROR($Q9*$O9*Controls!$C$5,"-")</f>
        <v>-729427145.21804178</v>
      </c>
      <c r="T9" s="27" t="str">
        <f>IFERROR(INDEX('Vendor Level Info'!$I$4:$I$50,MATCH(SUBSTITUTE(SUBSTITUTE('Model 4'!$D9,"_pre",""),"_post",""),'Vendor Level Info'!$F$4:$F$50,0)),"-")</f>
        <v>-</v>
      </c>
      <c r="U9" s="375">
        <f t="shared" si="1"/>
        <v>0</v>
      </c>
      <c r="V9" s="27">
        <f>IFERROR($Q9*$O9*Controls!$C$4,"-")</f>
        <v>-619192174.71885216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4'!$D9,'Vendor Level Info'!$M$4:$M$300,0)),"-")</f>
        <v>-</v>
      </c>
    </row>
    <row r="10" spans="2:29" x14ac:dyDescent="0.35">
      <c r="B10" s="341">
        <f>IFERROR(INDEX(Controls!$L$4:$L$100,MATCH('Model 4'!$D10,Controls!$J$4:$J$100,0)),"-")</f>
        <v>28</v>
      </c>
      <c r="C10" s="365" t="str">
        <f>IFERROR(INDEX(Controls!$F$4:$F$200,MATCH('Model 4'!$E10,Controls!$G$4:$G$200,0)),"-")</f>
        <v>No Ad &amp; Tf</v>
      </c>
      <c r="D10" s="342" t="str">
        <f>IFERROR(INDEX(Controls!$H$4:$H$200,MATCH('Model 4'!$E10,Controls!$G$4:$G$200,0)),"-")</f>
        <v>T11</v>
      </c>
      <c r="E10" s="11" t="s">
        <v>43</v>
      </c>
      <c r="F10" s="12"/>
      <c r="G10" s="13">
        <v>-4732.2495176595048</v>
      </c>
      <c r="H10" s="13">
        <v>269.10578115164287</v>
      </c>
      <c r="I10" s="13">
        <v>-17.585090507560857</v>
      </c>
      <c r="J10" s="23">
        <v>3.2589812163841538E-67</v>
      </c>
      <c r="K10" s="13">
        <v>32854.914262880018</v>
      </c>
      <c r="L10" s="25">
        <v>210</v>
      </c>
      <c r="M10" s="25">
        <v>493920.30199999921</v>
      </c>
      <c r="N10" s="25">
        <v>210</v>
      </c>
      <c r="O10" s="25">
        <v>253584.2350000001</v>
      </c>
      <c r="P10" s="14">
        <v>-2.0120096191318284</v>
      </c>
      <c r="Q10" s="15">
        <v>-3.9189044962061446</v>
      </c>
      <c r="R10" s="62">
        <f t="shared" si="0"/>
        <v>-993772.39870849601</v>
      </c>
      <c r="S10" s="27">
        <f>IFERROR($Q10*$O10*Controls!$C$5,"-")</f>
        <v>-618126431.99668455</v>
      </c>
      <c r="T10" s="27" t="str">
        <f>IFERROR(INDEX('Vendor Level Info'!$I$4:$I$50,MATCH(SUBSTITUTE(SUBSTITUTE('Model 4'!$D10,"_pre",""),"_post",""),'Vendor Level Info'!$F$4:$F$50,0)),"-")</f>
        <v>-</v>
      </c>
      <c r="U10" s="375">
        <f t="shared" si="1"/>
        <v>0</v>
      </c>
      <c r="V10" s="27">
        <f>IFERROR($Q10*$O10*Controls!$C$4,"-")</f>
        <v>-524711826.5180859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4'!$D10,'Vendor Level Info'!$M$4:$M$300,0)),"-")</f>
        <v>-</v>
      </c>
    </row>
    <row r="11" spans="2:29" x14ac:dyDescent="0.35">
      <c r="B11" s="341">
        <f>IFERROR(INDEX(Controls!$L$4:$L$100,MATCH('Model 4'!$D11,Controls!$J$4:$J$100,0)),"-")</f>
        <v>29</v>
      </c>
      <c r="C11" s="365" t="str">
        <f>IFERROR(INDEX(Controls!$F$4:$F$200,MATCH('Model 4'!$E11,Controls!$G$4:$G$200,0)),"-")</f>
        <v>No Ad &amp; Tf</v>
      </c>
      <c r="D11" s="342" t="str">
        <f>IFERROR(INDEX(Controls!$H$4:$H$200,MATCH('Model 4'!$E11,Controls!$G$4:$G$200,0)),"-")</f>
        <v>T12</v>
      </c>
      <c r="E11" s="11" t="s">
        <v>44</v>
      </c>
      <c r="F11" s="12"/>
      <c r="G11" s="13">
        <v>-3956.7458868258873</v>
      </c>
      <c r="H11" s="13">
        <v>226.10710924893576</v>
      </c>
      <c r="I11" s="13">
        <v>-17.499431574571382</v>
      </c>
      <c r="J11" s="23">
        <v>1.3484355711251485E-66</v>
      </c>
      <c r="K11" s="13">
        <v>23194.377326320493</v>
      </c>
      <c r="L11" s="25">
        <v>210</v>
      </c>
      <c r="M11" s="25">
        <v>493920.30199999921</v>
      </c>
      <c r="N11" s="25">
        <v>210</v>
      </c>
      <c r="O11" s="25">
        <v>253584.2350000001</v>
      </c>
      <c r="P11" s="14">
        <v>-1.6822888892577605</v>
      </c>
      <c r="Q11" s="15">
        <v>-3.2766888534432592</v>
      </c>
      <c r="R11" s="62">
        <f t="shared" si="0"/>
        <v>-830916.63623343629</v>
      </c>
      <c r="S11" s="27">
        <f>IFERROR($Q11*$O11*Controls!$C$5,"-")</f>
        <v>-516830147.7371974</v>
      </c>
      <c r="T11" s="27" t="str">
        <f>IFERROR(INDEX('Vendor Level Info'!$I$4:$I$50,MATCH(SUBSTITUTE(SUBSTITUTE('Model 4'!$D11,"_pre",""),"_post",""),'Vendor Level Info'!$F$4:$F$50,0)),"-")</f>
        <v>-</v>
      </c>
      <c r="U11" s="375">
        <f t="shared" si="1"/>
        <v>0</v>
      </c>
      <c r="V11" s="27">
        <f>IFERROR($Q11*$O11*Controls!$C$4,"-")</f>
        <v>-438723983.93125439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4'!$D11,'Vendor Level Info'!$M$4:$M$300,0)),"-")</f>
        <v>-</v>
      </c>
    </row>
    <row r="12" spans="2:29" x14ac:dyDescent="0.35">
      <c r="B12" s="341">
        <f>IFERROR(INDEX(Controls!$L$4:$L$100,MATCH('Model 4'!$D12,Controls!$J$4:$J$100,0)),"-")</f>
        <v>30</v>
      </c>
      <c r="C12" s="365" t="str">
        <f>IFERROR(INDEX(Controls!$F$4:$F$200,MATCH('Model 4'!$E12,Controls!$G$4:$G$200,0)),"-")</f>
        <v>No Ad &amp; Tf</v>
      </c>
      <c r="D12" s="342" t="str">
        <f>IFERROR(INDEX(Controls!$H$4:$H$200,MATCH('Model 4'!$E12,Controls!$G$4:$G$200,0)),"-")</f>
        <v>T13</v>
      </c>
      <c r="E12" s="11" t="s">
        <v>45</v>
      </c>
      <c r="F12" s="12"/>
      <c r="G12" s="13">
        <v>-3252.3583914091241</v>
      </c>
      <c r="H12" s="13">
        <v>186.78986440096449</v>
      </c>
      <c r="I12" s="13">
        <v>-17.411856911184366</v>
      </c>
      <c r="J12" s="23">
        <v>5.7231741584700305E-66</v>
      </c>
      <c r="K12" s="13">
        <v>15829.270345242558</v>
      </c>
      <c r="L12" s="25">
        <v>210</v>
      </c>
      <c r="M12" s="25">
        <v>493920.30199999921</v>
      </c>
      <c r="N12" s="25">
        <v>210</v>
      </c>
      <c r="O12" s="25">
        <v>253584.2350000001</v>
      </c>
      <c r="P12" s="14">
        <v>-1.3828045930290938</v>
      </c>
      <c r="Q12" s="15">
        <v>-2.6933664160783328</v>
      </c>
      <c r="R12" s="62">
        <f t="shared" si="0"/>
        <v>-682995.26219591603</v>
      </c>
      <c r="S12" s="27">
        <f>IFERROR($Q12*$O12*Controls!$C$5,"-")</f>
        <v>-424823053.08585978</v>
      </c>
      <c r="T12" s="27" t="str">
        <f>IFERROR(INDEX('Vendor Level Info'!$I$4:$I$50,MATCH(SUBSTITUTE(SUBSTITUTE('Model 4'!$D12,"_pre",""),"_post",""),'Vendor Level Info'!$F$4:$F$50,0)),"-")</f>
        <v>-</v>
      </c>
      <c r="U12" s="375">
        <f t="shared" si="1"/>
        <v>0</v>
      </c>
      <c r="V12" s="27">
        <f>IFERROR($Q12*$O12*Controls!$C$4,"-")</f>
        <v>-360621498.43944365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4'!$D12,'Vendor Level Info'!$M$4:$M$300,0)),"-")</f>
        <v>-</v>
      </c>
    </row>
    <row r="13" spans="2:29" x14ac:dyDescent="0.35">
      <c r="B13" s="341">
        <f>IFERROR(INDEX(Controls!$L$4:$L$100,MATCH('Model 4'!$D13,Controls!$J$4:$J$100,0)),"-")</f>
        <v>31</v>
      </c>
      <c r="C13" s="365" t="str">
        <f>IFERROR(INDEX(Controls!$F$4:$F$200,MATCH('Model 4'!$E13,Controls!$G$4:$G$200,0)),"-")</f>
        <v>No Ad &amp; Tf</v>
      </c>
      <c r="D13" s="342" t="str">
        <f>IFERROR(INDEX(Controls!$H$4:$H$200,MATCH('Model 4'!$E13,Controls!$G$4:$G$200,0)),"-")</f>
        <v>T14</v>
      </c>
      <c r="E13" s="11" t="s">
        <v>46</v>
      </c>
      <c r="F13" s="12"/>
      <c r="G13" s="13">
        <v>-2603.6580693475021</v>
      </c>
      <c r="H13" s="13">
        <v>151.1688952189476</v>
      </c>
      <c r="I13" s="13">
        <v>-17.223503985899065</v>
      </c>
      <c r="J13" s="23">
        <v>1.2546211487997329E-64</v>
      </c>
      <c r="K13" s="13">
        <v>10367.622154102606</v>
      </c>
      <c r="L13" s="25">
        <v>210</v>
      </c>
      <c r="M13" s="25">
        <v>493920.30199999921</v>
      </c>
      <c r="N13" s="25">
        <v>0</v>
      </c>
      <c r="O13" s="25">
        <v>253584.2350000001</v>
      </c>
      <c r="P13" s="14">
        <v>-1.1069968016074307</v>
      </c>
      <c r="Q13" s="15">
        <v>0</v>
      </c>
      <c r="R13" s="62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4'!$D13,"_pre",""),"_post",""),'Vendor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4'!$D13,'Vendor Level Info'!$M$4:$M$300,0)),"-")</f>
        <v>-</v>
      </c>
    </row>
    <row r="14" spans="2:29" x14ac:dyDescent="0.35">
      <c r="B14" s="341">
        <f>IFERROR(INDEX(Controls!$L$4:$L$100,MATCH('Model 4'!$D14,Controls!$J$4:$J$100,0)),"-")</f>
        <v>32</v>
      </c>
      <c r="C14" s="365" t="str">
        <f>IFERROR(INDEX(Controls!$F$4:$F$200,MATCH('Model 4'!$E14,Controls!$G$4:$G$200,0)),"-")</f>
        <v>No Ad &amp; Tf</v>
      </c>
      <c r="D14" s="342" t="str">
        <f>IFERROR(INDEX(Controls!$H$4:$H$200,MATCH('Model 4'!$E14,Controls!$G$4:$G$200,0)),"-")</f>
        <v>T15</v>
      </c>
      <c r="E14" s="11" t="s">
        <v>47</v>
      </c>
      <c r="F14" s="12"/>
      <c r="G14" s="13">
        <v>-2044.5891675378537</v>
      </c>
      <c r="H14" s="13">
        <v>119.35284127507815</v>
      </c>
      <c r="I14" s="13">
        <v>-17.130628359534334</v>
      </c>
      <c r="J14" s="23">
        <v>5.6879796440549464E-64</v>
      </c>
      <c r="K14" s="13">
        <v>6462.7864687338024</v>
      </c>
      <c r="L14" s="25">
        <v>210</v>
      </c>
      <c r="M14" s="25">
        <v>493920.30199999921</v>
      </c>
      <c r="N14" s="25">
        <v>0</v>
      </c>
      <c r="O14" s="25">
        <v>253584.2350000001</v>
      </c>
      <c r="P14" s="14">
        <v>-0.86929758393075729</v>
      </c>
      <c r="Q14" s="15">
        <v>0</v>
      </c>
      <c r="R14" s="62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4'!$D14,"_pre",""),"_post",""),'Vendor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4'!$D14,'Vendor Level Info'!$M$4:$M$300,0)),"-")</f>
        <v>-</v>
      </c>
    </row>
    <row r="15" spans="2:29" x14ac:dyDescent="0.35">
      <c r="B15" s="341">
        <f>IFERROR(INDEX(Controls!$L$4:$L$100,MATCH('Model 4'!$D15,Controls!$J$4:$J$100,0)),"-")</f>
        <v>33</v>
      </c>
      <c r="C15" s="365" t="str">
        <f>IFERROR(INDEX(Controls!$F$4:$F$200,MATCH('Model 4'!$E15,Controls!$G$4:$G$200,0)),"-")</f>
        <v>No Ad &amp; Tf</v>
      </c>
      <c r="D15" s="342" t="str">
        <f>IFERROR(INDEX(Controls!$H$4:$H$200,MATCH('Model 4'!$E15,Controls!$G$4:$G$200,0)),"-")</f>
        <v>T16</v>
      </c>
      <c r="E15" s="11" t="s">
        <v>48</v>
      </c>
      <c r="F15" s="12"/>
      <c r="G15" s="13">
        <v>-1542.1416038374643</v>
      </c>
      <c r="H15" s="13">
        <v>91.268687398800381</v>
      </c>
      <c r="I15" s="13">
        <v>-16.896721622598179</v>
      </c>
      <c r="J15" s="23">
        <v>2.4792333308501436E-62</v>
      </c>
      <c r="K15" s="13">
        <v>3779.1827366793054</v>
      </c>
      <c r="L15" s="25">
        <v>210</v>
      </c>
      <c r="M15" s="25">
        <v>493920.30199999921</v>
      </c>
      <c r="N15" s="25">
        <v>0</v>
      </c>
      <c r="O15" s="25">
        <v>253584.2350000001</v>
      </c>
      <c r="P15" s="14">
        <v>-0.65567204971029525</v>
      </c>
      <c r="Q15" s="15">
        <v>0</v>
      </c>
      <c r="R15" s="62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4'!$D15,"_pre",""),"_post",""),'Vendor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4'!$D15,'Vendor Level Info'!$M$4:$M$300,0)),"-")</f>
        <v>-</v>
      </c>
    </row>
    <row r="16" spans="2:29" x14ac:dyDescent="0.35">
      <c r="B16" s="341">
        <f>IFERROR(INDEX(Controls!$L$4:$L$100,MATCH('Model 4'!$D16,Controls!$J$4:$J$100,0)),"-")</f>
        <v>34</v>
      </c>
      <c r="C16" s="365" t="str">
        <f>IFERROR(INDEX(Controls!$F$4:$F$200,MATCH('Model 4'!$E16,Controls!$G$4:$G$200,0)),"-")</f>
        <v>No Ad &amp; Tf</v>
      </c>
      <c r="D16" s="342" t="str">
        <f>IFERROR(INDEX(Controls!$H$4:$H$200,MATCH('Model 4'!$E16,Controls!$G$4:$G$200,0)),"-")</f>
        <v>T17</v>
      </c>
      <c r="E16" s="11" t="s">
        <v>49</v>
      </c>
      <c r="F16" s="12"/>
      <c r="G16" s="13">
        <v>-1109.2086514004984</v>
      </c>
      <c r="H16" s="13">
        <v>66.883445653843637</v>
      </c>
      <c r="I16" s="13">
        <v>-16.584203169514112</v>
      </c>
      <c r="J16" s="23">
        <v>3.5765351155986333E-60</v>
      </c>
      <c r="K16" s="13">
        <v>2029.5117035586438</v>
      </c>
      <c r="L16" s="25">
        <v>210</v>
      </c>
      <c r="M16" s="25">
        <v>493920.30199999921</v>
      </c>
      <c r="N16" s="25">
        <v>0</v>
      </c>
      <c r="O16" s="25">
        <v>253584.2350000001</v>
      </c>
      <c r="P16" s="14">
        <v>-0.47160202941831098</v>
      </c>
      <c r="Q16" s="15">
        <v>0</v>
      </c>
      <c r="R16" s="62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4'!$D16,"_pre",""),"_post",""),'Vendor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4'!$D16,'Vendor Level Info'!$M$4:$M$300,0)),"-")</f>
        <v>-</v>
      </c>
    </row>
    <row r="17" spans="2:25" x14ac:dyDescent="0.35">
      <c r="B17" s="341">
        <f>IFERROR(INDEX(Controls!$L$4:$L$100,MATCH('Model 4'!$D17,Controls!$J$4:$J$100,0)),"-")</f>
        <v>35</v>
      </c>
      <c r="C17" s="365" t="str">
        <f>IFERROR(INDEX(Controls!$F$4:$F$200,MATCH('Model 4'!$E17,Controls!$G$4:$G$200,0)),"-")</f>
        <v>No Ad &amp; Tf</v>
      </c>
      <c r="D17" s="342" t="str">
        <f>IFERROR(INDEX(Controls!$H$4:$H$200,MATCH('Model 4'!$E17,Controls!$G$4:$G$200,0)),"-")</f>
        <v>T18</v>
      </c>
      <c r="E17" s="11" t="s">
        <v>50</v>
      </c>
      <c r="F17" s="12"/>
      <c r="G17" s="13">
        <v>-744.26678621551218</v>
      </c>
      <c r="H17" s="13">
        <v>46.225072555328879</v>
      </c>
      <c r="I17" s="13">
        <v>-16.100932785441614</v>
      </c>
      <c r="J17" s="23">
        <v>6.631913210193267E-57</v>
      </c>
      <c r="K17" s="13">
        <v>969.4144427652808</v>
      </c>
      <c r="L17" s="25">
        <v>210</v>
      </c>
      <c r="M17" s="25">
        <v>493920.30199999921</v>
      </c>
      <c r="N17" s="25">
        <v>0</v>
      </c>
      <c r="O17" s="25">
        <v>253584.2350000001</v>
      </c>
      <c r="P17" s="14">
        <v>-0.31643976664327883</v>
      </c>
      <c r="Q17" s="15">
        <v>0</v>
      </c>
      <c r="R17" s="62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4'!$D17,"_pre",""),"_post",""),'Vendor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4'!$D17,'Vendor Level Info'!$M$4:$M$300,0)),"-")</f>
        <v>-</v>
      </c>
    </row>
    <row r="18" spans="2:25" x14ac:dyDescent="0.35">
      <c r="B18" s="341">
        <f>IFERROR(INDEX(Controls!$L$4:$L$100,MATCH('Model 4'!$D18,Controls!$J$4:$J$100,0)),"-")</f>
        <v>36</v>
      </c>
      <c r="C18" s="365" t="str">
        <f>IFERROR(INDEX(Controls!$F$4:$F$200,MATCH('Model 4'!$E18,Controls!$G$4:$G$200,0)),"-")</f>
        <v>No Ad &amp; Tf</v>
      </c>
      <c r="D18" s="342" t="str">
        <f>IFERROR(INDEX(Controls!$H$4:$H$200,MATCH('Model 4'!$E18,Controls!$G$4:$G$200,0)),"-")</f>
        <v>T19</v>
      </c>
      <c r="E18" s="11" t="s">
        <v>51</v>
      </c>
      <c r="F18" s="12"/>
      <c r="G18" s="13">
        <v>-457.00542487008062</v>
      </c>
      <c r="H18" s="13">
        <v>29.351753737693958</v>
      </c>
      <c r="I18" s="13">
        <v>-15.569952955934877</v>
      </c>
      <c r="J18" s="23">
        <v>2.0543186316321792E-53</v>
      </c>
      <c r="K18" s="13">
        <v>390.86104856003533</v>
      </c>
      <c r="L18" s="25">
        <v>210</v>
      </c>
      <c r="M18" s="25">
        <v>493920.30199999921</v>
      </c>
      <c r="N18" s="25">
        <v>0</v>
      </c>
      <c r="O18" s="25">
        <v>253584.2350000001</v>
      </c>
      <c r="P18" s="14">
        <v>-0.19430490877598525</v>
      </c>
      <c r="Q18" s="15">
        <v>0</v>
      </c>
      <c r="R18" s="62">
        <f t="shared" si="0"/>
        <v>0</v>
      </c>
      <c r="S18" s="27">
        <f>IFERROR($Q18*$O18*Controls!$C$5,"-")</f>
        <v>0</v>
      </c>
      <c r="T18" s="27" t="str">
        <f>IFERROR(INDEX('Vendor Level Info'!$I$4:$I$50,MATCH(SUBSTITUTE(SUBSTITUTE('Model 4'!$D18,"_pre",""),"_post",""),'Vendor Level Info'!$F$4:$F$50,0)),"-")</f>
        <v>-</v>
      </c>
      <c r="U18" s="375">
        <f t="shared" si="1"/>
        <v>0</v>
      </c>
      <c r="V18" s="27">
        <f>IFERROR($Q18*$O18*Controls!$C$4,"-")</f>
        <v>0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4'!$D18,'Vendor Level Info'!$M$4:$M$300,0)),"-")</f>
        <v>-</v>
      </c>
    </row>
    <row r="19" spans="2:25" x14ac:dyDescent="0.35">
      <c r="B19" s="341">
        <f>IFERROR(INDEX(Controls!$L$4:$L$100,MATCH('Model 4'!$D19,Controls!$J$4:$J$100,0)),"-")</f>
        <v>19</v>
      </c>
      <c r="C19" s="365" t="str">
        <f>IFERROR(INDEX(Controls!$F$4:$F$200,MATCH('Model 4'!$E19,Controls!$G$4:$G$200,0)),"-")</f>
        <v>No Ad &amp; Tf</v>
      </c>
      <c r="D19" s="342" t="str">
        <f>IFERROR(INDEX(Controls!$H$4:$H$200,MATCH('Model 4'!$E19,Controls!$G$4:$G$200,0)),"-")</f>
        <v>T2</v>
      </c>
      <c r="E19" s="11" t="s">
        <v>34</v>
      </c>
      <c r="F19" s="12"/>
      <c r="G19" s="13">
        <v>-14859.711256875557</v>
      </c>
      <c r="H19" s="13">
        <v>824.54813384183183</v>
      </c>
      <c r="I19" s="13">
        <v>-18.021641972118037</v>
      </c>
      <c r="J19" s="23">
        <v>2.1328658077032252E-70</v>
      </c>
      <c r="K19" s="13">
        <v>308451.08976010332</v>
      </c>
      <c r="L19" s="25">
        <v>210</v>
      </c>
      <c r="M19" s="25">
        <v>493920.30199999921</v>
      </c>
      <c r="N19" s="25">
        <v>210</v>
      </c>
      <c r="O19" s="25">
        <v>253584.2350000001</v>
      </c>
      <c r="P19" s="14">
        <v>-6.3179005829646417</v>
      </c>
      <c r="Q19" s="15">
        <v>-12.305730929779076</v>
      </c>
      <c r="R19" s="62">
        <f t="shared" si="0"/>
        <v>-3120539.3639438669</v>
      </c>
      <c r="S19" s="27">
        <f>IFERROR($Q19*$O19*Controls!$C$5,"-")</f>
        <v>-1940975484.3730853</v>
      </c>
      <c r="T19" s="27" t="str">
        <f>IFERROR(INDEX('Vendor Level Info'!$I$4:$I$50,MATCH(SUBSTITUTE(SUBSTITUTE('Model 4'!$D19,"_pre",""),"_post",""),'Vendor Level Info'!$F$4:$F$50,0)),"-")</f>
        <v>-</v>
      </c>
      <c r="U19" s="375">
        <f t="shared" si="1"/>
        <v>0</v>
      </c>
      <c r="V19" s="27">
        <f>IFERROR($Q19*$O19*Controls!$C$4,"-")</f>
        <v>-1647644784.1623616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4'!$D19,'Vendor Level Info'!$M$4:$M$300,0)),"-")</f>
        <v>-</v>
      </c>
    </row>
    <row r="20" spans="2:25" x14ac:dyDescent="0.35">
      <c r="B20" s="341">
        <f>IFERROR(INDEX(Controls!$L$4:$L$100,MATCH('Model 4'!$D20,Controls!$J$4:$J$100,0)),"-")</f>
        <v>37</v>
      </c>
      <c r="C20" s="365" t="str">
        <f>IFERROR(INDEX(Controls!$F$4:$F$200,MATCH('Model 4'!$E20,Controls!$G$4:$G$200,0)),"-")</f>
        <v>No Ad &amp; Tf</v>
      </c>
      <c r="D20" s="342" t="str">
        <f>IFERROR(INDEX(Controls!$H$4:$H$200,MATCH('Model 4'!$E20,Controls!$G$4:$G$200,0)),"-")</f>
        <v>T20</v>
      </c>
      <c r="E20" s="11" t="s">
        <v>52</v>
      </c>
      <c r="F20" s="12"/>
      <c r="G20" s="13">
        <v>-233.21404436058668</v>
      </c>
      <c r="H20" s="13">
        <v>16.256995279356023</v>
      </c>
      <c r="I20" s="13">
        <v>-14.345458084541244</v>
      </c>
      <c r="J20" s="23">
        <v>9.1127316397313705E-46</v>
      </c>
      <c r="K20" s="13">
        <v>119.90432318210205</v>
      </c>
      <c r="L20" s="25">
        <v>210</v>
      </c>
      <c r="M20" s="25">
        <v>493920.30199999921</v>
      </c>
      <c r="N20" s="25">
        <v>0</v>
      </c>
      <c r="O20" s="25">
        <v>253584.2350000001</v>
      </c>
      <c r="P20" s="14">
        <v>-9.9155570478500571E-2</v>
      </c>
      <c r="Q20" s="15">
        <v>0</v>
      </c>
      <c r="R20" s="62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4'!$D20,"_pre",""),"_post",""),'Vendor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4'!$D20,'Vendor Level Info'!$M$4:$M$300,0)),"-")</f>
        <v>-</v>
      </c>
    </row>
    <row r="21" spans="2:25" x14ac:dyDescent="0.35">
      <c r="B21" s="341">
        <f>IFERROR(INDEX(Controls!$L$4:$L$100,MATCH('Model 4'!$D21,Controls!$J$4:$J$100,0)),"-")</f>
        <v>38</v>
      </c>
      <c r="C21" s="365" t="str">
        <f>IFERROR(INDEX(Controls!$F$4:$F$200,MATCH('Model 4'!$E21,Controls!$G$4:$G$200,0)),"-")</f>
        <v>No Ad &amp; Tf</v>
      </c>
      <c r="D21" s="342" t="str">
        <f>IFERROR(INDEX(Controls!$H$4:$H$200,MATCH('Model 4'!$E21,Controls!$G$4:$G$200,0)),"-")</f>
        <v>T21</v>
      </c>
      <c r="E21" s="11" t="s">
        <v>53</v>
      </c>
      <c r="F21" s="12"/>
      <c r="G21" s="13">
        <v>-81.284526976771659</v>
      </c>
      <c r="H21" s="13">
        <v>6.9830047175536798</v>
      </c>
      <c r="I21" s="13">
        <v>-11.64033682698809</v>
      </c>
      <c r="J21" s="23">
        <v>6.4158172079394728E-31</v>
      </c>
      <c r="K21" s="13">
        <v>22.122741953291612</v>
      </c>
      <c r="L21" s="25">
        <v>210</v>
      </c>
      <c r="M21" s="25">
        <v>493920.30199999921</v>
      </c>
      <c r="N21" s="25">
        <v>0</v>
      </c>
      <c r="O21" s="25">
        <v>253584.2350000001</v>
      </c>
      <c r="P21" s="14">
        <v>-3.455972673324547E-2</v>
      </c>
      <c r="Q21" s="15">
        <v>0</v>
      </c>
      <c r="R21" s="62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4'!$D21,"_pre",""),"_post",""),'Vendor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4'!$D21,'Vendor Level Info'!$M$4:$M$300,0)),"-")</f>
        <v>-</v>
      </c>
    </row>
    <row r="22" spans="2:25" x14ac:dyDescent="0.35">
      <c r="B22" s="341">
        <f>IFERROR(INDEX(Controls!$L$4:$L$100,MATCH('Model 4'!$D22,Controls!$J$4:$J$100,0)),"-")</f>
        <v>39</v>
      </c>
      <c r="C22" s="365" t="str">
        <f>IFERROR(INDEX(Controls!$F$4:$F$200,MATCH('Model 4'!$E22,Controls!$G$4:$G$200,0)),"-")</f>
        <v>No Ad &amp; Tf</v>
      </c>
      <c r="D22" s="342" t="str">
        <f>IFERROR(INDEX(Controls!$H$4:$H$200,MATCH('Model 4'!$E22,Controls!$G$4:$G$200,0)),"-")</f>
        <v>T22</v>
      </c>
      <c r="E22" s="11" t="s">
        <v>54</v>
      </c>
      <c r="F22" s="12">
        <v>0</v>
      </c>
      <c r="G22" s="13">
        <v>0</v>
      </c>
      <c r="H22" s="13"/>
      <c r="I22" s="13"/>
      <c r="J22" s="23"/>
      <c r="K22" s="13"/>
      <c r="L22" s="25">
        <v>210</v>
      </c>
      <c r="M22" s="25">
        <v>493920.30199999921</v>
      </c>
      <c r="N22" s="25">
        <v>0</v>
      </c>
      <c r="O22" s="25">
        <v>253584.2350000001</v>
      </c>
      <c r="P22" s="14">
        <v>0</v>
      </c>
      <c r="Q22" s="15">
        <v>0</v>
      </c>
      <c r="R22" s="62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4'!$D22,"_pre",""),"_post",""),'Vendor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4'!$D22,'Vendor Level Info'!$M$4:$M$300,0)),"-")</f>
        <v>-</v>
      </c>
    </row>
    <row r="23" spans="2:25" x14ac:dyDescent="0.35">
      <c r="B23" s="341">
        <f>IFERROR(INDEX(Controls!$L$4:$L$100,MATCH('Model 4'!$D23,Controls!$J$4:$J$100,0)),"-")</f>
        <v>40</v>
      </c>
      <c r="C23" s="365" t="str">
        <f>IFERROR(INDEX(Controls!$F$4:$F$200,MATCH('Model 4'!$E23,Controls!$G$4:$G$200,0)),"-")</f>
        <v>No Ad &amp; Tf</v>
      </c>
      <c r="D23" s="342" t="str">
        <f>IFERROR(INDEX(Controls!$H$4:$H$200,MATCH('Model 4'!$E23,Controls!$G$4:$G$200,0)),"-")</f>
        <v>T23</v>
      </c>
      <c r="E23" s="11" t="s">
        <v>55</v>
      </c>
      <c r="F23" s="12">
        <v>0</v>
      </c>
      <c r="G23" s="13">
        <v>0</v>
      </c>
      <c r="H23" s="13"/>
      <c r="I23" s="13"/>
      <c r="J23" s="23"/>
      <c r="K23" s="13"/>
      <c r="L23" s="25">
        <v>210</v>
      </c>
      <c r="M23" s="25">
        <v>493920.30199999921</v>
      </c>
      <c r="N23" s="25">
        <v>0</v>
      </c>
      <c r="O23" s="25">
        <v>253584.2350000001</v>
      </c>
      <c r="P23" s="14">
        <v>0</v>
      </c>
      <c r="Q23" s="15">
        <v>0</v>
      </c>
      <c r="R23" s="62">
        <f t="shared" si="0"/>
        <v>0</v>
      </c>
      <c r="S23" s="27">
        <f>IFERROR($Q23*$O23*Controls!$C$5,"-")</f>
        <v>0</v>
      </c>
      <c r="T23" s="27" t="str">
        <f>IFERROR(INDEX('Vendor Level Info'!$I$4:$I$50,MATCH(SUBSTITUTE(SUBSTITUTE('Model 4'!$D23,"_pre",""),"_post",""),'Vendor Level Info'!$F$4:$F$50,0)),"-")</f>
        <v>-</v>
      </c>
      <c r="U23" s="375">
        <f t="shared" si="1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4'!$D23,'Vendor Level Info'!$M$4:$M$300,0)),"-")</f>
        <v>-</v>
      </c>
    </row>
    <row r="24" spans="2:25" x14ac:dyDescent="0.35">
      <c r="B24" s="341">
        <f>IFERROR(INDEX(Controls!$L$4:$L$100,MATCH('Model 4'!$D24,Controls!$J$4:$J$100,0)),"-")</f>
        <v>20</v>
      </c>
      <c r="C24" s="365" t="str">
        <f>IFERROR(INDEX(Controls!$F$4:$F$200,MATCH('Model 4'!$E24,Controls!$G$4:$G$200,0)),"-")</f>
        <v>No Ad &amp; Tf</v>
      </c>
      <c r="D24" s="342" t="str">
        <f>IFERROR(INDEX(Controls!$H$4:$H$200,MATCH('Model 4'!$E24,Controls!$G$4:$G$200,0)),"-")</f>
        <v>T3</v>
      </c>
      <c r="E24" s="11" t="s">
        <v>35</v>
      </c>
      <c r="F24" s="12"/>
      <c r="G24" s="13">
        <v>-13461.364925353324</v>
      </c>
      <c r="H24" s="13">
        <v>747.89310060830144</v>
      </c>
      <c r="I24" s="13">
        <v>-17.999049482345107</v>
      </c>
      <c r="J24" s="23">
        <v>3.1291173201786397E-70</v>
      </c>
      <c r="K24" s="13">
        <v>253765.94288510986</v>
      </c>
      <c r="L24" s="25">
        <v>210</v>
      </c>
      <c r="M24" s="25">
        <v>493920.30199999921</v>
      </c>
      <c r="N24" s="25">
        <v>210</v>
      </c>
      <c r="O24" s="25">
        <v>253584.2350000001</v>
      </c>
      <c r="P24" s="14">
        <v>-5.7233659415850511</v>
      </c>
      <c r="Q24" s="15">
        <v>-11.147722311381845</v>
      </c>
      <c r="R24" s="62">
        <f t="shared" si="0"/>
        <v>-2826886.6343241981</v>
      </c>
      <c r="S24" s="27">
        <f>IFERROR($Q24*$O24*Controls!$C$5,"-")</f>
        <v>-1758323486.5496511</v>
      </c>
      <c r="T24" s="27" t="str">
        <f>IFERROR(INDEX('Vendor Level Info'!$I$4:$I$50,MATCH(SUBSTITUTE(SUBSTITUTE('Model 4'!$D24,"_pre",""),"_post",""),'Vendor Level Info'!$F$4:$F$50,0)),"-")</f>
        <v>-</v>
      </c>
      <c r="U24" s="375">
        <f t="shared" si="1"/>
        <v>0</v>
      </c>
      <c r="V24" s="27">
        <f>IFERROR($Q24*$O24*Controls!$C$4,"-")</f>
        <v>-1492596142.9231765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4'!$D24,'Vendor Level Info'!$M$4:$M$300,0)),"-")</f>
        <v>-</v>
      </c>
    </row>
    <row r="25" spans="2:25" x14ac:dyDescent="0.35">
      <c r="B25" s="341">
        <f>IFERROR(INDEX(Controls!$L$4:$L$100,MATCH('Model 4'!$D25,Controls!$J$4:$J$100,0)),"-")</f>
        <v>21</v>
      </c>
      <c r="C25" s="365" t="str">
        <f>IFERROR(INDEX(Controls!$F$4:$F$200,MATCH('Model 4'!$E25,Controls!$G$4:$G$200,0)),"-")</f>
        <v>No Ad &amp; Tf</v>
      </c>
      <c r="D25" s="342" t="str">
        <f>IFERROR(INDEX(Controls!$H$4:$H$200,MATCH('Model 4'!$E25,Controls!$G$4:$G$200,0)),"-")</f>
        <v>T4</v>
      </c>
      <c r="E25" s="11" t="s">
        <v>36</v>
      </c>
      <c r="F25" s="12"/>
      <c r="G25" s="13">
        <v>-12123.157960670183</v>
      </c>
      <c r="H25" s="13">
        <v>674.95143740295259</v>
      </c>
      <c r="I25" s="13">
        <v>-17.961526250417538</v>
      </c>
      <c r="J25" s="23">
        <v>5.9086091091952458E-70</v>
      </c>
      <c r="K25" s="13">
        <v>206680.42021960043</v>
      </c>
      <c r="L25" s="25">
        <v>210</v>
      </c>
      <c r="M25" s="25">
        <v>493920.30199999921</v>
      </c>
      <c r="N25" s="25">
        <v>210</v>
      </c>
      <c r="O25" s="25">
        <v>253584.2350000001</v>
      </c>
      <c r="P25" s="14">
        <v>-5.1544007432614967</v>
      </c>
      <c r="Q25" s="15">
        <v>-10.03951673786321</v>
      </c>
      <c r="R25" s="62">
        <f t="shared" si="0"/>
        <v>-2545863.1717407387</v>
      </c>
      <c r="S25" s="27">
        <f>IFERROR($Q25*$O25*Controls!$C$5,"-")</f>
        <v>-1583526892.8227394</v>
      </c>
      <c r="T25" s="27" t="str">
        <f>IFERROR(INDEX('Vendor Level Info'!$I$4:$I$50,MATCH(SUBSTITUTE(SUBSTITUTE('Model 4'!$D25,"_pre",""),"_post",""),'Vendor Level Info'!$F$4:$F$50,0)),"-")</f>
        <v>-</v>
      </c>
      <c r="U25" s="375">
        <f t="shared" si="1"/>
        <v>0</v>
      </c>
      <c r="V25" s="27">
        <f>IFERROR($Q25*$O25*Controls!$C$4,"-")</f>
        <v>-1344215754.6791101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4'!$D25,'Vendor Level Info'!$M$4:$M$300,0)),"-")</f>
        <v>-</v>
      </c>
    </row>
    <row r="26" spans="2:25" x14ac:dyDescent="0.35">
      <c r="B26" s="341">
        <f>IFERROR(INDEX(Controls!$L$4:$L$100,MATCH('Model 4'!$D26,Controls!$J$4:$J$100,0)),"-")</f>
        <v>22</v>
      </c>
      <c r="C26" s="365" t="str">
        <f>IFERROR(INDEX(Controls!$F$4:$F$200,MATCH('Model 4'!$E26,Controls!$G$4:$G$200,0)),"-")</f>
        <v>No Ad &amp; Tf</v>
      </c>
      <c r="D26" s="342" t="str">
        <f>IFERROR(INDEX(Controls!$H$4:$H$200,MATCH('Model 4'!$E26,Controls!$G$4:$G$200,0)),"-")</f>
        <v>T5</v>
      </c>
      <c r="E26" s="11" t="s">
        <v>37</v>
      </c>
      <c r="F26" s="12"/>
      <c r="G26" s="13">
        <v>-10865.318696521619</v>
      </c>
      <c r="H26" s="13">
        <v>605.77680519850696</v>
      </c>
      <c r="I26" s="13">
        <v>-17.936174847370005</v>
      </c>
      <c r="J26" s="23">
        <v>9.0722352218814588E-70</v>
      </c>
      <c r="K26" s="13">
        <v>166486.70712758775</v>
      </c>
      <c r="L26" s="25">
        <v>210</v>
      </c>
      <c r="M26" s="25">
        <v>493920.30199999921</v>
      </c>
      <c r="N26" s="25">
        <v>210</v>
      </c>
      <c r="O26" s="25">
        <v>253584.2350000001</v>
      </c>
      <c r="P26" s="14">
        <v>-4.619605464748731</v>
      </c>
      <c r="Q26" s="15">
        <v>-8.9978658423680766</v>
      </c>
      <c r="R26" s="62">
        <f t="shared" si="0"/>
        <v>-2281716.9262695401</v>
      </c>
      <c r="S26" s="27">
        <f>IFERROR($Q26*$O26*Controls!$C$5,"-")</f>
        <v>-1419227928.1396539</v>
      </c>
      <c r="T26" s="27" t="str">
        <f>IFERROR(INDEX('Vendor Level Info'!$I$4:$I$50,MATCH(SUBSTITUTE(SUBSTITUTE('Model 4'!$D26,"_pre",""),"_post",""),'Vendor Level Info'!$F$4:$F$50,0)),"-")</f>
        <v>-</v>
      </c>
      <c r="U26" s="375">
        <f t="shared" si="1"/>
        <v>0</v>
      </c>
      <c r="V26" s="27">
        <f>IFERROR($Q26*$O26*Controls!$C$4,"-")</f>
        <v>-1204746537.0703173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4'!$D26,'Vendor Level Info'!$M$4:$M$300,0)),"-")</f>
        <v>-</v>
      </c>
    </row>
    <row r="27" spans="2:25" x14ac:dyDescent="0.35">
      <c r="B27" s="341">
        <f>IFERROR(INDEX(Controls!$L$4:$L$100,MATCH('Model 4'!$D27,Controls!$J$4:$J$100,0)),"-")</f>
        <v>23</v>
      </c>
      <c r="C27" s="365" t="str">
        <f>IFERROR(INDEX(Controls!$F$4:$F$200,MATCH('Model 4'!$E27,Controls!$G$4:$G$200,0)),"-")</f>
        <v>No Ad &amp; Tf</v>
      </c>
      <c r="D27" s="342" t="str">
        <f>IFERROR(INDEX(Controls!$H$4:$H$200,MATCH('Model 4'!$E27,Controls!$G$4:$G$200,0)),"-")</f>
        <v>T6</v>
      </c>
      <c r="E27" s="11" t="s">
        <v>38</v>
      </c>
      <c r="F27" s="12"/>
      <c r="G27" s="13">
        <v>-9658.5618316127839</v>
      </c>
      <c r="H27" s="13">
        <v>540.28087940029422</v>
      </c>
      <c r="I27" s="13">
        <v>-17.876926983486218</v>
      </c>
      <c r="J27" s="23">
        <v>2.4663111280032495E-69</v>
      </c>
      <c r="K27" s="13">
        <v>132432.16498437099</v>
      </c>
      <c r="L27" s="25">
        <v>210</v>
      </c>
      <c r="M27" s="25">
        <v>493920.30199999921</v>
      </c>
      <c r="N27" s="25">
        <v>210</v>
      </c>
      <c r="O27" s="25">
        <v>253584.2350000001</v>
      </c>
      <c r="P27" s="14">
        <v>-4.1065288801161444</v>
      </c>
      <c r="Q27" s="15">
        <v>-7.9985176706220864</v>
      </c>
      <c r="R27" s="62">
        <f t="shared" si="0"/>
        <v>-2028297.9846386847</v>
      </c>
      <c r="S27" s="27">
        <f>IFERROR($Q27*$O27*Controls!$C$5,"-")</f>
        <v>-1261601346.445262</v>
      </c>
      <c r="T27" s="27" t="str">
        <f>IFERROR(INDEX('Vendor Level Info'!$I$4:$I$50,MATCH(SUBSTITUTE(SUBSTITUTE('Model 4'!$D27,"_pre",""),"_post",""),'Vendor Level Info'!$F$4:$F$50,0)),"-")</f>
        <v>-</v>
      </c>
      <c r="U27" s="375">
        <f t="shared" si="1"/>
        <v>0</v>
      </c>
      <c r="V27" s="27">
        <f>IFERROR($Q27*$O27*Controls!$C$4,"-")</f>
        <v>-1070941335.8892255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4'!$D27,'Vendor Level Info'!$M$4:$M$300,0)),"-")</f>
        <v>-</v>
      </c>
    </row>
    <row r="28" spans="2:25" x14ac:dyDescent="0.35">
      <c r="B28" s="341">
        <f>IFERROR(INDEX(Controls!$L$4:$L$100,MATCH('Model 4'!$D28,Controls!$J$4:$J$100,0)),"-")</f>
        <v>24</v>
      </c>
      <c r="C28" s="365" t="str">
        <f>IFERROR(INDEX(Controls!$F$4:$F$200,MATCH('Model 4'!$E28,Controls!$G$4:$G$200,0)),"-")</f>
        <v>No Ad &amp; Tf</v>
      </c>
      <c r="D28" s="342" t="str">
        <f>IFERROR(INDEX(Controls!$H$4:$H$200,MATCH('Model 4'!$E28,Controls!$G$4:$G$200,0)),"-")</f>
        <v>T7</v>
      </c>
      <c r="E28" s="11" t="s">
        <v>39</v>
      </c>
      <c r="F28" s="12"/>
      <c r="G28" s="13">
        <v>-8549.2179814393276</v>
      </c>
      <c r="H28" s="13">
        <v>478.64721092434547</v>
      </c>
      <c r="I28" s="13">
        <v>-17.861209229506215</v>
      </c>
      <c r="J28" s="23">
        <v>3.2141095964087899E-69</v>
      </c>
      <c r="K28" s="13">
        <v>103940.63075757242</v>
      </c>
      <c r="L28" s="25">
        <v>210</v>
      </c>
      <c r="M28" s="25">
        <v>493920.30199999921</v>
      </c>
      <c r="N28" s="25">
        <v>210</v>
      </c>
      <c r="O28" s="25">
        <v>253584.2350000001</v>
      </c>
      <c r="P28" s="14">
        <v>-3.6348693682614845</v>
      </c>
      <c r="Q28" s="15">
        <v>-7.0798398650541428</v>
      </c>
      <c r="R28" s="62">
        <f t="shared" si="0"/>
        <v>-1795335.7761022588</v>
      </c>
      <c r="S28" s="27">
        <f>IFERROR($Q28*$O28*Controls!$C$5,"-")</f>
        <v>-1116698852.735605</v>
      </c>
      <c r="T28" s="27" t="str">
        <f>IFERROR(INDEX('Vendor Level Info'!$I$4:$I$50,MATCH(SUBSTITUTE(SUBSTITUTE('Model 4'!$D28,"_pre",""),"_post",""),'Vendor Level Info'!$F$4:$F$50,0)),"-")</f>
        <v>-</v>
      </c>
      <c r="U28" s="375">
        <f t="shared" si="1"/>
        <v>0</v>
      </c>
      <c r="V28" s="27">
        <f>IFERROR($Q28*$O28*Controls!$C$4,"-")</f>
        <v>-947937289.78199267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4'!$D28,'Vendor Level Info'!$M$4:$M$300,0)),"-")</f>
        <v>-</v>
      </c>
    </row>
    <row r="29" spans="2:25" x14ac:dyDescent="0.35">
      <c r="B29" s="341">
        <f>IFERROR(INDEX(Controls!$L$4:$L$100,MATCH('Model 4'!$D29,Controls!$J$4:$J$100,0)),"-")</f>
        <v>25</v>
      </c>
      <c r="C29" s="365" t="str">
        <f>IFERROR(INDEX(Controls!$F$4:$F$200,MATCH('Model 4'!$E29,Controls!$G$4:$G$200,0)),"-")</f>
        <v>No Ad &amp; Tf</v>
      </c>
      <c r="D29" s="342" t="str">
        <f>IFERROR(INDEX(Controls!$H$4:$H$200,MATCH('Model 4'!$E29,Controls!$G$4:$G$200,0)),"-")</f>
        <v>T8</v>
      </c>
      <c r="E29" s="11" t="s">
        <v>40</v>
      </c>
      <c r="F29" s="12"/>
      <c r="G29" s="13">
        <v>-7488.6184599476837</v>
      </c>
      <c r="H29" s="13">
        <v>420.64996112554519</v>
      </c>
      <c r="I29" s="13">
        <v>-17.802494121026832</v>
      </c>
      <c r="J29" s="23">
        <v>8.6281826938763512E-69</v>
      </c>
      <c r="K29" s="13">
        <v>80277.897369832208</v>
      </c>
      <c r="L29" s="25">
        <v>210</v>
      </c>
      <c r="M29" s="25">
        <v>493920.30199999921</v>
      </c>
      <c r="N29" s="25">
        <v>210</v>
      </c>
      <c r="O29" s="25">
        <v>253584.2350000001</v>
      </c>
      <c r="P29" s="14">
        <v>-3.1839344732766541</v>
      </c>
      <c r="Q29" s="15">
        <v>-6.2015285634338149</v>
      </c>
      <c r="R29" s="62">
        <f t="shared" si="0"/>
        <v>-1572609.8765890135</v>
      </c>
      <c r="S29" s="27">
        <f>IFERROR($Q29*$O29*Controls!$C$5,"-")</f>
        <v>-978163343.23836637</v>
      </c>
      <c r="T29" s="27" t="str">
        <f>IFERROR(INDEX('Vendor Level Info'!$I$4:$I$50,MATCH(SUBSTITUTE(SUBSTITUTE('Model 4'!$D29,"_pre",""),"_post",""),'Vendor Level Info'!$F$4:$F$50,0)),"-")</f>
        <v>-</v>
      </c>
      <c r="U29" s="375">
        <f t="shared" si="1"/>
        <v>0</v>
      </c>
      <c r="V29" s="27">
        <f>IFERROR($Q29*$O29*Controls!$C$4,"-")</f>
        <v>-830338014.83899915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4'!$D29,'Vendor Level Info'!$M$4:$M$300,0)),"-")</f>
        <v>-</v>
      </c>
    </row>
    <row r="30" spans="2:25" x14ac:dyDescent="0.35">
      <c r="B30" s="341">
        <f>IFERROR(INDEX(Controls!$L$4:$L$100,MATCH('Model 4'!$D30,Controls!$J$4:$J$100,0)),"-")</f>
        <v>26</v>
      </c>
      <c r="C30" s="365" t="str">
        <f>IFERROR(INDEX(Controls!$F$4:$F$200,MATCH('Model 4'!$E30,Controls!$G$4:$G$200,0)),"-")</f>
        <v>No Ad &amp; Tf</v>
      </c>
      <c r="D30" s="342" t="str">
        <f>IFERROR(INDEX(Controls!$H$4:$H$200,MATCH('Model 4'!$E30,Controls!$G$4:$G$200,0)),"-")</f>
        <v>T9</v>
      </c>
      <c r="E30" s="11" t="s">
        <v>41</v>
      </c>
      <c r="F30" s="12"/>
      <c r="G30" s="13">
        <v>-6501.7588930429956</v>
      </c>
      <c r="H30" s="13">
        <v>366.38650953324247</v>
      </c>
      <c r="I30" s="13">
        <v>-17.745628520345637</v>
      </c>
      <c r="J30" s="23">
        <v>2.239193151175656E-68</v>
      </c>
      <c r="K30" s="13">
        <v>60902.235121165526</v>
      </c>
      <c r="L30" s="25">
        <v>210</v>
      </c>
      <c r="M30" s="25">
        <v>493920.30199999921</v>
      </c>
      <c r="N30" s="25">
        <v>210</v>
      </c>
      <c r="O30" s="25">
        <v>253584.2350000001</v>
      </c>
      <c r="P30" s="14">
        <v>-2.7643515806301706</v>
      </c>
      <c r="Q30" s="15">
        <v>-5.384283323208277</v>
      </c>
      <c r="R30" s="62">
        <f t="shared" si="0"/>
        <v>-1365369.3675390291</v>
      </c>
      <c r="S30" s="27">
        <f>IFERROR($Q30*$O30*Controls!$C$5,"-")</f>
        <v>-849259746.60927606</v>
      </c>
      <c r="T30" s="27" t="str">
        <f>IFERROR(INDEX('Vendor Level Info'!$I$4:$I$50,MATCH(SUBSTITUTE(SUBSTITUTE('Model 4'!$D30,"_pre",""),"_post",""),'Vendor Level Info'!$F$4:$F$50,0)),"-")</f>
        <v>-</v>
      </c>
      <c r="U30" s="375">
        <f t="shared" si="1"/>
        <v>0</v>
      </c>
      <c r="V30" s="27">
        <f>IFERROR($Q30*$O30*Controls!$C$4,"-")</f>
        <v>-720915026.06060731</v>
      </c>
      <c r="W30" s="27">
        <f>IFERROR($T30*(1-Controls!$C$6),0)</f>
        <v>0</v>
      </c>
      <c r="X30" s="77" t="str">
        <f t="shared" si="2"/>
        <v>-</v>
      </c>
      <c r="Y30" s="77" t="str">
        <f>IFERROR(R30/INDEX('Vendor Level Info'!$N$4:$N$300,MATCH('Model 4'!$D30,'Vendor Level Info'!$M$4:$M$300,0)),"-")</f>
        <v>-</v>
      </c>
    </row>
    <row r="31" spans="2:25" x14ac:dyDescent="0.35">
      <c r="B31" s="341">
        <f>IFERROR(INDEX(Controls!$L$4:$L$100,MATCH('Model 4'!$D31,Controls!$J$4:$J$100,0)),"-")</f>
        <v>9</v>
      </c>
      <c r="C31" s="365" t="str">
        <f>IFERROR(INDEX(Controls!$F$4:$F$200,MATCH('Model 4'!$E31,Controls!$G$4:$G$200,0)),"-")</f>
        <v>No Ad &amp; Tf</v>
      </c>
      <c r="D31" s="342" t="str">
        <f>IFERROR(INDEX(Controls!$H$4:$H$200,MATCH('Model 4'!$E31,Controls!$G$4:$G$200,0)),"-")</f>
        <v>cw_comm</v>
      </c>
      <c r="E31" s="11" t="s">
        <v>111</v>
      </c>
      <c r="F31" s="12"/>
      <c r="G31" s="13">
        <v>0.15653687472480265</v>
      </c>
      <c r="H31" s="13">
        <v>7.8051947918055626E-3</v>
      </c>
      <c r="I31" s="13">
        <v>20.055473168862612</v>
      </c>
      <c r="J31" s="23">
        <v>4.0618075656377974E-86</v>
      </c>
      <c r="K31" s="13">
        <v>4.2774761057778541</v>
      </c>
      <c r="L31" s="25">
        <v>149006</v>
      </c>
      <c r="M31" s="25">
        <v>493920.30199999921</v>
      </c>
      <c r="N31" s="25">
        <v>135460</v>
      </c>
      <c r="O31" s="25">
        <v>253584.2350000001</v>
      </c>
      <c r="P31" s="14">
        <v>4.7224083441793775E-2</v>
      </c>
      <c r="Q31" s="15">
        <v>8.3619098207038611E-2</v>
      </c>
      <c r="R31" s="62">
        <f t="shared" si="0"/>
        <v>21204.485050221767</v>
      </c>
      <c r="S31" s="27">
        <f>IFERROR($Q31*$O31*Controls!$C$5,"-")</f>
        <v>13189189.701237939</v>
      </c>
      <c r="T31" s="27">
        <f>IFERROR(INDEX('Vendor Level Info'!$I$4:$I$50,MATCH(SUBSTITUTE(SUBSTITUTE('Model 4'!$D31,"_pre",""),"_post",""),'Vendor Level Info'!$F$4:$F$50,0)),"-")</f>
        <v>607005</v>
      </c>
      <c r="U31" s="375">
        <f t="shared" si="1"/>
        <v>21.72830487596962</v>
      </c>
      <c r="V31" s="27">
        <f>IFERROR($Q31*$O31*Controls!$C$4,"-")</f>
        <v>11195968.106517093</v>
      </c>
      <c r="W31" s="27">
        <f>IFERROR($T31*(1-Controls!$C$6),0)</f>
        <v>467393.85000000003</v>
      </c>
      <c r="X31" s="77">
        <f t="shared" si="2"/>
        <v>23.954033854996364</v>
      </c>
      <c r="Y31" s="77">
        <f>IFERROR(R31/INDEX('Vendor Level Info'!$N$4:$N$300,MATCH('Model 4'!$D31,'Vendor Level Info'!$M$4:$M$300,0)),"-")</f>
        <v>0.1422957451178172</v>
      </c>
    </row>
    <row r="32" spans="2:25" x14ac:dyDescent="0.35">
      <c r="B32" s="341">
        <f>IFERROR(INDEX(Controls!$L$4:$L$100,MATCH('Model 4'!$D32,Controls!$J$4:$J$100,0)),"-")</f>
        <v>4.5</v>
      </c>
      <c r="C32" s="365" t="str">
        <f>IFERROR(INDEX(Controls!$F$4:$F$200,MATCH('Model 4'!$E32,Controls!$G$4:$G$200,0)),"-")</f>
        <v>No Ad &amp; Tf</v>
      </c>
      <c r="D32" s="342" t="str">
        <f>IFERROR(INDEX(Controls!$H$4:$H$200,MATCH('Model 4'!$E32,Controls!$G$4:$G$200,0)),"-")</f>
        <v>hcc_disp_imp</v>
      </c>
      <c r="E32" s="11" t="s">
        <v>257</v>
      </c>
      <c r="F32" s="12"/>
      <c r="G32" s="13">
        <v>1.0906468076237243E-4</v>
      </c>
      <c r="H32" s="13">
        <v>4.0551805372554168E-5</v>
      </c>
      <c r="I32" s="13">
        <v>2.6895148011385062</v>
      </c>
      <c r="J32" s="23">
        <v>7.1793477075225839E-3</v>
      </c>
      <c r="K32" s="13">
        <v>4.2299592811318494</v>
      </c>
      <c r="L32" s="25">
        <v>17323350</v>
      </c>
      <c r="M32" s="25">
        <v>493920.30199999921</v>
      </c>
      <c r="N32" s="25">
        <v>12</v>
      </c>
      <c r="O32" s="25">
        <v>253584.2350000001</v>
      </c>
      <c r="P32" s="14">
        <v>3.8252439307199151E-3</v>
      </c>
      <c r="Q32" s="15">
        <v>5.1611101500393691E-9</v>
      </c>
      <c r="R32" s="62">
        <f t="shared" si="0"/>
        <v>1.3087761691484691E-3</v>
      </c>
      <c r="S32" s="27">
        <f>IFERROR($Q32*$O32*Controls!$C$5,"-")</f>
        <v>0.81405877721034781</v>
      </c>
      <c r="T32" s="27">
        <f>IFERROR(INDEX('Vendor Level Info'!$I$4:$I$50,MATCH(SUBSTITUTE(SUBSTITUTE('Model 4'!$D32,"_pre",""),"_post",""),'Vendor Level Info'!$F$4:$F$50,0)),"-")</f>
        <v>0</v>
      </c>
      <c r="U32" s="375">
        <f t="shared" si="1"/>
        <v>0</v>
      </c>
      <c r="V32" s="27">
        <f>IFERROR($Q32*$O32*Controls!$C$4,"-")</f>
        <v>0.69103381731039171</v>
      </c>
      <c r="W32" s="27">
        <f>IFERROR($T32*(1-Controls!$C$6),0)</f>
        <v>0</v>
      </c>
      <c r="X32" s="77" t="str">
        <f t="shared" si="2"/>
        <v>-</v>
      </c>
      <c r="Y32" s="77">
        <f>IFERROR(R32/INDEX('Vendor Level Info'!$N$4:$N$300,MATCH('Model 4'!$D32,'Vendor Level Info'!$M$4:$M$300,0)),"-")</f>
        <v>1.0906468076237243E-4</v>
      </c>
    </row>
    <row r="33" spans="2:25" x14ac:dyDescent="0.35">
      <c r="B33" s="341">
        <f>IFERROR(INDEX(Controls!$L$4:$L$100,MATCH('Model 4'!$D33,Controls!$J$4:$J$100,0)),"-")</f>
        <v>5.5</v>
      </c>
      <c r="C33" s="365" t="str">
        <f>IFERROR(INDEX(Controls!$F$4:$F$200,MATCH('Model 4'!$E33,Controls!$G$4:$G$200,0)),"-")</f>
        <v>No Ad &amp; Tf</v>
      </c>
      <c r="D33" s="342" t="str">
        <f>IFERROR(INDEX(Controls!$H$4:$H$200,MATCH('Model 4'!$E33,Controls!$G$4:$G$200,0)),"-")</f>
        <v>hcc_osrch_sessions</v>
      </c>
      <c r="E33" s="11" t="s">
        <v>179</v>
      </c>
      <c r="F33" s="12"/>
      <c r="G33" s="13">
        <v>0.33811419197869075</v>
      </c>
      <c r="H33" s="13">
        <v>2.510990237365323E-2</v>
      </c>
      <c r="I33" s="13">
        <v>13.465372622613613</v>
      </c>
      <c r="J33" s="23">
        <v>1.2667520140096238E-40</v>
      </c>
      <c r="K33" s="13">
        <v>8.7881972216836228</v>
      </c>
      <c r="L33" s="25">
        <v>92836</v>
      </c>
      <c r="M33" s="25">
        <v>493920.30199999921</v>
      </c>
      <c r="N33" s="25">
        <v>44188</v>
      </c>
      <c r="O33" s="25">
        <v>253584.2350000001</v>
      </c>
      <c r="P33" s="14">
        <v>6.3551081013336813E-2</v>
      </c>
      <c r="Q33" s="15">
        <v>5.8917660694302945E-2</v>
      </c>
      <c r="R33" s="62">
        <f t="shared" si="0"/>
        <v>14940.589915154387</v>
      </c>
      <c r="S33" s="27">
        <f>IFERROR($Q33*$O33*Controls!$C$5,"-")</f>
        <v>9293046.9272260293</v>
      </c>
      <c r="T33" s="27" t="str">
        <f>IFERROR(INDEX('Vendor Level Info'!$I$4:$I$50,MATCH(SUBSTITUTE(SUBSTITUTE('Model 4'!$D33,"_pre",""),"_post",""),'Vendor Level Info'!$F$4:$F$50,0)),"-")</f>
        <v>-</v>
      </c>
      <c r="U33" s="375">
        <f t="shared" si="1"/>
        <v>0</v>
      </c>
      <c r="V33" s="27">
        <f>IFERROR($Q33*$O33*Controls!$C$4,"-")</f>
        <v>7888631.4752015164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4'!$D33,'Vendor Level Info'!$M$4:$M$300,0)),"-")</f>
        <v>0.28042174055733754</v>
      </c>
    </row>
    <row r="34" spans="2:25" x14ac:dyDescent="0.35">
      <c r="B34" s="341">
        <f>IFERROR(INDEX(Controls!$L$4:$L$100,MATCH('Model 4'!$D34,Controls!$J$4:$J$100,0)),"-")</f>
        <v>3.5</v>
      </c>
      <c r="C34" s="365" t="str">
        <f>IFERROR(INDEX(Controls!$F$4:$F$200,MATCH('Model 4'!$E34,Controls!$G$4:$G$200,0)),"-")</f>
        <v>No Ad &amp; Tf</v>
      </c>
      <c r="D34" s="342" t="str">
        <f>IFERROR(INDEX(Controls!$H$4:$H$200,MATCH('Model 4'!$E34,Controls!$G$4:$G$200,0)),"-")</f>
        <v>hcc_psrch_clk</v>
      </c>
      <c r="E34" s="11" t="s">
        <v>276</v>
      </c>
      <c r="F34" s="12"/>
      <c r="G34" s="13">
        <v>0.13128957976432595</v>
      </c>
      <c r="H34" s="13">
        <v>5.2654594010626572E-3</v>
      </c>
      <c r="I34" s="13">
        <v>24.934116809984243</v>
      </c>
      <c r="J34" s="23">
        <v>1.9156606987137882E-129</v>
      </c>
      <c r="K34" s="13">
        <v>8.4483754702358613</v>
      </c>
      <c r="L34" s="25">
        <v>469213</v>
      </c>
      <c r="M34" s="25">
        <v>493920.30199999921</v>
      </c>
      <c r="N34" s="25">
        <v>235762</v>
      </c>
      <c r="O34" s="25">
        <v>253584.2350000001</v>
      </c>
      <c r="P34" s="14">
        <v>0.12472210059095479</v>
      </c>
      <c r="Q34" s="15">
        <v>0.12206237467560632</v>
      </c>
      <c r="R34" s="62">
        <f t="shared" si="0"/>
        <v>30953.093904397014</v>
      </c>
      <c r="S34" s="27">
        <f>IFERROR($Q34*$O34*Controls!$C$5,"-")</f>
        <v>19252824.408534944</v>
      </c>
      <c r="T34" s="27">
        <f>IFERROR(INDEX('Vendor Level Info'!$I$4:$I$50,MATCH(SUBSTITUTE(SUBSTITUTE('Model 4'!$D34,"_pre",""),"_post",""),'Vendor Level Info'!$F$4:$F$50,0)),"-")</f>
        <v>655000</v>
      </c>
      <c r="U34" s="375">
        <f t="shared" si="1"/>
        <v>29.393625051198388</v>
      </c>
      <c r="V34" s="27">
        <f>IFERROR($Q34*$O34*Controls!$C$4,"-")</f>
        <v>16343233.581521623</v>
      </c>
      <c r="W34" s="27">
        <f>IFERROR($T34*(1-Controls!$C$6),0)</f>
        <v>504350</v>
      </c>
      <c r="X34" s="77">
        <f t="shared" si="2"/>
        <v>32.404547598932531</v>
      </c>
      <c r="Y34" s="77">
        <f>IFERROR(R34/INDEX('Vendor Level Info'!$N$4:$N$300,MATCH('Model 4'!$D34,'Vendor Level Info'!$M$4:$M$300,0)),"-")</f>
        <v>0.12777862410996124</v>
      </c>
    </row>
    <row r="35" spans="2:25" x14ac:dyDescent="0.35">
      <c r="B35" s="341">
        <f>IFERROR(INDEX(Controls!$L$4:$L$100,MATCH('Model 4'!$D35,Controls!$J$4:$J$100,0)),"-")</f>
        <v>2.5</v>
      </c>
      <c r="C35" s="365" t="str">
        <f>IFERROR(INDEX(Controls!$F$4:$F$200,MATCH('Model 4'!$E35,Controls!$G$4:$G$200,0)),"-")</f>
        <v>No Ad &amp; Tf</v>
      </c>
      <c r="D35" s="342" t="str">
        <f>IFERROR(INDEX(Controls!$H$4:$H$200,MATCH('Model 4'!$E35,Controls!$G$4:$G$200,0)),"-")</f>
        <v>hcc_soc_imp</v>
      </c>
      <c r="E35" s="11" t="s">
        <v>265</v>
      </c>
      <c r="F35" s="12"/>
      <c r="G35" s="13">
        <v>1.0412005180253311E-4</v>
      </c>
      <c r="H35" s="13">
        <v>8.1434682125267058E-6</v>
      </c>
      <c r="I35" s="13">
        <v>12.785713541850663</v>
      </c>
      <c r="J35" s="23">
        <v>7.4024622938830851E-37</v>
      </c>
      <c r="K35" s="13">
        <v>7.16087402078296</v>
      </c>
      <c r="L35" s="25">
        <v>323313676</v>
      </c>
      <c r="M35" s="25">
        <v>493920.30199999921</v>
      </c>
      <c r="N35" s="25">
        <v>98216199</v>
      </c>
      <c r="O35" s="25">
        <v>253584.2350000001</v>
      </c>
      <c r="P35" s="14">
        <v>6.8155604370333134E-2</v>
      </c>
      <c r="Q35" s="15">
        <v>4.0326938020133221E-2</v>
      </c>
      <c r="R35" s="62">
        <f t="shared" si="0"/>
        <v>10226.275727727902</v>
      </c>
      <c r="S35" s="27">
        <f>IFERROR($Q35*$O35*Controls!$C$5,"-")</f>
        <v>6360743.5026467545</v>
      </c>
      <c r="T35" s="27">
        <f>IFERROR(INDEX('Vendor Level Info'!$I$4:$I$50,MATCH(SUBSTITUTE(SUBSTITUTE('Model 4'!$D35,"_pre",""),"_post",""),'Vendor Level Info'!$F$4:$F$50,0)),"-")</f>
        <v>1080000</v>
      </c>
      <c r="U35" s="375">
        <f t="shared" si="1"/>
        <v>5.8895773172655135</v>
      </c>
      <c r="V35" s="27">
        <f>IFERROR($Q35*$O35*Controls!$C$4,"-")</f>
        <v>5399473.5842403322</v>
      </c>
      <c r="W35" s="27">
        <f>IFERROR($T35*(1-Controls!$C$6),0)</f>
        <v>831600</v>
      </c>
      <c r="X35" s="77">
        <f t="shared" si="2"/>
        <v>6.492873477922477</v>
      </c>
      <c r="Y35" s="77">
        <f>IFERROR(R35/INDEX('Vendor Level Info'!$N$4:$N$300,MATCH('Model 4'!$D35,'Vendor Level Info'!$M$4:$M$300,0)),"-")</f>
        <v>1.0395805111670364E-4</v>
      </c>
    </row>
    <row r="36" spans="2:25" x14ac:dyDescent="0.35">
      <c r="B36" s="341">
        <f>IFERROR(INDEX(Controls!$L$4:$L$100,MATCH('Model 4'!$D36,Controls!$J$4:$J$100,0)),"-")</f>
        <v>5.5</v>
      </c>
      <c r="C36" s="365" t="str">
        <f>IFERROR(INDEX(Controls!$F$4:$F$200,MATCH('Model 4'!$E36,Controls!$G$4:$G$200,0)),"-")</f>
        <v>No Ad &amp; Tf</v>
      </c>
      <c r="D36" s="342" t="str">
        <f>IFERROR(INDEX(Controls!$H$4:$H$200,MATCH('Model 4'!$E36,Controls!$G$4:$G$200,0)),"-")</f>
        <v>hcp_disp_imp</v>
      </c>
      <c r="E36" s="11" t="s">
        <v>181</v>
      </c>
      <c r="F36" s="12"/>
      <c r="G36" s="13">
        <v>-5.8797486120939719E-5</v>
      </c>
      <c r="H36" s="13">
        <v>3.4522643105724433E-4</v>
      </c>
      <c r="I36" s="13">
        <v>-0.17031571406880522</v>
      </c>
      <c r="J36" s="23">
        <v>0.86476874324748798</v>
      </c>
      <c r="K36" s="13">
        <v>1.432397072925921</v>
      </c>
      <c r="L36" s="25">
        <v>456667</v>
      </c>
      <c r="M36" s="25">
        <v>493920.30199999921</v>
      </c>
      <c r="N36" s="25">
        <v>440907</v>
      </c>
      <c r="O36" s="25">
        <v>253584.2350000001</v>
      </c>
      <c r="P36" s="14">
        <v>-5.4362761533927029E-5</v>
      </c>
      <c r="Q36" s="15">
        <v>-1.0223121012678552E-4</v>
      </c>
      <c r="R36" s="62">
        <f t="shared" si="0"/>
        <v>-25.92422321312517</v>
      </c>
      <c r="S36" s="27">
        <f>IFERROR($Q36*$O36*Controls!$C$5,"-")</f>
        <v>-16124.866838563856</v>
      </c>
      <c r="T36" s="27">
        <f>IFERROR(INDEX('Vendor Level Info'!$I$4:$I$50,MATCH(SUBSTITUTE(SUBSTITUTE('Model 4'!$D36,"_pre",""),"_post",""),'Vendor Level Info'!$F$4:$F$50,0)),"-")</f>
        <v>0</v>
      </c>
      <c r="U36" s="375">
        <f t="shared" si="1"/>
        <v>0</v>
      </c>
      <c r="V36" s="27">
        <f>IFERROR($Q36*$O36*Controls!$C$4,"-")</f>
        <v>-13687.98985653009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4'!$D36,'Vendor Level Info'!$M$4:$M$300,0)),"-")</f>
        <v>-5.7742577797508857E-5</v>
      </c>
    </row>
    <row r="37" spans="2:25" x14ac:dyDescent="0.35">
      <c r="B37" s="341">
        <f>IFERROR(INDEX(Controls!$L$4:$L$100,MATCH('Model 4'!$D37,Controls!$J$4:$J$100,0)),"-")</f>
        <v>15</v>
      </c>
      <c r="C37" s="365" t="str">
        <f>IFERROR(INDEX(Controls!$F$4:$F$200,MATCH('Model 4'!$E37,Controls!$G$4:$G$200,0)),"-")</f>
        <v>No Ad &amp; Tf</v>
      </c>
      <c r="D37" s="342" t="str">
        <f>IFERROR(INDEX(Controls!$H$4:$H$200,MATCH('Model 4'!$E37,Controls!$G$4:$G$200,0)),"-")</f>
        <v>hcp_grail_nrx_lag</v>
      </c>
      <c r="E37" s="11" t="s">
        <v>18</v>
      </c>
      <c r="F37" s="12"/>
      <c r="G37" s="13">
        <v>0.75189106676095241</v>
      </c>
      <c r="H37" s="13">
        <v>7.1808501106472951E-3</v>
      </c>
      <c r="I37" s="13">
        <v>104.70780689964513</v>
      </c>
      <c r="J37" s="23">
        <v>0</v>
      </c>
      <c r="K37" s="13">
        <v>11.94562023335679</v>
      </c>
      <c r="L37" s="25">
        <v>471850.99599999923</v>
      </c>
      <c r="M37" s="25">
        <v>493920.30199999921</v>
      </c>
      <c r="N37" s="25">
        <v>250911.43300000011</v>
      </c>
      <c r="O37" s="25">
        <v>253584.2350000001</v>
      </c>
      <c r="P37" s="14">
        <v>0.71829513242939724</v>
      </c>
      <c r="Q37" s="15">
        <v>0.74396606327238457</v>
      </c>
      <c r="R37" s="62">
        <f t="shared" si="0"/>
        <v>188658.06502088931</v>
      </c>
      <c r="S37" s="27">
        <f>IFERROR($Q37*$O37*Controls!$C$5,"-")</f>
        <v>117345316.44299315</v>
      </c>
      <c r="T37" s="27" t="str">
        <f>IFERROR(INDEX('Vendor Level Info'!$I$4:$I$50,MATCH(SUBSTITUTE(SUBSTITUTE('Model 4'!$D37,"_pre",""),"_post",""),'Vendor Level Info'!$F$4:$F$50,0)),"-")</f>
        <v>-</v>
      </c>
      <c r="U37" s="375">
        <f t="shared" si="1"/>
        <v>0</v>
      </c>
      <c r="V37" s="27">
        <f>IFERROR($Q37*$O37*Controls!$C$4,"-")</f>
        <v>99611458.331029549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4'!$D37,'Vendor Level Info'!$M$4:$M$300,0)),"-")</f>
        <v>-</v>
      </c>
    </row>
    <row r="38" spans="2:25" x14ac:dyDescent="0.35">
      <c r="B38" s="341">
        <f>IFERROR(INDEX(Controls!$L$4:$L$100,MATCH('Model 4'!$D38,Controls!$J$4:$J$100,0)),"-")</f>
        <v>13</v>
      </c>
      <c r="C38" s="365" t="str">
        <f>IFERROR(INDEX(Controls!$F$4:$F$200,MATCH('Model 4'!$E38,Controls!$G$4:$G$200,0)),"-")</f>
        <v>No Ad &amp; Tf</v>
      </c>
      <c r="D38" s="342" t="str">
        <f>IFERROR(INDEX(Controls!$H$4:$H$200,MATCH('Model 4'!$E38,Controls!$G$4:$G$200,0)),"-")</f>
        <v>hcp_grail_sdot</v>
      </c>
      <c r="E38" s="11" t="s">
        <v>19</v>
      </c>
      <c r="F38" s="12"/>
      <c r="G38" s="13">
        <v>2.0571576692174666E-3</v>
      </c>
      <c r="H38" s="13">
        <v>5.284729804565586E-4</v>
      </c>
      <c r="I38" s="13">
        <v>3.8926449322730674</v>
      </c>
      <c r="J38" s="23">
        <v>1.0044817165410548E-4</v>
      </c>
      <c r="K38" s="13">
        <v>3.2459746948367618</v>
      </c>
      <c r="L38" s="25">
        <v>2527599</v>
      </c>
      <c r="M38" s="25">
        <v>493920.30199999921</v>
      </c>
      <c r="N38" s="25">
        <v>1138890</v>
      </c>
      <c r="O38" s="25">
        <v>253584.2350000001</v>
      </c>
      <c r="P38" s="14">
        <v>1.0527345497849989E-2</v>
      </c>
      <c r="Q38" s="15">
        <v>9.2390455498744996E-3</v>
      </c>
      <c r="R38" s="62">
        <f t="shared" si="0"/>
        <v>2342.8762978950804</v>
      </c>
      <c r="S38" s="27">
        <f>IFERROR($Q38*$O38*Controls!$C$5,"-")</f>
        <v>1457269.0572907401</v>
      </c>
      <c r="T38" s="27" t="str">
        <f>IFERROR(INDEX('Vendor Level Info'!$I$4:$I$50,MATCH(SUBSTITUTE(SUBSTITUTE('Model 4'!$D38,"_pre",""),"_post",""),'Vendor Level Info'!$F$4:$F$50,0)),"-")</f>
        <v>-</v>
      </c>
      <c r="U38" s="375">
        <f t="shared" si="1"/>
        <v>0</v>
      </c>
      <c r="V38" s="27">
        <f>IFERROR($Q38*$O38*Controls!$C$4,"-")</f>
        <v>1237038.6852886025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4'!$D38,'Vendor Level Info'!$M$4:$M$300,0)),"-")</f>
        <v>2.0570276250613103E-3</v>
      </c>
    </row>
    <row r="39" spans="2:25" x14ac:dyDescent="0.35">
      <c r="B39" s="341">
        <f>IFERROR(INDEX(Controls!$L$4:$L$100,MATCH('Model 4'!$D39,Controls!$J$4:$J$100,0)),"-")</f>
        <v>14</v>
      </c>
      <c r="C39" s="365" t="str">
        <f>IFERROR(INDEX(Controls!$F$4:$F$200,MATCH('Model 4'!$E39,Controls!$G$4:$G$200,0)),"-")</f>
        <v>No Ad &amp; Tf</v>
      </c>
      <c r="D39" s="342" t="str">
        <f>IFERROR(INDEX(Controls!$H$4:$H$200,MATCH('Model 4'!$E39,Controls!$G$4:$G$200,0)),"-")</f>
        <v>hcp_grail_vnrx</v>
      </c>
      <c r="E39" s="11" t="s">
        <v>20</v>
      </c>
      <c r="F39" s="12"/>
      <c r="G39" s="13">
        <v>9.2600907469389343E-2</v>
      </c>
      <c r="H39" s="13">
        <v>9.6002154277583934E-2</v>
      </c>
      <c r="I39" s="13">
        <v>0.96457114078544415</v>
      </c>
      <c r="J39" s="23">
        <v>0.3348062990465549</v>
      </c>
      <c r="K39" s="13">
        <v>1.7035021357505455</v>
      </c>
      <c r="L39" s="25">
        <v>11192.326000000001</v>
      </c>
      <c r="M39" s="25">
        <v>493920.30199999921</v>
      </c>
      <c r="N39" s="25">
        <v>5506.0290000000032</v>
      </c>
      <c r="O39" s="25">
        <v>253584.2350000001</v>
      </c>
      <c r="P39" s="14">
        <v>2.0983538034305025E-3</v>
      </c>
      <c r="Q39" s="15">
        <v>2.0106268907165085E-3</v>
      </c>
      <c r="R39" s="62">
        <f t="shared" si="0"/>
        <v>509.86328195277463</v>
      </c>
      <c r="S39" s="27">
        <f>IFERROR($Q39*$O39*Controls!$C$5,"-")</f>
        <v>317134.9613746258</v>
      </c>
      <c r="T39" s="27" t="str">
        <f>IFERROR(INDEX('Vendor Level Info'!$I$4:$I$50,MATCH(SUBSTITUTE(SUBSTITUTE('Model 4'!$D39,"_pre",""),"_post",""),'Vendor Level Info'!$F$4:$F$50,0)),"-")</f>
        <v>-</v>
      </c>
      <c r="U39" s="375">
        <f t="shared" si="1"/>
        <v>0</v>
      </c>
      <c r="V39" s="27">
        <f>IFERROR($Q39*$O39*Controls!$C$4,"-")</f>
        <v>269207.81287106499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4'!$D39,'Vendor Level Info'!$M$4:$M$300,0)),"-")</f>
        <v>9.2600907469389399E-2</v>
      </c>
    </row>
    <row r="40" spans="2:25" x14ac:dyDescent="0.35">
      <c r="B40" s="341">
        <f>IFERROR(INDEX(Controls!$L$4:$L$100,MATCH('Model 4'!$D40,Controls!$J$4:$J$100,0)),"-")</f>
        <v>5.5</v>
      </c>
      <c r="C40" s="365" t="str">
        <f>IFERROR(INDEX(Controls!$F$4:$F$200,MATCH('Model 4'!$E40,Controls!$G$4:$G$200,0)),"-")</f>
        <v>No Ad &amp; Tf</v>
      </c>
      <c r="D40" s="342" t="str">
        <f>IFERROR(INDEX(Controls!$H$4:$H$200,MATCH('Model 4'!$E40,Controls!$G$4:$G$200,0)),"-")</f>
        <v>hcp_npp_eng</v>
      </c>
      <c r="E40" s="11" t="s">
        <v>323</v>
      </c>
      <c r="F40" s="12"/>
      <c r="G40" s="13">
        <v>-6.7817883715460422E-2</v>
      </c>
      <c r="H40" s="13">
        <v>4.5610828080123898E-3</v>
      </c>
      <c r="I40" s="13">
        <v>-14.868812203173707</v>
      </c>
      <c r="J40" s="23">
        <v>5.7637738903987785E-49</v>
      </c>
      <c r="K40" s="13">
        <v>6.5230850909930025</v>
      </c>
      <c r="L40" s="25">
        <v>474277</v>
      </c>
      <c r="M40" s="25">
        <v>493920.30199999921</v>
      </c>
      <c r="N40" s="25">
        <v>263229</v>
      </c>
      <c r="O40" s="25">
        <v>253584.2350000001</v>
      </c>
      <c r="P40" s="14">
        <v>-6.5120753904376813E-2</v>
      </c>
      <c r="Q40" s="15">
        <v>-7.0397253648425445E-2</v>
      </c>
      <c r="R40" s="62">
        <f t="shared" si="0"/>
        <v>-17851.633712536932</v>
      </c>
      <c r="S40" s="27">
        <f>IFERROR($Q40*$O40*Controls!$C$5,"-")</f>
        <v>-11103716.169197971</v>
      </c>
      <c r="T40" s="27" t="str">
        <f>IFERROR(INDEX('Vendor Level Info'!$I$4:$I$50,MATCH(SUBSTITUTE(SUBSTITUTE('Model 4'!$D40,"_pre",""),"_post",""),'Vendor Level Info'!$F$4:$F$50,0)),"-")</f>
        <v>-</v>
      </c>
      <c r="U40" s="375">
        <f t="shared" si="1"/>
        <v>0</v>
      </c>
      <c r="V40" s="27">
        <f>IFERROR($Q40*$O40*Controls!$C$4,"-")</f>
        <v>-9425662.6002194993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4'!$D40,'Vendor Level Info'!$M$4:$M$300,0)),"-")</f>
        <v>-</v>
      </c>
    </row>
    <row r="41" spans="2:25" x14ac:dyDescent="0.35">
      <c r="B41" s="341">
        <f>IFERROR(INDEX(Controls!$L$4:$L$100,MATCH('Model 4'!$D41,Controls!$J$4:$J$100,0)),"-")</f>
        <v>6.5</v>
      </c>
      <c r="C41" s="365" t="str">
        <f>IFERROR(INDEX(Controls!$F$4:$F$200,MATCH('Model 4'!$E41,Controls!$G$4:$G$200,0)),"-")</f>
        <v>No Ad &amp; Tf</v>
      </c>
      <c r="D41" s="342" t="str">
        <f>IFERROR(INDEX(Controls!$H$4:$H$200,MATCH('Model 4'!$E41,Controls!$G$4:$G$200,0)),"-")</f>
        <v>hcp_osrch_sessions</v>
      </c>
      <c r="E41" s="11" t="s">
        <v>270</v>
      </c>
      <c r="F41" s="12"/>
      <c r="G41" s="13">
        <v>-0.94154445962299416</v>
      </c>
      <c r="H41" s="13">
        <v>0.13719848888892966</v>
      </c>
      <c r="I41" s="13">
        <v>-6.8626445323696705</v>
      </c>
      <c r="J41" s="23">
        <v>7.5822835390659384E-12</v>
      </c>
      <c r="K41" s="13">
        <v>6.8635888785714565</v>
      </c>
      <c r="L41" s="25">
        <v>13514</v>
      </c>
      <c r="M41" s="25">
        <v>493920.30199999921</v>
      </c>
      <c r="N41" s="25">
        <v>6536</v>
      </c>
      <c r="O41" s="25">
        <v>253584.2350000001</v>
      </c>
      <c r="P41" s="14">
        <v>-2.576130557060026E-2</v>
      </c>
      <c r="Q41" s="15">
        <v>-2.4267812185153732E-2</v>
      </c>
      <c r="R41" s="62">
        <f t="shared" si="0"/>
        <v>-6153.9345880958899</v>
      </c>
      <c r="S41" s="27">
        <f>IFERROR($Q41*$O41*Controls!$C$5,"-")</f>
        <v>-3827747.3137956434</v>
      </c>
      <c r="T41" s="27" t="str">
        <f>IFERROR(INDEX('Vendor Level Info'!$I$4:$I$50,MATCH(SUBSTITUTE(SUBSTITUTE('Model 4'!$D41,"_pre",""),"_post",""),'Vendor Level Info'!$F$4:$F$50,0)),"-")</f>
        <v>-</v>
      </c>
      <c r="U41" s="375">
        <f t="shared" si="1"/>
        <v>0</v>
      </c>
      <c r="V41" s="27">
        <f>IFERROR($Q41*$O41*Controls!$C$4,"-")</f>
        <v>-3249277.4625146301</v>
      </c>
      <c r="W41" s="27">
        <f>IFERROR($T41*(1-Controls!$C$6),0)</f>
        <v>0</v>
      </c>
      <c r="X41" s="77" t="str">
        <f t="shared" si="2"/>
        <v>-</v>
      </c>
      <c r="Y41" s="77">
        <f>IFERROR(R41/INDEX('Vendor Level Info'!$N$4:$N$300,MATCH('Model 4'!$D41,'Vendor Level Info'!$M$4:$M$300,0)),"-")</f>
        <v>-0.81315203331076769</v>
      </c>
    </row>
    <row r="42" spans="2:25" x14ac:dyDescent="0.35">
      <c r="B42" s="341">
        <f>IFERROR(INDEX(Controls!$L$4:$L$100,MATCH('Model 4'!$D42,Controls!$J$4:$J$100,0)),"-")</f>
        <v>12</v>
      </c>
      <c r="C42" s="365" t="str">
        <f>IFERROR(INDEX(Controls!$F$4:$F$200,MATCH('Model 4'!$E42,Controls!$G$4:$G$200,0)),"-")</f>
        <v>No Ad &amp; Tf</v>
      </c>
      <c r="D42" s="342" t="str">
        <f>IFERROR(INDEX(Controls!$H$4:$H$200,MATCH('Model 4'!$E42,Controls!$G$4:$G$200,0)),"-")</f>
        <v>hcp_rdtl_totdet</v>
      </c>
      <c r="E42" s="11" t="s">
        <v>23</v>
      </c>
      <c r="F42" s="12"/>
      <c r="G42" s="13">
        <v>5.6243272176936657E-2</v>
      </c>
      <c r="H42" s="13">
        <v>6.723542347368802E-3</v>
      </c>
      <c r="I42" s="13">
        <v>8.3651249997625072</v>
      </c>
      <c r="J42" s="23">
        <v>7.7062703853734243E-17</v>
      </c>
      <c r="K42" s="13">
        <v>6.2387317767331343</v>
      </c>
      <c r="L42" s="25">
        <v>345644</v>
      </c>
      <c r="M42" s="25">
        <v>493920.30199999921</v>
      </c>
      <c r="N42" s="25">
        <v>169398</v>
      </c>
      <c r="O42" s="25">
        <v>253584.2350000001</v>
      </c>
      <c r="P42" s="14">
        <v>3.9358879336620432E-2</v>
      </c>
      <c r="Q42" s="15">
        <v>3.7571333329253345E-2</v>
      </c>
      <c r="R42" s="62">
        <f t="shared" si="0"/>
        <v>9527.4978202287166</v>
      </c>
      <c r="S42" s="27">
        <f>IFERROR($Q42*$O42*Controls!$C$5,"-")</f>
        <v>5926103.644182262</v>
      </c>
      <c r="T42" s="27">
        <f>IFERROR(INDEX('Vendor Level Info'!$I$4:$I$50,MATCH(SUBSTITUTE(SUBSTITUTE('Model 4'!$D42,"_pre",""),"_post",""),'Vendor Level Info'!$F$4:$F$50,0)),"-")</f>
        <v>0</v>
      </c>
      <c r="U42" s="375">
        <f t="shared" si="1"/>
        <v>0</v>
      </c>
      <c r="V42" s="27">
        <f>IFERROR($Q42*$O42*Controls!$C$4,"-")</f>
        <v>5030518.8490807619</v>
      </c>
      <c r="W42" s="27">
        <f>IFERROR($T42*(1-Controls!$C$6),0)</f>
        <v>0</v>
      </c>
      <c r="X42" s="77" t="str">
        <f t="shared" si="2"/>
        <v>-</v>
      </c>
      <c r="Y42" s="77">
        <f>IFERROR(R42/INDEX('Vendor Level Info'!$N$4:$N$300,MATCH('Model 4'!$D42,'Vendor Level Info'!$M$4:$M$300,0)),"-")</f>
        <v>5.6240948143376622E-2</v>
      </c>
    </row>
    <row r="43" spans="2:25" x14ac:dyDescent="0.35">
      <c r="B43" s="341">
        <f>IFERROR(INDEX(Controls!$L$4:$L$100,MATCH('Model 4'!$D43,Controls!$J$4:$J$100,0)),"-")</f>
        <v>10.5</v>
      </c>
      <c r="C43" s="365" t="str">
        <f>IFERROR(INDEX(Controls!$F$4:$F$200,MATCH('Model 4'!$E43,Controls!$G$4:$G$200,0)),"-")</f>
        <v>No Ad &amp; Tf</v>
      </c>
      <c r="D43" s="342" t="str">
        <f>IFERROR(INDEX(Controls!$H$4:$H$200,MATCH('Model 4'!$E43,Controls!$G$4:$G$200,0)),"-")</f>
        <v>pp_hcc</v>
      </c>
      <c r="E43" s="11" t="s">
        <v>358</v>
      </c>
      <c r="F43" s="12"/>
      <c r="G43" s="13">
        <v>-1.257529922803987E-2</v>
      </c>
      <c r="H43" s="13">
        <v>2.4743289287994315E-3</v>
      </c>
      <c r="I43" s="13">
        <v>-5.0823069971305426</v>
      </c>
      <c r="J43" s="23">
        <v>3.8645960842469087E-7</v>
      </c>
      <c r="K43" s="13">
        <v>6.5674983136193159</v>
      </c>
      <c r="L43" s="25">
        <v>941558</v>
      </c>
      <c r="M43" s="25">
        <v>493920.30199999921</v>
      </c>
      <c r="N43" s="25">
        <v>459267</v>
      </c>
      <c r="O43" s="25">
        <v>253584.2350000001</v>
      </c>
      <c r="P43" s="14">
        <v>-2.3972235080457944E-2</v>
      </c>
      <c r="Q43" s="15">
        <v>-2.2775153788894584E-2</v>
      </c>
      <c r="R43" s="62">
        <f t="shared" si="0"/>
        <v>-5775.4199505641873</v>
      </c>
      <c r="S43" s="27">
        <f>IFERROR($Q43*$O43*Controls!$C$5,"-")</f>
        <v>-3592311.2092509246</v>
      </c>
      <c r="T43" s="27" t="str">
        <f>IFERROR(INDEX('Vendor Level Info'!$I$4:$I$50,MATCH(SUBSTITUTE(SUBSTITUTE('Model 4'!$D43,"_pre",""),"_post",""),'Vendor Level Info'!$F$4:$F$50,0)),"-")</f>
        <v>-</v>
      </c>
      <c r="U43" s="375">
        <f t="shared" si="1"/>
        <v>0</v>
      </c>
      <c r="V43" s="27">
        <f>IFERROR($Q43*$O43*Controls!$C$4,"-")</f>
        <v>-3049421.7338978909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4'!$D43,'Vendor Level Info'!$M$4:$M$300,0)),"-")</f>
        <v>-</v>
      </c>
    </row>
    <row r="44" spans="2:25" x14ac:dyDescent="0.35">
      <c r="B44" s="341">
        <f>IFERROR(INDEX(Controls!$L$4:$L$100,MATCH('Model 4'!$D44,Controls!$J$4:$J$100,0)),"-")</f>
        <v>10</v>
      </c>
      <c r="C44" s="365" t="str">
        <f>IFERROR(INDEX(Controls!$F$4:$F$200,MATCH('Model 4'!$E44,Controls!$G$4:$G$200,0)),"-")</f>
        <v>No Ad &amp; Tf</v>
      </c>
      <c r="D44" s="342" t="str">
        <f>IFERROR(INDEX(Controls!$H$4:$H$200,MATCH('Model 4'!$E44,Controls!$G$4:$G$200,0)),"-")</f>
        <v>pp_hcp</v>
      </c>
      <c r="E44" s="11" t="s">
        <v>112</v>
      </c>
      <c r="F44" s="12"/>
      <c r="G44" s="13">
        <v>0.11847605678595327</v>
      </c>
      <c r="H44" s="13">
        <v>2.0309689138733003E-2</v>
      </c>
      <c r="I44" s="13">
        <v>5.8334746522537992</v>
      </c>
      <c r="J44" s="23">
        <v>5.769802235955046E-9</v>
      </c>
      <c r="K44" s="13">
        <v>2.4672057488111423</v>
      </c>
      <c r="L44" s="25">
        <v>63204</v>
      </c>
      <c r="M44" s="25">
        <v>493920.30199999921</v>
      </c>
      <c r="N44" s="25">
        <v>31548</v>
      </c>
      <c r="O44" s="25">
        <v>253584.2350000001</v>
      </c>
      <c r="P44" s="14">
        <v>1.5160665926826798E-2</v>
      </c>
      <c r="Q44" s="15">
        <v>1.4739412485493241E-2</v>
      </c>
      <c r="R44" s="62">
        <f t="shared" si="0"/>
        <v>3737.6826394832538</v>
      </c>
      <c r="S44" s="27">
        <f>IFERROR($Q44*$O44*Controls!$C$5,"-")</f>
        <v>2324838.6017585839</v>
      </c>
      <c r="T44" s="27">
        <f>IFERROR(INDEX('Vendor Level Info'!$I$4:$I$50,MATCH(SUBSTITUTE(SUBSTITUTE('Model 4'!$D44,"_pre",""),"_post",""),'Vendor Level Info'!$F$4:$F$50,0)),"-")</f>
        <v>195006</v>
      </c>
      <c r="U44" s="375">
        <f t="shared" si="1"/>
        <v>11.921882412636451</v>
      </c>
      <c r="V44" s="27">
        <f>IFERROR($Q44*$O44*Controls!$C$4,"-")</f>
        <v>1973496.4336471581</v>
      </c>
      <c r="W44" s="27">
        <f>IFERROR($T44*(1-Controls!$C$6),0)</f>
        <v>150154.62</v>
      </c>
      <c r="X44" s="77">
        <f t="shared" si="2"/>
        <v>13.143094988666737</v>
      </c>
      <c r="Y44" s="77">
        <f>IFERROR(R44/INDEX('Vendor Level Info'!$N$4:$N$300,MATCH('Model 4'!$D44,'Vendor Level Info'!$M$4:$M$300,0)),"-")</f>
        <v>0.12044995776749876</v>
      </c>
    </row>
    <row r="45" spans="2:25" x14ac:dyDescent="0.35">
      <c r="B45" s="341">
        <f>IFERROR(INDEX(Controls!$L$4:$L$100,MATCH('Model 4'!$D45,Controls!$J$4:$J$100,0)),"-")</f>
        <v>11</v>
      </c>
      <c r="C45" s="365" t="str">
        <f>IFERROR(INDEX(Controls!$F$4:$F$200,MATCH('Model 4'!$E45,Controls!$G$4:$G$200,0)),"-")</f>
        <v>No Ad &amp; Tf</v>
      </c>
      <c r="D45" s="342" t="str">
        <f>IFERROR(INDEX(Controls!$H$4:$H$200,MATCH('Model 4'!$E45,Controls!$G$4:$G$200,0)),"-")</f>
        <v>webmd</v>
      </c>
      <c r="E45" s="11" t="s">
        <v>113</v>
      </c>
      <c r="F45" s="12"/>
      <c r="G45" s="13">
        <v>0.18581786197487854</v>
      </c>
      <c r="H45" s="13">
        <v>1.2523421852127927E-2</v>
      </c>
      <c r="I45" s="13">
        <v>14.837626981582925</v>
      </c>
      <c r="J45" s="23">
        <v>8.9999133985182202E-49</v>
      </c>
      <c r="K45" s="12">
        <v>3.3481971929089633</v>
      </c>
      <c r="L45" s="12">
        <v>64834</v>
      </c>
      <c r="M45" s="12">
        <v>493920.30199999921</v>
      </c>
      <c r="N45" s="12">
        <v>0</v>
      </c>
      <c r="O45" s="12">
        <v>253584.2350000001</v>
      </c>
      <c r="P45" s="12">
        <v>2.4391212943660888E-2</v>
      </c>
      <c r="Q45" s="16">
        <v>0</v>
      </c>
      <c r="R45" s="62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4'!$D45,"_pre",""),"_post",""),'Vendor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4'!$D45,'Vendor Level Info'!$M$4:$M$300,0)),"-")</f>
        <v>-</v>
      </c>
    </row>
    <row r="46" spans="2:25" x14ac:dyDescent="0.35">
      <c r="B46" s="341" t="str">
        <f>IFERROR(INDEX(Controls!$L$4:$L$100,MATCH('Model 4'!$D46,Controls!$J$4:$J$100,0)),"-")</f>
        <v>-</v>
      </c>
      <c r="C46" s="365" t="str">
        <f>IFERROR(INDEX(Controls!$F$4:$F$200,MATCH('Model 4'!$E46,Controls!$G$4:$G$200,0)),"-")</f>
        <v>-</v>
      </c>
      <c r="D46" s="342" t="str">
        <f>IFERROR(INDEX(Controls!$H$4:$H$200,MATCH('Model 4'!$E46,Controls!$G$4:$G$200,0)),"-")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4'!$D46,"_pre",""),"_post",""),'Vendor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4'!$D46,'Vendor Level Info'!$M$4:$M$300,0)),"-")</f>
        <v>-</v>
      </c>
    </row>
    <row r="47" spans="2:25" x14ac:dyDescent="0.35">
      <c r="B47" s="341" t="str">
        <f>IFERROR(INDEX(Controls!$L$4:$L$100,MATCH('Model 4'!$D47,Controls!$J$4:$J$100,0)),"-")</f>
        <v>-</v>
      </c>
      <c r="C47" s="365" t="str">
        <f>IFERROR(INDEX(Controls!$F$4:$F$200,MATCH('Model 4'!$E47,Controls!$G$4:$G$200,0)),"-")</f>
        <v>-</v>
      </c>
      <c r="D47" s="342" t="str">
        <f>IFERROR(INDEX(Controls!$H$4:$H$200,MATCH('Model 4'!$E47,Controls!$G$4:$G$200,0)),"-")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4'!$D47,"_pre",""),"_post",""),'Vendor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4'!$D47,'Vendor Level Info'!$M$4:$M$300,0)),"-")</f>
        <v>-</v>
      </c>
    </row>
    <row r="48" spans="2:25" x14ac:dyDescent="0.35">
      <c r="B48" s="341" t="str">
        <f>IFERROR(INDEX(Controls!$L$4:$L$100,MATCH('Model 4'!$D48,Controls!$J$4:$J$100,0)),"-")</f>
        <v>-</v>
      </c>
      <c r="C48" s="365" t="str">
        <f>IFERROR(INDEX(Controls!$F$4:$F$200,MATCH('Model 4'!$E48,Controls!$G$4:$G$200,0)),"-")</f>
        <v>-</v>
      </c>
      <c r="D48" s="342" t="str">
        <f>IFERROR(INDEX(Controls!$H$4:$H$200,MATCH('Model 4'!$E48,Controls!$G$4:$G$200,0)),"-")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4'!$D48,"_pre",""),"_post",""),'Vendor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4'!$D48,'Vendor Level Info'!$M$4:$M$300,0)),"-")</f>
        <v>-</v>
      </c>
    </row>
    <row r="49" spans="2:25" x14ac:dyDescent="0.35">
      <c r="B49" s="341" t="str">
        <f>IFERROR(INDEX(Controls!$L$4:$L$100,MATCH('Model 4'!$D49,Controls!$J$4:$J$100,0)),"-")</f>
        <v>-</v>
      </c>
      <c r="C49" s="365" t="str">
        <f>IFERROR(INDEX(Controls!$F$4:$F$200,MATCH('Model 4'!$E49,Controls!$G$4:$G$200,0)),"-")</f>
        <v>-</v>
      </c>
      <c r="D49" s="342" t="str">
        <f>IFERROR(INDEX(Controls!$H$4:$H$200,MATCH('Model 4'!$E49,Controls!$G$4:$G$200,0)),"-")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4'!$D49,"_pre",""),"_post",""),'Vendor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4'!$D49,'Vendor Level Info'!$M$4:$M$300,0)),"-")</f>
        <v>-</v>
      </c>
    </row>
    <row r="50" spans="2:25" x14ac:dyDescent="0.35">
      <c r="B50" s="341" t="str">
        <f>IFERROR(INDEX(Controls!$L$4:$L$100,MATCH('Model 4'!$D50,Controls!$J$4:$J$100,0)),"-")</f>
        <v>-</v>
      </c>
      <c r="C50" s="365" t="str">
        <f>IFERROR(INDEX(Controls!$F$4:$F$200,MATCH('Model 4'!$E50,Controls!$G$4:$G$200,0)),"-")</f>
        <v>-</v>
      </c>
      <c r="D50" s="342" t="str">
        <f>IFERROR(INDEX(Controls!$H$4:$H$200,MATCH('Model 4'!$E50,Controls!$G$4:$G$200,0)),"-")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4'!$D50,"_pre",""),"_post",""),'Vendor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4'!$D50,'Vendor Level Info'!$M$4:$M$300,0)),"-")</f>
        <v>-</v>
      </c>
    </row>
    <row r="51" spans="2:25" x14ac:dyDescent="0.35">
      <c r="B51" s="341" t="str">
        <f>IFERROR(INDEX(Controls!$L$4:$L$100,MATCH('Model 4'!$D51,Controls!$J$4:$J$100,0)),"-")</f>
        <v>-</v>
      </c>
      <c r="C51" s="365" t="str">
        <f>IFERROR(INDEX(Controls!$F$4:$F$200,MATCH('Model 4'!$E51,Controls!$G$4:$G$200,0)),"-")</f>
        <v>-</v>
      </c>
      <c r="D51" s="342" t="str">
        <f>IFERROR(INDEX(Controls!$H$4:$H$200,MATCH('Model 4'!$E51,Controls!$G$4:$G$200,0)),"-")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4'!$D51,"_pre",""),"_post",""),'Vendor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4'!$D51,'Vendor Level Info'!$M$4:$M$300,0)),"-")</f>
        <v>-</v>
      </c>
    </row>
    <row r="52" spans="2:25" x14ac:dyDescent="0.35">
      <c r="B52" s="341" t="str">
        <f>IFERROR(INDEX(Controls!$L$4:$L$100,MATCH('Model 4'!$D52,Controls!$J$4:$J$100,0)),"-")</f>
        <v>-</v>
      </c>
      <c r="C52" s="365" t="str">
        <f>IFERROR(INDEX(Controls!$F$4:$F$200,MATCH('Model 4'!$E52,Controls!$G$4:$G$200,0)),"-")</f>
        <v>-</v>
      </c>
      <c r="D52" s="342" t="str">
        <f>IFERROR(INDEX(Controls!$H$4:$H$200,MATCH('Model 4'!$E52,Controls!$G$4:$G$200,0)),"-")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4'!$D52,"_pre",""),"_post",""),'Vendor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4'!$D52,'Vendor Level Info'!$M$4:$M$300,0)),"-")</f>
        <v>-</v>
      </c>
    </row>
    <row r="53" spans="2:25" x14ac:dyDescent="0.35">
      <c r="B53" s="341" t="str">
        <f>IFERROR(INDEX(Controls!$L$4:$L$100,MATCH('Model 4'!$D53,Controls!$J$4:$J$100,0)),"-")</f>
        <v>-</v>
      </c>
      <c r="C53" s="365" t="str">
        <f>IFERROR(INDEX(Controls!$F$4:$F$200,MATCH('Model 4'!$E53,Controls!$G$4:$G$200,0)),"-")</f>
        <v>-</v>
      </c>
      <c r="D53" s="342" t="str">
        <f>IFERROR(INDEX(Controls!$H$4:$H$200,MATCH('Model 4'!$E53,Controls!$G$4:$G$200,0)),"-")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4'!$D53,"_pre",""),"_post",""),'Vendor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4'!$D53,'Vendor Level Info'!$M$4:$M$300,0)),"-")</f>
        <v>-</v>
      </c>
    </row>
    <row r="54" spans="2:25" x14ac:dyDescent="0.35">
      <c r="B54" s="341" t="str">
        <f>IFERROR(INDEX(Controls!$L$4:$L$100,MATCH('Model 4'!$D54,Controls!$J$4:$J$100,0)),"-")</f>
        <v>-</v>
      </c>
      <c r="C54" s="365" t="str">
        <f>IFERROR(INDEX(Controls!$F$4:$F$200,MATCH('Model 4'!$E54,Controls!$G$4:$G$200,0)),"-")</f>
        <v>-</v>
      </c>
      <c r="D54" s="342" t="str">
        <f>IFERROR(INDEX(Controls!$H$4:$H$200,MATCH('Model 4'!$E54,Controls!$G$4:$G$200,0)),"-")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4'!$D54,"_pre",""),"_post",""),'Vendor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4'!$D54,'Vendor Level Info'!$M$4:$M$300,0)),"-")</f>
        <v>-</v>
      </c>
    </row>
    <row r="55" spans="2:25" x14ac:dyDescent="0.35">
      <c r="B55" s="341" t="str">
        <f>IFERROR(INDEX(Controls!$L$4:$L$100,MATCH('Model 4'!$D55,Controls!$J$4:$J$100,0)),"-")</f>
        <v>-</v>
      </c>
      <c r="C55" s="365" t="str">
        <f>IFERROR(INDEX(Controls!$F$4:$F$200,MATCH('Model 4'!$E55,Controls!$G$4:$G$200,0)),"-")</f>
        <v>-</v>
      </c>
      <c r="D55" s="342" t="str">
        <f>IFERROR(INDEX(Controls!$H$4:$H$200,MATCH('Model 4'!$E55,Controls!$G$4:$G$200,0)),"-")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4'!$D55,"_pre",""),"_post",""),'Vendor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4'!$D55,'Vendor Level Info'!$M$4:$M$300,0)),"-")</f>
        <v>-</v>
      </c>
    </row>
    <row r="56" spans="2:25" x14ac:dyDescent="0.35">
      <c r="B56" s="341" t="str">
        <f>IFERROR(INDEX(Controls!$L$4:$L$100,MATCH('Model 4'!$D56,Controls!$J$4:$J$100,0)),"-")</f>
        <v>-</v>
      </c>
      <c r="C56" s="365" t="str">
        <f>IFERROR(INDEX(Controls!$F$4:$F$200,MATCH('Model 4'!$E56,Controls!$G$4:$G$200,0)),"-")</f>
        <v>-</v>
      </c>
      <c r="D56" s="342" t="str">
        <f>IFERROR(INDEX(Controls!$H$4:$H$200,MATCH('Model 4'!$E56,Controls!$G$4:$G$200,0)),"-")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4'!$D56,"_pre",""),"_post",""),'Vendor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4'!$D56,'Vendor Level Info'!$M$4:$M$300,0)),"-")</f>
        <v>-</v>
      </c>
    </row>
    <row r="57" spans="2:25" x14ac:dyDescent="0.35">
      <c r="B57" s="341" t="str">
        <f>IFERROR(INDEX(Controls!$L$4:$L$100,MATCH('Model 4'!$D57,Controls!$J$4:$J$100,0)),"-")</f>
        <v>-</v>
      </c>
      <c r="C57" s="365" t="str">
        <f>IFERROR(INDEX(Controls!$F$4:$F$200,MATCH('Model 4'!$E57,Controls!$G$4:$G$200,0)),"-")</f>
        <v>-</v>
      </c>
      <c r="D57" s="342" t="str">
        <f>IFERROR(INDEX(Controls!$H$4:$H$200,MATCH('Model 4'!$E57,Controls!$G$4:$G$200,0)),"-")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4'!$D57,"_pre",""),"_post",""),'Vendor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4'!$D57,'Vendor Level Info'!$M$4:$M$300,0)),"-")</f>
        <v>-</v>
      </c>
    </row>
    <row r="58" spans="2:25" x14ac:dyDescent="0.35">
      <c r="B58" s="341" t="str">
        <f>IFERROR(INDEX(Controls!$L$4:$L$100,MATCH('Model 4'!$D58,Controls!$J$4:$J$100,0)),"-")</f>
        <v>-</v>
      </c>
      <c r="C58" s="365" t="str">
        <f>IFERROR(INDEX(Controls!$F$4:$F$200,MATCH('Model 4'!$E58,Controls!$G$4:$G$200,0)),"-")</f>
        <v>-</v>
      </c>
      <c r="D58" s="342" t="str">
        <f>IFERROR(INDEX(Controls!$H$4:$H$200,MATCH('Model 4'!$E58,Controls!$G$4:$G$200,0)),"-")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4'!$D58,"_pre",""),"_post",""),'Vendor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4'!$D58,'Vendor Level Info'!$M$4:$M$300,0)),"-")</f>
        <v>-</v>
      </c>
    </row>
    <row r="59" spans="2:25" x14ac:dyDescent="0.35">
      <c r="B59" s="341" t="str">
        <f>IFERROR(INDEX(Controls!$L$4:$L$100,MATCH('Model 4'!$D59,Controls!$J$4:$J$100,0)),"-")</f>
        <v>-</v>
      </c>
      <c r="C59" s="365" t="str">
        <f>IFERROR(INDEX(Controls!$F$4:$F$200,MATCH('Model 4'!$E59,Controls!$G$4:$G$200,0)),"-")</f>
        <v>-</v>
      </c>
      <c r="D59" s="342" t="str">
        <f>IFERROR(INDEX(Controls!$H$4:$H$200,MATCH('Model 4'!$E59,Controls!$G$4:$G$200,0)),"-")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4'!$D59,"_pre",""),"_post",""),'Vendor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4'!$D59,'Vendor Level Info'!$M$4:$M$300,0)),"-")</f>
        <v>-</v>
      </c>
    </row>
    <row r="60" spans="2:25" x14ac:dyDescent="0.35">
      <c r="B60" s="341" t="str">
        <f>IFERROR(INDEX(Controls!$L$4:$L$100,MATCH('Model 4'!$D60,Controls!$J$4:$J$100,0)),"-")</f>
        <v>-</v>
      </c>
      <c r="C60" s="365" t="str">
        <f>IFERROR(INDEX(Controls!$F$4:$F$200,MATCH('Model 4'!$E60,Controls!$G$4:$G$200,0)),"-")</f>
        <v>-</v>
      </c>
      <c r="D60" s="342" t="str">
        <f>IFERROR(INDEX(Controls!$H$4:$H$200,MATCH('Model 4'!$E60,Controls!$G$4:$G$200,0)),"-")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4'!$D60,"_pre",""),"_post",""),'Vendor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4'!$D60,'Vendor Level Info'!$M$4:$M$300,0)),"-")</f>
        <v>-</v>
      </c>
    </row>
    <row r="61" spans="2:25" x14ac:dyDescent="0.35">
      <c r="B61" s="341" t="str">
        <f>IFERROR(INDEX(Controls!$L$4:$L$100,MATCH('Model 4'!$D61,Controls!$J$4:$J$100,0)),"-")</f>
        <v>-</v>
      </c>
      <c r="C61" s="365" t="str">
        <f>IFERROR(INDEX(Controls!$F$4:$F$200,MATCH('Model 4'!$E61,Controls!$G$4:$G$200,0)),"-")</f>
        <v>-</v>
      </c>
      <c r="D61" s="342" t="str">
        <f>IFERROR(INDEX(Controls!$H$4:$H$200,MATCH('Model 4'!$E61,Controls!$G$4:$G$200,0)),"-")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4'!$D61,"_pre",""),"_post",""),'Vendor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4'!$D61,'Vendor Level Info'!$M$4:$M$300,0)),"-")</f>
        <v>-</v>
      </c>
    </row>
    <row r="62" spans="2:25" x14ac:dyDescent="0.35">
      <c r="B62" s="341" t="str">
        <f>IFERROR(INDEX(Controls!$L$4:$L$100,MATCH('Model 4'!$D62,Controls!$J$4:$J$100,0)),"-")</f>
        <v>-</v>
      </c>
      <c r="C62" s="365" t="str">
        <f>IFERROR(INDEX(Controls!$F$4:$F$200,MATCH('Model 4'!$E62,Controls!$G$4:$G$200,0)),"-")</f>
        <v>-</v>
      </c>
      <c r="D62" s="342" t="str">
        <f>IFERROR(INDEX(Controls!$H$4:$H$200,MATCH('Model 4'!$E62,Controls!$G$4:$G$200,0)),"-")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4'!$D62,"_pre",""),"_post",""),'Vendor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4'!$D62,'Vendor Level Info'!$M$4:$M$300,0)),"-")</f>
        <v>-</v>
      </c>
    </row>
    <row r="63" spans="2:25" x14ac:dyDescent="0.35">
      <c r="B63" s="341" t="str">
        <f>IFERROR(INDEX(Controls!$L$4:$L$100,MATCH('Model 4'!$D63,Controls!$J$4:$J$100,0)),"-")</f>
        <v>-</v>
      </c>
      <c r="C63" s="365" t="str">
        <f>IFERROR(INDEX(Controls!$F$4:$F$200,MATCH('Model 4'!$E63,Controls!$G$4:$G$200,0)),"-")</f>
        <v>-</v>
      </c>
      <c r="D63" s="342" t="str">
        <f>IFERROR(INDEX(Controls!$H$4:$H$200,MATCH('Model 4'!$E63,Controls!$G$4:$G$200,0)),"-")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4'!$D63,"_pre",""),"_post",""),'Vendor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4'!$D63,'Vendor Level Info'!$M$4:$M$300,0)),"-")</f>
        <v>-</v>
      </c>
    </row>
    <row r="64" spans="2:25" x14ac:dyDescent="0.35">
      <c r="B64" s="341" t="str">
        <f>IFERROR(INDEX(Controls!$L$4:$L$100,MATCH('Model 4'!$D64,Controls!$J$4:$J$100,0)),"-")</f>
        <v>-</v>
      </c>
      <c r="C64" s="365" t="str">
        <f>IFERROR(INDEX(Controls!$F$4:$F$200,MATCH('Model 4'!$E64,Controls!$G$4:$G$200,0)),"-")</f>
        <v>-</v>
      </c>
      <c r="D64" s="342" t="str">
        <f>IFERROR(INDEX(Controls!$H$4:$H$200,MATCH('Model 4'!$E64,Controls!$G$4:$G$200,0)),"-")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4'!$D64,"_pre",""),"_post",""),'Vendor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4'!$D64,'Vendor Level Info'!$M$4:$M$300,0)),"-")</f>
        <v>-</v>
      </c>
    </row>
    <row r="65" spans="2:25" x14ac:dyDescent="0.35">
      <c r="B65" s="341" t="str">
        <f>IFERROR(INDEX(Controls!$L$4:$L$100,MATCH('Model 4'!$D65,Controls!$J$4:$J$100,0)),"-")</f>
        <v>-</v>
      </c>
      <c r="C65" s="365" t="str">
        <f>IFERROR(INDEX(Controls!$F$4:$F$200,MATCH('Model 4'!$E65,Controls!$G$4:$G$200,0)),"-")</f>
        <v>-</v>
      </c>
      <c r="D65" s="342" t="str">
        <f>IFERROR(INDEX(Controls!$H$4:$H$200,MATCH('Model 4'!$E65,Controls!$G$4:$G$200,0)),"-")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4'!$D65,"_pre",""),"_post",""),'Vendor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4'!$D65,'Vendor Level Info'!$M$4:$M$300,0)),"-")</f>
        <v>-</v>
      </c>
    </row>
    <row r="66" spans="2:25" x14ac:dyDescent="0.35">
      <c r="B66" s="341" t="str">
        <f>IFERROR(INDEX(Controls!$L$4:$L$100,MATCH('Model 4'!$D66,Controls!$J$4:$J$100,0)),"-")</f>
        <v>-</v>
      </c>
      <c r="C66" s="365" t="str">
        <f>IFERROR(INDEX(Controls!$F$4:$F$200,MATCH('Model 4'!$E66,Controls!$G$4:$G$200,0)),"-")</f>
        <v>-</v>
      </c>
      <c r="D66" s="342" t="str">
        <f>IFERROR(INDEX(Controls!$H$4:$H$200,MATCH('Model 4'!$E66,Controls!$G$4:$G$200,0)),"-")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4'!$D66,"_pre",""),"_post",""),'Vendor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4'!$D66,'Vendor Level Info'!$M$4:$M$300,0)),"-")</f>
        <v>-</v>
      </c>
    </row>
    <row r="67" spans="2:25" x14ac:dyDescent="0.35">
      <c r="B67" s="341" t="str">
        <f>IFERROR(INDEX(Controls!$L$4:$L$100,MATCH('Model 4'!$D67,Controls!$J$4:$J$100,0)),"-")</f>
        <v>-</v>
      </c>
      <c r="C67" s="365" t="str">
        <f>IFERROR(INDEX(Controls!$F$4:$F$200,MATCH('Model 4'!$E67,Controls!$G$4:$G$200,0)),"-")</f>
        <v>-</v>
      </c>
      <c r="D67" s="342" t="str">
        <f>IFERROR(INDEX(Controls!$H$4:$H$200,MATCH('Model 4'!$E67,Controls!$G$4:$G$200,0)),"-")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4'!$D67,"_pre",""),"_post",""),'Vendor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4'!$D67,'Vendor Level Info'!$M$4:$M$300,0)),"-")</f>
        <v>-</v>
      </c>
    </row>
    <row r="68" spans="2:25" x14ac:dyDescent="0.35">
      <c r="B68" s="341" t="str">
        <f>IFERROR(INDEX(Controls!$L$4:$L$100,MATCH('Model 4'!$D68,Controls!$J$4:$J$100,0)),"-")</f>
        <v>-</v>
      </c>
      <c r="C68" s="365" t="str">
        <f>IFERROR(INDEX(Controls!$F$4:$F$200,MATCH('Model 4'!$E68,Controls!$G$4:$G$200,0)),"-")</f>
        <v>-</v>
      </c>
      <c r="D68" s="342" t="str">
        <f>IFERROR(INDEX(Controls!$H$4:$H$200,MATCH('Model 4'!$E68,Controls!$G$4:$G$200,0)),"-")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4'!$D68,"_pre",""),"_post",""),'Vendor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4'!$D68,'Vendor Level Info'!$M$4:$M$300,0)),"-")</f>
        <v>-</v>
      </c>
    </row>
    <row r="69" spans="2:25" x14ac:dyDescent="0.35">
      <c r="B69" s="341" t="str">
        <f>IFERROR(INDEX(Controls!$L$4:$L$100,MATCH('Model 4'!$D69,Controls!$J$4:$J$100,0)),"-")</f>
        <v>-</v>
      </c>
      <c r="C69" s="365" t="str">
        <f>IFERROR(INDEX(Controls!$F$4:$F$200,MATCH('Model 4'!$E69,Controls!$G$4:$G$200,0)),"-")</f>
        <v>-</v>
      </c>
      <c r="D69" s="342" t="str">
        <f>IFERROR(INDEX(Controls!$H$4:$H$200,MATCH('Model 4'!$E69,Controls!$G$4:$G$200,0)),"-")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4'!$D69,"_pre",""),"_post",""),'Vendor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4'!$D69,'Vendor Level Info'!$M$4:$M$300,0)),"-")</f>
        <v>-</v>
      </c>
    </row>
    <row r="70" spans="2:25" x14ac:dyDescent="0.35">
      <c r="B70" s="341" t="str">
        <f>IFERROR(INDEX(Controls!$L$4:$L$100,MATCH('Model 4'!$D70,Controls!$J$4:$J$100,0)),"-")</f>
        <v>-</v>
      </c>
      <c r="C70" s="365" t="str">
        <f>IFERROR(INDEX(Controls!$F$4:$F$200,MATCH('Model 4'!$E70,Controls!$G$4:$G$200,0)),"-")</f>
        <v>-</v>
      </c>
      <c r="D70" s="342" t="str">
        <f>IFERROR(INDEX(Controls!$H$4:$H$200,MATCH('Model 4'!$E70,Controls!$G$4:$G$200,0)),"-")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4'!$D70,"_pre",""),"_post",""),'Vendor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4'!$D70,'Vendor Level Info'!$M$4:$M$300,0)),"-")</f>
        <v>-</v>
      </c>
    </row>
    <row r="71" spans="2:25" x14ac:dyDescent="0.35">
      <c r="B71" s="341" t="str">
        <f>IFERROR(INDEX(Controls!$L$4:$L$100,MATCH('Model 4'!$D71,Controls!$J$4:$J$100,0)),"-")</f>
        <v>-</v>
      </c>
      <c r="C71" s="365" t="str">
        <f>IFERROR(INDEX(Controls!$F$4:$F$200,MATCH('Model 4'!$E71,Controls!$G$4:$G$200,0)),"-")</f>
        <v>-</v>
      </c>
      <c r="D71" s="342" t="str">
        <f>IFERROR(INDEX(Controls!$H$4:$H$200,MATCH('Model 4'!$E71,Controls!$G$4:$G$200,0)),"-")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4'!$D71,"_pre",""),"_post",""),'Vendor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4'!$D71,'Vendor Level Info'!$M$4:$M$300,0)),"-")</f>
        <v>-</v>
      </c>
    </row>
    <row r="72" spans="2:25" ht="15" thickBot="1" x14ac:dyDescent="0.4">
      <c r="B72" s="343" t="str">
        <f>IFERROR(INDEX(Controls!$L$4:$L$100,MATCH('Model 4'!$D72,Controls!$J$4:$J$100,0)),"-")</f>
        <v>-</v>
      </c>
      <c r="C72" s="366" t="str">
        <f>IFERROR(INDEX(Controls!$F$4:$F$200,MATCH('Model 4'!$E72,Controls!$G$4:$G$200,0)),"-")</f>
        <v>-</v>
      </c>
      <c r="D72" s="344" t="str">
        <f>IFERROR(INDEX(Controls!$H$4:$H$200,MATCH('Model 4'!$E72,Controls!$G$4:$G$200,0)),"-")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4'!$D72,"_pre",""),"_post",""),'Vendor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4'!$D72,'Vendor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10AE8-4409-4423-AD25-0ACCA4D33840}">
  <sheetPr codeName="Sheet9">
    <tabColor theme="9" tint="0.59999389629810485"/>
  </sheetPr>
  <dimension ref="B1:AC72"/>
  <sheetViews>
    <sheetView showGridLines="0" zoomScale="55" zoomScaleNormal="55" workbookViewId="0">
      <pane xSplit="5" ySplit="4" topLeftCell="R25" activePane="bottomRight" state="frozen"/>
      <selection pane="topRight"/>
      <selection pane="bottomLeft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5'!$D5,Controls!$J$4:$J$100,0)),"-")</f>
        <v>16</v>
      </c>
      <c r="C5" s="364" t="str">
        <f>IFERROR(INDEX(Controls!$F$4:$F200,MATCH('Model 5'!$E5,Controls!$G$4:$G$200,0)),"-")</f>
        <v>No Ad &amp; Tf</v>
      </c>
      <c r="D5" s="330" t="str">
        <f>IFERROR(INDEX(Controls!$H$4:$H$200,MATCH('Model 5'!$E5,Controls!$G$4:$G$200,0)),"-")</f>
        <v>Intercept</v>
      </c>
      <c r="E5" s="28" t="s">
        <v>6</v>
      </c>
      <c r="F5" s="29"/>
      <c r="G5" s="30">
        <v>-1262.8085804751115</v>
      </c>
      <c r="H5" s="30">
        <v>55.566588875361141</v>
      </c>
      <c r="I5" s="30">
        <v>-22.726041062330808</v>
      </c>
      <c r="J5" s="31">
        <v>6.8414028158002072E-109</v>
      </c>
      <c r="K5" s="30">
        <v>0</v>
      </c>
      <c r="L5" s="32">
        <v>5040</v>
      </c>
      <c r="M5" s="32">
        <v>493920.3019999995</v>
      </c>
      <c r="N5" s="32">
        <v>2520</v>
      </c>
      <c r="O5" s="32">
        <v>253584.2350000001</v>
      </c>
      <c r="P5" s="33">
        <v>-12.885793962756704</v>
      </c>
      <c r="Q5" s="34">
        <v>-12.549193457539976</v>
      </c>
      <c r="R5" s="413">
        <f>IFERROR(G5*N5,"-")</f>
        <v>-3182277.622797281</v>
      </c>
      <c r="S5" s="307">
        <f>IFERROR($Q5*$O5*Controls!$C$5,"-")</f>
        <v>-1979376681.3799088</v>
      </c>
      <c r="T5" s="307" t="str">
        <f>IFERROR(INDEX('Vendor Level Info'!$I$4:$I$50,MATCH(SUBSTITUTE(SUBSTITUTE('Model 5'!$D5,"_pre",""),"_post",""),'Vendor Level Info'!$F$4:$F$50,0)),"-")</f>
        <v>-</v>
      </c>
      <c r="U5" s="377">
        <f>IFERROR(S5/$T5,0)</f>
        <v>0</v>
      </c>
      <c r="V5" s="307">
        <f>IFERROR($Q5*$O5*Controls!$C$4,"-")</f>
        <v>-1680242584.8369644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5'!$D5,'Vendor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5'!$D6,Controls!$J$4:$J$100,0)),"-")</f>
        <v>17</v>
      </c>
      <c r="C6" s="365" t="str">
        <f>IFERROR(INDEX(Controls!$F$4:$F201,MATCH('Model 5'!$E6,Controls!$G$4:$G$200,0)),"-")</f>
        <v>No Ad &amp; Tf</v>
      </c>
      <c r="D6" s="16" t="str">
        <f>IFERROR(INDEX(Controls!$H$4:$H$200,MATCH('Model 5'!$E6,Controls!$G$4:$G$200,0)),"-")</f>
        <v>RTIME</v>
      </c>
      <c r="E6" s="11" t="s">
        <v>8</v>
      </c>
      <c r="F6" s="12"/>
      <c r="G6" s="13">
        <v>54.725619605151174</v>
      </c>
      <c r="H6" s="13">
        <v>2.3637550521687918</v>
      </c>
      <c r="I6" s="13">
        <v>23.151984193514188</v>
      </c>
      <c r="J6" s="23">
        <v>9.7373563597421673E-113</v>
      </c>
      <c r="K6" s="13">
        <v>2443.2862410085881</v>
      </c>
      <c r="L6" s="25">
        <v>63000</v>
      </c>
      <c r="M6" s="25">
        <v>493920.3019999995</v>
      </c>
      <c r="N6" s="25">
        <v>18900</v>
      </c>
      <c r="O6" s="25">
        <v>253584.2350000001</v>
      </c>
      <c r="P6" s="14">
        <v>6.9803043551032804</v>
      </c>
      <c r="Q6" s="15">
        <v>4.0787796234152989</v>
      </c>
      <c r="R6" s="414">
        <f t="shared" ref="R6:R69" si="0">IFERROR(G6*N6,"-")</f>
        <v>1034314.2105373571</v>
      </c>
      <c r="S6" s="27">
        <f>IFERROR($Q6*$O6*Controls!$C$5,"-")</f>
        <v>643343438.95423603</v>
      </c>
      <c r="T6" s="27" t="str">
        <f>IFERROR(INDEX('Vendor Level Info'!$I$4:$I$50,MATCH(SUBSTITUTE(SUBSTITUTE('Model 5'!$D6,"_pre",""),"_post",""),'Vendor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546117903.16372454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5'!$D6,'Vendor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5'!$D7,Controls!$J$4:$J$100,0)),"-")</f>
        <v>18</v>
      </c>
      <c r="C7" s="365" t="str">
        <f>IFERROR(INDEX(Controls!$F$4:$F202,MATCH('Model 5'!$E7,Controls!$G$4:$G$200,0)),"-")</f>
        <v>No Ad &amp; Tf</v>
      </c>
      <c r="D7" s="16" t="str">
        <f>IFERROR(INDEX(Controls!$H$4:$H$200,MATCH('Model 5'!$E7,Controls!$G$4:$G$200,0)),"-")</f>
        <v>T1</v>
      </c>
      <c r="E7" s="11" t="s">
        <v>33</v>
      </c>
      <c r="F7" s="12"/>
      <c r="G7" s="13">
        <v>1206.1417441590177</v>
      </c>
      <c r="H7" s="13">
        <v>53.201536458234195</v>
      </c>
      <c r="I7" s="13">
        <v>22.671182534472436</v>
      </c>
      <c r="J7" s="23">
        <v>2.1202150293907086E-108</v>
      </c>
      <c r="K7" s="13">
        <v>1031.4222904419776</v>
      </c>
      <c r="L7" s="25">
        <v>210</v>
      </c>
      <c r="M7" s="25">
        <v>493920.3019999995</v>
      </c>
      <c r="N7" s="25">
        <v>0</v>
      </c>
      <c r="O7" s="25">
        <v>253584.2350000001</v>
      </c>
      <c r="P7" s="14">
        <v>0.51281505386145065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5'!$D7,"_pre",""),"_post",""),'Vendor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5'!$D7,'Vendor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5'!$D8,Controls!$J$4:$J$100,0)),"-")</f>
        <v>27</v>
      </c>
      <c r="C8" s="365" t="str">
        <f>IFERROR(INDEX(Controls!$F$4:$F203,MATCH('Model 5'!$E8,Controls!$G$4:$G$200,0)),"-")</f>
        <v>No Ad &amp; Tf</v>
      </c>
      <c r="D8" s="16" t="str">
        <f>IFERROR(INDEX(Controls!$H$4:$H$200,MATCH('Model 5'!$E8,Controls!$G$4:$G$200,0)),"-")</f>
        <v>T10</v>
      </c>
      <c r="E8" s="11" t="s">
        <v>42</v>
      </c>
      <c r="F8" s="12"/>
      <c r="G8" s="13">
        <v>721.00705518557731</v>
      </c>
      <c r="H8" s="13">
        <v>31.96592330531751</v>
      </c>
      <c r="I8" s="13">
        <v>22.555489741340846</v>
      </c>
      <c r="J8" s="23">
        <v>2.286680319613485E-107</v>
      </c>
      <c r="K8" s="13">
        <v>372.35969797436888</v>
      </c>
      <c r="L8" s="25">
        <v>210</v>
      </c>
      <c r="M8" s="25">
        <v>493920.3019999995</v>
      </c>
      <c r="N8" s="25">
        <v>210</v>
      </c>
      <c r="O8" s="25">
        <v>253584.2350000001</v>
      </c>
      <c r="P8" s="14">
        <v>0.30655043126567288</v>
      </c>
      <c r="Q8" s="15">
        <v>0.59708554669800817</v>
      </c>
      <c r="R8" s="414">
        <f t="shared" si="0"/>
        <v>151411.48158897125</v>
      </c>
      <c r="S8" s="27">
        <f>IFERROR($Q8*$O8*Controls!$C$5,"-")</f>
        <v>94177941.548340112</v>
      </c>
      <c r="T8" s="27" t="str">
        <f>IFERROR(INDEX('Vendor Level Info'!$I$4:$I$50,MATCH(SUBSTITUTE(SUBSTITUTE('Model 5'!$D8,"_pre",""),"_post",""),'Vendor Level Info'!$F$4:$F$50,0)),"-")</f>
        <v>-</v>
      </c>
      <c r="U8" s="375">
        <f t="shared" si="1"/>
        <v>0</v>
      </c>
      <c r="V8" s="27">
        <f>IFERROR($Q8*$O8*Controls!$C$4,"-")</f>
        <v>79945262.278976813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5'!$D8,'Vendor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5'!$D9,Controls!$J$4:$J$100,0)),"-")</f>
        <v>28</v>
      </c>
      <c r="C9" s="365" t="str">
        <f>IFERROR(INDEX(Controls!$F$4:$F204,MATCH('Model 5'!$E9,Controls!$G$4:$G$200,0)),"-")</f>
        <v>No Ad &amp; Tf</v>
      </c>
      <c r="D9" s="16" t="str">
        <f>IFERROR(INDEX(Controls!$H$4:$H$200,MATCH('Model 5'!$E9,Controls!$G$4:$G$200,0)),"-")</f>
        <v>T11</v>
      </c>
      <c r="E9" s="11" t="s">
        <v>43</v>
      </c>
      <c r="F9" s="12"/>
      <c r="G9" s="13">
        <v>668.62770703012768</v>
      </c>
      <c r="H9" s="13">
        <v>29.616829683368746</v>
      </c>
      <c r="I9" s="13">
        <v>22.575937876483582</v>
      </c>
      <c r="J9" s="23">
        <v>1.5030392668148067E-107</v>
      </c>
      <c r="K9" s="13">
        <v>319.64307416433792</v>
      </c>
      <c r="L9" s="25">
        <v>210</v>
      </c>
      <c r="M9" s="25">
        <v>493920.3019999995</v>
      </c>
      <c r="N9" s="25">
        <v>210</v>
      </c>
      <c r="O9" s="25">
        <v>253584.2350000001</v>
      </c>
      <c r="P9" s="14">
        <v>0.28428031386392971</v>
      </c>
      <c r="Q9" s="15">
        <v>0.55370878428750414</v>
      </c>
      <c r="R9" s="414">
        <f t="shared" si="0"/>
        <v>140411.81847632682</v>
      </c>
      <c r="S9" s="27">
        <f>IFERROR($Q9*$O9*Controls!$C$5,"-")</f>
        <v>87336151.092275277</v>
      </c>
      <c r="T9" s="27" t="str">
        <f>IFERROR(INDEX('Vendor Level Info'!$I$4:$I$50,MATCH(SUBSTITUTE(SUBSTITUTE('Model 5'!$D9,"_pre",""),"_post",""),'Vendor Level Info'!$F$4:$F$50,0)),"-")</f>
        <v>-</v>
      </c>
      <c r="U9" s="375">
        <f t="shared" si="1"/>
        <v>0</v>
      </c>
      <c r="V9" s="27">
        <f>IFERROR($Q9*$O9*Controls!$C$4,"-")</f>
        <v>74137440.155500561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5'!$D9,'Vendor Level Info'!$M$4:$M$300,0)),"-")</f>
        <v>-</v>
      </c>
    </row>
    <row r="10" spans="2:29" x14ac:dyDescent="0.35">
      <c r="B10" s="341">
        <f>IFERROR(INDEX(Controls!$L$4:$L$100,MATCH('Model 5'!$D10,Controls!$J$4:$J$100,0)),"-")</f>
        <v>29</v>
      </c>
      <c r="C10" s="365" t="str">
        <f>IFERROR(INDEX(Controls!$F$4:$F205,MATCH('Model 5'!$E10,Controls!$G$4:$G$200,0)),"-")</f>
        <v>No Ad &amp; Tf</v>
      </c>
      <c r="D10" s="16" t="str">
        <f>IFERROR(INDEX(Controls!$H$4:$H$200,MATCH('Model 5'!$E10,Controls!$G$4:$G$200,0)),"-")</f>
        <v>T12</v>
      </c>
      <c r="E10" s="11" t="s">
        <v>44</v>
      </c>
      <c r="F10" s="12"/>
      <c r="G10" s="13">
        <v>612.74875708546472</v>
      </c>
      <c r="H10" s="13">
        <v>27.208197847481667</v>
      </c>
      <c r="I10" s="13">
        <v>22.520740275423258</v>
      </c>
      <c r="J10" s="23">
        <v>4.6621641869987034E-107</v>
      </c>
      <c r="K10" s="13">
        <v>269.76631343977203</v>
      </c>
      <c r="L10" s="25">
        <v>210</v>
      </c>
      <c r="M10" s="25">
        <v>493920.3019999995</v>
      </c>
      <c r="N10" s="25">
        <v>210</v>
      </c>
      <c r="O10" s="25">
        <v>253584.2350000001</v>
      </c>
      <c r="P10" s="14">
        <v>0.26052227144116813</v>
      </c>
      <c r="Q10" s="15">
        <v>0.50743390648061204</v>
      </c>
      <c r="R10" s="414">
        <f t="shared" si="0"/>
        <v>128677.2389879476</v>
      </c>
      <c r="S10" s="27">
        <f>IFERROR($Q10*$O10*Controls!$C$5,"-")</f>
        <v>80037242.650503412</v>
      </c>
      <c r="T10" s="27" t="str">
        <f>IFERROR(INDEX('Vendor Level Info'!$I$4:$I$50,MATCH(SUBSTITUTE(SUBSTITUTE('Model 5'!$D10,"_pre",""),"_post",""),'Vendor Level Info'!$F$4:$F$50,0)),"-")</f>
        <v>-</v>
      </c>
      <c r="U10" s="375">
        <f t="shared" si="1"/>
        <v>0</v>
      </c>
      <c r="V10" s="27">
        <f>IFERROR($Q10*$O10*Controls!$C$4,"-")</f>
        <v>67941582.185636327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5'!$D10,'Vendor Level Info'!$M$4:$M$300,0)),"-")</f>
        <v>-</v>
      </c>
    </row>
    <row r="11" spans="2:29" x14ac:dyDescent="0.35">
      <c r="B11" s="341">
        <f>IFERROR(INDEX(Controls!$L$4:$L$100,MATCH('Model 5'!$D11,Controls!$J$4:$J$100,0)),"-")</f>
        <v>30</v>
      </c>
      <c r="C11" s="365" t="str">
        <f>IFERROR(INDEX(Controls!$F$4:$F206,MATCH('Model 5'!$E11,Controls!$G$4:$G$200,0)),"-")</f>
        <v>No Ad &amp; Tf</v>
      </c>
      <c r="D11" s="16" t="str">
        <f>IFERROR(INDEX(Controls!$H$4:$H$200,MATCH('Model 5'!$E11,Controls!$G$4:$G$200,0)),"-")</f>
        <v>T13</v>
      </c>
      <c r="E11" s="11" t="s">
        <v>45</v>
      </c>
      <c r="F11" s="12"/>
      <c r="G11" s="13">
        <v>554.78504606099614</v>
      </c>
      <c r="H11" s="13">
        <v>24.840626941963222</v>
      </c>
      <c r="I11" s="13">
        <v>22.333777941964858</v>
      </c>
      <c r="J11" s="23">
        <v>2.1207842690952075E-105</v>
      </c>
      <c r="K11" s="13">
        <v>224.86054986338553</v>
      </c>
      <c r="L11" s="25">
        <v>210</v>
      </c>
      <c r="M11" s="25">
        <v>493920.3019999995</v>
      </c>
      <c r="N11" s="25">
        <v>210</v>
      </c>
      <c r="O11" s="25">
        <v>253584.2350000001</v>
      </c>
      <c r="P11" s="14">
        <v>0.23587785155024729</v>
      </c>
      <c r="Q11" s="15">
        <v>0.45943258133854081</v>
      </c>
      <c r="R11" s="414">
        <f t="shared" si="0"/>
        <v>116504.85967280919</v>
      </c>
      <c r="S11" s="27">
        <f>IFERROR($Q11*$O11*Controls!$C$5,"-")</f>
        <v>72466022.716487318</v>
      </c>
      <c r="T11" s="27" t="str">
        <f>IFERROR(INDEX('Vendor Level Info'!$I$4:$I$50,MATCH(SUBSTITUTE(SUBSTITUTE('Model 5'!$D11,"_pre",""),"_post",""),'Vendor Level Info'!$F$4:$F$50,0)),"-")</f>
        <v>-</v>
      </c>
      <c r="U11" s="375">
        <f t="shared" si="1"/>
        <v>0</v>
      </c>
      <c r="V11" s="27">
        <f>IFERROR($Q11*$O11*Controls!$C$4,"-")</f>
        <v>61514565.907243252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5'!$D11,'Vendor Level Info'!$M$4:$M$300,0)),"-")</f>
        <v>-</v>
      </c>
    </row>
    <row r="12" spans="2:29" x14ac:dyDescent="0.35">
      <c r="B12" s="341">
        <f>IFERROR(INDEX(Controls!$L$4:$L$100,MATCH('Model 5'!$D12,Controls!$J$4:$J$100,0)),"-")</f>
        <v>31</v>
      </c>
      <c r="C12" s="365" t="str">
        <f>IFERROR(INDEX(Controls!$F$4:$F207,MATCH('Model 5'!$E12,Controls!$G$4:$G$200,0)),"-")</f>
        <v>No Ad &amp; Tf</v>
      </c>
      <c r="D12" s="16" t="str">
        <f>IFERROR(INDEX(Controls!$H$4:$H$200,MATCH('Model 5'!$E12,Controls!$G$4:$G$200,0)),"-")</f>
        <v>T14</v>
      </c>
      <c r="E12" s="11" t="s">
        <v>46</v>
      </c>
      <c r="F12" s="12"/>
      <c r="G12" s="13">
        <v>506.14330389269981</v>
      </c>
      <c r="H12" s="13">
        <v>22.523701197558125</v>
      </c>
      <c r="I12" s="13">
        <v>22.471586683434275</v>
      </c>
      <c r="J12" s="23">
        <v>1.2751203301725998E-106</v>
      </c>
      <c r="K12" s="13">
        <v>184.87052634283577</v>
      </c>
      <c r="L12" s="25">
        <v>210</v>
      </c>
      <c r="M12" s="25">
        <v>493920.3019999995</v>
      </c>
      <c r="N12" s="25">
        <v>0</v>
      </c>
      <c r="O12" s="25">
        <v>253584.2350000001</v>
      </c>
      <c r="P12" s="14">
        <v>0.21519685136867903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5'!$D12,"_pre",""),"_post",""),'Vendor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5'!$D12,'Vendor Level Info'!$M$4:$M$300,0)),"-")</f>
        <v>-</v>
      </c>
    </row>
    <row r="13" spans="2:29" x14ac:dyDescent="0.35">
      <c r="B13" s="341">
        <f>IFERROR(INDEX(Controls!$L$4:$L$100,MATCH('Model 5'!$D13,Controls!$J$4:$J$100,0)),"-")</f>
        <v>32</v>
      </c>
      <c r="C13" s="365" t="str">
        <f>IFERROR(INDEX(Controls!$F$4:$F208,MATCH('Model 5'!$E13,Controls!$G$4:$G$200,0)),"-")</f>
        <v>No Ad &amp; Tf</v>
      </c>
      <c r="D13" s="16" t="str">
        <f>IFERROR(INDEX(Controls!$H$4:$H$200,MATCH('Model 5'!$E13,Controls!$G$4:$G$200,0)),"-")</f>
        <v>T15</v>
      </c>
      <c r="E13" s="11" t="s">
        <v>47</v>
      </c>
      <c r="F13" s="12"/>
      <c r="G13" s="13">
        <v>442.3423214717032</v>
      </c>
      <c r="H13" s="13">
        <v>20.16855560619447</v>
      </c>
      <c r="I13" s="13">
        <v>21.932275672524828</v>
      </c>
      <c r="J13" s="23">
        <v>7.0584293737514405E-102</v>
      </c>
      <c r="K13" s="13">
        <v>148.23056254124694</v>
      </c>
      <c r="L13" s="25">
        <v>210</v>
      </c>
      <c r="M13" s="25">
        <v>493920.3019999995</v>
      </c>
      <c r="N13" s="25">
        <v>0</v>
      </c>
      <c r="O13" s="25">
        <v>253584.2350000001</v>
      </c>
      <c r="P13" s="14">
        <v>0.18807059991848193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5'!$D13,"_pre",""),"_post",""),'Vendor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5'!$D13,'Vendor Level Info'!$M$4:$M$300,0)),"-")</f>
        <v>-</v>
      </c>
    </row>
    <row r="14" spans="2:29" x14ac:dyDescent="0.35">
      <c r="B14" s="341">
        <f>IFERROR(INDEX(Controls!$L$4:$L$100,MATCH('Model 5'!$D14,Controls!$J$4:$J$100,0)),"-")</f>
        <v>33</v>
      </c>
      <c r="C14" s="365" t="str">
        <f>IFERROR(INDEX(Controls!$F$4:$F209,MATCH('Model 5'!$E14,Controls!$G$4:$G$200,0)),"-")</f>
        <v>No Ad &amp; Tf</v>
      </c>
      <c r="D14" s="16" t="str">
        <f>IFERROR(INDEX(Controls!$H$4:$H$200,MATCH('Model 5'!$E14,Controls!$G$4:$G$200,0)),"-")</f>
        <v>T16</v>
      </c>
      <c r="E14" s="11" t="s">
        <v>48</v>
      </c>
      <c r="F14" s="12"/>
      <c r="G14" s="13">
        <v>390.11224837094863</v>
      </c>
      <c r="H14" s="13">
        <v>17.816957714614929</v>
      </c>
      <c r="I14" s="13">
        <v>21.895558973625818</v>
      </c>
      <c r="J14" s="23">
        <v>1.4729773164715392E-101</v>
      </c>
      <c r="K14" s="13">
        <v>115.67919604055727</v>
      </c>
      <c r="L14" s="25">
        <v>210</v>
      </c>
      <c r="M14" s="25">
        <v>493920.3019999995</v>
      </c>
      <c r="N14" s="25">
        <v>0</v>
      </c>
      <c r="O14" s="25">
        <v>253584.2350000001</v>
      </c>
      <c r="P14" s="14">
        <v>0.16586394976309213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5'!$D14,"_pre",""),"_post",""),'Vendor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5'!$D14,'Vendor Level Info'!$M$4:$M$300,0)),"-")</f>
        <v>-</v>
      </c>
    </row>
    <row r="15" spans="2:29" x14ac:dyDescent="0.35">
      <c r="B15" s="341">
        <f>IFERROR(INDEX(Controls!$L$4:$L$100,MATCH('Model 5'!$D15,Controls!$J$4:$J$100,0)),"-")</f>
        <v>34</v>
      </c>
      <c r="C15" s="365" t="str">
        <f>IFERROR(INDEX(Controls!$F$4:$F210,MATCH('Model 5'!$E15,Controls!$G$4:$G$200,0)),"-")</f>
        <v>No Ad &amp; Tf</v>
      </c>
      <c r="D15" s="16" t="str">
        <f>IFERROR(INDEX(Controls!$H$4:$H$200,MATCH('Model 5'!$E15,Controls!$G$4:$G$200,0)),"-")</f>
        <v>T17</v>
      </c>
      <c r="E15" s="11" t="s">
        <v>49</v>
      </c>
      <c r="F15" s="12"/>
      <c r="G15" s="13">
        <v>336.74383750582388</v>
      </c>
      <c r="H15" s="13">
        <v>15.477077312430216</v>
      </c>
      <c r="I15" s="13">
        <v>21.757585796600782</v>
      </c>
      <c r="J15" s="23">
        <v>2.3164789192636641E-100</v>
      </c>
      <c r="K15" s="13">
        <v>87.290316293813717</v>
      </c>
      <c r="L15" s="25">
        <v>210</v>
      </c>
      <c r="M15" s="25">
        <v>493920.3019999995</v>
      </c>
      <c r="N15" s="25">
        <v>0</v>
      </c>
      <c r="O15" s="25">
        <v>253584.2350000001</v>
      </c>
      <c r="P15" s="14">
        <v>0.14317331275891365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5'!$D15,"_pre",""),"_post",""),'Vendor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5'!$D15,'Vendor Level Info'!$M$4:$M$300,0)),"-")</f>
        <v>-</v>
      </c>
    </row>
    <row r="16" spans="2:29" x14ac:dyDescent="0.35">
      <c r="B16" s="341">
        <f>IFERROR(INDEX(Controls!$L$4:$L$100,MATCH('Model 5'!$D16,Controls!$J$4:$J$100,0)),"-")</f>
        <v>35</v>
      </c>
      <c r="C16" s="365" t="str">
        <f>IFERROR(INDEX(Controls!$F$4:$F211,MATCH('Model 5'!$E16,Controls!$G$4:$G$200,0)),"-")</f>
        <v>No Ad &amp; Tf</v>
      </c>
      <c r="D16" s="16" t="str">
        <f>IFERROR(INDEX(Controls!$H$4:$H$200,MATCH('Model 5'!$E16,Controls!$G$4:$G$200,0)),"-")</f>
        <v>T18</v>
      </c>
      <c r="E16" s="11" t="s">
        <v>50</v>
      </c>
      <c r="F16" s="12"/>
      <c r="G16" s="13">
        <v>282.96349569946966</v>
      </c>
      <c r="H16" s="13">
        <v>13.137982093378413</v>
      </c>
      <c r="I16" s="13">
        <v>21.537820168143188</v>
      </c>
      <c r="J16" s="23">
        <v>1.8112211304475857E-98</v>
      </c>
      <c r="K16" s="13">
        <v>62.899253951876261</v>
      </c>
      <c r="L16" s="25">
        <v>210</v>
      </c>
      <c r="M16" s="25">
        <v>493920.3019999995</v>
      </c>
      <c r="N16" s="25">
        <v>0</v>
      </c>
      <c r="O16" s="25">
        <v>253584.2350000001</v>
      </c>
      <c r="P16" s="14">
        <v>0.12030753515551723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5'!$D16,"_pre",""),"_post",""),'Vendor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5'!$D16,'Vendor Level Info'!$M$4:$M$300,0)),"-")</f>
        <v>-</v>
      </c>
    </row>
    <row r="17" spans="2:25" x14ac:dyDescent="0.35">
      <c r="B17" s="341">
        <f>IFERROR(INDEX(Controls!$L$4:$L$100,MATCH('Model 5'!$D17,Controls!$J$4:$J$100,0)),"-")</f>
        <v>36</v>
      </c>
      <c r="C17" s="365" t="str">
        <f>IFERROR(INDEX(Controls!$F$4:$F212,MATCH('Model 5'!$E17,Controls!$G$4:$G$200,0)),"-")</f>
        <v>No Ad &amp; Tf</v>
      </c>
      <c r="D17" s="16" t="str">
        <f>IFERROR(INDEX(Controls!$H$4:$H$200,MATCH('Model 5'!$E17,Controls!$G$4:$G$200,0)),"-")</f>
        <v>T19</v>
      </c>
      <c r="E17" s="11" t="s">
        <v>51</v>
      </c>
      <c r="F17" s="12"/>
      <c r="G17" s="13">
        <v>219.71130836980532</v>
      </c>
      <c r="H17" s="13">
        <v>10.791964692467792</v>
      </c>
      <c r="I17" s="13">
        <v>20.358786803959056</v>
      </c>
      <c r="J17" s="23">
        <v>1.384067412300364E-88</v>
      </c>
      <c r="K17" s="13">
        <v>42.44135048523043</v>
      </c>
      <c r="L17" s="25">
        <v>210</v>
      </c>
      <c r="M17" s="25">
        <v>493920.3019999995</v>
      </c>
      <c r="N17" s="25">
        <v>0</v>
      </c>
      <c r="O17" s="25">
        <v>253584.2350000001</v>
      </c>
      <c r="P17" s="14">
        <v>9.3414614808968038E-2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5'!$D17,"_pre",""),"_post",""),'Vendor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5'!$D17,'Vendor Level Info'!$M$4:$M$300,0)),"-")</f>
        <v>-</v>
      </c>
    </row>
    <row r="18" spans="2:25" x14ac:dyDescent="0.35">
      <c r="B18" s="341">
        <f>IFERROR(INDEX(Controls!$L$4:$L$100,MATCH('Model 5'!$D18,Controls!$J$4:$J$100,0)),"-")</f>
        <v>19</v>
      </c>
      <c r="C18" s="365" t="str">
        <f>IFERROR(INDEX(Controls!$F$4:$F213,MATCH('Model 5'!$E18,Controls!$G$4:$G$200,0)),"-")</f>
        <v>No Ad &amp; Tf</v>
      </c>
      <c r="D18" s="16" t="str">
        <f>IFERROR(INDEX(Controls!$H$4:$H$200,MATCH('Model 5'!$E18,Controls!$G$4:$G$200,0)),"-")</f>
        <v>T2</v>
      </c>
      <c r="E18" s="11" t="s">
        <v>34</v>
      </c>
      <c r="F18" s="12"/>
      <c r="G18" s="13">
        <v>1156.5448284082015</v>
      </c>
      <c r="H18" s="13">
        <v>50.83793678368059</v>
      </c>
      <c r="I18" s="13">
        <v>22.749641342239961</v>
      </c>
      <c r="J18" s="23">
        <v>4.2026113058564106E-109</v>
      </c>
      <c r="K18" s="13">
        <v>941.8115162798681</v>
      </c>
      <c r="L18" s="25">
        <v>210</v>
      </c>
      <c r="M18" s="25">
        <v>493920.3019999995</v>
      </c>
      <c r="N18" s="25">
        <v>210</v>
      </c>
      <c r="O18" s="25">
        <v>253584.2350000001</v>
      </c>
      <c r="P18" s="14">
        <v>0.49172794271113512</v>
      </c>
      <c r="Q18" s="15">
        <v>0.95776621904639381</v>
      </c>
      <c r="R18" s="414">
        <f t="shared" si="0"/>
        <v>242874.41396572231</v>
      </c>
      <c r="S18" s="27">
        <f>IFERROR($Q18*$O18*Controls!$C$5,"-")</f>
        <v>151067885.48667929</v>
      </c>
      <c r="T18" s="27" t="str">
        <f>IFERROR(INDEX('Vendor Level Info'!$I$4:$I$50,MATCH(SUBSTITUTE(SUBSTITUTE('Model 5'!$D18,"_pre",""),"_post",""),'Vendor Level Info'!$F$4:$F$50,0)),"-")</f>
        <v>-</v>
      </c>
      <c r="U18" s="375">
        <f t="shared" si="1"/>
        <v>0</v>
      </c>
      <c r="V18" s="27">
        <f>IFERROR($Q18*$O18*Controls!$C$4,"-")</f>
        <v>128237690.57390139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5'!$D18,'Vendor Level Info'!$M$4:$M$300,0)),"-")</f>
        <v>-</v>
      </c>
    </row>
    <row r="19" spans="2:25" x14ac:dyDescent="0.35">
      <c r="B19" s="341">
        <f>IFERROR(INDEX(Controls!$L$4:$L$100,MATCH('Model 5'!$D19,Controls!$J$4:$J$100,0)),"-")</f>
        <v>37</v>
      </c>
      <c r="C19" s="365" t="str">
        <f>IFERROR(INDEX(Controls!$F$4:$F214,MATCH('Model 5'!$E19,Controls!$G$4:$G$200,0)),"-")</f>
        <v>No Ad &amp; Tf</v>
      </c>
      <c r="D19" s="16" t="str">
        <f>IFERROR(INDEX(Controls!$H$4:$H$200,MATCH('Model 5'!$E19,Controls!$G$4:$G$200,0)),"-")</f>
        <v>T20</v>
      </c>
      <c r="E19" s="11" t="s">
        <v>52</v>
      </c>
      <c r="F19" s="12"/>
      <c r="G19" s="13">
        <v>167.25187756591765</v>
      </c>
      <c r="H19" s="13">
        <v>8.4857003853780686</v>
      </c>
      <c r="I19" s="13">
        <v>19.709849508016301</v>
      </c>
      <c r="J19" s="23">
        <v>2.4036587310462159E-83</v>
      </c>
      <c r="K19" s="13">
        <v>26.239983052624435</v>
      </c>
      <c r="L19" s="25">
        <v>210</v>
      </c>
      <c r="M19" s="25">
        <v>493920.3019999995</v>
      </c>
      <c r="N19" s="25">
        <v>0</v>
      </c>
      <c r="O19" s="25">
        <v>253584.2350000001</v>
      </c>
      <c r="P19" s="14">
        <v>7.1110448682959265E-2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5'!$D19,"_pre",""),"_post",""),'Vendor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5'!$D19,'Vendor Level Info'!$M$4:$M$300,0)),"-")</f>
        <v>-</v>
      </c>
    </row>
    <row r="20" spans="2:25" x14ac:dyDescent="0.35">
      <c r="B20" s="341">
        <f>IFERROR(INDEX(Controls!$L$4:$L$100,MATCH('Model 5'!$D20,Controls!$J$4:$J$100,0)),"-")</f>
        <v>38</v>
      </c>
      <c r="C20" s="365" t="str">
        <f>IFERROR(INDEX(Controls!$F$4:$F215,MATCH('Model 5'!$E20,Controls!$G$4:$G$200,0)),"-")</f>
        <v>No Ad &amp; Tf</v>
      </c>
      <c r="D20" s="16" t="str">
        <f>IFERROR(INDEX(Controls!$H$4:$H$200,MATCH('Model 5'!$E20,Controls!$G$4:$G$200,0)),"-")</f>
        <v>T21</v>
      </c>
      <c r="E20" s="11" t="s">
        <v>53</v>
      </c>
      <c r="F20" s="12"/>
      <c r="G20" s="13">
        <v>109.2059210053997</v>
      </c>
      <c r="H20" s="13">
        <v>6.1794362955733471</v>
      </c>
      <c r="I20" s="13">
        <v>17.672472986513284</v>
      </c>
      <c r="J20" s="23">
        <v>7.5999341750627122E-68</v>
      </c>
      <c r="K20" s="13">
        <v>13.91508558848812</v>
      </c>
      <c r="L20" s="25">
        <v>210</v>
      </c>
      <c r="M20" s="25">
        <v>493920.3019999995</v>
      </c>
      <c r="N20" s="25">
        <v>0</v>
      </c>
      <c r="O20" s="25">
        <v>253584.2350000001</v>
      </c>
      <c r="P20" s="14">
        <v>4.6431060473262266E-2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5'!$D20,"_pre",""),"_post",""),'Vendor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5'!$D20,'Vendor Level Info'!$M$4:$M$300,0)),"-")</f>
        <v>-</v>
      </c>
    </row>
    <row r="21" spans="2:25" x14ac:dyDescent="0.35">
      <c r="B21" s="341">
        <f>IFERROR(INDEX(Controls!$L$4:$L$100,MATCH('Model 5'!$D21,Controls!$J$4:$J$100,0)),"-")</f>
        <v>39</v>
      </c>
      <c r="C21" s="365" t="str">
        <f>IFERROR(INDEX(Controls!$F$4:$F216,MATCH('Model 5'!$E21,Controls!$G$4:$G$200,0)),"-")</f>
        <v>No Ad &amp; Tf</v>
      </c>
      <c r="D21" s="16" t="str">
        <f>IFERROR(INDEX(Controls!$H$4:$H$200,MATCH('Model 5'!$E21,Controls!$G$4:$G$200,0)),"-")</f>
        <v>T22</v>
      </c>
      <c r="E21" s="11" t="s">
        <v>54</v>
      </c>
      <c r="F21" s="12"/>
      <c r="G21" s="13">
        <v>44.5111254507637</v>
      </c>
      <c r="H21" s="13">
        <v>4.0662794670580915</v>
      </c>
      <c r="I21" s="13">
        <v>10.946400957277787</v>
      </c>
      <c r="J21" s="23">
        <v>1.417791658848965E-27</v>
      </c>
      <c r="K21" s="13">
        <v>6.0253545902837322</v>
      </c>
      <c r="L21" s="25">
        <v>210</v>
      </c>
      <c r="M21" s="25">
        <v>493920.3019999995</v>
      </c>
      <c r="N21" s="25">
        <v>0</v>
      </c>
      <c r="O21" s="25">
        <v>253584.2350000001</v>
      </c>
      <c r="P21" s="14">
        <v>1.8924786664591055E-2</v>
      </c>
      <c r="Q21" s="15">
        <v>0</v>
      </c>
      <c r="R21" s="414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5'!$D21,"_pre",""),"_post",""),'Vendor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5'!$D21,'Vendor Level Info'!$M$4:$M$300,0)),"-")</f>
        <v>-</v>
      </c>
    </row>
    <row r="22" spans="2:25" x14ac:dyDescent="0.35">
      <c r="B22" s="341">
        <f>IFERROR(INDEX(Controls!$L$4:$L$100,MATCH('Model 5'!$D22,Controls!$J$4:$J$100,0)),"-")</f>
        <v>40</v>
      </c>
      <c r="C22" s="365" t="str">
        <f>IFERROR(INDEX(Controls!$F$4:$F217,MATCH('Model 5'!$E22,Controls!$G$4:$G$200,0)),"-")</f>
        <v>No Ad &amp; Tf</v>
      </c>
      <c r="D22" s="16" t="str">
        <f>IFERROR(INDEX(Controls!$H$4:$H$200,MATCH('Model 5'!$E22,Controls!$G$4:$G$200,0)),"-")</f>
        <v>T23</v>
      </c>
      <c r="E22" s="11" t="s">
        <v>55</v>
      </c>
      <c r="F22" s="12">
        <v>0</v>
      </c>
      <c r="G22" s="13">
        <v>0</v>
      </c>
      <c r="H22" s="13"/>
      <c r="I22" s="13"/>
      <c r="J22" s="23"/>
      <c r="K22" s="13"/>
      <c r="L22" s="25">
        <v>210</v>
      </c>
      <c r="M22" s="25">
        <v>493920.3019999995</v>
      </c>
      <c r="N22" s="25">
        <v>0</v>
      </c>
      <c r="O22" s="25">
        <v>253584.2350000001</v>
      </c>
      <c r="P22" s="14">
        <v>0</v>
      </c>
      <c r="Q22" s="15">
        <v>0</v>
      </c>
      <c r="R22" s="414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5'!$D22,"_pre",""),"_post",""),'Vendor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5'!$D22,'Vendor Level Info'!$M$4:$M$300,0)),"-")</f>
        <v>-</v>
      </c>
    </row>
    <row r="23" spans="2:25" x14ac:dyDescent="0.35">
      <c r="B23" s="341">
        <f>IFERROR(INDEX(Controls!$L$4:$L$100,MATCH('Model 5'!$D23,Controls!$J$4:$J$100,0)),"-")</f>
        <v>20</v>
      </c>
      <c r="C23" s="365" t="str">
        <f>IFERROR(INDEX(Controls!$F$4:$F218,MATCH('Model 5'!$E23,Controls!$G$4:$G$200,0)),"-")</f>
        <v>No Ad &amp; Tf</v>
      </c>
      <c r="D23" s="16" t="str">
        <f>IFERROR(INDEX(Controls!$H$4:$H$200,MATCH('Model 5'!$E23,Controls!$G$4:$G$200,0)),"-")</f>
        <v>T3</v>
      </c>
      <c r="E23" s="11" t="s">
        <v>35</v>
      </c>
      <c r="F23" s="12"/>
      <c r="G23" s="13">
        <v>1096.8378093972067</v>
      </c>
      <c r="H23" s="13">
        <v>48.478794501008686</v>
      </c>
      <c r="I23" s="13">
        <v>22.625104866714146</v>
      </c>
      <c r="J23" s="23">
        <v>5.4732185709242204E-108</v>
      </c>
      <c r="K23" s="13">
        <v>856.42983248278745</v>
      </c>
      <c r="L23" s="25">
        <v>210</v>
      </c>
      <c r="M23" s="25">
        <v>493920.3019999995</v>
      </c>
      <c r="N23" s="25">
        <v>210</v>
      </c>
      <c r="O23" s="25">
        <v>253584.2350000001</v>
      </c>
      <c r="P23" s="14">
        <v>0.46634232089818739</v>
      </c>
      <c r="Q23" s="15">
        <v>0.90832121315985315</v>
      </c>
      <c r="R23" s="414">
        <f t="shared" si="0"/>
        <v>230335.93997341339</v>
      </c>
      <c r="S23" s="27">
        <f>IFERROR($Q23*$O23*Controls!$C$5,"-")</f>
        <v>143268954.66346312</v>
      </c>
      <c r="T23" s="27" t="str">
        <f>IFERROR(INDEX('Vendor Level Info'!$I$4:$I$50,MATCH(SUBSTITUTE(SUBSTITUTE('Model 5'!$D23,"_pre",""),"_post",""),'Vendor Level Info'!$F$4:$F$50,0)),"-")</f>
        <v>-</v>
      </c>
      <c r="U23" s="375">
        <f t="shared" si="1"/>
        <v>0</v>
      </c>
      <c r="V23" s="27">
        <f>IFERROR($Q23*$O23*Controls!$C$4,"-")</f>
        <v>121617376.30596226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5'!$D23,'Vendor Level Info'!$M$4:$M$300,0)),"-")</f>
        <v>-</v>
      </c>
    </row>
    <row r="24" spans="2:25" x14ac:dyDescent="0.35">
      <c r="B24" s="341">
        <f>IFERROR(INDEX(Controls!$L$4:$L$100,MATCH('Model 5'!$D24,Controls!$J$4:$J$100,0)),"-")</f>
        <v>21</v>
      </c>
      <c r="C24" s="365" t="str">
        <f>IFERROR(INDEX(Controls!$F$4:$F219,MATCH('Model 5'!$E24,Controls!$G$4:$G$200,0)),"-")</f>
        <v>No Ad &amp; Tf</v>
      </c>
      <c r="D24" s="16" t="str">
        <f>IFERROR(INDEX(Controls!$H$4:$H$200,MATCH('Model 5'!$E24,Controls!$G$4:$G$200,0)),"-")</f>
        <v>T4</v>
      </c>
      <c r="E24" s="11" t="s">
        <v>36</v>
      </c>
      <c r="F24" s="12"/>
      <c r="G24" s="13">
        <v>1048.4243547265323</v>
      </c>
      <c r="H24" s="13">
        <v>46.121759182053005</v>
      </c>
      <c r="I24" s="13">
        <v>22.731664475072698</v>
      </c>
      <c r="J24" s="23">
        <v>6.0916593979328932E-109</v>
      </c>
      <c r="K24" s="13">
        <v>775.17523717527706</v>
      </c>
      <c r="L24" s="25">
        <v>210</v>
      </c>
      <c r="M24" s="25">
        <v>493920.3019999995</v>
      </c>
      <c r="N24" s="25">
        <v>210</v>
      </c>
      <c r="O24" s="25">
        <v>253584.2350000001</v>
      </c>
      <c r="P24" s="14">
        <v>0.44575838166816639</v>
      </c>
      <c r="Q24" s="15">
        <v>0.86822871497737908</v>
      </c>
      <c r="R24" s="414">
        <f t="shared" si="0"/>
        <v>220169.1144925718</v>
      </c>
      <c r="S24" s="27">
        <f>IFERROR($Q24*$O24*Controls!$C$5,"-")</f>
        <v>136945189.21437967</v>
      </c>
      <c r="T24" s="27" t="str">
        <f>IFERROR(INDEX('Vendor Level Info'!$I$4:$I$50,MATCH(SUBSTITUTE(SUBSTITUTE('Model 5'!$D24,"_pre",""),"_post",""),'Vendor Level Info'!$F$4:$F$50,0)),"-")</f>
        <v>-</v>
      </c>
      <c r="U24" s="375">
        <f t="shared" si="1"/>
        <v>0</v>
      </c>
      <c r="V24" s="27">
        <f>IFERROR($Q24*$O24*Controls!$C$4,"-")</f>
        <v>116249292.45207791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5'!$D24,'Vendor Level Info'!$M$4:$M$300,0)),"-")</f>
        <v>-</v>
      </c>
    </row>
    <row r="25" spans="2:25" x14ac:dyDescent="0.35">
      <c r="B25" s="341">
        <f>IFERROR(INDEX(Controls!$L$4:$L$100,MATCH('Model 5'!$D25,Controls!$J$4:$J$100,0)),"-")</f>
        <v>22</v>
      </c>
      <c r="C25" s="365" t="str">
        <f>IFERROR(INDEX(Controls!$F$4:$F220,MATCH('Model 5'!$E25,Controls!$G$4:$G$200,0)),"-")</f>
        <v>No Ad &amp; Tf</v>
      </c>
      <c r="D25" s="16" t="str">
        <f>IFERROR(INDEX(Controls!$H$4:$H$200,MATCH('Model 5'!$E25,Controls!$G$4:$G$200,0)),"-")</f>
        <v>T5</v>
      </c>
      <c r="E25" s="11" t="s">
        <v>37</v>
      </c>
      <c r="F25" s="12"/>
      <c r="G25" s="13">
        <v>988.0052217809066</v>
      </c>
      <c r="H25" s="13">
        <v>43.748296976274986</v>
      </c>
      <c r="I25" s="13">
        <v>22.583855602806867</v>
      </c>
      <c r="J25" s="23">
        <v>1.2775298357913786E-107</v>
      </c>
      <c r="K25" s="13">
        <v>697.44580471523307</v>
      </c>
      <c r="L25" s="25">
        <v>210</v>
      </c>
      <c r="M25" s="25">
        <v>493920.3019999995</v>
      </c>
      <c r="N25" s="25">
        <v>210</v>
      </c>
      <c r="O25" s="25">
        <v>253584.2350000001</v>
      </c>
      <c r="P25" s="14">
        <v>0.42006999051031235</v>
      </c>
      <c r="Q25" s="15">
        <v>0.81819398817907707</v>
      </c>
      <c r="R25" s="414">
        <f t="shared" si="0"/>
        <v>207481.09657399039</v>
      </c>
      <c r="S25" s="27">
        <f>IFERROR($Q25*$O25*Controls!$C$5,"-")</f>
        <v>129053242.06902203</v>
      </c>
      <c r="T25" s="27" t="str">
        <f>IFERROR(INDEX('Vendor Level Info'!$I$4:$I$50,MATCH(SUBSTITUTE(SUBSTITUTE('Model 5'!$D25,"_pre",""),"_post",""),'Vendor Level Info'!$F$4:$F$50,0)),"-")</f>
        <v>-</v>
      </c>
      <c r="U25" s="375">
        <f t="shared" si="1"/>
        <v>0</v>
      </c>
      <c r="V25" s="27">
        <f>IFERROR($Q25*$O25*Controls!$C$4,"-")</f>
        <v>109550018.99106693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5'!$D25,'Vendor Level Info'!$M$4:$M$300,0)),"-")</f>
        <v>-</v>
      </c>
    </row>
    <row r="26" spans="2:25" x14ac:dyDescent="0.35">
      <c r="B26" s="341">
        <f>IFERROR(INDEX(Controls!$L$4:$L$100,MATCH('Model 5'!$D26,Controls!$J$4:$J$100,0)),"-")</f>
        <v>23</v>
      </c>
      <c r="C26" s="365" t="str">
        <f>IFERROR(INDEX(Controls!$F$4:$F221,MATCH('Model 5'!$E26,Controls!$G$4:$G$200,0)),"-")</f>
        <v>No Ad &amp; Tf</v>
      </c>
      <c r="D26" s="16" t="str">
        <f>IFERROR(INDEX(Controls!$H$4:$H$200,MATCH('Model 5'!$E26,Controls!$G$4:$G$200,0)),"-")</f>
        <v>T6</v>
      </c>
      <c r="E26" s="11" t="s">
        <v>38</v>
      </c>
      <c r="F26" s="12"/>
      <c r="G26" s="13">
        <v>944.40526511656071</v>
      </c>
      <c r="H26" s="13">
        <v>41.413162095479919</v>
      </c>
      <c r="I26" s="13">
        <v>22.804471267834888</v>
      </c>
      <c r="J26" s="23">
        <v>1.3525977806497417E-109</v>
      </c>
      <c r="K26" s="13">
        <v>624.97831328837617</v>
      </c>
      <c r="L26" s="25">
        <v>210</v>
      </c>
      <c r="M26" s="25">
        <v>493920.3019999995</v>
      </c>
      <c r="N26" s="25">
        <v>210</v>
      </c>
      <c r="O26" s="25">
        <v>253584.2350000001</v>
      </c>
      <c r="P26" s="14">
        <v>0.40153260530375601</v>
      </c>
      <c r="Q26" s="15">
        <v>0.78208767857543537</v>
      </c>
      <c r="R26" s="414">
        <f t="shared" si="0"/>
        <v>198325.10567447776</v>
      </c>
      <c r="S26" s="27">
        <f>IFERROR($Q26*$O26*Controls!$C$5,"-")</f>
        <v>123358215.72952516</v>
      </c>
      <c r="T26" s="27" t="str">
        <f>IFERROR(INDEX('Vendor Level Info'!$I$4:$I$50,MATCH(SUBSTITUTE(SUBSTITUTE('Model 5'!$D26,"_pre",""),"_post",""),'Vendor Level Info'!$F$4:$F$50,0)),"-")</f>
        <v>-</v>
      </c>
      <c r="U26" s="375">
        <f t="shared" si="1"/>
        <v>0</v>
      </c>
      <c r="V26" s="27">
        <f>IFERROR($Q26*$O26*Controls!$C$4,"-")</f>
        <v>104715655.79612425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5'!$D26,'Vendor Level Info'!$M$4:$M$300,0)),"-")</f>
        <v>-</v>
      </c>
    </row>
    <row r="27" spans="2:25" x14ac:dyDescent="0.35">
      <c r="B27" s="341">
        <f>IFERROR(INDEX(Controls!$L$4:$L$100,MATCH('Model 5'!$D27,Controls!$J$4:$J$100,0)),"-")</f>
        <v>24</v>
      </c>
      <c r="C27" s="365" t="str">
        <f>IFERROR(INDEX(Controls!$F$4:$F222,MATCH('Model 5'!$E27,Controls!$G$4:$G$200,0)),"-")</f>
        <v>No Ad &amp; Tf</v>
      </c>
      <c r="D27" s="16" t="str">
        <f>IFERROR(INDEX(Controls!$H$4:$H$200,MATCH('Model 5'!$E27,Controls!$G$4:$G$200,0)),"-")</f>
        <v>T7</v>
      </c>
      <c r="E27" s="11" t="s">
        <v>39</v>
      </c>
      <c r="F27" s="12"/>
      <c r="G27" s="13">
        <v>877.35655979692615</v>
      </c>
      <c r="H27" s="13">
        <v>39.01411499713145</v>
      </c>
      <c r="I27" s="13">
        <v>22.488183055323301</v>
      </c>
      <c r="J27" s="23">
        <v>9.0802989759035411E-107</v>
      </c>
      <c r="K27" s="13">
        <v>554.66617543261134</v>
      </c>
      <c r="L27" s="25">
        <v>210</v>
      </c>
      <c r="M27" s="25">
        <v>493920.3019999995</v>
      </c>
      <c r="N27" s="25">
        <v>210</v>
      </c>
      <c r="O27" s="25">
        <v>253584.2350000001</v>
      </c>
      <c r="P27" s="14">
        <v>0.37302552013210155</v>
      </c>
      <c r="Q27" s="15">
        <v>0.726562822635068</v>
      </c>
      <c r="R27" s="414">
        <f t="shared" si="0"/>
        <v>184244.87755735448</v>
      </c>
      <c r="S27" s="27">
        <f>IFERROR($Q27*$O27*Controls!$C$5,"-")</f>
        <v>114600313.84067449</v>
      </c>
      <c r="T27" s="27" t="str">
        <f>IFERROR(INDEX('Vendor Level Info'!$I$4:$I$50,MATCH(SUBSTITUTE(SUBSTITUTE('Model 5'!$D27,"_pre",""),"_post",""),'Vendor Level Info'!$F$4:$F$50,0)),"-")</f>
        <v>-</v>
      </c>
      <c r="U27" s="375">
        <f t="shared" si="1"/>
        <v>0</v>
      </c>
      <c r="V27" s="27">
        <f>IFERROR($Q27*$O27*Controls!$C$4,"-")</f>
        <v>97281295.350283161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5'!$D27,'Vendor Level Info'!$M$4:$M$300,0)),"-")</f>
        <v>-</v>
      </c>
    </row>
    <row r="28" spans="2:25" x14ac:dyDescent="0.35">
      <c r="B28" s="341">
        <f>IFERROR(INDEX(Controls!$L$4:$L$100,MATCH('Model 5'!$D28,Controls!$J$4:$J$100,0)),"-")</f>
        <v>25</v>
      </c>
      <c r="C28" s="365" t="str">
        <f>IFERROR(INDEX(Controls!$F$4:$F223,MATCH('Model 5'!$E28,Controls!$G$4:$G$200,0)),"-")</f>
        <v>No Ad &amp; Tf</v>
      </c>
      <c r="D28" s="16" t="str">
        <f>IFERROR(INDEX(Controls!$H$4:$H$200,MATCH('Model 5'!$E28,Controls!$G$4:$G$200,0)),"-")</f>
        <v>T8</v>
      </c>
      <c r="E28" s="11" t="s">
        <v>40</v>
      </c>
      <c r="F28" s="12"/>
      <c r="G28" s="13">
        <v>825.50443346439999</v>
      </c>
      <c r="H28" s="13">
        <v>36.657812536454955</v>
      </c>
      <c r="I28" s="13">
        <v>22.519195127736108</v>
      </c>
      <c r="J28" s="23">
        <v>4.8121079323508488E-107</v>
      </c>
      <c r="K28" s="13">
        <v>489.69002218410185</v>
      </c>
      <c r="L28" s="25">
        <v>210</v>
      </c>
      <c r="M28" s="25">
        <v>493920.3019999995</v>
      </c>
      <c r="N28" s="25">
        <v>210</v>
      </c>
      <c r="O28" s="25">
        <v>253584.2350000001</v>
      </c>
      <c r="P28" s="14">
        <v>0.35097956153161763</v>
      </c>
      <c r="Q28" s="15">
        <v>0.68362266695137386</v>
      </c>
      <c r="R28" s="414">
        <f t="shared" si="0"/>
        <v>173355.931027524</v>
      </c>
      <c r="S28" s="27">
        <f>IFERROR($Q28*$O28*Controls!$C$5,"-")</f>
        <v>107827389.09911993</v>
      </c>
      <c r="T28" s="27" t="str">
        <f>IFERROR(INDEX('Vendor Level Info'!$I$4:$I$50,MATCH(SUBSTITUTE(SUBSTITUTE('Model 5'!$D28,"_pre",""),"_post",""),'Vendor Level Info'!$F$4:$F$50,0)),"-")</f>
        <v>-</v>
      </c>
      <c r="U28" s="375">
        <f t="shared" si="1"/>
        <v>0</v>
      </c>
      <c r="V28" s="27">
        <f>IFERROR($Q28*$O28*Controls!$C$4,"-")</f>
        <v>91531931.582532674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5'!$D28,'Vendor Level Info'!$M$4:$M$300,0)),"-")</f>
        <v>-</v>
      </c>
    </row>
    <row r="29" spans="2:25" x14ac:dyDescent="0.35">
      <c r="B29" s="341">
        <f>IFERROR(INDEX(Controls!$L$4:$L$100,MATCH('Model 5'!$D29,Controls!$J$4:$J$100,0)),"-")</f>
        <v>26</v>
      </c>
      <c r="C29" s="365" t="str">
        <f>IFERROR(INDEX(Controls!$F$4:$F224,MATCH('Model 5'!$E29,Controls!$G$4:$G$200,0)),"-")</f>
        <v>No Ad &amp; Tf</v>
      </c>
      <c r="D29" s="16" t="str">
        <f>IFERROR(INDEX(Controls!$H$4:$H$200,MATCH('Model 5'!$E29,Controls!$G$4:$G$200,0)),"-")</f>
        <v>T9</v>
      </c>
      <c r="E29" s="11" t="s">
        <v>41</v>
      </c>
      <c r="F29" s="12"/>
      <c r="G29" s="13">
        <v>774.07861642200908</v>
      </c>
      <c r="H29" s="13">
        <v>34.314543284131162</v>
      </c>
      <c r="I29" s="13">
        <v>22.558324906512262</v>
      </c>
      <c r="J29" s="23">
        <v>2.1574775038704684E-107</v>
      </c>
      <c r="K29" s="13">
        <v>429.08626099132084</v>
      </c>
      <c r="L29" s="25">
        <v>210</v>
      </c>
      <c r="M29" s="25">
        <v>493920.3019999995</v>
      </c>
      <c r="N29" s="25">
        <v>210</v>
      </c>
      <c r="O29" s="25">
        <v>253584.2350000001</v>
      </c>
      <c r="P29" s="14">
        <v>0.32911485677019625</v>
      </c>
      <c r="Q29" s="15">
        <v>0.6410355495822595</v>
      </c>
      <c r="R29" s="414">
        <f t="shared" si="0"/>
        <v>162556.50944862192</v>
      </c>
      <c r="S29" s="27">
        <f>IFERROR($Q29*$O29*Controls!$C$5,"-")</f>
        <v>101110148.87704283</v>
      </c>
      <c r="T29" s="27" t="str">
        <f>IFERROR(INDEX('Vendor Level Info'!$I$4:$I$50,MATCH(SUBSTITUTE(SUBSTITUTE('Model 5'!$D29,"_pre",""),"_post",""),'Vendor Level Info'!$F$4:$F$50,0)),"-")</f>
        <v>-</v>
      </c>
      <c r="U29" s="375">
        <f t="shared" si="1"/>
        <v>0</v>
      </c>
      <c r="V29" s="27">
        <f>IFERROR($Q29*$O29*Controls!$C$4,"-")</f>
        <v>85829836.988872379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5'!$D29,'Vendor Level Info'!$M$4:$M$300,0)),"-")</f>
        <v>-</v>
      </c>
    </row>
    <row r="30" spans="2:25" x14ac:dyDescent="0.35">
      <c r="B30" s="341">
        <f>IFERROR(INDEX(Controls!$L$4:$L$100,MATCH('Model 5'!$D30,Controls!$J$4:$J$100,0)),"-")</f>
        <v>9</v>
      </c>
      <c r="C30" s="365" t="str">
        <f>IFERROR(INDEX(Controls!$F$4:$F225,MATCH('Model 5'!$E30,Controls!$G$4:$G$200,0)),"-")</f>
        <v>No Ad &amp; Tf</v>
      </c>
      <c r="D30" s="16" t="str">
        <f>IFERROR(INDEX(Controls!$H$4:$H$200,MATCH('Model 5'!$E30,Controls!$G$4:$G$200,0)),"-")</f>
        <v>cw_comm</v>
      </c>
      <c r="E30" s="11" t="s">
        <v>111</v>
      </c>
      <c r="F30" s="12">
        <v>1</v>
      </c>
      <c r="G30" s="13">
        <v>0.14444674459835621</v>
      </c>
      <c r="H30" s="13">
        <v>9.0071527712939879E-3</v>
      </c>
      <c r="I30" s="13">
        <v>16.036892930106777</v>
      </c>
      <c r="J30" s="23">
        <v>1.7699870121057906E-56</v>
      </c>
      <c r="K30" s="13">
        <v>4.5753996883611903</v>
      </c>
      <c r="L30" s="25">
        <v>149006</v>
      </c>
      <c r="M30" s="25">
        <v>493920.3019999995</v>
      </c>
      <c r="N30" s="25">
        <v>135460</v>
      </c>
      <c r="O30" s="25">
        <v>253584.2350000001</v>
      </c>
      <c r="P30" s="14">
        <v>4.3576729967302878E-2</v>
      </c>
      <c r="Q30" s="15">
        <v>7.7160774696003187E-2</v>
      </c>
      <c r="R30" s="414">
        <f t="shared" si="0"/>
        <v>19566.756023293332</v>
      </c>
      <c r="S30" s="27">
        <f>IFERROR($Q30*$O30*Controls!$C$5,"-")</f>
        <v>12170522.246488452</v>
      </c>
      <c r="T30" s="27">
        <f>IFERROR(INDEX('Vendor Level Info'!$I$4:$I$50,MATCH(SUBSTITUTE(SUBSTITUTE('Model 5'!$D30,"_pre",""),"_post",""),'Vendor Level Info'!$F$4:$F$50,0)),"-")</f>
        <v>607005</v>
      </c>
      <c r="U30" s="375">
        <f t="shared" si="1"/>
        <v>20.050118609382874</v>
      </c>
      <c r="V30" s="27">
        <f>IFERROR($Q30*$O30*Controls!$C$4,"-")</f>
        <v>10331247.18029888</v>
      </c>
      <c r="W30" s="27">
        <f>IFERROR($T30*(1-Controls!$C$6),0)</f>
        <v>467393.85000000003</v>
      </c>
      <c r="X30" s="77">
        <f t="shared" si="2"/>
        <v>22.103943345208499</v>
      </c>
      <c r="Y30" s="77">
        <f>IFERROR(R30/INDEX('Vendor Level Info'!$N$4:$N$300,MATCH('Model 5'!$D30,'Vendor Level Info'!$M$4:$M$300,0)),"-")</f>
        <v>0.13130552905570056</v>
      </c>
    </row>
    <row r="31" spans="2:25" x14ac:dyDescent="0.35">
      <c r="B31" s="341">
        <f>IFERROR(INDEX(Controls!$L$4:$L$100,MATCH('Model 5'!$D31,Controls!$J$4:$J$100,0)),"-")</f>
        <v>4.5</v>
      </c>
      <c r="C31" s="365" t="str">
        <f>IFERROR(INDEX(Controls!$F$4:$F226,MATCH('Model 5'!$E31,Controls!$G$4:$G$200,0)),"-")</f>
        <v>No Ad &amp; Tf</v>
      </c>
      <c r="D31" s="16" t="str">
        <f>IFERROR(INDEX(Controls!$H$4:$H$200,MATCH('Model 5'!$E31,Controls!$G$4:$G$200,0)),"-")</f>
        <v>hcc_disp_imp</v>
      </c>
      <c r="E31" s="11" t="s">
        <v>257</v>
      </c>
      <c r="F31" s="12">
        <v>1</v>
      </c>
      <c r="G31" s="13">
        <v>6.2892951803739973E-4</v>
      </c>
      <c r="H31" s="13">
        <v>4.587192977538881E-5</v>
      </c>
      <c r="I31" s="13">
        <v>13.710552861345562</v>
      </c>
      <c r="J31" s="23">
        <v>5.0088221048339203E-42</v>
      </c>
      <c r="K31" s="13">
        <v>4.3475411459377238</v>
      </c>
      <c r="L31" s="25">
        <v>17323350</v>
      </c>
      <c r="M31" s="25">
        <v>493920.3019999995</v>
      </c>
      <c r="N31" s="25">
        <v>12</v>
      </c>
      <c r="O31" s="25">
        <v>253584.2350000001</v>
      </c>
      <c r="P31" s="14">
        <v>2.2058550989250893E-2</v>
      </c>
      <c r="Q31" s="15">
        <v>2.9761921976138596E-8</v>
      </c>
      <c r="R31" s="414">
        <f t="shared" si="0"/>
        <v>7.5471542164487967E-3</v>
      </c>
      <c r="S31" s="27">
        <f>IFERROR($Q31*$O31*Controls!$C$5,"-")</f>
        <v>4.6943299226311517</v>
      </c>
      <c r="T31" s="27">
        <f>IFERROR(INDEX('Vendor Level Info'!$I$4:$I$50,MATCH(SUBSTITUTE(SUBSTITUTE('Model 5'!$D31,"_pre",""),"_post",""),'Vendor Level Info'!$F$4:$F$50,0)),"-")</f>
        <v>0</v>
      </c>
      <c r="U31" s="375">
        <f t="shared" si="1"/>
        <v>0</v>
      </c>
      <c r="V31" s="27">
        <f>IFERROR($Q31*$O31*Controls!$C$4,"-")</f>
        <v>3.9848974262849648</v>
      </c>
      <c r="W31" s="27">
        <f>IFERROR($T31*(1-Controls!$C$6),0)</f>
        <v>0</v>
      </c>
      <c r="X31" s="77" t="str">
        <f t="shared" si="2"/>
        <v>-</v>
      </c>
      <c r="Y31" s="77">
        <f>IFERROR(R31/INDEX('Vendor Level Info'!$N$4:$N$300,MATCH('Model 5'!$D31,'Vendor Level Info'!$M$4:$M$300,0)),"-")</f>
        <v>6.2892951803739973E-4</v>
      </c>
    </row>
    <row r="32" spans="2:25" x14ac:dyDescent="0.35">
      <c r="B32" s="341">
        <f>IFERROR(INDEX(Controls!$L$4:$L$100,MATCH('Model 5'!$D32,Controls!$J$4:$J$100,0)),"-")</f>
        <v>5.5</v>
      </c>
      <c r="C32" s="365" t="str">
        <f>IFERROR(INDEX(Controls!$F$4:$F227,MATCH('Model 5'!$E32,Controls!$G$4:$G$200,0)),"-")</f>
        <v>No Ad &amp; Tf</v>
      </c>
      <c r="D32" s="16" t="str">
        <f>IFERROR(INDEX(Controls!$H$4:$H$200,MATCH('Model 5'!$E32,Controls!$G$4:$G$200,0)),"-")</f>
        <v>hcc_osrch_sessions</v>
      </c>
      <c r="E32" s="11" t="s">
        <v>179</v>
      </c>
      <c r="F32" s="12">
        <v>1</v>
      </c>
      <c r="G32" s="13">
        <v>0.38511657467523153</v>
      </c>
      <c r="H32" s="13">
        <v>2.4566335770750763E-2</v>
      </c>
      <c r="I32" s="13">
        <v>15.676598181718255</v>
      </c>
      <c r="J32" s="23">
        <v>4.1657413311918322E-54</v>
      </c>
      <c r="K32" s="13">
        <v>6.7565406427327286</v>
      </c>
      <c r="L32" s="25">
        <v>92836</v>
      </c>
      <c r="M32" s="25">
        <v>493920.3019999995</v>
      </c>
      <c r="N32" s="25">
        <v>44188</v>
      </c>
      <c r="O32" s="25">
        <v>253584.2350000001</v>
      </c>
      <c r="P32" s="14">
        <v>7.2385528964447859E-2</v>
      </c>
      <c r="Q32" s="15">
        <v>6.710800141715878E-2</v>
      </c>
      <c r="R32" s="414">
        <f t="shared" si="0"/>
        <v>17017.531201749131</v>
      </c>
      <c r="S32" s="27">
        <f>IFERROR($Q32*$O32*Controls!$C$5,"-")</f>
        <v>10584904.407487959</v>
      </c>
      <c r="T32" s="27" t="str">
        <f>IFERROR(INDEX('Vendor Level Info'!$I$4:$I$50,MATCH(SUBSTITUTE(SUBSTITUTE('Model 5'!$D32,"_pre",""),"_post",""),'Vendor Level Info'!$F$4:$F$50,0)),"-")</f>
        <v>-</v>
      </c>
      <c r="U32" s="375">
        <f t="shared" si="1"/>
        <v>0</v>
      </c>
      <c r="V32" s="27">
        <f>IFERROR($Q32*$O32*Controls!$C$4,"-")</f>
        <v>8985256.4745235406</v>
      </c>
      <c r="W32" s="27">
        <f>IFERROR($T32*(1-Controls!$C$6),0)</f>
        <v>0</v>
      </c>
      <c r="X32" s="77" t="str">
        <f t="shared" si="2"/>
        <v>-</v>
      </c>
      <c r="Y32" s="77">
        <f>IFERROR(R32/INDEX('Vendor Level Info'!$N$4:$N$300,MATCH('Model 5'!$D32,'Vendor Level Info'!$M$4:$M$300,0)),"-")</f>
        <v>0.31940410296268945</v>
      </c>
    </row>
    <row r="33" spans="2:25" x14ac:dyDescent="0.35">
      <c r="B33" s="341">
        <f>IFERROR(INDEX(Controls!$L$4:$L$100,MATCH('Model 5'!$D33,Controls!$J$4:$J$100,0)),"-")</f>
        <v>3.5</v>
      </c>
      <c r="C33" s="365" t="str">
        <f>IFERROR(INDEX(Controls!$F$4:$F228,MATCH('Model 5'!$E33,Controls!$G$4:$G$200,0)),"-")</f>
        <v>No Ad &amp; Tf</v>
      </c>
      <c r="D33" s="16" t="str">
        <f>IFERROR(INDEX(Controls!$H$4:$H$200,MATCH('Model 5'!$E33,Controls!$G$4:$G$200,0)),"-")</f>
        <v>hcc_psrch_clk</v>
      </c>
      <c r="E33" s="11" t="s">
        <v>384</v>
      </c>
      <c r="F33" s="12">
        <v>1</v>
      </c>
      <c r="G33" s="13">
        <v>5.0450245363000717E-2</v>
      </c>
      <c r="H33" s="13">
        <v>3.6963144766481645E-3</v>
      </c>
      <c r="I33" s="13">
        <v>13.648796843917143</v>
      </c>
      <c r="J33" s="23">
        <v>1.1357085064056385E-41</v>
      </c>
      <c r="K33" s="13">
        <v>27.617973591219187</v>
      </c>
      <c r="L33" s="25">
        <v>1506407.5372730531</v>
      </c>
      <c r="M33" s="25">
        <v>493920.3019999995</v>
      </c>
      <c r="N33" s="25">
        <v>764747.77515336836</v>
      </c>
      <c r="O33" s="25">
        <v>253584.2350000001</v>
      </c>
      <c r="P33" s="14">
        <v>0.15386820417051666</v>
      </c>
      <c r="Q33" s="15">
        <v>0.15214554996802671</v>
      </c>
      <c r="R33" s="414">
        <f t="shared" si="0"/>
        <v>38581.71289729634</v>
      </c>
      <c r="S33" s="27">
        <f>IFERROR($Q33*$O33*Controls!$C$5,"-")</f>
        <v>23997825.422118325</v>
      </c>
      <c r="T33" s="27">
        <f>IFERROR(INDEX('Vendor Level Info'!$I$4:$I$50,MATCH(SUBSTITUTE(SUBSTITUTE('Model 5'!$D33,"_pre",""),"_post",""),'Vendor Level Info'!$F$4:$F$50,0)),"-")</f>
        <v>655000</v>
      </c>
      <c r="U33" s="375">
        <f t="shared" si="1"/>
        <v>36.637901407814233</v>
      </c>
      <c r="V33" s="27">
        <f>IFERROR($Q33*$O33*Controls!$C$4,"-")</f>
        <v>20371144.409772467</v>
      </c>
      <c r="W33" s="27">
        <f>IFERROR($T33*(1-Controls!$C$6),0)</f>
        <v>504350</v>
      </c>
      <c r="X33" s="77">
        <f t="shared" si="2"/>
        <v>40.390888093134663</v>
      </c>
      <c r="Y33" s="77">
        <f>IFERROR(R33/INDEX('Vendor Level Info'!$N$4:$N$300,MATCH('Model 5'!$D33,'Vendor Level Info'!$M$4:$M$300,0)),"-")</f>
        <v>0.15927061136598555</v>
      </c>
    </row>
    <row r="34" spans="2:25" x14ac:dyDescent="0.35">
      <c r="B34" s="341">
        <f>IFERROR(INDEX(Controls!$L$4:$L$100,MATCH('Model 5'!$D34,Controls!$J$4:$J$100,0)),"-")</f>
        <v>2.5</v>
      </c>
      <c r="C34" s="365" t="str">
        <f>IFERROR(INDEX(Controls!$F$4:$F229,MATCH('Model 5'!$E34,Controls!$G$4:$G$200,0)),"-")</f>
        <v>Ad: 70</v>
      </c>
      <c r="D34" s="16" t="str">
        <f>IFERROR(INDEX(Controls!$H$4:$H$200,MATCH('Model 5'!$E34,Controls!$G$4:$G$200,0)),"-")</f>
        <v>hcc_soc_imp</v>
      </c>
      <c r="E34" s="11" t="s">
        <v>463</v>
      </c>
      <c r="F34" s="12">
        <v>1</v>
      </c>
      <c r="G34" s="13">
        <v>3.2808559828469161E-6</v>
      </c>
      <c r="H34" s="13">
        <v>3.3976323901806093E-6</v>
      </c>
      <c r="I34" s="13">
        <v>0.96563006413784347</v>
      </c>
      <c r="J34" s="23">
        <v>0.3342760085919535</v>
      </c>
      <c r="K34" s="13">
        <v>8.0359462534738384</v>
      </c>
      <c r="L34" s="25">
        <v>1081294324.5410872</v>
      </c>
      <c r="M34" s="25">
        <v>493920.3019999995</v>
      </c>
      <c r="N34" s="25">
        <v>334691492.92845392</v>
      </c>
      <c r="O34" s="25">
        <v>253584.2350000001</v>
      </c>
      <c r="P34" s="14">
        <v>7.1824764836029035E-3</v>
      </c>
      <c r="Q34" s="15">
        <v>4.3302162966963771E-3</v>
      </c>
      <c r="R34" s="414">
        <f t="shared" si="0"/>
        <v>1098.0745869822842</v>
      </c>
      <c r="S34" s="27">
        <f>IFERROR($Q34*$O34*Controls!$C$5,"-")</f>
        <v>683002.3931029808</v>
      </c>
      <c r="T34" s="27">
        <f>IFERROR(INDEX('Vendor Level Info'!$I$4:$I$50,MATCH(SUBSTITUTE(SUBSTITUTE('Model 5'!$D34,"_pre",""),"_post",""),'Vendor Level Info'!$F$4:$F$50,0)),"-")</f>
        <v>1080000</v>
      </c>
      <c r="U34" s="375">
        <f t="shared" si="1"/>
        <v>0.6324096232435007</v>
      </c>
      <c r="V34" s="27">
        <f>IFERROR($Q34*$O34*Controls!$C$4,"-")</f>
        <v>579783.38192664611</v>
      </c>
      <c r="W34" s="27">
        <f>IFERROR($T34*(1-Controls!$C$6),0)</f>
        <v>831600</v>
      </c>
      <c r="X34" s="77">
        <f t="shared" si="2"/>
        <v>0.69719021395700587</v>
      </c>
      <c r="Y34" s="77">
        <f>IFERROR(R34/INDEX('Vendor Level Info'!$N$4:$N$300,MATCH('Model 5'!$D34,'Vendor Level Info'!$M$4:$M$300,0)),"-")</f>
        <v>1.1162782725869302E-5</v>
      </c>
    </row>
    <row r="35" spans="2:25" x14ac:dyDescent="0.35">
      <c r="B35" s="341">
        <f>IFERROR(INDEX(Controls!$L$4:$L$100,MATCH('Model 5'!$D35,Controls!$J$4:$J$100,0)),"-")</f>
        <v>5.5</v>
      </c>
      <c r="C35" s="365" t="str">
        <f>IFERROR(INDEX(Controls!$F$4:$F230,MATCH('Model 5'!$E35,Controls!$G$4:$G$200,0)),"-")</f>
        <v>No Ad &amp; Tf</v>
      </c>
      <c r="D35" s="16" t="str">
        <f>IFERROR(INDEX(Controls!$H$4:$H$200,MATCH('Model 5'!$E35,Controls!$G$4:$G$200,0)),"-")</f>
        <v>hcp_disp_imp</v>
      </c>
      <c r="E35" s="11" t="s">
        <v>181</v>
      </c>
      <c r="F35" s="12">
        <v>1</v>
      </c>
      <c r="G35" s="13">
        <v>-1.4317545781322885E-3</v>
      </c>
      <c r="H35" s="13">
        <v>3.8216820656816254E-4</v>
      </c>
      <c r="I35" s="13">
        <v>-3.7463989770088957</v>
      </c>
      <c r="J35" s="23">
        <v>1.8141115670740714E-4</v>
      </c>
      <c r="K35" s="13">
        <v>1.409932549440545</v>
      </c>
      <c r="L35" s="25">
        <v>456667</v>
      </c>
      <c r="M35" s="25">
        <v>493920.3019999995</v>
      </c>
      <c r="N35" s="25">
        <v>440907</v>
      </c>
      <c r="O35" s="25">
        <v>253584.2350000001</v>
      </c>
      <c r="P35" s="14">
        <v>-1.3237663349419042E-3</v>
      </c>
      <c r="Q35" s="15">
        <v>-2.4893921965636889E-3</v>
      </c>
      <c r="R35" s="414">
        <f t="shared" si="0"/>
        <v>-631.27061578057294</v>
      </c>
      <c r="S35" s="27">
        <f>IFERROR($Q35*$O35*Controls!$C$5,"-")</f>
        <v>-392650.32301551639</v>
      </c>
      <c r="T35" s="27">
        <f>IFERROR(INDEX('Vendor Level Info'!$I$4:$I$50,MATCH(SUBSTITUTE(SUBSTITUTE('Model 5'!$D35,"_pre",""),"_post",""),'Vendor Level Info'!$F$4:$F$50,0)),"-")</f>
        <v>0</v>
      </c>
      <c r="U35" s="375">
        <f t="shared" si="1"/>
        <v>0</v>
      </c>
      <c r="V35" s="27">
        <f>IFERROR($Q35*$O35*Controls!$C$4,"-")</f>
        <v>-333310.88513214252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5'!$D35,'Vendor Level Info'!$M$4:$M$300,0)),"-")</f>
        <v>-1.4060669183150755E-3</v>
      </c>
    </row>
    <row r="36" spans="2:25" x14ac:dyDescent="0.35">
      <c r="B36" s="341">
        <f>IFERROR(INDEX(Controls!$L$4:$L$100,MATCH('Model 5'!$D36,Controls!$J$4:$J$100,0)),"-")</f>
        <v>15</v>
      </c>
      <c r="C36" s="365" t="str">
        <f>IFERROR(INDEX(Controls!$F$4:$F231,MATCH('Model 5'!$E36,Controls!$G$4:$G$200,0)),"-")</f>
        <v>No Ad &amp; Tf</v>
      </c>
      <c r="D36" s="16" t="str">
        <f>IFERROR(INDEX(Controls!$H$4:$H$200,MATCH('Model 5'!$E36,Controls!$G$4:$G$200,0)),"-")</f>
        <v>hcp_grail_nrx_lag</v>
      </c>
      <c r="E36" s="11" t="s">
        <v>18</v>
      </c>
      <c r="F36" s="12">
        <v>1</v>
      </c>
      <c r="G36" s="13">
        <v>0.70596425748400449</v>
      </c>
      <c r="H36" s="13">
        <v>8.7432359238820562E-3</v>
      </c>
      <c r="I36" s="13">
        <v>80.744047584907392</v>
      </c>
      <c r="J36" s="23">
        <v>0</v>
      </c>
      <c r="K36" s="13">
        <v>14.224442556809576</v>
      </c>
      <c r="L36" s="25">
        <v>471850.99599999969</v>
      </c>
      <c r="M36" s="25">
        <v>493920.3019999995</v>
      </c>
      <c r="N36" s="25">
        <v>250911.43300000022</v>
      </c>
      <c r="O36" s="25">
        <v>253584.2350000001</v>
      </c>
      <c r="P36" s="14">
        <v>0.67442042103834821</v>
      </c>
      <c r="Q36" s="15">
        <v>0.69852332694141106</v>
      </c>
      <c r="R36" s="414">
        <f t="shared" si="0"/>
        <v>177134.50349209268</v>
      </c>
      <c r="S36" s="27">
        <f>IFERROR($Q36*$O36*Controls!$C$5,"-")</f>
        <v>110177661.17208165</v>
      </c>
      <c r="T36" s="27" t="str">
        <f>IFERROR(INDEX('Vendor Level Info'!$I$4:$I$50,MATCH(SUBSTITUTE(SUBSTITUTE('Model 5'!$D36,"_pre",""),"_post",""),'Vendor Level Info'!$F$4:$F$50,0)),"-")</f>
        <v>-</v>
      </c>
      <c r="U36" s="375">
        <f t="shared" si="1"/>
        <v>0</v>
      </c>
      <c r="V36" s="27">
        <f>IFERROR($Q36*$O36*Controls!$C$4,"-")</f>
        <v>93527017.843824938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5'!$D36,'Vendor Level Info'!$M$4:$M$300,0)),"-")</f>
        <v>-</v>
      </c>
    </row>
    <row r="37" spans="2:25" x14ac:dyDescent="0.35">
      <c r="B37" s="341">
        <f>IFERROR(INDEX(Controls!$L$4:$L$100,MATCH('Model 5'!$D37,Controls!$J$4:$J$100,0)),"-")</f>
        <v>13</v>
      </c>
      <c r="C37" s="365" t="str">
        <f>IFERROR(INDEX(Controls!$F$4:$F232,MATCH('Model 5'!$E37,Controls!$G$4:$G$200,0)),"-")</f>
        <v>No Ad &amp; Tf</v>
      </c>
      <c r="D37" s="16" t="str">
        <f>IFERROR(INDEX(Controls!$H$4:$H$200,MATCH('Model 5'!$E37,Controls!$G$4:$G$200,0)),"-")</f>
        <v>hcp_grail_sdot</v>
      </c>
      <c r="E37" s="11" t="s">
        <v>19</v>
      </c>
      <c r="F37" s="12">
        <v>1</v>
      </c>
      <c r="G37" s="13">
        <v>5.6971520429747744E-3</v>
      </c>
      <c r="H37" s="13">
        <v>5.587621818927543E-4</v>
      </c>
      <c r="I37" s="13">
        <v>10.196022972915253</v>
      </c>
      <c r="J37" s="23">
        <v>3.5552967402477777E-24</v>
      </c>
      <c r="K37" s="13">
        <v>2.9146569317473792</v>
      </c>
      <c r="L37" s="25">
        <v>2527599</v>
      </c>
      <c r="M37" s="25">
        <v>493920.3019999995</v>
      </c>
      <c r="N37" s="25">
        <v>1138890</v>
      </c>
      <c r="O37" s="25">
        <v>253584.2350000001</v>
      </c>
      <c r="P37" s="14">
        <v>2.9154735588639583E-2</v>
      </c>
      <c r="Q37" s="15">
        <v>2.5586880391927906E-2</v>
      </c>
      <c r="R37" s="414">
        <f t="shared" si="0"/>
        <v>6488.4294902235406</v>
      </c>
      <c r="S37" s="27">
        <f>IFERROR($Q37*$O37*Controls!$C$5,"-")</f>
        <v>4035803.1429190421</v>
      </c>
      <c r="T37" s="27" t="str">
        <f>IFERROR(INDEX('Vendor Level Info'!$I$4:$I$50,MATCH(SUBSTITUTE(SUBSTITUTE('Model 5'!$D37,"_pre",""),"_post",""),'Vendor Level Info'!$F$4:$F$50,0)),"-")</f>
        <v>-</v>
      </c>
      <c r="U37" s="375">
        <f t="shared" si="1"/>
        <v>0</v>
      </c>
      <c r="V37" s="27">
        <f>IFERROR($Q37*$O37*Controls!$C$4,"-")</f>
        <v>3425890.7708380292</v>
      </c>
      <c r="W37" s="27">
        <f>IFERROR($T37*(1-Controls!$C$6),0)</f>
        <v>0</v>
      </c>
      <c r="X37" s="77" t="str">
        <f t="shared" si="2"/>
        <v>-</v>
      </c>
      <c r="Y37" s="77">
        <f>IFERROR(R37/INDEX('Vendor Level Info'!$N$4:$N$300,MATCH('Model 5'!$D37,'Vendor Level Info'!$M$4:$M$300,0)),"-")</f>
        <v>5.6967918949214639E-3</v>
      </c>
    </row>
    <row r="38" spans="2:25" x14ac:dyDescent="0.35">
      <c r="B38" s="341">
        <f>IFERROR(INDEX(Controls!$L$4:$L$100,MATCH('Model 5'!$D38,Controls!$J$4:$J$100,0)),"-")</f>
        <v>14</v>
      </c>
      <c r="C38" s="365" t="str">
        <f>IFERROR(INDEX(Controls!$F$4:$F233,MATCH('Model 5'!$E38,Controls!$G$4:$G$200,0)),"-")</f>
        <v>No Ad &amp; Tf</v>
      </c>
      <c r="D38" s="16" t="str">
        <f>IFERROR(INDEX(Controls!$H$4:$H$200,MATCH('Model 5'!$E38,Controls!$G$4:$G$200,0)),"-")</f>
        <v>hcp_grail_vnrx</v>
      </c>
      <c r="E38" s="11" t="s">
        <v>20</v>
      </c>
      <c r="F38" s="12">
        <v>1</v>
      </c>
      <c r="G38" s="13">
        <v>0.7090222522701739</v>
      </c>
      <c r="H38" s="13">
        <v>0.10577578078751078</v>
      </c>
      <c r="I38" s="13">
        <v>6.7030680084933962</v>
      </c>
      <c r="J38" s="23">
        <v>2.2662165948269374E-11</v>
      </c>
      <c r="K38" s="13">
        <v>1.661066750150608</v>
      </c>
      <c r="L38" s="25">
        <v>11192.325999999995</v>
      </c>
      <c r="M38" s="25">
        <v>493920.3019999995</v>
      </c>
      <c r="N38" s="25">
        <v>5506.0290000000041</v>
      </c>
      <c r="O38" s="25">
        <v>253584.2350000001</v>
      </c>
      <c r="P38" s="14">
        <v>1.6066576240192757E-2</v>
      </c>
      <c r="Q38" s="15">
        <v>1.5394872960635327E-2</v>
      </c>
      <c r="R38" s="414">
        <f t="shared" si="0"/>
        <v>3903.8970826448963</v>
      </c>
      <c r="S38" s="27">
        <f>IFERROR($Q38*$O38*Controls!$C$5,"-")</f>
        <v>2428223.9854051257</v>
      </c>
      <c r="T38" s="27" t="str">
        <f>IFERROR(INDEX('Vendor Level Info'!$I$4:$I$50,MATCH(SUBSTITUTE(SUBSTITUTE('Model 5'!$D38,"_pre",""),"_post",""),'Vendor Level Info'!$F$4:$F$50,0)),"-")</f>
        <v>-</v>
      </c>
      <c r="U38" s="375">
        <f t="shared" si="1"/>
        <v>0</v>
      </c>
      <c r="V38" s="27">
        <f>IFERROR($Q38*$O38*Controls!$C$4,"-")</f>
        <v>2061257.6596365052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5'!$D38,'Vendor Level Info'!$M$4:$M$300,0)),"-")</f>
        <v>0.70902225227017446</v>
      </c>
    </row>
    <row r="39" spans="2:25" x14ac:dyDescent="0.35">
      <c r="B39" s="341">
        <f>IFERROR(INDEX(Controls!$L$4:$L$100,MATCH('Model 5'!$D39,Controls!$J$4:$J$100,0)),"-")</f>
        <v>5.5</v>
      </c>
      <c r="C39" s="365" t="str">
        <f>IFERROR(INDEX(Controls!$F$4:$F234,MATCH('Model 5'!$E39,Controls!$G$4:$G$200,0)),"-")</f>
        <v>No Ad &amp; Tf</v>
      </c>
      <c r="D39" s="16" t="str">
        <f>IFERROR(INDEX(Controls!$H$4:$H$200,MATCH('Model 5'!$E39,Controls!$G$4:$G$200,0)),"-")</f>
        <v>hcp_npp_eng</v>
      </c>
      <c r="E39" s="11" t="s">
        <v>323</v>
      </c>
      <c r="F39" s="12">
        <v>1</v>
      </c>
      <c r="G39" s="13">
        <v>-8.241901571285902E-2</v>
      </c>
      <c r="H39" s="13">
        <v>5.4110163639260293E-3</v>
      </c>
      <c r="I39" s="13">
        <v>-15.231706978808486</v>
      </c>
      <c r="J39" s="23">
        <v>3.0295624960134399E-51</v>
      </c>
      <c r="K39" s="13">
        <v>7.374094597845879</v>
      </c>
      <c r="L39" s="25">
        <v>474277</v>
      </c>
      <c r="M39" s="25">
        <v>493920.3019999995</v>
      </c>
      <c r="N39" s="25">
        <v>263229</v>
      </c>
      <c r="O39" s="25">
        <v>253584.2350000001</v>
      </c>
      <c r="P39" s="14">
        <v>-7.9141196174697184E-2</v>
      </c>
      <c r="Q39" s="15">
        <v>-8.5553721772491723E-2</v>
      </c>
      <c r="R39" s="414">
        <f t="shared" si="0"/>
        <v>-21695.075087080168</v>
      </c>
      <c r="S39" s="27">
        <f>IFERROR($Q39*$O39*Controls!$C$5,"-")</f>
        <v>-13494336.704163864</v>
      </c>
      <c r="T39" s="27" t="str">
        <f>IFERROR(INDEX('Vendor Level Info'!$I$4:$I$50,MATCH(SUBSTITUTE(SUBSTITUTE('Model 5'!$D39,"_pre",""),"_post",""),'Vendor Level Info'!$F$4:$F$50,0)),"-")</f>
        <v>-</v>
      </c>
      <c r="U39" s="375">
        <f t="shared" si="1"/>
        <v>0</v>
      </c>
      <c r="V39" s="27">
        <f>IFERROR($Q39*$O39*Controls!$C$4,"-")</f>
        <v>-11454999.645978328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5'!$D39,'Vendor Level Info'!$M$4:$M$300,0)),"-")</f>
        <v>-</v>
      </c>
    </row>
    <row r="40" spans="2:25" x14ac:dyDescent="0.35">
      <c r="B40" s="341">
        <f>IFERROR(INDEX(Controls!$L$4:$L$100,MATCH('Model 5'!$D40,Controls!$J$4:$J$100,0)),"-")</f>
        <v>6.5</v>
      </c>
      <c r="C40" s="365" t="str">
        <f>IFERROR(INDEX(Controls!$F$4:$F235,MATCH('Model 5'!$E40,Controls!$G$4:$G$200,0)),"-")</f>
        <v>No Ad &amp; Tf: RT6</v>
      </c>
      <c r="D40" s="16" t="str">
        <f>IFERROR(INDEX(Controls!$H$4:$H$200,MATCH('Model 5'!$E40,Controls!$G$4:$G$200,0)),"-")</f>
        <v>hcp_osrch_sessions</v>
      </c>
      <c r="E40" s="11" t="s">
        <v>429</v>
      </c>
      <c r="F40" s="12">
        <v>1</v>
      </c>
      <c r="G40" s="13">
        <v>-0.88600889960069162</v>
      </c>
      <c r="H40" s="13">
        <v>0.43556989670223922</v>
      </c>
      <c r="I40" s="13">
        <v>-2.0341371300192903</v>
      </c>
      <c r="J40" s="23">
        <v>4.1990426730853576E-2</v>
      </c>
      <c r="K40" s="13">
        <v>4.473482847701618</v>
      </c>
      <c r="L40" s="25">
        <v>6409.6070901297735</v>
      </c>
      <c r="M40" s="25">
        <v>493920.3019999995</v>
      </c>
      <c r="N40" s="25">
        <v>3105.0401466484409</v>
      </c>
      <c r="O40" s="25">
        <v>253584.2350000001</v>
      </c>
      <c r="P40" s="14">
        <v>-1.1497743465500792E-2</v>
      </c>
      <c r="Q40" s="15">
        <v>-1.0848833735850947E-2</v>
      </c>
      <c r="R40" s="414">
        <f t="shared" si="0"/>
        <v>-2751.0932035479555</v>
      </c>
      <c r="S40" s="27">
        <f>IFERROR($Q40*$O40*Controls!$C$5,"-")</f>
        <v>-1711179.9726068282</v>
      </c>
      <c r="T40" s="27" t="str">
        <f>IFERROR(INDEX('Vendor Level Info'!$I$4:$I$50,MATCH(SUBSTITUTE(SUBSTITUTE('Model 5'!$D40,"_pre",""),"_post",""),'Vendor Level Info'!$F$4:$F$50,0)),"-")</f>
        <v>-</v>
      </c>
      <c r="U40" s="375">
        <f t="shared" si="1"/>
        <v>0</v>
      </c>
      <c r="V40" s="27">
        <f>IFERROR($Q40*$O40*Controls!$C$4,"-")</f>
        <v>-1452577.2114733204</v>
      </c>
      <c r="W40" s="27">
        <f>IFERROR($T40*(1-Controls!$C$6),0)</f>
        <v>0</v>
      </c>
      <c r="X40" s="77" t="str">
        <f t="shared" si="2"/>
        <v>-</v>
      </c>
      <c r="Y40" s="77">
        <f>IFERROR(R40/INDEX('Vendor Level Info'!$N$4:$N$300,MATCH('Model 5'!$D40,'Vendor Level Info'!$M$4:$M$300,0)),"-")</f>
        <v>-0.36351654380919074</v>
      </c>
    </row>
    <row r="41" spans="2:25" x14ac:dyDescent="0.35">
      <c r="B41" s="341">
        <f>IFERROR(INDEX(Controls!$L$4:$L$100,MATCH('Model 5'!$D41,Controls!$J$4:$J$100,0)),"-")</f>
        <v>12</v>
      </c>
      <c r="C41" s="365" t="str">
        <f>IFERROR(INDEX(Controls!$F$4:$F236,MATCH('Model 5'!$E41,Controls!$G$4:$G$200,0)),"-")</f>
        <v>Ad: 70</v>
      </c>
      <c r="D41" s="16" t="str">
        <f>IFERROR(INDEX(Controls!$H$4:$H$200,MATCH('Model 5'!$E41,Controls!$G$4:$G$200,0)),"-")</f>
        <v>hcp_rdtl_totdet</v>
      </c>
      <c r="E41" s="11" t="s">
        <v>464</v>
      </c>
      <c r="F41" s="12">
        <v>1</v>
      </c>
      <c r="G41" s="13">
        <v>1.3106682648707086E-2</v>
      </c>
      <c r="H41" s="13">
        <v>2.757820251609441E-3</v>
      </c>
      <c r="I41" s="13">
        <v>4.7525514547433376</v>
      </c>
      <c r="J41" s="23">
        <v>2.0649444231207558E-6</v>
      </c>
      <c r="K41" s="13">
        <v>7.817940810693238</v>
      </c>
      <c r="L41" s="25">
        <v>1055081.0817237094</v>
      </c>
      <c r="M41" s="25">
        <v>493920.3019999995</v>
      </c>
      <c r="N41" s="25">
        <v>570985.26465100271</v>
      </c>
      <c r="O41" s="25">
        <v>253584.2350000001</v>
      </c>
      <c r="P41" s="14">
        <v>2.7997660454150065E-2</v>
      </c>
      <c r="Q41" s="15">
        <v>2.9511781995709304E-2</v>
      </c>
      <c r="R41" s="414">
        <f t="shared" si="0"/>
        <v>7483.7226608687206</v>
      </c>
      <c r="S41" s="27">
        <f>IFERROR($Q41*$O41*Controls!$C$5,"-")</f>
        <v>4654875.4950603442</v>
      </c>
      <c r="T41" s="27">
        <f>IFERROR(INDEX('Vendor Level Info'!$I$4:$I$50,MATCH(SUBSTITUTE(SUBSTITUTE('Model 5'!$D41,"_pre",""),"_post",""),'Vendor Level Info'!$F$4:$F$50,0)),"-")</f>
        <v>0</v>
      </c>
      <c r="U41" s="375">
        <f t="shared" si="1"/>
        <v>0</v>
      </c>
      <c r="V41" s="27">
        <f>IFERROR($Q41*$O41*Controls!$C$4,"-")</f>
        <v>3951405.5649386845</v>
      </c>
      <c r="W41" s="27">
        <f>IFERROR($T41*(1-Controls!$C$6),0)</f>
        <v>0</v>
      </c>
      <c r="X41" s="77" t="str">
        <f t="shared" si="2"/>
        <v>-</v>
      </c>
      <c r="Y41" s="77">
        <f>IFERROR(R41/INDEX('Vendor Level Info'!$N$4:$N$300,MATCH('Model 5'!$D41,'Vendor Level Info'!$M$4:$M$300,0)),"-")</f>
        <v>4.4176515810446682E-2</v>
      </c>
    </row>
    <row r="42" spans="2:25" x14ac:dyDescent="0.35">
      <c r="B42" s="341">
        <f>IFERROR(INDEX(Controls!$L$4:$L$100,MATCH('Model 5'!$D42,Controls!$J$4:$J$100,0)),"-")</f>
        <v>10.5</v>
      </c>
      <c r="C42" s="365" t="str">
        <f>IFERROR(INDEX(Controls!$F$4:$F237,MATCH('Model 5'!$E42,Controls!$G$4:$G$200,0)),"-")</f>
        <v>No Ad &amp; Tf</v>
      </c>
      <c r="D42" s="16" t="str">
        <f>IFERROR(INDEX(Controls!$H$4:$H$200,MATCH('Model 5'!$E42,Controls!$G$4:$G$200,0)),"-")</f>
        <v>pp_any</v>
      </c>
      <c r="E42" s="11" t="s">
        <v>366</v>
      </c>
      <c r="F42" s="12">
        <v>1</v>
      </c>
      <c r="G42" s="13">
        <v>-2.0332228145092598E-3</v>
      </c>
      <c r="H42" s="13">
        <v>2.7361805061507922E-3</v>
      </c>
      <c r="I42" s="13">
        <v>-0.74308796877204564</v>
      </c>
      <c r="J42" s="23">
        <v>0.45746332093557074</v>
      </c>
      <c r="K42" s="13">
        <v>7.1630688527163811</v>
      </c>
      <c r="L42" s="25">
        <v>1004762</v>
      </c>
      <c r="M42" s="25">
        <v>493920.3019999995</v>
      </c>
      <c r="N42" s="25">
        <v>490815</v>
      </c>
      <c r="O42" s="25">
        <v>253584.2350000001</v>
      </c>
      <c r="P42" s="14">
        <v>-4.136102551929431E-3</v>
      </c>
      <c r="Q42" s="15">
        <v>-3.9353245114127937E-3</v>
      </c>
      <c r="R42" s="414">
        <f t="shared" si="0"/>
        <v>-997.93625570336235</v>
      </c>
      <c r="S42" s="27">
        <f>IFERROR($Q42*$O42*Controls!$C$5,"-")</f>
        <v>-620716.35104749142</v>
      </c>
      <c r="T42" s="27" t="str">
        <f>IFERROR(INDEX('Vendor Level Info'!$I$4:$I$50,MATCH(SUBSTITUTE(SUBSTITUTE('Model 5'!$D42,"_pre",""),"_post",""),'Vendor Level Info'!$F$4:$F$50,0)),"-")</f>
        <v>-</v>
      </c>
      <c r="U42" s="375">
        <f t="shared" si="1"/>
        <v>0</v>
      </c>
      <c r="V42" s="27">
        <f>IFERROR($Q42*$O42*Controls!$C$4,"-")</f>
        <v>-526910.3430113754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5'!$D42,'Vendor Level Info'!$M$4:$M$300,0)),"-")</f>
        <v>-</v>
      </c>
    </row>
    <row r="43" spans="2:25" x14ac:dyDescent="0.35">
      <c r="B43" s="341">
        <f>IFERROR(INDEX(Controls!$L$4:$L$100,MATCH('Model 5'!$D43,Controls!$J$4:$J$100,0)),"-")</f>
        <v>11</v>
      </c>
      <c r="C43" s="365" t="str">
        <f>IFERROR(INDEX(Controls!$F$4:$F238,MATCH('Model 5'!$E43,Controls!$G$4:$G$200,0)),"-")</f>
        <v>No Ad &amp; Tf</v>
      </c>
      <c r="D43" s="16" t="str">
        <f>IFERROR(INDEX(Controls!$H$4:$H$200,MATCH('Model 5'!$E43,Controls!$G$4:$G$200,0)),"-")</f>
        <v>webmd</v>
      </c>
      <c r="E43" s="11" t="s">
        <v>113</v>
      </c>
      <c r="F43" s="12">
        <v>1</v>
      </c>
      <c r="G43" s="13">
        <v>0.10503459829394557</v>
      </c>
      <c r="H43" s="13">
        <v>1.3945954742216413E-2</v>
      </c>
      <c r="I43" s="13">
        <v>7.5315459024107341</v>
      </c>
      <c r="J43" s="23">
        <v>5.9150597354886842E-14</v>
      </c>
      <c r="K43" s="13">
        <v>3.3349965668289236</v>
      </c>
      <c r="L43" s="25">
        <v>64834</v>
      </c>
      <c r="M43" s="25">
        <v>493920.3019999995</v>
      </c>
      <c r="N43" s="25">
        <v>0</v>
      </c>
      <c r="O43" s="25">
        <v>253584.2350000001</v>
      </c>
      <c r="P43" s="14">
        <v>1.3787271181636251E-2</v>
      </c>
      <c r="Q43" s="15">
        <v>0</v>
      </c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5'!$D43,"_pre",""),"_post",""),'Vendor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5'!$D43,'Vendor Level Info'!$M$4:$M$300,0)),"-")</f>
        <v>-</v>
      </c>
    </row>
    <row r="44" spans="2:25" x14ac:dyDescent="0.35">
      <c r="B44" s="341" t="str">
        <f>IFERROR(INDEX(Controls!$L$4:$L$100,MATCH('Model 5'!$D44,Controls!$J$4:$J$100,0)),"-")</f>
        <v>-</v>
      </c>
      <c r="C44" s="365" t="str">
        <f>IFERROR(INDEX(Controls!$F$4:$F239,MATCH('Model 5'!$E44,Controls!$G$4:$G$200,0)),"-")</f>
        <v>-</v>
      </c>
      <c r="D44" s="16" t="str">
        <f>IFERROR(INDEX(Controls!$H$4:$H$200,MATCH('Model 5'!$E44,Controls!$G$4:$G$200,0)),"-")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5'!$D44,"_pre",""),"_post",""),'Vendor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5'!$D44,'Vendor Level Info'!$M$4:$M$300,0)),"-")</f>
        <v>-</v>
      </c>
    </row>
    <row r="45" spans="2:25" x14ac:dyDescent="0.35">
      <c r="B45" s="341" t="str">
        <f>IFERROR(INDEX(Controls!$L$4:$L$100,MATCH('Model 5'!$D45,Controls!$J$4:$J$100,0)),"-")</f>
        <v>-</v>
      </c>
      <c r="C45" s="365" t="str">
        <f>IFERROR(INDEX(Controls!$F$4:$F240,MATCH('Model 5'!$E45,Controls!$G$4:$G$200,0)),"-")</f>
        <v>-</v>
      </c>
      <c r="D45" s="16" t="str">
        <f>IFERROR(INDEX(Controls!$H$4:$H$200,MATCH('Model 5'!$E45,Controls!$G$4:$G$200,0)),"-")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5'!$D45,"_pre",""),"_post",""),'Vendor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5'!$D45,'Vendor Level Info'!$M$4:$M$300,0)),"-")</f>
        <v>-</v>
      </c>
    </row>
    <row r="46" spans="2:25" x14ac:dyDescent="0.35">
      <c r="B46" s="341" t="str">
        <f>IFERROR(INDEX(Controls!$L$4:$L$100,MATCH('Model 5'!$D46,Controls!$J$4:$J$100,0)),"-")</f>
        <v>-</v>
      </c>
      <c r="C46" s="365" t="str">
        <f>IFERROR(INDEX(Controls!$F$4:$F241,MATCH('Model 5'!$E46,Controls!$G$4:$G$200,0)),"-")</f>
        <v>-</v>
      </c>
      <c r="D46" s="16" t="str">
        <f>IFERROR(INDEX(Controls!$H$4:$H$200,MATCH('Model 5'!$E46,Controls!$G$4:$G$200,0)),"-")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5'!$D46,"_pre",""),"_post",""),'Vendor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5'!$D46,'Vendor Level Info'!$M$4:$M$300,0)),"-")</f>
        <v>-</v>
      </c>
    </row>
    <row r="47" spans="2:25" x14ac:dyDescent="0.35">
      <c r="B47" s="341" t="str">
        <f>IFERROR(INDEX(Controls!$L$4:$L$100,MATCH('Model 5'!$D47,Controls!$J$4:$J$100,0)),"-")</f>
        <v>-</v>
      </c>
      <c r="C47" s="365" t="str">
        <f>IFERROR(INDEX(Controls!$F$4:$F242,MATCH('Model 5'!$E47,Controls!$G$4:$G$200,0)),"-")</f>
        <v>-</v>
      </c>
      <c r="D47" s="16" t="str">
        <f>IFERROR(INDEX(Controls!$H$4:$H$200,MATCH('Model 5'!$E47,Controls!$G$4:$G$200,0)),"-")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5'!$D47,"_pre",""),"_post",""),'Vendor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5'!$D47,'Vendor Level Info'!$M$4:$M$300,0)),"-")</f>
        <v>-</v>
      </c>
    </row>
    <row r="48" spans="2:25" x14ac:dyDescent="0.35">
      <c r="B48" s="341" t="str">
        <f>IFERROR(INDEX(Controls!$L$4:$L$100,MATCH('Model 5'!$D48,Controls!$J$4:$J$100,0)),"-")</f>
        <v>-</v>
      </c>
      <c r="C48" s="365" t="str">
        <f>IFERROR(INDEX(Controls!$F$4:$F243,MATCH('Model 5'!$E48,Controls!$G$4:$G$200,0)),"-")</f>
        <v>-</v>
      </c>
      <c r="D48" s="16" t="str">
        <f>IFERROR(INDEX(Controls!$H$4:$H$200,MATCH('Model 5'!$E48,Controls!$G$4:$G$200,0)),"-")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5'!$D48,"_pre",""),"_post",""),'Vendor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5'!$D48,'Vendor Level Info'!$M$4:$M$300,0)),"-")</f>
        <v>-</v>
      </c>
    </row>
    <row r="49" spans="2:25" x14ac:dyDescent="0.35">
      <c r="B49" s="341" t="str">
        <f>IFERROR(INDEX(Controls!$L$4:$L$100,MATCH('Model 5'!$D49,Controls!$J$4:$J$100,0)),"-")</f>
        <v>-</v>
      </c>
      <c r="C49" s="365" t="str">
        <f>IFERROR(INDEX(Controls!$F$4:$F244,MATCH('Model 5'!$E49,Controls!$G$4:$G$200,0)),"-")</f>
        <v>-</v>
      </c>
      <c r="D49" s="16" t="str">
        <f>IFERROR(INDEX(Controls!$H$4:$H$200,MATCH('Model 5'!$E49,Controls!$G$4:$G$200,0)),"-")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5'!$D49,"_pre",""),"_post",""),'Vendor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5'!$D49,'Vendor Level Info'!$M$4:$M$300,0)),"-")</f>
        <v>-</v>
      </c>
    </row>
    <row r="50" spans="2:25" x14ac:dyDescent="0.35">
      <c r="B50" s="341" t="str">
        <f>IFERROR(INDEX(Controls!$L$4:$L$100,MATCH('Model 5'!$D50,Controls!$J$4:$J$100,0)),"-")</f>
        <v>-</v>
      </c>
      <c r="C50" s="365" t="str">
        <f>IFERROR(INDEX(Controls!$F$4:$F245,MATCH('Model 5'!$E50,Controls!$G$4:$G$200,0)),"-")</f>
        <v>-</v>
      </c>
      <c r="D50" s="16" t="str">
        <f>IFERROR(INDEX(Controls!$H$4:$H$200,MATCH('Model 5'!$E50,Controls!$G$4:$G$200,0)),"-")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5'!$D50,"_pre",""),"_post",""),'Vendor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5'!$D50,'Vendor Level Info'!$M$4:$M$300,0)),"-")</f>
        <v>-</v>
      </c>
    </row>
    <row r="51" spans="2:25" x14ac:dyDescent="0.35">
      <c r="B51" s="341" t="str">
        <f>IFERROR(INDEX(Controls!$L$4:$L$100,MATCH('Model 5'!$D51,Controls!$J$4:$J$100,0)),"-")</f>
        <v>-</v>
      </c>
      <c r="C51" s="365" t="str">
        <f>IFERROR(INDEX(Controls!$F$4:$F246,MATCH('Model 5'!$E51,Controls!$G$4:$G$200,0)),"-")</f>
        <v>-</v>
      </c>
      <c r="D51" s="16" t="str">
        <f>IFERROR(INDEX(Controls!$H$4:$H$200,MATCH('Model 5'!$E51,Controls!$G$4:$G$200,0)),"-")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5'!$D51,"_pre",""),"_post",""),'Vendor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5'!$D51,'Vendor Level Info'!$M$4:$M$300,0)),"-")</f>
        <v>-</v>
      </c>
    </row>
    <row r="52" spans="2:25" x14ac:dyDescent="0.35">
      <c r="B52" s="341" t="str">
        <f>IFERROR(INDEX(Controls!$L$4:$L$100,MATCH('Model 5'!$D52,Controls!$J$4:$J$100,0)),"-")</f>
        <v>-</v>
      </c>
      <c r="C52" s="365" t="str">
        <f>IFERROR(INDEX(Controls!$F$4:$F247,MATCH('Model 5'!$E52,Controls!$G$4:$G$200,0)),"-")</f>
        <v>-</v>
      </c>
      <c r="D52" s="16" t="str">
        <f>IFERROR(INDEX(Controls!$H$4:$H$200,MATCH('Model 5'!$E52,Controls!$G$4:$G$200,0)),"-")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5'!$D52,"_pre",""),"_post",""),'Vendor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5'!$D52,'Vendor Level Info'!$M$4:$M$300,0)),"-")</f>
        <v>-</v>
      </c>
    </row>
    <row r="53" spans="2:25" x14ac:dyDescent="0.35">
      <c r="B53" s="341" t="str">
        <f>IFERROR(INDEX(Controls!$L$4:$L$100,MATCH('Model 5'!$D53,Controls!$J$4:$J$100,0)),"-")</f>
        <v>-</v>
      </c>
      <c r="C53" s="365" t="str">
        <f>IFERROR(INDEX(Controls!$F$4:$F248,MATCH('Model 5'!$E53,Controls!$G$4:$G$200,0)),"-")</f>
        <v>-</v>
      </c>
      <c r="D53" s="16" t="str">
        <f>IFERROR(INDEX(Controls!$H$4:$H$200,MATCH('Model 5'!$E53,Controls!$G$4:$G$200,0)),"-")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5'!$D53,"_pre",""),"_post",""),'Vendor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5'!$D53,'Vendor Level Info'!$M$4:$M$300,0)),"-")</f>
        <v>-</v>
      </c>
    </row>
    <row r="54" spans="2:25" x14ac:dyDescent="0.35">
      <c r="B54" s="341" t="str">
        <f>IFERROR(INDEX(Controls!$L$4:$L$100,MATCH('Model 5'!$D54,Controls!$J$4:$J$100,0)),"-")</f>
        <v>-</v>
      </c>
      <c r="C54" s="365" t="str">
        <f>IFERROR(INDEX(Controls!$F$4:$F249,MATCH('Model 5'!$E54,Controls!$G$4:$G$200,0)),"-")</f>
        <v>-</v>
      </c>
      <c r="D54" s="16" t="str">
        <f>IFERROR(INDEX(Controls!$H$4:$H$200,MATCH('Model 5'!$E54,Controls!$G$4:$G$200,0)),"-")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5'!$D54,"_pre",""),"_post",""),'Vendor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5'!$D54,'Vendor Level Info'!$M$4:$M$300,0)),"-")</f>
        <v>-</v>
      </c>
    </row>
    <row r="55" spans="2:25" x14ac:dyDescent="0.35">
      <c r="B55" s="341" t="str">
        <f>IFERROR(INDEX(Controls!$L$4:$L$100,MATCH('Model 5'!$D55,Controls!$J$4:$J$100,0)),"-")</f>
        <v>-</v>
      </c>
      <c r="C55" s="365" t="str">
        <f>IFERROR(INDEX(Controls!$F$4:$F250,MATCH('Model 5'!$E55,Controls!$G$4:$G$200,0)),"-")</f>
        <v>-</v>
      </c>
      <c r="D55" s="16" t="str">
        <f>IFERROR(INDEX(Controls!$H$4:$H$200,MATCH('Model 5'!$E55,Controls!$G$4:$G$200,0)),"-")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5'!$D55,"_pre",""),"_post",""),'Vendor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5'!$D55,'Vendor Level Info'!$M$4:$M$300,0)),"-")</f>
        <v>-</v>
      </c>
    </row>
    <row r="56" spans="2:25" x14ac:dyDescent="0.35">
      <c r="B56" s="341" t="str">
        <f>IFERROR(INDEX(Controls!$L$4:$L$100,MATCH('Model 5'!$D56,Controls!$J$4:$J$100,0)),"-")</f>
        <v>-</v>
      </c>
      <c r="C56" s="365" t="str">
        <f>IFERROR(INDEX(Controls!$F$4:$F251,MATCH('Model 5'!$E56,Controls!$G$4:$G$200,0)),"-")</f>
        <v>-</v>
      </c>
      <c r="D56" s="16" t="str">
        <f>IFERROR(INDEX(Controls!$H$4:$H$200,MATCH('Model 5'!$E56,Controls!$G$4:$G$200,0)),"-")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5'!$D56,"_pre",""),"_post",""),'Vendor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5'!$D56,'Vendor Level Info'!$M$4:$M$300,0)),"-")</f>
        <v>-</v>
      </c>
    </row>
    <row r="57" spans="2:25" x14ac:dyDescent="0.35">
      <c r="B57" s="341" t="str">
        <f>IFERROR(INDEX(Controls!$L$4:$L$100,MATCH('Model 5'!$D57,Controls!$J$4:$J$100,0)),"-")</f>
        <v>-</v>
      </c>
      <c r="C57" s="365" t="str">
        <f>IFERROR(INDEX(Controls!$F$4:$F252,MATCH('Model 5'!$E57,Controls!$G$4:$G$200,0)),"-")</f>
        <v>-</v>
      </c>
      <c r="D57" s="16" t="str">
        <f>IFERROR(INDEX(Controls!$H$4:$H$200,MATCH('Model 5'!$E57,Controls!$G$4:$G$200,0)),"-")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5'!$D57,"_pre",""),"_post",""),'Vendor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5'!$D57,'Vendor Level Info'!$M$4:$M$300,0)),"-")</f>
        <v>-</v>
      </c>
    </row>
    <row r="58" spans="2:25" x14ac:dyDescent="0.35">
      <c r="B58" s="341" t="str">
        <f>IFERROR(INDEX(Controls!$L$4:$L$100,MATCH('Model 5'!$D58,Controls!$J$4:$J$100,0)),"-")</f>
        <v>-</v>
      </c>
      <c r="C58" s="365" t="str">
        <f>IFERROR(INDEX(Controls!$F$4:$F253,MATCH('Model 5'!$E58,Controls!$G$4:$G$200,0)),"-")</f>
        <v>-</v>
      </c>
      <c r="D58" s="16" t="str">
        <f>IFERROR(INDEX(Controls!$H$4:$H$200,MATCH('Model 5'!$E58,Controls!$G$4:$G$200,0)),"-")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5'!$D58,"_pre",""),"_post",""),'Vendor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5'!$D58,'Vendor Level Info'!$M$4:$M$300,0)),"-")</f>
        <v>-</v>
      </c>
    </row>
    <row r="59" spans="2:25" x14ac:dyDescent="0.35">
      <c r="B59" s="341" t="str">
        <f>IFERROR(INDEX(Controls!$L$4:$L$100,MATCH('Model 5'!$D59,Controls!$J$4:$J$100,0)),"-")</f>
        <v>-</v>
      </c>
      <c r="C59" s="365" t="str">
        <f>IFERROR(INDEX(Controls!$F$4:$F254,MATCH('Model 5'!$E59,Controls!$G$4:$G$200,0)),"-")</f>
        <v>-</v>
      </c>
      <c r="D59" s="16" t="str">
        <f>IFERROR(INDEX(Controls!$H$4:$H$200,MATCH('Model 5'!$E59,Controls!$G$4:$G$200,0)),"-")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5'!$D59,"_pre",""),"_post",""),'Vendor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5'!$D59,'Vendor Level Info'!$M$4:$M$300,0)),"-")</f>
        <v>-</v>
      </c>
    </row>
    <row r="60" spans="2:25" x14ac:dyDescent="0.35">
      <c r="B60" s="341" t="str">
        <f>IFERROR(INDEX(Controls!$L$4:$L$100,MATCH('Model 5'!$D60,Controls!$J$4:$J$100,0)),"-")</f>
        <v>-</v>
      </c>
      <c r="C60" s="365" t="str">
        <f>IFERROR(INDEX(Controls!$F$4:$F255,MATCH('Model 5'!$E60,Controls!$G$4:$G$200,0)),"-")</f>
        <v>-</v>
      </c>
      <c r="D60" s="16" t="str">
        <f>IFERROR(INDEX(Controls!$H$4:$H$200,MATCH('Model 5'!$E60,Controls!$G$4:$G$200,0)),"-")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5'!$D60,"_pre",""),"_post",""),'Vendor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5'!$D60,'Vendor Level Info'!$M$4:$M$300,0)),"-")</f>
        <v>-</v>
      </c>
    </row>
    <row r="61" spans="2:25" x14ac:dyDescent="0.35">
      <c r="B61" s="341" t="str">
        <f>IFERROR(INDEX(Controls!$L$4:$L$100,MATCH('Model 5'!$D61,Controls!$J$4:$J$100,0)),"-")</f>
        <v>-</v>
      </c>
      <c r="C61" s="365" t="str">
        <f>IFERROR(INDEX(Controls!$F$4:$F256,MATCH('Model 5'!$E61,Controls!$G$4:$G$200,0)),"-")</f>
        <v>-</v>
      </c>
      <c r="D61" s="16" t="str">
        <f>IFERROR(INDEX(Controls!$H$4:$H$200,MATCH('Model 5'!$E61,Controls!$G$4:$G$200,0)),"-")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5'!$D61,"_pre",""),"_post",""),'Vendor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5'!$D61,'Vendor Level Info'!$M$4:$M$300,0)),"-")</f>
        <v>-</v>
      </c>
    </row>
    <row r="62" spans="2:25" x14ac:dyDescent="0.35">
      <c r="B62" s="341" t="str">
        <f>IFERROR(INDEX(Controls!$L$4:$L$100,MATCH('Model 5'!$D62,Controls!$J$4:$J$100,0)),"-")</f>
        <v>-</v>
      </c>
      <c r="C62" s="365" t="str">
        <f>IFERROR(INDEX(Controls!$F$4:$F257,MATCH('Model 5'!$E62,Controls!$G$4:$G$200,0)),"-")</f>
        <v>-</v>
      </c>
      <c r="D62" s="16" t="str">
        <f>IFERROR(INDEX(Controls!$H$4:$H$200,MATCH('Model 5'!$E62,Controls!$G$4:$G$200,0)),"-")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5'!$D62,"_pre",""),"_post",""),'Vendor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5'!$D62,'Vendor Level Info'!$M$4:$M$300,0)),"-")</f>
        <v>-</v>
      </c>
    </row>
    <row r="63" spans="2:25" x14ac:dyDescent="0.35">
      <c r="B63" s="341" t="str">
        <f>IFERROR(INDEX(Controls!$L$4:$L$100,MATCH('Model 5'!$D63,Controls!$J$4:$J$100,0)),"-")</f>
        <v>-</v>
      </c>
      <c r="C63" s="365" t="str">
        <f>IFERROR(INDEX(Controls!$F$4:$F258,MATCH('Model 5'!$E63,Controls!$G$4:$G$200,0)),"-")</f>
        <v>-</v>
      </c>
      <c r="D63" s="16" t="str">
        <f>IFERROR(INDEX(Controls!$H$4:$H$200,MATCH('Model 5'!$E63,Controls!$G$4:$G$200,0)),"-")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5'!$D63,"_pre",""),"_post",""),'Vendor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5'!$D63,'Vendor Level Info'!$M$4:$M$300,0)),"-")</f>
        <v>-</v>
      </c>
    </row>
    <row r="64" spans="2:25" x14ac:dyDescent="0.35">
      <c r="B64" s="341" t="str">
        <f>IFERROR(INDEX(Controls!$L$4:$L$100,MATCH('Model 5'!$D64,Controls!$J$4:$J$100,0)),"-")</f>
        <v>-</v>
      </c>
      <c r="C64" s="365" t="str">
        <f>IFERROR(INDEX(Controls!$F$4:$F259,MATCH('Model 5'!$E64,Controls!$G$4:$G$200,0)),"-")</f>
        <v>-</v>
      </c>
      <c r="D64" s="16" t="str">
        <f>IFERROR(INDEX(Controls!$H$4:$H$200,MATCH('Model 5'!$E64,Controls!$G$4:$G$200,0)),"-")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5'!$D64,"_pre",""),"_post",""),'Vendor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5'!$D64,'Vendor Level Info'!$M$4:$M$300,0)),"-")</f>
        <v>-</v>
      </c>
    </row>
    <row r="65" spans="2:25" x14ac:dyDescent="0.35">
      <c r="B65" s="341" t="str">
        <f>IFERROR(INDEX(Controls!$L$4:$L$100,MATCH('Model 5'!$D65,Controls!$J$4:$J$100,0)),"-")</f>
        <v>-</v>
      </c>
      <c r="C65" s="365" t="str">
        <f>IFERROR(INDEX(Controls!$F$4:$F260,MATCH('Model 5'!$E65,Controls!$G$4:$G$200,0)),"-")</f>
        <v>-</v>
      </c>
      <c r="D65" s="16" t="str">
        <f>IFERROR(INDEX(Controls!$H$4:$H$200,MATCH('Model 5'!$E65,Controls!$G$4:$G$200,0)),"-")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5'!$D65,"_pre",""),"_post",""),'Vendor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5'!$D65,'Vendor Level Info'!$M$4:$M$300,0)),"-")</f>
        <v>-</v>
      </c>
    </row>
    <row r="66" spans="2:25" x14ac:dyDescent="0.35">
      <c r="B66" s="341" t="str">
        <f>IFERROR(INDEX(Controls!$L$4:$L$100,MATCH('Model 5'!$D66,Controls!$J$4:$J$100,0)),"-")</f>
        <v>-</v>
      </c>
      <c r="C66" s="365" t="str">
        <f>IFERROR(INDEX(Controls!$F$4:$F261,MATCH('Model 5'!$E66,Controls!$G$4:$G$200,0)),"-")</f>
        <v>-</v>
      </c>
      <c r="D66" s="16" t="str">
        <f>IFERROR(INDEX(Controls!$H$4:$H$200,MATCH('Model 5'!$E66,Controls!$G$4:$G$200,0)),"-")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5'!$D66,"_pre",""),"_post",""),'Vendor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5'!$D66,'Vendor Level Info'!$M$4:$M$300,0)),"-")</f>
        <v>-</v>
      </c>
    </row>
    <row r="67" spans="2:25" x14ac:dyDescent="0.35">
      <c r="B67" s="341" t="str">
        <f>IFERROR(INDEX(Controls!$L$4:$L$100,MATCH('Model 5'!$D67,Controls!$J$4:$J$100,0)),"-")</f>
        <v>-</v>
      </c>
      <c r="C67" s="365" t="str">
        <f>IFERROR(INDEX(Controls!$F$4:$F262,MATCH('Model 5'!$E67,Controls!$G$4:$G$200,0)),"-")</f>
        <v>-</v>
      </c>
      <c r="D67" s="16" t="str">
        <f>IFERROR(INDEX(Controls!$H$4:$H$200,MATCH('Model 5'!$E67,Controls!$G$4:$G$200,0)),"-")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5'!$D67,"_pre",""),"_post",""),'Vendor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5'!$D67,'Vendor Level Info'!$M$4:$M$300,0)),"-")</f>
        <v>-</v>
      </c>
    </row>
    <row r="68" spans="2:25" x14ac:dyDescent="0.35">
      <c r="B68" s="341" t="str">
        <f>IFERROR(INDEX(Controls!$L$4:$L$100,MATCH('Model 5'!$D68,Controls!$J$4:$J$100,0)),"-")</f>
        <v>-</v>
      </c>
      <c r="C68" s="365" t="str">
        <f>IFERROR(INDEX(Controls!$F$4:$F263,MATCH('Model 5'!$E68,Controls!$G$4:$G$200,0)),"-")</f>
        <v>-</v>
      </c>
      <c r="D68" s="16" t="str">
        <f>IFERROR(INDEX(Controls!$H$4:$H$200,MATCH('Model 5'!$E68,Controls!$G$4:$G$200,0)),"-")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5'!$D68,"_pre",""),"_post",""),'Vendor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5'!$D68,'Vendor Level Info'!$M$4:$M$300,0)),"-")</f>
        <v>-</v>
      </c>
    </row>
    <row r="69" spans="2:25" x14ac:dyDescent="0.35">
      <c r="B69" s="341" t="str">
        <f>IFERROR(INDEX(Controls!$L$4:$L$100,MATCH('Model 5'!$D69,Controls!$J$4:$J$100,0)),"-")</f>
        <v>-</v>
      </c>
      <c r="C69" s="365" t="str">
        <f>IFERROR(INDEX(Controls!$F$4:$F264,MATCH('Model 5'!$E69,Controls!$G$4:$G$200,0)),"-")</f>
        <v>-</v>
      </c>
      <c r="D69" s="16" t="str">
        <f>IFERROR(INDEX(Controls!$H$4:$H$200,MATCH('Model 5'!$E69,Controls!$G$4:$G$200,0)),"-")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5'!$D69,"_pre",""),"_post",""),'Vendor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5'!$D69,'Vendor Level Info'!$M$4:$M$300,0)),"-")</f>
        <v>-</v>
      </c>
    </row>
    <row r="70" spans="2:25" x14ac:dyDescent="0.35">
      <c r="B70" s="341" t="str">
        <f>IFERROR(INDEX(Controls!$L$4:$L$100,MATCH('Model 5'!$D70,Controls!$J$4:$J$100,0)),"-")</f>
        <v>-</v>
      </c>
      <c r="C70" s="365" t="str">
        <f>IFERROR(INDEX(Controls!$F$4:$F265,MATCH('Model 5'!$E70,Controls!$G$4:$G$200,0)),"-")</f>
        <v>-</v>
      </c>
      <c r="D70" s="16" t="str">
        <f>IFERROR(INDEX(Controls!$H$4:$H$200,MATCH('Model 5'!$E70,Controls!$G$4:$G$200,0)),"-")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5'!$D70,"_pre",""),"_post",""),'Vendor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5'!$D70,'Vendor Level Info'!$M$4:$M$300,0)),"-")</f>
        <v>-</v>
      </c>
    </row>
    <row r="71" spans="2:25" x14ac:dyDescent="0.35">
      <c r="B71" s="341" t="str">
        <f>IFERROR(INDEX(Controls!$L$4:$L$100,MATCH('Model 5'!$D71,Controls!$J$4:$J$100,0)),"-")</f>
        <v>-</v>
      </c>
      <c r="C71" s="365" t="str">
        <f>IFERROR(INDEX(Controls!$F$4:$F266,MATCH('Model 5'!$E71,Controls!$G$4:$G$200,0)),"-")</f>
        <v>-</v>
      </c>
      <c r="D71" s="16" t="str">
        <f>IFERROR(INDEX(Controls!$H$4:$H$200,MATCH('Model 5'!$E71,Controls!$G$4:$G$200,0)),"-")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5'!$D71,"_pre",""),"_post",""),'Vendor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5'!$D71,'Vendor Level Info'!$M$4:$M$300,0)),"-")</f>
        <v>-</v>
      </c>
    </row>
    <row r="72" spans="2:25" ht="15" thickBot="1" x14ac:dyDescent="0.4">
      <c r="B72" s="343" t="str">
        <f>IFERROR(INDEX(Controls!$L$4:$L$100,MATCH('Model 5'!$D72,Controls!$J$4:$J$100,0)),"-")</f>
        <v>-</v>
      </c>
      <c r="C72" s="366" t="str">
        <f>IFERROR(INDEX(Controls!$F$4:$F267,MATCH('Model 5'!$E72,Controls!$G$4:$G$200,0)),"-")</f>
        <v>-</v>
      </c>
      <c r="D72" s="19" t="str">
        <f>IFERROR(INDEX(Controls!$H$4:$H$200,MATCH('Model 5'!$E72,Controls!$G$4:$G$200,0)),"-")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5'!$D72,"_pre",""),"_post",""),'Vendor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5'!$D72,'Vendor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5DFAB-5F9A-422A-B935-88E4598289F5}">
  <sheetPr codeName="Sheet10">
    <tabColor theme="9" tint="0.59999389629810485"/>
  </sheetPr>
  <dimension ref="B1:AC72"/>
  <sheetViews>
    <sheetView showGridLines="0" zoomScale="70" zoomScaleNormal="70" workbookViewId="0">
      <pane xSplit="5" ySplit="4" topLeftCell="T36" activePane="bottomRight" state="frozen"/>
      <selection activeCell="E2" sqref="E2"/>
      <selection pane="topRight" activeCell="E2" sqref="E2"/>
      <selection pane="bottomLeft" activeCell="E2" sqref="E2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0.90625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 t="s">
        <v>381</v>
      </c>
      <c r="E2" s="1">
        <v>0.15</v>
      </c>
      <c r="G2" t="str">
        <f>"RIDGE"&amp;$E$2</f>
        <v>RIDGE0.15</v>
      </c>
      <c r="H2" t="str">
        <f>"RIDGESEB"&amp;$E$2</f>
        <v>RIDGESEB0.15</v>
      </c>
      <c r="K2" t="str">
        <f>"RIDGEVIF"&amp;$E$2</f>
        <v>RIDGEVIF0.15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6'!$D5,Controls!$J$4:$J$100,0)),"-")</f>
        <v>16</v>
      </c>
      <c r="C5" s="364" t="str">
        <f>IFERROR(INDEX(Controls!$F$4:$F200,MATCH('Model 6'!$E5,Controls!$G$4:$G$200,0)),"-")</f>
        <v>No Ad &amp; Tf</v>
      </c>
      <c r="D5" s="330" t="str">
        <f>IFERROR(INDEX(Controls!$H$4:$H$200,MATCH('Model 6'!$E5,Controls!$G$4:$G$200,0)),"-")</f>
        <v>Intercept</v>
      </c>
      <c r="E5" s="28" t="s">
        <v>6</v>
      </c>
      <c r="F5" s="29"/>
      <c r="G5" s="30">
        <f>IFERROR(INDEX('Raw Ridge Model 6'!$B$2:$BS$300,MATCH('Model 6'!$G$2,'Raw Ridge Model 6'!$A$2:$A$300,0),MATCH('Model 6'!$E5,'Raw Ridge Model 6'!$B$1:$BS$1,0)),"-")</f>
        <v>2.2990049894018671</v>
      </c>
      <c r="H5" s="30">
        <f>IFERROR(INDEX('Raw Ridge Model 6'!$B$2:$BS$300,MATCH('Model 6'!$H$2,'Raw Ridge Model 6'!$A$2:$A$300,0),MATCH('Model 6'!$E5,'Raw Ridge Model 6'!$B$1:$BS$1,0)),"-")</f>
        <v>0.66694343998254213</v>
      </c>
      <c r="I5" s="30">
        <f>IFERROR(G5/H5,"-")</f>
        <v>3.4470763959565232</v>
      </c>
      <c r="J5" s="31">
        <f>IFERROR(_xlfn.T.DIST(I5,5040,FALSE),"-")</f>
        <v>1.0548666556731516E-3</v>
      </c>
      <c r="K5" s="30">
        <f>IFERROR(INDEX('Raw Ridge Model 6'!$B$2:$BS$300,MATCH('Model 6'!$K$2,'Raw Ridge Model 6'!$A$2:$A$300,0),MATCH('Model 6'!$E5,'Raw Ridge Model 6'!$B$1:$BS$1,0)),"-")</f>
        <v>0</v>
      </c>
      <c r="L5" s="32">
        <f>INDEX(Controls!$X$3:$X$200,MATCH('Model 6'!$E5,Controls!$W$3:$W$200,0))</f>
        <v>5040</v>
      </c>
      <c r="M5" s="32">
        <v>493920.30199999973</v>
      </c>
      <c r="N5" s="32">
        <f>INDEX(Controls!$AA$3:$AA$200,MATCH('Model 6'!$E5,Controls!$Z$3:$Z$200,0))</f>
        <v>2520</v>
      </c>
      <c r="O5" s="32">
        <v>253584.23500000039</v>
      </c>
      <c r="P5" s="33">
        <f>IFERROR(G5*L5/M5,"-")</f>
        <v>2.3459220241943843E-2</v>
      </c>
      <c r="Q5" s="379">
        <f>IFERROR(G5*N5/O5,"-")</f>
        <v>2.2846422504508988E-2</v>
      </c>
      <c r="R5" s="306">
        <f>IFERROR(G5*N5,"-")</f>
        <v>5793.4925732927049</v>
      </c>
      <c r="S5" s="307">
        <f>IFERROR($Q5*$O5*Controls!$C$5,"-")</f>
        <v>3603552.3805880626</v>
      </c>
      <c r="T5" s="307" t="str">
        <f>IFERROR(INDEX('Vendor Level Info'!$I$4:$I$50,MATCH(SUBSTITUTE(SUBSTITUTE('Model 6'!$D5,"_pre",""),"_post",""),'Vendor Level Info'!$F$4:$F$50,0)),"-")</f>
        <v>-</v>
      </c>
      <c r="U5" s="377">
        <f>IFERROR(S5/$T5,0)</f>
        <v>0</v>
      </c>
      <c r="V5" s="307">
        <f>IFERROR($Q5*$O5*Controls!$C$4,"-")</f>
        <v>3058964.078698548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6'!$D5,'Vendor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6'!$D6,Controls!$J$4:$J$100,0)),"-")</f>
        <v>17</v>
      </c>
      <c r="C6" s="365" t="str">
        <f>IFERROR(INDEX(Controls!$F$4:$F201,MATCH('Model 6'!$E6,Controls!$G$4:$G$200,0)),"-")</f>
        <v>No Ad &amp; Tf</v>
      </c>
      <c r="D6" s="16" t="str">
        <f>IFERROR(INDEX(Controls!$H$4:$H$200,MATCH('Model 6'!$E6,Controls!$G$4:$G$200,0)),"-")</f>
        <v>RTIME</v>
      </c>
      <c r="E6" s="11" t="s">
        <v>8</v>
      </c>
      <c r="F6" s="12"/>
      <c r="G6" s="13">
        <f>IFERROR(INDEX('Raw Ridge Model 6'!$B$2:$BS$300,MATCH('Model 6'!$G$2,'Raw Ridge Model 6'!$A$2:$A$300,0),MATCH('Model 6'!$E6,'Raw Ridge Model 6'!$B$1:$BS$1,0)),"-")</f>
        <v>0.52259384595711411</v>
      </c>
      <c r="H6" s="13">
        <f>IFERROR(INDEX('Raw Ridge Model 6'!$B$2:$BS$300,MATCH('Model 6'!$H$2,'Raw Ridge Model 6'!$A$2:$A$300,0),MATCH('Model 6'!$E6,'Raw Ridge Model 6'!$B$1:$BS$1,0)),"-")</f>
        <v>5.108843301245676E-2</v>
      </c>
      <c r="I6" s="13">
        <f t="shared" ref="I6:I38" si="0">IFERROR(G6/H6,"-")</f>
        <v>10.229200919701166</v>
      </c>
      <c r="J6" s="23">
        <f t="shared" ref="J6:J42" si="1">IFERROR(_xlfn.T.DIST(I6,5040,FALSE),"-")</f>
        <v>1.2809638870224193E-23</v>
      </c>
      <c r="K6" s="13">
        <f>IFERROR(INDEX('Raw Ridge Model 6'!$B$2:$BS$300,MATCH('Model 6'!$K$2,'Raw Ridge Model 6'!$A$2:$A$300,0),MATCH('Model 6'!$E6,'Raw Ridge Model 6'!$B$1:$BS$1,0)),"-")</f>
        <v>0.71886816355671179</v>
      </c>
      <c r="L6" s="25">
        <f>INDEX(Controls!$X$3:$X$200,MATCH('Model 6'!$E6,Controls!$W$3:$W$200,0))</f>
        <v>63000</v>
      </c>
      <c r="M6" s="25">
        <v>493920.30199999973</v>
      </c>
      <c r="N6" s="25">
        <f>INDEX(Controls!$AA$3:$AA$200,MATCH('Model 6'!$E6,Controls!$Z$3:$Z$200,0))</f>
        <v>18900</v>
      </c>
      <c r="O6" s="25">
        <v>253584.23500000039</v>
      </c>
      <c r="P6" s="14">
        <f t="shared" ref="P6:P42" si="2">IFERROR(G6*L6/M6,"-")</f>
        <v>6.66573375542239E-2</v>
      </c>
      <c r="Q6" s="5">
        <f t="shared" ref="Q6:Q42" si="3">IFERROR(G6*N6/O6,"-")</f>
        <v>3.8949675592370489E-2</v>
      </c>
      <c r="R6" s="62">
        <f t="shared" ref="R6:R69" si="4">IFERROR(G6*N6,"-")</f>
        <v>9877.0236885894574</v>
      </c>
      <c r="S6" s="27">
        <f>IFERROR($Q6*$O6*Controls!$C$5,"-")</f>
        <v>6143508.7343026428</v>
      </c>
      <c r="T6" s="27" t="str">
        <f>IFERROR(INDEX('Vendor Level Info'!$I$4:$I$50,MATCH(SUBSTITUTE(SUBSTITUTE('Model 6'!$D6,"_pre",""),"_post",""),'Vendor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5215068.5075752335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6'!$D6,'Vendor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6'!$D7,Controls!$J$4:$J$100,0)),"-")</f>
        <v>18</v>
      </c>
      <c r="C7" s="365" t="str">
        <f>IFERROR(INDEX(Controls!$F$4:$F202,MATCH('Model 6'!$E7,Controls!$G$4:$G$200,0)),"-")</f>
        <v>No Ad &amp; Tf</v>
      </c>
      <c r="D7" s="16" t="str">
        <f>IFERROR(INDEX(Controls!$H$4:$H$200,MATCH('Model 6'!$E7,Controls!$G$4:$G$200,0)),"-")</f>
        <v>T1</v>
      </c>
      <c r="E7" s="11" t="s">
        <v>33</v>
      </c>
      <c r="F7" s="12"/>
      <c r="G7" s="13">
        <f>IFERROR(INDEX('Raw Ridge Model 6'!$B$2:$BS$300,MATCH('Model 6'!$G$2,'Raw Ridge Model 6'!$A$2:$A$300,0),MATCH('Model 6'!$E7,'Raw Ridge Model 6'!$B$1:$BS$1,0)),"-")</f>
        <v>-1.7004808405126124</v>
      </c>
      <c r="H7" s="13">
        <f>IFERROR(INDEX('Raw Ridge Model 6'!$B$2:$BS$300,MATCH('Model 6'!$H$2,'Raw Ridge Model 6'!$A$2:$A$300,0),MATCH('Model 6'!$E7,'Raw Ridge Model 6'!$B$1:$BS$1,0)),"-")</f>
        <v>1.6830814061320252</v>
      </c>
      <c r="I7" s="13">
        <f t="shared" si="0"/>
        <v>-1.0103378448108304</v>
      </c>
      <c r="J7" s="23">
        <f t="shared" si="1"/>
        <v>0.23944560781176188</v>
      </c>
      <c r="K7" s="13">
        <f>IFERROR(INDEX('Raw Ridge Model 6'!$B$2:$BS$300,MATCH('Model 6'!$K$2,'Raw Ridge Model 6'!$A$2:$A$300,0),MATCH('Model 6'!$E7,'Raw Ridge Model 6'!$B$1:$BS$1,0)),"-")</f>
        <v>0.65017921881841589</v>
      </c>
      <c r="L7" s="25">
        <f>INDEX(Controls!$X$3:$X$200,MATCH('Model 6'!$E7,Controls!$W$3:$W$200,0))</f>
        <v>210</v>
      </c>
      <c r="M7" s="25">
        <v>493920.30199999973</v>
      </c>
      <c r="N7" s="25">
        <f>INDEX(Controls!$AA$3:$AA$200,MATCH('Model 6'!$E7,Controls!$Z$3:$Z$200,0))</f>
        <v>0</v>
      </c>
      <c r="O7" s="25">
        <v>253584.23500000039</v>
      </c>
      <c r="P7" s="14">
        <f t="shared" si="2"/>
        <v>-7.2299311257638648E-4</v>
      </c>
      <c r="Q7" s="5">
        <f t="shared" si="3"/>
        <v>0</v>
      </c>
      <c r="R7" s="62">
        <f t="shared" si="4"/>
        <v>0</v>
      </c>
      <c r="S7" s="27">
        <f>IFERROR($Q7*$O7*Controls!$C$5,"-")</f>
        <v>0</v>
      </c>
      <c r="T7" s="27" t="str">
        <f>IFERROR(INDEX('Vendor Level Info'!$I$4:$I$50,MATCH(SUBSTITUTE(SUBSTITUTE('Model 6'!$D7,"_pre",""),"_post",""),'Vendor Level Info'!$F$4:$F$50,0)),"-")</f>
        <v>-</v>
      </c>
      <c r="U7" s="375">
        <f t="shared" si="5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6"/>
        <v>-</v>
      </c>
      <c r="Y7" s="77" t="str">
        <f>IFERROR(R7/INDEX('Vendor Level Info'!$N$4:$N$300,MATCH('Model 6'!$D7,'Vendor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6'!$D8,Controls!$J$4:$J$100,0)),"-")</f>
        <v>27</v>
      </c>
      <c r="C8" s="365" t="str">
        <f>IFERROR(INDEX(Controls!$F$4:$F203,MATCH('Model 6'!$E8,Controls!$G$4:$G$200,0)),"-")</f>
        <v>No Ad &amp; Tf</v>
      </c>
      <c r="D8" s="16" t="str">
        <f>IFERROR(INDEX(Controls!$H$4:$H$200,MATCH('Model 6'!$E8,Controls!$G$4:$G$200,0)),"-")</f>
        <v>T10</v>
      </c>
      <c r="E8" s="11" t="s">
        <v>42</v>
      </c>
      <c r="F8" s="12"/>
      <c r="G8" s="13">
        <f>IFERROR(INDEX('Raw Ridge Model 6'!$B$2:$BS$300,MATCH('Model 6'!$G$2,'Raw Ridge Model 6'!$A$2:$A$300,0),MATCH('Model 6'!$E8,'Raw Ridge Model 6'!$B$1:$BS$1,0)),"-")</f>
        <v>-9.7261745048822732</v>
      </c>
      <c r="H8" s="13">
        <f>IFERROR(INDEX('Raw Ridge Model 6'!$B$2:$BS$300,MATCH('Model 6'!$H$2,'Raw Ridge Model 6'!$A$2:$A$300,0),MATCH('Model 6'!$E8,'Raw Ridge Model 6'!$B$1:$BS$1,0)),"-")</f>
        <v>1.7878967891104174</v>
      </c>
      <c r="I8" s="13">
        <f t="shared" si="0"/>
        <v>-5.4400089334695938</v>
      </c>
      <c r="J8" s="23">
        <f t="shared" si="1"/>
        <v>1.5567559281445908E-7</v>
      </c>
      <c r="K8" s="13">
        <f>IFERROR(INDEX('Raw Ridge Model 6'!$B$2:$BS$300,MATCH('Model 6'!$K$2,'Raw Ridge Model 6'!$A$2:$A$300,0),MATCH('Model 6'!$E8,'Raw Ridge Model 6'!$B$1:$BS$1,0)),"-")</f>
        <v>0.73368177128988787</v>
      </c>
      <c r="L8" s="25">
        <f>INDEX(Controls!$X$3:$X$200,MATCH('Model 6'!$E8,Controls!$W$3:$W$200,0))</f>
        <v>210</v>
      </c>
      <c r="M8" s="25">
        <v>493920.30199999973</v>
      </c>
      <c r="N8" s="25">
        <f>INDEX(Controls!$AA$3:$AA$200,MATCH('Model 6'!$E8,Controls!$Z$3:$Z$200,0))</f>
        <v>210</v>
      </c>
      <c r="O8" s="25">
        <v>253584.23500000039</v>
      </c>
      <c r="P8" s="14">
        <f t="shared" si="2"/>
        <v>-4.1352757474327883E-3</v>
      </c>
      <c r="Q8" s="5">
        <f t="shared" si="3"/>
        <v>-8.0545095637561005E-3</v>
      </c>
      <c r="R8" s="62">
        <f t="shared" si="4"/>
        <v>-2042.4966460252774</v>
      </c>
      <c r="S8" s="27">
        <f>IFERROR($Q8*$O8*Controls!$C$5,"-")</f>
        <v>-1270432.9138277227</v>
      </c>
      <c r="T8" s="27" t="str">
        <f>IFERROR(INDEX('Vendor Level Info'!$I$4:$I$50,MATCH(SUBSTITUTE(SUBSTITUTE('Model 6'!$D8,"_pre",""),"_post",""),'Vendor Level Info'!$F$4:$F$50,0)),"-")</f>
        <v>-</v>
      </c>
      <c r="U8" s="375">
        <f t="shared" si="5"/>
        <v>0</v>
      </c>
      <c r="V8" s="27">
        <f>IFERROR($Q8*$O8*Controls!$C$4,"-")</f>
        <v>-1078438.2291013466</v>
      </c>
      <c r="W8" s="27">
        <f>IFERROR($T8*(1-Controls!$C$6),0)</f>
        <v>0</v>
      </c>
      <c r="X8" s="77" t="str">
        <f t="shared" si="6"/>
        <v>-</v>
      </c>
      <c r="Y8" s="77" t="str">
        <f>IFERROR(R8/INDEX('Vendor Level Info'!$N$4:$N$300,MATCH('Model 6'!$D8,'Vendor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6'!$D9,Controls!$J$4:$J$100,0)),"-")</f>
        <v>28</v>
      </c>
      <c r="C9" s="365" t="str">
        <f>IFERROR(INDEX(Controls!$F$4:$F204,MATCH('Model 6'!$E9,Controls!$G$4:$G$200,0)),"-")</f>
        <v>No Ad &amp; Tf</v>
      </c>
      <c r="D9" s="16" t="str">
        <f>IFERROR(INDEX(Controls!$H$4:$H$200,MATCH('Model 6'!$E9,Controls!$G$4:$G$200,0)),"-")</f>
        <v>T11</v>
      </c>
      <c r="E9" s="11" t="s">
        <v>43</v>
      </c>
      <c r="F9" s="12"/>
      <c r="G9" s="13">
        <f>IFERROR(INDEX('Raw Ridge Model 6'!$B$2:$BS$300,MATCH('Model 6'!$G$2,'Raw Ridge Model 6'!$A$2:$A$300,0),MATCH('Model 6'!$E9,'Raw Ridge Model 6'!$B$1:$BS$1,0)),"-")</f>
        <v>0.94706649494070394</v>
      </c>
      <c r="H9" s="13">
        <f>IFERROR(INDEX('Raw Ridge Model 6'!$B$2:$BS$300,MATCH('Model 6'!$H$2,'Raw Ridge Model 6'!$A$2:$A$300,0),MATCH('Model 6'!$E9,'Raw Ridge Model 6'!$B$1:$BS$1,0)),"-")</f>
        <v>1.7821255435091461</v>
      </c>
      <c r="I9" s="13">
        <f t="shared" si="0"/>
        <v>0.53142524015219217</v>
      </c>
      <c r="J9" s="23">
        <f t="shared" si="1"/>
        <v>0.34638008696288736</v>
      </c>
      <c r="K9" s="13">
        <f>IFERROR(INDEX('Raw Ridge Model 6'!$B$2:$BS$300,MATCH('Model 6'!$K$2,'Raw Ridge Model 6'!$A$2:$A$300,0),MATCH('Model 6'!$E9,'Raw Ridge Model 6'!$B$1:$BS$1,0)),"-")</f>
        <v>0.72895283645422304</v>
      </c>
      <c r="L9" s="25">
        <f>INDEX(Controls!$X$3:$X$200,MATCH('Model 6'!$E9,Controls!$W$3:$W$200,0))</f>
        <v>210</v>
      </c>
      <c r="M9" s="25">
        <v>493920.30199999973</v>
      </c>
      <c r="N9" s="25">
        <f>INDEX(Controls!$AA$3:$AA$200,MATCH('Model 6'!$E9,Controls!$Z$3:$Z$200,0))</f>
        <v>210</v>
      </c>
      <c r="O9" s="25">
        <v>253584.23500000039</v>
      </c>
      <c r="P9" s="14">
        <f t="shared" si="2"/>
        <v>4.026640798772996E-4</v>
      </c>
      <c r="Q9" s="5">
        <f t="shared" si="3"/>
        <v>7.8429151535207829E-4</v>
      </c>
      <c r="R9" s="62">
        <f t="shared" si="4"/>
        <v>198.88396393754783</v>
      </c>
      <c r="S9" s="27">
        <f>IFERROR($Q9*$O9*Controls!$C$5,"-")</f>
        <v>123705.82556915475</v>
      </c>
      <c r="T9" s="27" t="str">
        <f>IFERROR(INDEX('Vendor Level Info'!$I$4:$I$50,MATCH(SUBSTITUTE(SUBSTITUTE('Model 6'!$D9,"_pre",""),"_post",""),'Vendor Level Info'!$F$4:$F$50,0)),"-")</f>
        <v>-</v>
      </c>
      <c r="U9" s="375">
        <f t="shared" si="5"/>
        <v>0</v>
      </c>
      <c r="V9" s="27">
        <f>IFERROR($Q9*$O9*Controls!$C$4,"-")</f>
        <v>105010.73295902525</v>
      </c>
      <c r="W9" s="27">
        <f>IFERROR($T9*(1-Controls!$C$6),0)</f>
        <v>0</v>
      </c>
      <c r="X9" s="77" t="str">
        <f t="shared" si="6"/>
        <v>-</v>
      </c>
      <c r="Y9" s="77" t="str">
        <f>IFERROR(R9/INDEX('Vendor Level Info'!$N$4:$N$300,MATCH('Model 6'!$D9,'Vendor Level Info'!$M$4:$M$300,0)),"-")</f>
        <v>-</v>
      </c>
    </row>
    <row r="10" spans="2:29" x14ac:dyDescent="0.35">
      <c r="B10" s="341">
        <f>IFERROR(INDEX(Controls!$L$4:$L$100,MATCH('Model 6'!$D10,Controls!$J$4:$J$100,0)),"-")</f>
        <v>29</v>
      </c>
      <c r="C10" s="365" t="str">
        <f>IFERROR(INDEX(Controls!$F$4:$F205,MATCH('Model 6'!$E10,Controls!$G$4:$G$200,0)),"-")</f>
        <v>No Ad &amp; Tf</v>
      </c>
      <c r="D10" s="16" t="str">
        <f>IFERROR(INDEX(Controls!$H$4:$H$200,MATCH('Model 6'!$E10,Controls!$G$4:$G$200,0)),"-")</f>
        <v>T12</v>
      </c>
      <c r="E10" s="11" t="s">
        <v>44</v>
      </c>
      <c r="F10" s="12"/>
      <c r="G10" s="13">
        <f>IFERROR(INDEX('Raw Ridge Model 6'!$B$2:$BS$300,MATCH('Model 6'!$G$2,'Raw Ridge Model 6'!$A$2:$A$300,0),MATCH('Model 6'!$E10,'Raw Ridge Model 6'!$B$1:$BS$1,0)),"-")</f>
        <v>0.47598838743368382</v>
      </c>
      <c r="H10" s="13">
        <f>IFERROR(INDEX('Raw Ridge Model 6'!$B$2:$BS$300,MATCH('Model 6'!$H$2,'Raw Ridge Model 6'!$A$2:$A$300,0),MATCH('Model 6'!$E10,'Raw Ridge Model 6'!$B$1:$BS$1,0)),"-")</f>
        <v>1.7857715337750364</v>
      </c>
      <c r="I10" s="13">
        <f t="shared" si="0"/>
        <v>0.26654495182116994</v>
      </c>
      <c r="J10" s="23">
        <f t="shared" si="1"/>
        <v>0.38499765336747366</v>
      </c>
      <c r="K10" s="13">
        <f>IFERROR(INDEX('Raw Ridge Model 6'!$B$2:$BS$300,MATCH('Model 6'!$K$2,'Raw Ridge Model 6'!$A$2:$A$300,0),MATCH('Model 6'!$E10,'Raw Ridge Model 6'!$B$1:$BS$1,0)),"-")</f>
        <v>0.73193856735414853</v>
      </c>
      <c r="L10" s="25">
        <f>INDEX(Controls!$X$3:$X$200,MATCH('Model 6'!$E10,Controls!$W$3:$W$200,0))</f>
        <v>210</v>
      </c>
      <c r="M10" s="25">
        <v>493920.30199999973</v>
      </c>
      <c r="N10" s="25">
        <f>INDEX(Controls!$AA$3:$AA$200,MATCH('Model 6'!$E10,Controls!$Z$3:$Z$200,0))</f>
        <v>210</v>
      </c>
      <c r="O10" s="25">
        <v>253584.23500000039</v>
      </c>
      <c r="P10" s="14">
        <f t="shared" si="2"/>
        <v>2.0237589132562859E-4</v>
      </c>
      <c r="Q10" s="5">
        <f t="shared" si="3"/>
        <v>3.9417892583532824E-4</v>
      </c>
      <c r="R10" s="62">
        <f t="shared" si="4"/>
        <v>99.957561361073601</v>
      </c>
      <c r="S10" s="27">
        <f>IFERROR($Q10*$O10*Controls!$C$5,"-")</f>
        <v>62173.603166587782</v>
      </c>
      <c r="T10" s="27" t="str">
        <f>IFERROR(INDEX('Vendor Level Info'!$I$4:$I$50,MATCH(SUBSTITUTE(SUBSTITUTE('Model 6'!$D10,"_pre",""),"_post",""),'Vendor Level Info'!$F$4:$F$50,0)),"-")</f>
        <v>-</v>
      </c>
      <c r="U10" s="375">
        <f t="shared" si="5"/>
        <v>0</v>
      </c>
      <c r="V10" s="27">
        <f>IFERROR($Q10*$O10*Controls!$C$4,"-")</f>
        <v>52777.592398646862</v>
      </c>
      <c r="W10" s="27">
        <f>IFERROR($T10*(1-Controls!$C$6),0)</f>
        <v>0</v>
      </c>
      <c r="X10" s="77" t="str">
        <f t="shared" si="6"/>
        <v>-</v>
      </c>
      <c r="Y10" s="77" t="str">
        <f>IFERROR(R10/INDEX('Vendor Level Info'!$N$4:$N$300,MATCH('Model 6'!$D10,'Vendor Level Info'!$M$4:$M$300,0)),"-")</f>
        <v>-</v>
      </c>
    </row>
    <row r="11" spans="2:29" x14ac:dyDescent="0.35">
      <c r="B11" s="341">
        <f>IFERROR(INDEX(Controls!$L$4:$L$100,MATCH('Model 6'!$D11,Controls!$J$4:$J$100,0)),"-")</f>
        <v>30</v>
      </c>
      <c r="C11" s="365" t="str">
        <f>IFERROR(INDEX(Controls!$F$4:$F206,MATCH('Model 6'!$E11,Controls!$G$4:$G$200,0)),"-")</f>
        <v>No Ad &amp; Tf</v>
      </c>
      <c r="D11" s="16" t="str">
        <f>IFERROR(INDEX(Controls!$H$4:$H$200,MATCH('Model 6'!$E11,Controls!$G$4:$G$200,0)),"-")</f>
        <v>T13</v>
      </c>
      <c r="E11" s="11" t="s">
        <v>45</v>
      </c>
      <c r="F11" s="12"/>
      <c r="G11" s="13">
        <f>IFERROR(INDEX('Raw Ridge Model 6'!$B$2:$BS$300,MATCH('Model 6'!$G$2,'Raw Ridge Model 6'!$A$2:$A$300,0),MATCH('Model 6'!$E11,'Raw Ridge Model 6'!$B$1:$BS$1,0)),"-")</f>
        <v>0.78092240225031451</v>
      </c>
      <c r="H11" s="13">
        <f>IFERROR(INDEX('Raw Ridge Model 6'!$B$2:$BS$300,MATCH('Model 6'!$H$2,'Raw Ridge Model 6'!$A$2:$A$300,0),MATCH('Model 6'!$E11,'Raw Ridge Model 6'!$B$1:$BS$1,0)),"-")</f>
        <v>1.7946073841155852</v>
      </c>
      <c r="I11" s="13">
        <f t="shared" si="0"/>
        <v>0.43514944224703894</v>
      </c>
      <c r="J11" s="23">
        <f t="shared" si="1"/>
        <v>0.36288015117021272</v>
      </c>
      <c r="K11" s="13">
        <f>IFERROR(INDEX('Raw Ridge Model 6'!$B$2:$BS$300,MATCH('Model 6'!$K$2,'Raw Ridge Model 6'!$A$2:$A$300,0),MATCH('Model 6'!$E11,'Raw Ridge Model 6'!$B$1:$BS$1,0)),"-")</f>
        <v>0.73919962998141175</v>
      </c>
      <c r="L11" s="25">
        <f>INDEX(Controls!$X$3:$X$200,MATCH('Model 6'!$E11,Controls!$W$3:$W$200,0))</f>
        <v>210</v>
      </c>
      <c r="M11" s="25">
        <v>493920.30199999973</v>
      </c>
      <c r="N11" s="25">
        <f>INDEX(Controls!$AA$3:$AA$200,MATCH('Model 6'!$E11,Controls!$Z$3:$Z$200,0))</f>
        <v>210</v>
      </c>
      <c r="O11" s="25">
        <v>253584.23500000039</v>
      </c>
      <c r="P11" s="14">
        <f t="shared" si="2"/>
        <v>3.3202462787724433E-4</v>
      </c>
      <c r="Q11" s="5">
        <f t="shared" si="3"/>
        <v>6.467030747103257E-4</v>
      </c>
      <c r="R11" s="62">
        <f t="shared" si="4"/>
        <v>163.99370447256604</v>
      </c>
      <c r="S11" s="27">
        <f>IFERROR($Q11*$O11*Controls!$C$5,"-")</f>
        <v>102004.08418193608</v>
      </c>
      <c r="T11" s="27" t="str">
        <f>IFERROR(INDEX('Vendor Level Info'!$I$4:$I$50,MATCH(SUBSTITUTE(SUBSTITUTE('Model 6'!$D11,"_pre",""),"_post",""),'Vendor Level Info'!$F$4:$F$50,0)),"-")</f>
        <v>-</v>
      </c>
      <c r="U11" s="375">
        <f t="shared" si="5"/>
        <v>0</v>
      </c>
      <c r="V11" s="27">
        <f>IFERROR($Q11*$O11*Controls!$C$4,"-")</f>
        <v>86588.675961514862</v>
      </c>
      <c r="W11" s="27">
        <f>IFERROR($T11*(1-Controls!$C$6),0)</f>
        <v>0</v>
      </c>
      <c r="X11" s="77" t="str">
        <f t="shared" si="6"/>
        <v>-</v>
      </c>
      <c r="Y11" s="77" t="str">
        <f>IFERROR(R11/INDEX('Vendor Level Info'!$N$4:$N$300,MATCH('Model 6'!$D11,'Vendor Level Info'!$M$4:$M$300,0)),"-")</f>
        <v>-</v>
      </c>
    </row>
    <row r="12" spans="2:29" x14ac:dyDescent="0.35">
      <c r="B12" s="341">
        <f>IFERROR(INDEX(Controls!$L$4:$L$100,MATCH('Model 6'!$D12,Controls!$J$4:$J$100,0)),"-")</f>
        <v>31</v>
      </c>
      <c r="C12" s="365" t="str">
        <f>IFERROR(INDEX(Controls!$F$4:$F207,MATCH('Model 6'!$E12,Controls!$G$4:$G$200,0)),"-")</f>
        <v>No Ad &amp; Tf</v>
      </c>
      <c r="D12" s="16" t="str">
        <f>IFERROR(INDEX(Controls!$H$4:$H$200,MATCH('Model 6'!$E12,Controls!$G$4:$G$200,0)),"-")</f>
        <v>T14</v>
      </c>
      <c r="E12" s="11" t="s">
        <v>46</v>
      </c>
      <c r="F12" s="12"/>
      <c r="G12" s="13">
        <f>IFERROR(INDEX('Raw Ridge Model 6'!$B$2:$BS$300,MATCH('Model 6'!$G$2,'Raw Ridge Model 6'!$A$2:$A$300,0),MATCH('Model 6'!$E12,'Raw Ridge Model 6'!$B$1:$BS$1,0)),"-")</f>
        <v>3.492774396579323</v>
      </c>
      <c r="H12" s="13">
        <f>IFERROR(INDEX('Raw Ridge Model 6'!$B$2:$BS$300,MATCH('Model 6'!$H$2,'Raw Ridge Model 6'!$A$2:$A$300,0),MATCH('Model 6'!$E12,'Raw Ridge Model 6'!$B$1:$BS$1,0)),"-")</f>
        <v>1.8130058514526379</v>
      </c>
      <c r="I12" s="13">
        <f t="shared" si="0"/>
        <v>1.9265102723087193</v>
      </c>
      <c r="J12" s="23">
        <f t="shared" si="1"/>
        <v>6.2387260971358424E-2</v>
      </c>
      <c r="K12" s="13">
        <f>IFERROR(INDEX('Raw Ridge Model 6'!$B$2:$BS$300,MATCH('Model 6'!$K$2,'Raw Ridge Model 6'!$A$2:$A$300,0),MATCH('Model 6'!$E12,'Raw Ridge Model 6'!$B$1:$BS$1,0)),"-")</f>
        <v>0.75443399852940884</v>
      </c>
      <c r="L12" s="25">
        <f>INDEX(Controls!$X$3:$X$200,MATCH('Model 6'!$E12,Controls!$W$3:$W$200,0))</f>
        <v>210</v>
      </c>
      <c r="M12" s="25">
        <v>493920.30199999973</v>
      </c>
      <c r="N12" s="25">
        <f>INDEX(Controls!$AA$3:$AA$200,MATCH('Model 6'!$E12,Controls!$Z$3:$Z$200,0))</f>
        <v>0</v>
      </c>
      <c r="O12" s="25">
        <v>253584.23500000039</v>
      </c>
      <c r="P12" s="14">
        <f t="shared" si="2"/>
        <v>1.4850222198026966E-3</v>
      </c>
      <c r="Q12" s="5">
        <f t="shared" si="3"/>
        <v>0</v>
      </c>
      <c r="R12" s="62">
        <f t="shared" si="4"/>
        <v>0</v>
      </c>
      <c r="S12" s="27">
        <f>IFERROR($Q12*$O12*Controls!$C$5,"-")</f>
        <v>0</v>
      </c>
      <c r="T12" s="27" t="str">
        <f>IFERROR(INDEX('Vendor Level Info'!$I$4:$I$50,MATCH(SUBSTITUTE(SUBSTITUTE('Model 6'!$D12,"_pre",""),"_post",""),'Vendor Level Info'!$F$4:$F$50,0)),"-")</f>
        <v>-</v>
      </c>
      <c r="U12" s="375">
        <f t="shared" si="5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6'!$D12,'Vendor Level Info'!$M$4:$M$300,0)),"-")</f>
        <v>-</v>
      </c>
    </row>
    <row r="13" spans="2:29" x14ac:dyDescent="0.35">
      <c r="B13" s="341">
        <f>IFERROR(INDEX(Controls!$L$4:$L$100,MATCH('Model 6'!$D13,Controls!$J$4:$J$100,0)),"-")</f>
        <v>32</v>
      </c>
      <c r="C13" s="365" t="str">
        <f>IFERROR(INDEX(Controls!$F$4:$F208,MATCH('Model 6'!$E13,Controls!$G$4:$G$200,0)),"-")</f>
        <v>No Ad &amp; Tf</v>
      </c>
      <c r="D13" s="16" t="str">
        <f>IFERROR(INDEX(Controls!$H$4:$H$200,MATCH('Model 6'!$E13,Controls!$G$4:$G$200,0)),"-")</f>
        <v>T15</v>
      </c>
      <c r="E13" s="11" t="s">
        <v>47</v>
      </c>
      <c r="F13" s="12"/>
      <c r="G13" s="13">
        <f>IFERROR(INDEX('Raw Ridge Model 6'!$B$2:$BS$300,MATCH('Model 6'!$G$2,'Raw Ridge Model 6'!$A$2:$A$300,0),MATCH('Model 6'!$E13,'Raw Ridge Model 6'!$B$1:$BS$1,0)),"-")</f>
        <v>-4.8975562336908842</v>
      </c>
      <c r="H13" s="13">
        <f>IFERROR(INDEX('Raw Ridge Model 6'!$B$2:$BS$300,MATCH('Model 6'!$H$2,'Raw Ridge Model 6'!$A$2:$A$300,0),MATCH('Model 6'!$E13,'Raw Ridge Model 6'!$B$1:$BS$1,0)),"-")</f>
        <v>1.8206134214668699</v>
      </c>
      <c r="I13" s="13">
        <f t="shared" si="0"/>
        <v>-2.690058293509074</v>
      </c>
      <c r="J13" s="23">
        <f t="shared" si="1"/>
        <v>1.0723504006331793E-2</v>
      </c>
      <c r="K13" s="13">
        <f>IFERROR(INDEX('Raw Ridge Model 6'!$B$2:$BS$300,MATCH('Model 6'!$K$2,'Raw Ridge Model 6'!$A$2:$A$300,0),MATCH('Model 6'!$E13,'Raw Ridge Model 6'!$B$1:$BS$1,0)),"-")</f>
        <v>0.76077865655015309</v>
      </c>
      <c r="L13" s="25">
        <f>INDEX(Controls!$X$3:$X$200,MATCH('Model 6'!$E13,Controls!$W$3:$W$200,0))</f>
        <v>210</v>
      </c>
      <c r="M13" s="25">
        <v>493920.30199999973</v>
      </c>
      <c r="N13" s="25">
        <f>INDEX(Controls!$AA$3:$AA$200,MATCH('Model 6'!$E13,Controls!$Z$3:$Z$200,0))</f>
        <v>0</v>
      </c>
      <c r="O13" s="25">
        <v>253584.23500000039</v>
      </c>
      <c r="P13" s="14">
        <f t="shared" si="2"/>
        <v>-2.082293043858493E-3</v>
      </c>
      <c r="Q13" s="5">
        <f t="shared" si="3"/>
        <v>0</v>
      </c>
      <c r="R13" s="62">
        <f t="shared" si="4"/>
        <v>0</v>
      </c>
      <c r="S13" s="27">
        <f>IFERROR($Q13*$O13*Controls!$C$5,"-")</f>
        <v>0</v>
      </c>
      <c r="T13" s="27" t="str">
        <f>IFERROR(INDEX('Vendor Level Info'!$I$4:$I$50,MATCH(SUBSTITUTE(SUBSTITUTE('Model 6'!$D13,"_pre",""),"_post",""),'Vendor Level Info'!$F$4:$F$50,0)),"-")</f>
        <v>-</v>
      </c>
      <c r="U13" s="375">
        <f t="shared" si="5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6'!$D13,'Vendor Level Info'!$M$4:$M$300,0)),"-")</f>
        <v>-</v>
      </c>
    </row>
    <row r="14" spans="2:29" x14ac:dyDescent="0.35">
      <c r="B14" s="341">
        <f>IFERROR(INDEX(Controls!$L$4:$L$100,MATCH('Model 6'!$D14,Controls!$J$4:$J$100,0)),"-")</f>
        <v>33</v>
      </c>
      <c r="C14" s="365" t="str">
        <f>IFERROR(INDEX(Controls!$F$4:$F209,MATCH('Model 6'!$E14,Controls!$G$4:$G$200,0)),"-")</f>
        <v>No Ad &amp; Tf</v>
      </c>
      <c r="D14" s="16" t="str">
        <f>IFERROR(INDEX(Controls!$H$4:$H$200,MATCH('Model 6'!$E14,Controls!$G$4:$G$200,0)),"-")</f>
        <v>T16</v>
      </c>
      <c r="E14" s="11" t="s">
        <v>48</v>
      </c>
      <c r="F14" s="12"/>
      <c r="G14" s="13">
        <f>IFERROR(INDEX('Raw Ridge Model 6'!$B$2:$BS$300,MATCH('Model 6'!$G$2,'Raw Ridge Model 6'!$A$2:$A$300,0),MATCH('Model 6'!$E14,'Raw Ridge Model 6'!$B$1:$BS$1,0)),"-")</f>
        <v>-4.7908383296619252</v>
      </c>
      <c r="H14" s="13">
        <f>IFERROR(INDEX('Raw Ridge Model 6'!$B$2:$BS$300,MATCH('Model 6'!$H$2,'Raw Ridge Model 6'!$A$2:$A$300,0),MATCH('Model 6'!$E14,'Raw Ridge Model 6'!$B$1:$BS$1,0)),"-")</f>
        <v>1.8288717672420782</v>
      </c>
      <c r="I14" s="13">
        <f t="shared" si="0"/>
        <v>-2.6195594548908505</v>
      </c>
      <c r="J14" s="23">
        <f t="shared" si="1"/>
        <v>1.2927729591651241E-2</v>
      </c>
      <c r="K14" s="13">
        <f>IFERROR(INDEX('Raw Ridge Model 6'!$B$2:$BS$300,MATCH('Model 6'!$K$2,'Raw Ridge Model 6'!$A$2:$A$300,0),MATCH('Model 6'!$E14,'Raw Ridge Model 6'!$B$1:$BS$1,0)),"-")</f>
        <v>0.76769613011623017</v>
      </c>
      <c r="L14" s="25">
        <f>INDEX(Controls!$X$3:$X$200,MATCH('Model 6'!$E14,Controls!$W$3:$W$200,0))</f>
        <v>210</v>
      </c>
      <c r="M14" s="25">
        <v>493920.30199999973</v>
      </c>
      <c r="N14" s="25">
        <f>INDEX(Controls!$AA$3:$AA$200,MATCH('Model 6'!$E14,Controls!$Z$3:$Z$200,0))</f>
        <v>0</v>
      </c>
      <c r="O14" s="25">
        <v>253584.23500000039</v>
      </c>
      <c r="P14" s="14">
        <f t="shared" si="2"/>
        <v>-2.0369198130855632E-3</v>
      </c>
      <c r="Q14" s="5">
        <f t="shared" si="3"/>
        <v>0</v>
      </c>
      <c r="R14" s="62">
        <f t="shared" si="4"/>
        <v>0</v>
      </c>
      <c r="S14" s="27">
        <f>IFERROR($Q14*$O14*Controls!$C$5,"-")</f>
        <v>0</v>
      </c>
      <c r="T14" s="27" t="str">
        <f>IFERROR(INDEX('Vendor Level Info'!$I$4:$I$50,MATCH(SUBSTITUTE(SUBSTITUTE('Model 6'!$D14,"_pre",""),"_post",""),'Vendor Level Info'!$F$4:$F$50,0)),"-")</f>
        <v>-</v>
      </c>
      <c r="U14" s="375">
        <f t="shared" si="5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6'!$D14,'Vendor Level Info'!$M$4:$M$300,0)),"-")</f>
        <v>-</v>
      </c>
    </row>
    <row r="15" spans="2:29" x14ac:dyDescent="0.35">
      <c r="B15" s="341">
        <f>IFERROR(INDEX(Controls!$L$4:$L$100,MATCH('Model 6'!$D15,Controls!$J$4:$J$100,0)),"-")</f>
        <v>34</v>
      </c>
      <c r="C15" s="365" t="str">
        <f>IFERROR(INDEX(Controls!$F$4:$F210,MATCH('Model 6'!$E15,Controls!$G$4:$G$200,0)),"-")</f>
        <v>No Ad &amp; Tf</v>
      </c>
      <c r="D15" s="16" t="str">
        <f>IFERROR(INDEX(Controls!$H$4:$H$200,MATCH('Model 6'!$E15,Controls!$G$4:$G$200,0)),"-")</f>
        <v>T17</v>
      </c>
      <c r="E15" s="11" t="s">
        <v>49</v>
      </c>
      <c r="F15" s="12"/>
      <c r="G15" s="13">
        <f>IFERROR(INDEX('Raw Ridge Model 6'!$B$2:$BS$300,MATCH('Model 6'!$G$2,'Raw Ridge Model 6'!$A$2:$A$300,0),MATCH('Model 6'!$E15,'Raw Ridge Model 6'!$B$1:$BS$1,0)),"-")</f>
        <v>-7.720751196288524</v>
      </c>
      <c r="H15" s="13">
        <f>IFERROR(INDEX('Raw Ridge Model 6'!$B$2:$BS$300,MATCH('Model 6'!$H$2,'Raw Ridge Model 6'!$A$2:$A$300,0),MATCH('Model 6'!$E15,'Raw Ridge Model 6'!$B$1:$BS$1,0)),"-")</f>
        <v>1.8345359498819123</v>
      </c>
      <c r="I15" s="13">
        <f t="shared" si="0"/>
        <v>-4.2085581352524075</v>
      </c>
      <c r="J15" s="23">
        <f t="shared" si="1"/>
        <v>5.7645512418192189E-5</v>
      </c>
      <c r="K15" s="13">
        <f>IFERROR(INDEX('Raw Ridge Model 6'!$B$2:$BS$300,MATCH('Model 6'!$K$2,'Raw Ridge Model 6'!$A$2:$A$300,0),MATCH('Model 6'!$E15,'Raw Ridge Model 6'!$B$1:$BS$1,0)),"-")</f>
        <v>0.77245874368136036</v>
      </c>
      <c r="L15" s="25">
        <f>INDEX(Controls!$X$3:$X$200,MATCH('Model 6'!$E15,Controls!$W$3:$W$200,0))</f>
        <v>210</v>
      </c>
      <c r="M15" s="25">
        <v>493920.30199999973</v>
      </c>
      <c r="N15" s="25">
        <f>INDEX(Controls!$AA$3:$AA$200,MATCH('Model 6'!$E15,Controls!$Z$3:$Z$200,0))</f>
        <v>0</v>
      </c>
      <c r="O15" s="25">
        <v>253584.23500000039</v>
      </c>
      <c r="P15" s="14">
        <f t="shared" si="2"/>
        <v>-3.2826303042319382E-3</v>
      </c>
      <c r="Q15" s="5">
        <f t="shared" si="3"/>
        <v>0</v>
      </c>
      <c r="R15" s="62">
        <f t="shared" si="4"/>
        <v>0</v>
      </c>
      <c r="S15" s="27">
        <f>IFERROR($Q15*$O15*Controls!$C$5,"-")</f>
        <v>0</v>
      </c>
      <c r="T15" s="27" t="str">
        <f>IFERROR(INDEX('Vendor Level Info'!$I$4:$I$50,MATCH(SUBSTITUTE(SUBSTITUTE('Model 6'!$D15,"_pre",""),"_post",""),'Vendor Level Info'!$F$4:$F$50,0)),"-")</f>
        <v>-</v>
      </c>
      <c r="U15" s="375">
        <f t="shared" si="5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6"/>
        <v>-</v>
      </c>
      <c r="Y15" s="77" t="str">
        <f>IFERROR(R15/INDEX('Vendor Level Info'!$N$4:$N$300,MATCH('Model 6'!$D15,'Vendor Level Info'!$M$4:$M$300,0)),"-")</f>
        <v>-</v>
      </c>
    </row>
    <row r="16" spans="2:29" x14ac:dyDescent="0.35">
      <c r="B16" s="341">
        <f>IFERROR(INDEX(Controls!$L$4:$L$100,MATCH('Model 6'!$D16,Controls!$J$4:$J$100,0)),"-")</f>
        <v>35</v>
      </c>
      <c r="C16" s="365" t="str">
        <f>IFERROR(INDEX(Controls!$F$4:$F211,MATCH('Model 6'!$E16,Controls!$G$4:$G$200,0)),"-")</f>
        <v>No Ad &amp; Tf</v>
      </c>
      <c r="D16" s="16" t="str">
        <f>IFERROR(INDEX(Controls!$H$4:$H$200,MATCH('Model 6'!$E16,Controls!$G$4:$G$200,0)),"-")</f>
        <v>T18</v>
      </c>
      <c r="E16" s="11" t="s">
        <v>50</v>
      </c>
      <c r="F16" s="12"/>
      <c r="G16" s="13">
        <f>IFERROR(INDEX('Raw Ridge Model 6'!$B$2:$BS$300,MATCH('Model 6'!$G$2,'Raw Ridge Model 6'!$A$2:$A$300,0),MATCH('Model 6'!$E16,'Raw Ridge Model 6'!$B$1:$BS$1,0)),"-")</f>
        <v>-11.477907692633231</v>
      </c>
      <c r="H16" s="13">
        <f>IFERROR(INDEX('Raw Ridge Model 6'!$B$2:$BS$300,MATCH('Model 6'!$H$2,'Raw Ridge Model 6'!$A$2:$A$300,0),MATCH('Model 6'!$E16,'Raw Ridge Model 6'!$B$1:$BS$1,0)),"-")</f>
        <v>1.8403962713665982</v>
      </c>
      <c r="I16" s="13">
        <f t="shared" si="0"/>
        <v>-6.2366501558440106</v>
      </c>
      <c r="J16" s="23">
        <f t="shared" si="1"/>
        <v>1.5329456973508152E-9</v>
      </c>
      <c r="K16" s="13">
        <f>IFERROR(INDEX('Raw Ridge Model 6'!$B$2:$BS$300,MATCH('Model 6'!$K$2,'Raw Ridge Model 6'!$A$2:$A$300,0),MATCH('Model 6'!$E16,'Raw Ridge Model 6'!$B$1:$BS$1,0)),"-")</f>
        <v>0.77740177787564924</v>
      </c>
      <c r="L16" s="25">
        <f>INDEX(Controls!$X$3:$X$200,MATCH('Model 6'!$E16,Controls!$W$3:$W$200,0))</f>
        <v>210</v>
      </c>
      <c r="M16" s="25">
        <v>493920.30199999973</v>
      </c>
      <c r="N16" s="25">
        <f>INDEX(Controls!$AA$3:$AA$200,MATCH('Model 6'!$E16,Controls!$Z$3:$Z$200,0))</f>
        <v>0</v>
      </c>
      <c r="O16" s="25">
        <v>253584.23500000039</v>
      </c>
      <c r="P16" s="14">
        <f t="shared" si="2"/>
        <v>-4.8800598106473053E-3</v>
      </c>
      <c r="Q16" s="5">
        <f t="shared" si="3"/>
        <v>0</v>
      </c>
      <c r="R16" s="62">
        <f t="shared" si="4"/>
        <v>0</v>
      </c>
      <c r="S16" s="27">
        <f>IFERROR($Q16*$O16*Controls!$C$5,"-")</f>
        <v>0</v>
      </c>
      <c r="T16" s="27" t="str">
        <f>IFERROR(INDEX('Vendor Level Info'!$I$4:$I$50,MATCH(SUBSTITUTE(SUBSTITUTE('Model 6'!$D16,"_pre",""),"_post",""),'Vendor Level Info'!$F$4:$F$50,0)),"-")</f>
        <v>-</v>
      </c>
      <c r="U16" s="375">
        <f t="shared" si="5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6'!$D16,'Vendor Level Info'!$M$4:$M$300,0)),"-")</f>
        <v>-</v>
      </c>
    </row>
    <row r="17" spans="2:25" x14ac:dyDescent="0.35">
      <c r="B17" s="341">
        <f>IFERROR(INDEX(Controls!$L$4:$L$100,MATCH('Model 6'!$D17,Controls!$J$4:$J$100,0)),"-")</f>
        <v>36</v>
      </c>
      <c r="C17" s="365" t="str">
        <f>IFERROR(INDEX(Controls!$F$4:$F212,MATCH('Model 6'!$E17,Controls!$G$4:$G$200,0)),"-")</f>
        <v>No Ad &amp; Tf</v>
      </c>
      <c r="D17" s="16" t="str">
        <f>IFERROR(INDEX(Controls!$H$4:$H$200,MATCH('Model 6'!$E17,Controls!$G$4:$G$200,0)),"-")</f>
        <v>T19</v>
      </c>
      <c r="E17" s="11" t="s">
        <v>51</v>
      </c>
      <c r="F17" s="12"/>
      <c r="G17" s="13">
        <f>IFERROR(INDEX('Raw Ridge Model 6'!$B$2:$BS$300,MATCH('Model 6'!$G$2,'Raw Ridge Model 6'!$A$2:$A$300,0),MATCH('Model 6'!$E17,'Raw Ridge Model 6'!$B$1:$BS$1,0)),"-")</f>
        <v>-11.451863006080574</v>
      </c>
      <c r="H17" s="13">
        <f>IFERROR(INDEX('Raw Ridge Model 6'!$B$2:$BS$300,MATCH('Model 6'!$H$2,'Raw Ridge Model 6'!$A$2:$A$300,0),MATCH('Model 6'!$E17,'Raw Ridge Model 6'!$B$1:$BS$1,0)),"-")</f>
        <v>1.8486536966251577</v>
      </c>
      <c r="I17" s="13">
        <f t="shared" si="0"/>
        <v>-6.1947043012905683</v>
      </c>
      <c r="J17" s="23">
        <f t="shared" si="1"/>
        <v>1.9857188660072114E-9</v>
      </c>
      <c r="K17" s="13">
        <f>IFERROR(INDEX('Raw Ridge Model 6'!$B$2:$BS$300,MATCH('Model 6'!$K$2,'Raw Ridge Model 6'!$A$2:$A$300,0),MATCH('Model 6'!$E17,'Raw Ridge Model 6'!$B$1:$BS$1,0)),"-")</f>
        <v>0.78439346570362667</v>
      </c>
      <c r="L17" s="25">
        <f>INDEX(Controls!$X$3:$X$200,MATCH('Model 6'!$E17,Controls!$W$3:$W$200,0))</f>
        <v>210</v>
      </c>
      <c r="M17" s="25">
        <v>493920.30199999973</v>
      </c>
      <c r="N17" s="25">
        <f>INDEX(Controls!$AA$3:$AA$200,MATCH('Model 6'!$E17,Controls!$Z$3:$Z$200,0))</f>
        <v>0</v>
      </c>
      <c r="O17" s="25">
        <v>253584.23500000039</v>
      </c>
      <c r="P17" s="14">
        <f t="shared" si="2"/>
        <v>-4.8689863962646379E-3</v>
      </c>
      <c r="Q17" s="5">
        <f t="shared" si="3"/>
        <v>0</v>
      </c>
      <c r="R17" s="62">
        <f t="shared" si="4"/>
        <v>0</v>
      </c>
      <c r="S17" s="27">
        <f>IFERROR($Q17*$O17*Controls!$C$5,"-")</f>
        <v>0</v>
      </c>
      <c r="T17" s="27" t="str">
        <f>IFERROR(INDEX('Vendor Level Info'!$I$4:$I$50,MATCH(SUBSTITUTE(SUBSTITUTE('Model 6'!$D17,"_pre",""),"_post",""),'Vendor Level Info'!$F$4:$F$50,0)),"-")</f>
        <v>-</v>
      </c>
      <c r="U17" s="375">
        <f t="shared" si="5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6'!$D17,'Vendor Level Info'!$M$4:$M$300,0)),"-")</f>
        <v>-</v>
      </c>
    </row>
    <row r="18" spans="2:25" x14ac:dyDescent="0.35">
      <c r="B18" s="341">
        <f>IFERROR(INDEX(Controls!$L$4:$L$100,MATCH('Model 6'!$D18,Controls!$J$4:$J$100,0)),"-")</f>
        <v>19</v>
      </c>
      <c r="C18" s="365" t="str">
        <f>IFERROR(INDEX(Controls!$F$4:$F213,MATCH('Model 6'!$E18,Controls!$G$4:$G$200,0)),"-")</f>
        <v>No Ad &amp; Tf</v>
      </c>
      <c r="D18" s="16" t="str">
        <f>IFERROR(INDEX(Controls!$H$4:$H$200,MATCH('Model 6'!$E18,Controls!$G$4:$G$200,0)),"-")</f>
        <v>T2</v>
      </c>
      <c r="E18" s="11" t="s">
        <v>34</v>
      </c>
      <c r="F18" s="12"/>
      <c r="G18" s="13">
        <f>IFERROR(INDEX('Raw Ridge Model 6'!$B$2:$BS$300,MATCH('Model 6'!$G$2,'Raw Ridge Model 6'!$A$2:$A$300,0),MATCH('Model 6'!$E18,'Raw Ridge Model 6'!$B$1:$BS$1,0)),"-")</f>
        <v>3.9714038198148516</v>
      </c>
      <c r="H18" s="13">
        <f>IFERROR(INDEX('Raw Ridge Model 6'!$B$2:$BS$300,MATCH('Model 6'!$H$2,'Raw Ridge Model 6'!$A$2:$A$300,0),MATCH('Model 6'!$E18,'Raw Ridge Model 6'!$B$1:$BS$1,0)),"-")</f>
        <v>1.726425400918757</v>
      </c>
      <c r="I18" s="13">
        <f t="shared" si="0"/>
        <v>2.3003622500580549</v>
      </c>
      <c r="J18" s="23">
        <f t="shared" si="1"/>
        <v>2.8326484463767392E-2</v>
      </c>
      <c r="K18" s="13">
        <f>IFERROR(INDEX('Raw Ridge Model 6'!$B$2:$BS$300,MATCH('Model 6'!$K$2,'Raw Ridge Model 6'!$A$2:$A$300,0),MATCH('Model 6'!$E18,'Raw Ridge Model 6'!$B$1:$BS$1,0)),"-")</f>
        <v>0.68409824205133007</v>
      </c>
      <c r="L18" s="25">
        <f>INDEX(Controls!$X$3:$X$200,MATCH('Model 6'!$E18,Controls!$W$3:$W$200,0))</f>
        <v>210</v>
      </c>
      <c r="M18" s="25">
        <v>493920.30199999973</v>
      </c>
      <c r="N18" s="25">
        <f>INDEX(Controls!$AA$3:$AA$200,MATCH('Model 6'!$E18,Controls!$Z$3:$Z$200,0))</f>
        <v>210</v>
      </c>
      <c r="O18" s="25">
        <v>253584.23500000039</v>
      </c>
      <c r="P18" s="14">
        <f t="shared" si="2"/>
        <v>1.6885209998132842E-3</v>
      </c>
      <c r="Q18" s="5">
        <f t="shared" si="3"/>
        <v>3.2888274863029933E-3</v>
      </c>
      <c r="R18" s="62">
        <f t="shared" si="4"/>
        <v>833.99480216111886</v>
      </c>
      <c r="S18" s="27">
        <f>IFERROR($Q18*$O18*Controls!$C$5,"-")</f>
        <v>518744.76694421592</v>
      </c>
      <c r="T18" s="27" t="str">
        <f>IFERROR(INDEX('Vendor Level Info'!$I$4:$I$50,MATCH(SUBSTITUTE(SUBSTITUTE('Model 6'!$D18,"_pre",""),"_post",""),'Vendor Level Info'!$F$4:$F$50,0)),"-")</f>
        <v>-</v>
      </c>
      <c r="U18" s="375">
        <f t="shared" si="5"/>
        <v>0</v>
      </c>
      <c r="V18" s="27">
        <f>IFERROR($Q18*$O18*Controls!$C$4,"-")</f>
        <v>440349.25554107077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6'!$D18,'Vendor Level Info'!$M$4:$M$300,0)),"-")</f>
        <v>-</v>
      </c>
    </row>
    <row r="19" spans="2:25" x14ac:dyDescent="0.35">
      <c r="B19" s="341">
        <f>IFERROR(INDEX(Controls!$L$4:$L$100,MATCH('Model 6'!$D19,Controls!$J$4:$J$100,0)),"-")</f>
        <v>37</v>
      </c>
      <c r="C19" s="365" t="str">
        <f>IFERROR(INDEX(Controls!$F$4:$F214,MATCH('Model 6'!$E19,Controls!$G$4:$G$200,0)),"-")</f>
        <v>No Ad &amp; Tf</v>
      </c>
      <c r="D19" s="16" t="str">
        <f>IFERROR(INDEX(Controls!$H$4:$H$200,MATCH('Model 6'!$E19,Controls!$G$4:$G$200,0)),"-")</f>
        <v>T20</v>
      </c>
      <c r="E19" s="11" t="s">
        <v>52</v>
      </c>
      <c r="F19" s="12"/>
      <c r="G19" s="13">
        <f>IFERROR(INDEX('Raw Ridge Model 6'!$B$2:$BS$300,MATCH('Model 6'!$G$2,'Raw Ridge Model 6'!$A$2:$A$300,0),MATCH('Model 6'!$E19,'Raw Ridge Model 6'!$B$1:$BS$1,0)),"-")</f>
        <v>-14.412263768859765</v>
      </c>
      <c r="H19" s="13">
        <f>IFERROR(INDEX('Raw Ridge Model 6'!$B$2:$BS$300,MATCH('Model 6'!$H$2,'Raw Ridge Model 6'!$A$2:$A$300,0),MATCH('Model 6'!$E19,'Raw Ridge Model 6'!$B$1:$BS$1,0)),"-")</f>
        <v>1.8574008826162931</v>
      </c>
      <c r="I19" s="13">
        <f t="shared" si="0"/>
        <v>-7.7593716594766411</v>
      </c>
      <c r="J19" s="23">
        <f t="shared" si="1"/>
        <v>3.9977541689608015E-14</v>
      </c>
      <c r="K19" s="13">
        <f>IFERROR(INDEX('Raw Ridge Model 6'!$B$2:$BS$300,MATCH('Model 6'!$K$2,'Raw Ridge Model 6'!$A$2:$A$300,0),MATCH('Model 6'!$E19,'Raw Ridge Model 6'!$B$1:$BS$1,0)),"-")</f>
        <v>0.79183398096808344</v>
      </c>
      <c r="L19" s="25">
        <f>INDEX(Controls!$X$3:$X$200,MATCH('Model 6'!$E19,Controls!$W$3:$W$200,0))</f>
        <v>210</v>
      </c>
      <c r="M19" s="25">
        <v>493920.30199999973</v>
      </c>
      <c r="N19" s="25">
        <f>INDEX(Controls!$AA$3:$AA$200,MATCH('Model 6'!$E19,Controls!$Z$3:$Z$200,0))</f>
        <v>0</v>
      </c>
      <c r="O19" s="25">
        <v>253584.23500000039</v>
      </c>
      <c r="P19" s="14">
        <f t="shared" si="2"/>
        <v>-6.1276594203664714E-3</v>
      </c>
      <c r="Q19" s="5">
        <f t="shared" si="3"/>
        <v>0</v>
      </c>
      <c r="R19" s="62">
        <f t="shared" si="4"/>
        <v>0</v>
      </c>
      <c r="S19" s="27">
        <f>IFERROR($Q19*$O19*Controls!$C$5,"-")</f>
        <v>0</v>
      </c>
      <c r="T19" s="27" t="str">
        <f>IFERROR(INDEX('Vendor Level Info'!$I$4:$I$50,MATCH(SUBSTITUTE(SUBSTITUTE('Model 6'!$D19,"_pre",""),"_post",""),'Vendor Level Info'!$F$4:$F$50,0)),"-")</f>
        <v>-</v>
      </c>
      <c r="U19" s="375">
        <f t="shared" si="5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6'!$D19,'Vendor Level Info'!$M$4:$M$300,0)),"-")</f>
        <v>-</v>
      </c>
    </row>
    <row r="20" spans="2:25" x14ac:dyDescent="0.35">
      <c r="B20" s="341">
        <f>IFERROR(INDEX(Controls!$L$4:$L$100,MATCH('Model 6'!$D20,Controls!$J$4:$J$100,0)),"-")</f>
        <v>38</v>
      </c>
      <c r="C20" s="365" t="str">
        <f>IFERROR(INDEX(Controls!$F$4:$F215,MATCH('Model 6'!$E20,Controls!$G$4:$G$200,0)),"-")</f>
        <v>No Ad &amp; Tf</v>
      </c>
      <c r="D20" s="16" t="str">
        <f>IFERROR(INDEX(Controls!$H$4:$H$200,MATCH('Model 6'!$E20,Controls!$G$4:$G$200,0)),"-")</f>
        <v>T21</v>
      </c>
      <c r="E20" s="11" t="s">
        <v>53</v>
      </c>
      <c r="F20" s="12"/>
      <c r="G20" s="13">
        <f>IFERROR(INDEX('Raw Ridge Model 6'!$B$2:$BS$300,MATCH('Model 6'!$G$2,'Raw Ridge Model 6'!$A$2:$A$300,0),MATCH('Model 6'!$E20,'Raw Ridge Model 6'!$B$1:$BS$1,0)),"-")</f>
        <v>-18.262005537456723</v>
      </c>
      <c r="H20" s="13">
        <f>IFERROR(INDEX('Raw Ridge Model 6'!$B$2:$BS$300,MATCH('Model 6'!$H$2,'Raw Ridge Model 6'!$A$2:$A$300,0),MATCH('Model 6'!$E20,'Raw Ridge Model 6'!$B$1:$BS$1,0)),"-")</f>
        <v>1.862717878077736</v>
      </c>
      <c r="I20" s="13">
        <f t="shared" si="0"/>
        <v>-9.8039567625251518</v>
      </c>
      <c r="J20" s="23">
        <f t="shared" si="1"/>
        <v>8.3492615903242869E-22</v>
      </c>
      <c r="K20" s="13">
        <f>IFERROR(INDEX('Raw Ridge Model 6'!$B$2:$BS$300,MATCH('Model 6'!$K$2,'Raw Ridge Model 6'!$A$2:$A$300,0),MATCH('Model 6'!$E20,'Raw Ridge Model 6'!$B$1:$BS$1,0)),"-")</f>
        <v>0.79637387728175035</v>
      </c>
      <c r="L20" s="25">
        <f>INDEX(Controls!$X$3:$X$200,MATCH('Model 6'!$E20,Controls!$W$3:$W$200,0))</f>
        <v>210</v>
      </c>
      <c r="M20" s="25">
        <v>493920.30199999973</v>
      </c>
      <c r="N20" s="25">
        <f>INDEX(Controls!$AA$3:$AA$200,MATCH('Model 6'!$E20,Controls!$Z$3:$Z$200,0))</f>
        <v>0</v>
      </c>
      <c r="O20" s="25">
        <v>253584.23500000039</v>
      </c>
      <c r="P20" s="14">
        <f t="shared" si="2"/>
        <v>-7.7644533892148333E-3</v>
      </c>
      <c r="Q20" s="5">
        <f t="shared" si="3"/>
        <v>0</v>
      </c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6'!$D20,"_pre",""),"_post",""),'Vendor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6'!$D20,'Vendor Level Info'!$M$4:$M$300,0)),"-")</f>
        <v>-</v>
      </c>
    </row>
    <row r="21" spans="2:25" x14ac:dyDescent="0.35">
      <c r="B21" s="341">
        <f>IFERROR(INDEX(Controls!$L$4:$L$100,MATCH('Model 6'!$D21,Controls!$J$4:$J$100,0)),"-")</f>
        <v>39</v>
      </c>
      <c r="C21" s="365" t="str">
        <f>IFERROR(INDEX(Controls!$F$4:$F216,MATCH('Model 6'!$E21,Controls!$G$4:$G$200,0)),"-")</f>
        <v>No Ad &amp; Tf</v>
      </c>
      <c r="D21" s="16" t="str">
        <f>IFERROR(INDEX(Controls!$H$4:$H$200,MATCH('Model 6'!$E21,Controls!$G$4:$G$200,0)),"-")</f>
        <v>T22</v>
      </c>
      <c r="E21" s="11" t="s">
        <v>54</v>
      </c>
      <c r="F21" s="12"/>
      <c r="G21" s="13">
        <f>IFERROR(INDEX('Raw Ridge Model 6'!$B$2:$BS$300,MATCH('Model 6'!$G$2,'Raw Ridge Model 6'!$A$2:$A$300,0),MATCH('Model 6'!$E21,'Raw Ridge Model 6'!$B$1:$BS$1,0)),"-")</f>
        <v>-21.088126281849007</v>
      </c>
      <c r="H21" s="13">
        <f>IFERROR(INDEX('Raw Ridge Model 6'!$B$2:$BS$300,MATCH('Model 6'!$H$2,'Raw Ridge Model 6'!$A$2:$A$300,0),MATCH('Model 6'!$E21,'Raw Ridge Model 6'!$B$1:$BS$1,0)),"-")</f>
        <v>1.8981941983987118</v>
      </c>
      <c r="I21" s="13">
        <f t="shared" si="0"/>
        <v>-11.109572613612787</v>
      </c>
      <c r="J21" s="23">
        <f t="shared" si="1"/>
        <v>1.3111558915549044E-27</v>
      </c>
      <c r="K21" s="13">
        <f>IFERROR(INDEX('Raw Ridge Model 6'!$B$2:$BS$300,MATCH('Model 6'!$K$2,'Raw Ridge Model 6'!$A$2:$A$300,0),MATCH('Model 6'!$E21,'Raw Ridge Model 6'!$B$1:$BS$1,0)),"-")</f>
        <v>0.82699736055882567</v>
      </c>
      <c r="L21" s="25">
        <f>INDEX(Controls!$X$3:$X$200,MATCH('Model 6'!$E21,Controls!$W$3:$W$200,0))</f>
        <v>210</v>
      </c>
      <c r="M21" s="25">
        <v>493920.30199999973</v>
      </c>
      <c r="N21" s="25">
        <f>INDEX(Controls!$AA$3:$AA$200,MATCH('Model 6'!$E21,Controls!$Z$3:$Z$200,0))</f>
        <v>0</v>
      </c>
      <c r="O21" s="25">
        <v>253584.23500000039</v>
      </c>
      <c r="P21" s="14">
        <f t="shared" si="2"/>
        <v>-8.9660346036723425E-3</v>
      </c>
      <c r="Q21" s="5">
        <f t="shared" si="3"/>
        <v>0</v>
      </c>
      <c r="R21" s="62">
        <f t="shared" si="4"/>
        <v>0</v>
      </c>
      <c r="S21" s="27">
        <f>IFERROR($Q21*$O21*Controls!$C$5,"-")</f>
        <v>0</v>
      </c>
      <c r="T21" s="27" t="str">
        <f>IFERROR(INDEX('Vendor Level Info'!$I$4:$I$50,MATCH(SUBSTITUTE(SUBSTITUTE('Model 6'!$D21,"_pre",""),"_post",""),'Vendor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6'!$D21,'Vendor Level Info'!$M$4:$M$300,0)),"-")</f>
        <v>-</v>
      </c>
    </row>
    <row r="22" spans="2:25" x14ac:dyDescent="0.35">
      <c r="B22" s="341">
        <f>IFERROR(INDEX(Controls!$L$4:$L$100,MATCH('Model 6'!$D22,Controls!$J$4:$J$100,0)),"-")</f>
        <v>40</v>
      </c>
      <c r="C22" s="365" t="str">
        <f>IFERROR(INDEX(Controls!$F$4:$F217,MATCH('Model 6'!$E22,Controls!$G$4:$G$200,0)),"-")</f>
        <v>No Ad &amp; Tf</v>
      </c>
      <c r="D22" s="16" t="str">
        <f>IFERROR(INDEX(Controls!$H$4:$H$200,MATCH('Model 6'!$E22,Controls!$G$4:$G$200,0)),"-")</f>
        <v>T23</v>
      </c>
      <c r="E22" s="11" t="s">
        <v>55</v>
      </c>
      <c r="F22" s="12">
        <v>0</v>
      </c>
      <c r="G22" s="13">
        <f>IFERROR(INDEX('Raw Ridge Model 6'!$B$2:$BS$300,MATCH('Model 6'!$G$2,'Raw Ridge Model 6'!$A$2:$A$300,0),MATCH('Model 6'!$E22,'Raw Ridge Model 6'!$B$1:$BS$1,0)),"-")</f>
        <v>-13.250043241912257</v>
      </c>
      <c r="H22" s="13">
        <f>IFERROR(INDEX('Raw Ridge Model 6'!$B$2:$BS$300,MATCH('Model 6'!$H$2,'Raw Ridge Model 6'!$A$2:$A$300,0),MATCH('Model 6'!$E22,'Raw Ridge Model 6'!$B$1:$BS$1,0)),"-")</f>
        <v>1.8928748544016174</v>
      </c>
      <c r="I22" s="13">
        <f t="shared" si="0"/>
        <v>-6.9999573458864033</v>
      </c>
      <c r="J22" s="23">
        <f t="shared" si="1"/>
        <v>1.0235089764866322E-11</v>
      </c>
      <c r="K22" s="13">
        <f>IFERROR(INDEX('Raw Ridge Model 6'!$B$2:$BS$300,MATCH('Model 6'!$K$2,'Raw Ridge Model 6'!$A$2:$A$300,0),MATCH('Model 6'!$E22,'Raw Ridge Model 6'!$B$1:$BS$1,0)),"-")</f>
        <v>0.82236883558115748</v>
      </c>
      <c r="L22" s="25">
        <f>INDEX(Controls!$X$3:$X$200,MATCH('Model 6'!$E22,Controls!$W$3:$W$200,0))</f>
        <v>210</v>
      </c>
      <c r="M22" s="25">
        <v>493920.30199999973</v>
      </c>
      <c r="N22" s="25">
        <f>INDEX(Controls!$AA$3:$AA$200,MATCH('Model 6'!$E22,Controls!$Z$3:$Z$200,0))</f>
        <v>0</v>
      </c>
      <c r="O22" s="25">
        <v>253584.23500000039</v>
      </c>
      <c r="P22" s="14">
        <f t="shared" si="2"/>
        <v>-5.6335183419967527E-3</v>
      </c>
      <c r="Q22" s="5">
        <f t="shared" si="3"/>
        <v>0</v>
      </c>
      <c r="R22" s="62">
        <f t="shared" si="4"/>
        <v>0</v>
      </c>
      <c r="S22" s="27">
        <f>IFERROR($Q22*$O22*Controls!$C$5,"-")</f>
        <v>0</v>
      </c>
      <c r="T22" s="27" t="str">
        <f>IFERROR(INDEX('Vendor Level Info'!$I$4:$I$50,MATCH(SUBSTITUTE(SUBSTITUTE('Model 6'!$D22,"_pre",""),"_post",""),'Vendor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6'!$D22,'Vendor Level Info'!$M$4:$M$300,0)),"-")</f>
        <v>-</v>
      </c>
    </row>
    <row r="23" spans="2:25" x14ac:dyDescent="0.35">
      <c r="B23" s="341">
        <f>IFERROR(INDEX(Controls!$L$4:$L$100,MATCH('Model 6'!$D23,Controls!$J$4:$J$100,0)),"-")</f>
        <v>20</v>
      </c>
      <c r="C23" s="365" t="str">
        <f>IFERROR(INDEX(Controls!$F$4:$F218,MATCH('Model 6'!$E23,Controls!$G$4:$G$200,0)),"-")</f>
        <v>No Ad &amp; Tf</v>
      </c>
      <c r="D23" s="16" t="str">
        <f>IFERROR(INDEX(Controls!$H$4:$H$200,MATCH('Model 6'!$E23,Controls!$G$4:$G$200,0)),"-")</f>
        <v>T3</v>
      </c>
      <c r="E23" s="11" t="s">
        <v>35</v>
      </c>
      <c r="F23" s="12"/>
      <c r="G23" s="13">
        <f>IFERROR(INDEX('Raw Ridge Model 6'!$B$2:$BS$300,MATCH('Model 6'!$G$2,'Raw Ridge Model 6'!$A$2:$A$300,0),MATCH('Model 6'!$E23,'Raw Ridge Model 6'!$B$1:$BS$1,0)),"-")</f>
        <v>0.90061455679025981</v>
      </c>
      <c r="H23" s="13">
        <f>IFERROR(INDEX('Raw Ridge Model 6'!$B$2:$BS$300,MATCH('Model 6'!$H$2,'Raw Ridge Model 6'!$A$2:$A$300,0),MATCH('Model 6'!$E23,'Raw Ridge Model 6'!$B$1:$BS$1,0)),"-")</f>
        <v>1.7075839278912772</v>
      </c>
      <c r="I23" s="13">
        <f t="shared" si="0"/>
        <v>0.52742037570149958</v>
      </c>
      <c r="J23" s="23">
        <f t="shared" si="1"/>
        <v>0.34711538930891911</v>
      </c>
      <c r="K23" s="13">
        <f>IFERROR(INDEX('Raw Ridge Model 6'!$B$2:$BS$300,MATCH('Model 6'!$K$2,'Raw Ridge Model 6'!$A$2:$A$300,0),MATCH('Model 6'!$E23,'Raw Ridge Model 6'!$B$1:$BS$1,0)),"-")</f>
        <v>0.66924780744695089</v>
      </c>
      <c r="L23" s="25">
        <f>INDEX(Controls!$X$3:$X$200,MATCH('Model 6'!$E23,Controls!$W$3:$W$200,0))</f>
        <v>210</v>
      </c>
      <c r="M23" s="25">
        <v>493920.30199999973</v>
      </c>
      <c r="N23" s="25">
        <f>INDEX(Controls!$AA$3:$AA$200,MATCH('Model 6'!$E23,Controls!$Z$3:$Z$200,0))</f>
        <v>210</v>
      </c>
      <c r="O23" s="25">
        <v>253584.23500000039</v>
      </c>
      <c r="P23" s="14">
        <f t="shared" si="2"/>
        <v>3.8291411824969821E-4</v>
      </c>
      <c r="Q23" s="5">
        <f t="shared" si="3"/>
        <v>7.4582340233395918E-4</v>
      </c>
      <c r="R23" s="62">
        <f t="shared" si="4"/>
        <v>189.12905692595456</v>
      </c>
      <c r="S23" s="27">
        <f>IFERROR($Q23*$O23*Controls!$C$5,"-")</f>
        <v>117638.27340794374</v>
      </c>
      <c r="T23" s="27" t="str">
        <f>IFERROR(INDEX('Vendor Level Info'!$I$4:$I$50,MATCH(SUBSTITUTE(SUBSTITUTE('Model 6'!$D23,"_pre",""),"_post",""),'Vendor Level Info'!$F$4:$F$50,0)),"-")</f>
        <v>-</v>
      </c>
      <c r="U23" s="375">
        <f t="shared" si="5"/>
        <v>0</v>
      </c>
      <c r="V23" s="27">
        <f>IFERROR($Q23*$O23*Controls!$C$4,"-")</f>
        <v>99860.142056904006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6'!$D23,'Vendor Level Info'!$M$4:$M$300,0)),"-")</f>
        <v>-</v>
      </c>
    </row>
    <row r="24" spans="2:25" x14ac:dyDescent="0.35">
      <c r="B24" s="341">
        <f>IFERROR(INDEX(Controls!$L$4:$L$100,MATCH('Model 6'!$D24,Controls!$J$4:$J$100,0)),"-")</f>
        <v>21</v>
      </c>
      <c r="C24" s="365" t="str">
        <f>IFERROR(INDEX(Controls!$F$4:$F219,MATCH('Model 6'!$E24,Controls!$G$4:$G$200,0)),"-")</f>
        <v>No Ad &amp; Tf</v>
      </c>
      <c r="D24" s="16" t="str">
        <f>IFERROR(INDEX(Controls!$H$4:$H$200,MATCH('Model 6'!$E24,Controls!$G$4:$G$200,0)),"-")</f>
        <v>T4</v>
      </c>
      <c r="E24" s="11" t="s">
        <v>36</v>
      </c>
      <c r="F24" s="12"/>
      <c r="G24" s="13">
        <f>IFERROR(INDEX('Raw Ridge Model 6'!$B$2:$BS$300,MATCH('Model 6'!$G$2,'Raw Ridge Model 6'!$A$2:$A$300,0),MATCH('Model 6'!$E24,'Raw Ridge Model 6'!$B$1:$BS$1,0)),"-")</f>
        <v>-1.3407154143179498</v>
      </c>
      <c r="H24" s="13">
        <f>IFERROR(INDEX('Raw Ridge Model 6'!$B$2:$BS$300,MATCH('Model 6'!$H$2,'Raw Ridge Model 6'!$A$2:$A$300,0),MATCH('Model 6'!$E24,'Raw Ridge Model 6'!$B$1:$BS$1,0)),"-")</f>
        <v>1.7123954589650732</v>
      </c>
      <c r="I24" s="13">
        <f t="shared" si="0"/>
        <v>-0.78294730770206722</v>
      </c>
      <c r="J24" s="23">
        <f t="shared" si="1"/>
        <v>0.29360100714510895</v>
      </c>
      <c r="K24" s="13">
        <f>IFERROR(INDEX('Raw Ridge Model 6'!$B$2:$BS$300,MATCH('Model 6'!$K$2,'Raw Ridge Model 6'!$A$2:$A$300,0),MATCH('Model 6'!$E24,'Raw Ridge Model 6'!$B$1:$BS$1,0)),"-")</f>
        <v>0.67302465646020415</v>
      </c>
      <c r="L24" s="25">
        <f>INDEX(Controls!$X$3:$X$200,MATCH('Model 6'!$E24,Controls!$W$3:$W$200,0))</f>
        <v>210</v>
      </c>
      <c r="M24" s="25">
        <v>493920.30199999973</v>
      </c>
      <c r="N24" s="25">
        <f>INDEX(Controls!$AA$3:$AA$200,MATCH('Model 6'!$E24,Controls!$Z$3:$Z$200,0))</f>
        <v>210</v>
      </c>
      <c r="O24" s="25">
        <v>253584.23500000039</v>
      </c>
      <c r="P24" s="14">
        <f t="shared" si="2"/>
        <v>-5.7003171537332279E-4</v>
      </c>
      <c r="Q24" s="5">
        <f t="shared" si="3"/>
        <v>-1.1102828888663722E-3</v>
      </c>
      <c r="R24" s="62">
        <f t="shared" si="4"/>
        <v>-281.55023700676946</v>
      </c>
      <c r="S24" s="27">
        <f>IFERROR($Q24*$O24*Controls!$C$5,"-")</f>
        <v>-175124.24741821061</v>
      </c>
      <c r="T24" s="27" t="str">
        <f>IFERROR(INDEX('Vendor Level Info'!$I$4:$I$50,MATCH(SUBSTITUTE(SUBSTITUTE('Model 6'!$D24,"_pre",""),"_post",""),'Vendor Level Info'!$F$4:$F$50,0)),"-")</f>
        <v>-</v>
      </c>
      <c r="U24" s="375">
        <f t="shared" si="5"/>
        <v>0</v>
      </c>
      <c r="V24" s="27">
        <f>IFERROR($Q24*$O24*Controls!$C$4,"-")</f>
        <v>-148658.52513957428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6'!$D24,'Vendor Level Info'!$M$4:$M$300,0)),"-")</f>
        <v>-</v>
      </c>
    </row>
    <row r="25" spans="2:25" x14ac:dyDescent="0.35">
      <c r="B25" s="341">
        <f>IFERROR(INDEX(Controls!$L$4:$L$100,MATCH('Model 6'!$D25,Controls!$J$4:$J$100,0)),"-")</f>
        <v>22</v>
      </c>
      <c r="C25" s="365" t="str">
        <f>IFERROR(INDEX(Controls!$F$4:$F220,MATCH('Model 6'!$E25,Controls!$G$4:$G$200,0)),"-")</f>
        <v>No Ad &amp; Tf</v>
      </c>
      <c r="D25" s="16" t="str">
        <f>IFERROR(INDEX(Controls!$H$4:$H$200,MATCH('Model 6'!$E25,Controls!$G$4:$G$200,0)),"-")</f>
        <v>T5</v>
      </c>
      <c r="E25" s="11" t="s">
        <v>37</v>
      </c>
      <c r="F25" s="12"/>
      <c r="G25" s="13">
        <f>IFERROR(INDEX('Raw Ridge Model 6'!$B$2:$BS$300,MATCH('Model 6'!$G$2,'Raw Ridge Model 6'!$A$2:$A$300,0),MATCH('Model 6'!$E25,'Raw Ridge Model 6'!$B$1:$BS$1,0)),"-")</f>
        <v>-0.9661615645655508</v>
      </c>
      <c r="H25" s="13">
        <f>IFERROR(INDEX('Raw Ridge Model 6'!$B$2:$BS$300,MATCH('Model 6'!$H$2,'Raw Ridge Model 6'!$A$2:$A$300,0),MATCH('Model 6'!$E25,'Raw Ridge Model 6'!$B$1:$BS$1,0)),"-")</f>
        <v>1.722960964650855</v>
      </c>
      <c r="I25" s="13">
        <f t="shared" si="0"/>
        <v>-0.5607565025487018</v>
      </c>
      <c r="J25" s="23">
        <f t="shared" si="1"/>
        <v>0.34087536952338793</v>
      </c>
      <c r="K25" s="13">
        <f>IFERROR(INDEX('Raw Ridge Model 6'!$B$2:$BS$300,MATCH('Model 6'!$K$2,'Raw Ridge Model 6'!$A$2:$A$300,0),MATCH('Model 6'!$E25,'Raw Ridge Model 6'!$B$1:$BS$1,0)),"-")</f>
        <v>0.68135542235884861</v>
      </c>
      <c r="L25" s="25">
        <f>INDEX(Controls!$X$3:$X$200,MATCH('Model 6'!$E25,Controls!$W$3:$W$200,0))</f>
        <v>210</v>
      </c>
      <c r="M25" s="25">
        <v>493920.30199999973</v>
      </c>
      <c r="N25" s="25">
        <f>INDEX(Controls!$AA$3:$AA$200,MATCH('Model 6'!$E25,Controls!$Z$3:$Z$200,0))</f>
        <v>210</v>
      </c>
      <c r="O25" s="25">
        <v>253584.23500000039</v>
      </c>
      <c r="P25" s="14">
        <f t="shared" si="2"/>
        <v>-4.107827269646547E-4</v>
      </c>
      <c r="Q25" s="5">
        <f t="shared" si="3"/>
        <v>-8.0010466170645574E-4</v>
      </c>
      <c r="R25" s="62">
        <f t="shared" si="4"/>
        <v>-202.89392855876568</v>
      </c>
      <c r="S25" s="27">
        <f>IFERROR($Q25*$O25*Controls!$C$5,"-")</f>
        <v>-126200.02356355225</v>
      </c>
      <c r="T25" s="27" t="str">
        <f>IFERROR(INDEX('Vendor Level Info'!$I$4:$I$50,MATCH(SUBSTITUTE(SUBSTITUTE('Model 6'!$D25,"_pre",""),"_post",""),'Vendor Level Info'!$F$4:$F$50,0)),"-")</f>
        <v>-</v>
      </c>
      <c r="U25" s="375">
        <f t="shared" si="5"/>
        <v>0</v>
      </c>
      <c r="V25" s="27">
        <f>IFERROR($Q25*$O25*Controls!$C$4,"-")</f>
        <v>-107127.99427902828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6'!$D25,'Vendor Level Info'!$M$4:$M$300,0)),"-")</f>
        <v>-</v>
      </c>
    </row>
    <row r="26" spans="2:25" x14ac:dyDescent="0.35">
      <c r="B26" s="341">
        <f>IFERROR(INDEX(Controls!$L$4:$L$100,MATCH('Model 6'!$D26,Controls!$J$4:$J$100,0)),"-")</f>
        <v>23</v>
      </c>
      <c r="C26" s="365" t="str">
        <f>IFERROR(INDEX(Controls!$F$4:$F221,MATCH('Model 6'!$E26,Controls!$G$4:$G$200,0)),"-")</f>
        <v>No Ad &amp; Tf</v>
      </c>
      <c r="D26" s="16" t="str">
        <f>IFERROR(INDEX(Controls!$H$4:$H$200,MATCH('Model 6'!$E26,Controls!$G$4:$G$200,0)),"-")</f>
        <v>T6</v>
      </c>
      <c r="E26" s="11" t="s">
        <v>38</v>
      </c>
      <c r="F26" s="12"/>
      <c r="G26" s="13">
        <f>IFERROR(INDEX('Raw Ridge Model 6'!$B$2:$BS$300,MATCH('Model 6'!$G$2,'Raw Ridge Model 6'!$A$2:$A$300,0),MATCH('Model 6'!$E26,'Raw Ridge Model 6'!$B$1:$BS$1,0)),"-")</f>
        <v>-1.379039225379157</v>
      </c>
      <c r="H26" s="13">
        <f>IFERROR(INDEX('Raw Ridge Model 6'!$B$2:$BS$300,MATCH('Model 6'!$H$2,'Raw Ridge Model 6'!$A$2:$A$300,0),MATCH('Model 6'!$E26,'Raw Ridge Model 6'!$B$1:$BS$1,0)),"-")</f>
        <v>1.7355060999971441</v>
      </c>
      <c r="I26" s="13">
        <f t="shared" si="0"/>
        <v>-0.79460350233365717</v>
      </c>
      <c r="J26" s="23">
        <f t="shared" si="1"/>
        <v>0.29091377525991757</v>
      </c>
      <c r="K26" s="13">
        <f>IFERROR(INDEX('Raw Ridge Model 6'!$B$2:$BS$300,MATCH('Model 6'!$K$2,'Raw Ridge Model 6'!$A$2:$A$300,0),MATCH('Model 6'!$E26,'Raw Ridge Model 6'!$B$1:$BS$1,0)),"-")</f>
        <v>0.6913136450836781</v>
      </c>
      <c r="L26" s="25">
        <f>INDEX(Controls!$X$3:$X$200,MATCH('Model 6'!$E26,Controls!$W$3:$W$200,0))</f>
        <v>210</v>
      </c>
      <c r="M26" s="25">
        <v>493920.30199999973</v>
      </c>
      <c r="N26" s="25">
        <f>INDEX(Controls!$AA$3:$AA$200,MATCH('Model 6'!$E26,Controls!$Z$3:$Z$200,0))</f>
        <v>210</v>
      </c>
      <c r="O26" s="25">
        <v>253584.23500000039</v>
      </c>
      <c r="P26" s="14">
        <f t="shared" si="2"/>
        <v>-5.8632584276647765E-4</v>
      </c>
      <c r="Q26" s="5">
        <f t="shared" si="3"/>
        <v>-1.1420198788367995E-3</v>
      </c>
      <c r="R26" s="62">
        <f t="shared" si="4"/>
        <v>-289.59823732962298</v>
      </c>
      <c r="S26" s="27">
        <f>IFERROR($Q26*$O26*Controls!$C$5,"-")</f>
        <v>-180130.1036190255</v>
      </c>
      <c r="T26" s="27" t="str">
        <f>IFERROR(INDEX('Vendor Level Info'!$I$4:$I$50,MATCH(SUBSTITUTE(SUBSTITUTE('Model 6'!$D26,"_pre",""),"_post",""),'Vendor Level Info'!$F$4:$F$50,0)),"-")</f>
        <v>-</v>
      </c>
      <c r="U26" s="375">
        <f t="shared" si="5"/>
        <v>0</v>
      </c>
      <c r="V26" s="27">
        <f>IFERROR($Q26*$O26*Controls!$C$4,"-")</f>
        <v>-152907.86931004093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6'!$D26,'Vendor Level Info'!$M$4:$M$300,0)),"-")</f>
        <v>-</v>
      </c>
    </row>
    <row r="27" spans="2:25" x14ac:dyDescent="0.35">
      <c r="B27" s="341">
        <f>IFERROR(INDEX(Controls!$L$4:$L$100,MATCH('Model 6'!$D27,Controls!$J$4:$J$100,0)),"-")</f>
        <v>24</v>
      </c>
      <c r="C27" s="365" t="str">
        <f>IFERROR(INDEX(Controls!$F$4:$F222,MATCH('Model 6'!$E27,Controls!$G$4:$G$200,0)),"-")</f>
        <v>No Ad &amp; Tf</v>
      </c>
      <c r="D27" s="16" t="str">
        <f>IFERROR(INDEX(Controls!$H$4:$H$200,MATCH('Model 6'!$E27,Controls!$G$4:$G$200,0)),"-")</f>
        <v>T7</v>
      </c>
      <c r="E27" s="11" t="s">
        <v>39</v>
      </c>
      <c r="F27" s="12"/>
      <c r="G27" s="13">
        <f>IFERROR(INDEX('Raw Ridge Model 6'!$B$2:$BS$300,MATCH('Model 6'!$G$2,'Raw Ridge Model 6'!$A$2:$A$300,0),MATCH('Model 6'!$E27,'Raw Ridge Model 6'!$B$1:$BS$1,0)),"-")</f>
        <v>-2.6609136520962267</v>
      </c>
      <c r="H27" s="13">
        <f>IFERROR(INDEX('Raw Ridge Model 6'!$B$2:$BS$300,MATCH('Model 6'!$H$2,'Raw Ridge Model 6'!$A$2:$A$300,0),MATCH('Model 6'!$E27,'Raw Ridge Model 6'!$B$1:$BS$1,0)),"-")</f>
        <v>1.7422754977798993</v>
      </c>
      <c r="I27" s="13">
        <f t="shared" si="0"/>
        <v>-1.5272634296280383</v>
      </c>
      <c r="J27" s="23">
        <f t="shared" si="1"/>
        <v>0.12428021265854616</v>
      </c>
      <c r="K27" s="13">
        <f>IFERROR(INDEX('Raw Ridge Model 6'!$B$2:$BS$300,MATCH('Model 6'!$K$2,'Raw Ridge Model 6'!$A$2:$A$300,0),MATCH('Model 6'!$E27,'Raw Ridge Model 6'!$B$1:$BS$1,0)),"-")</f>
        <v>0.69671714538512286</v>
      </c>
      <c r="L27" s="25">
        <f>INDEX(Controls!$X$3:$X$200,MATCH('Model 6'!$E27,Controls!$W$3:$W$200,0))</f>
        <v>210</v>
      </c>
      <c r="M27" s="25">
        <v>493920.30199999973</v>
      </c>
      <c r="N27" s="25">
        <f>INDEX(Controls!$AA$3:$AA$200,MATCH('Model 6'!$E27,Controls!$Z$3:$Z$200,0))</f>
        <v>210</v>
      </c>
      <c r="O27" s="25">
        <v>253584.23500000039</v>
      </c>
      <c r="P27" s="14">
        <f t="shared" si="2"/>
        <v>-1.131340146735268E-3</v>
      </c>
      <c r="Q27" s="5">
        <f t="shared" si="3"/>
        <v>-2.2035749459748816E-3</v>
      </c>
      <c r="R27" s="62">
        <f t="shared" si="4"/>
        <v>-558.79186694020757</v>
      </c>
      <c r="S27" s="27">
        <f>IFERROR($Q27*$O27*Controls!$C$5,"-")</f>
        <v>-347568.54123680911</v>
      </c>
      <c r="T27" s="27" t="str">
        <f>IFERROR(INDEX('Vendor Level Info'!$I$4:$I$50,MATCH(SUBSTITUTE(SUBSTITUTE('Model 6'!$D27,"_pre",""),"_post",""),'Vendor Level Info'!$F$4:$F$50,0)),"-")</f>
        <v>-</v>
      </c>
      <c r="U27" s="375">
        <f t="shared" si="5"/>
        <v>0</v>
      </c>
      <c r="V27" s="27">
        <f>IFERROR($Q27*$O27*Controls!$C$4,"-")</f>
        <v>-295042.10574442957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6'!$D27,'Vendor Level Info'!$M$4:$M$300,0)),"-")</f>
        <v>-</v>
      </c>
    </row>
    <row r="28" spans="2:25" x14ac:dyDescent="0.35">
      <c r="B28" s="341">
        <f>IFERROR(INDEX(Controls!$L$4:$L$100,MATCH('Model 6'!$D28,Controls!$J$4:$J$100,0)),"-")</f>
        <v>25</v>
      </c>
      <c r="C28" s="365" t="str">
        <f>IFERROR(INDEX(Controls!$F$4:$F223,MATCH('Model 6'!$E28,Controls!$G$4:$G$200,0)),"-")</f>
        <v>No Ad &amp; Tf</v>
      </c>
      <c r="D28" s="16" t="str">
        <f>IFERROR(INDEX(Controls!$H$4:$H$200,MATCH('Model 6'!$E28,Controls!$G$4:$G$200,0)),"-")</f>
        <v>T8</v>
      </c>
      <c r="E28" s="11" t="s">
        <v>40</v>
      </c>
      <c r="F28" s="12"/>
      <c r="G28" s="13">
        <f>IFERROR(INDEX('Raw Ridge Model 6'!$B$2:$BS$300,MATCH('Model 6'!$G$2,'Raw Ridge Model 6'!$A$2:$A$300,0),MATCH('Model 6'!$E28,'Raw Ridge Model 6'!$B$1:$BS$1,0)),"-")</f>
        <v>2.2768056962515978E-2</v>
      </c>
      <c r="H28" s="13">
        <f>IFERROR(INDEX('Raw Ridge Model 6'!$B$2:$BS$300,MATCH('Model 6'!$H$2,'Raw Ridge Model 6'!$A$2:$A$300,0),MATCH('Model 6'!$E28,'Raw Ridge Model 6'!$B$1:$BS$1,0)),"-")</f>
        <v>1.7524426525960819</v>
      </c>
      <c r="I28" s="13">
        <f t="shared" si="0"/>
        <v>1.299218375493612E-2</v>
      </c>
      <c r="J28" s="23">
        <f t="shared" si="1"/>
        <v>0.39888881840260221</v>
      </c>
      <c r="K28" s="13">
        <f>IFERROR(INDEX('Raw Ridge Model 6'!$B$2:$BS$300,MATCH('Model 6'!$K$2,'Raw Ridge Model 6'!$A$2:$A$300,0),MATCH('Model 6'!$E28,'Raw Ridge Model 6'!$B$1:$BS$1,0)),"-")</f>
        <v>0.70487234193083892</v>
      </c>
      <c r="L28" s="25">
        <f>INDEX(Controls!$X$3:$X$200,MATCH('Model 6'!$E28,Controls!$W$3:$W$200,0))</f>
        <v>210</v>
      </c>
      <c r="M28" s="25">
        <v>493920.30199999973</v>
      </c>
      <c r="N28" s="25">
        <f>INDEX(Controls!$AA$3:$AA$200,MATCH('Model 6'!$E28,Controls!$Z$3:$Z$200,0))</f>
        <v>210</v>
      </c>
      <c r="O28" s="25">
        <v>253584.23500000039</v>
      </c>
      <c r="P28" s="14">
        <f t="shared" si="2"/>
        <v>9.6802904087314835E-6</v>
      </c>
      <c r="Q28" s="5">
        <f t="shared" si="3"/>
        <v>1.8854847037822945E-5</v>
      </c>
      <c r="R28" s="62">
        <f t="shared" si="4"/>
        <v>4.7812919621283552</v>
      </c>
      <c r="S28" s="27">
        <f>IFERROR($Q28*$O28*Controls!$C$5,"-")</f>
        <v>2973.9636004438371</v>
      </c>
      <c r="T28" s="27" t="str">
        <f>IFERROR(INDEX('Vendor Level Info'!$I$4:$I$50,MATCH(SUBSTITUTE(SUBSTITUTE('Model 6'!$D28,"_pre",""),"_post",""),'Vendor Level Info'!$F$4:$F$50,0)),"-")</f>
        <v>-</v>
      </c>
      <c r="U28" s="375">
        <f t="shared" si="5"/>
        <v>0</v>
      </c>
      <c r="V28" s="27">
        <f>IFERROR($Q28*$O28*Controls!$C$4,"-")</f>
        <v>2524.5221560037717</v>
      </c>
      <c r="W28" s="27">
        <f>IFERROR($T28*(1-Controls!$C$6),0)</f>
        <v>0</v>
      </c>
      <c r="X28" s="77" t="str">
        <f t="shared" si="6"/>
        <v>-</v>
      </c>
      <c r="Y28" s="77" t="str">
        <f>IFERROR(R28/INDEX('Vendor Level Info'!$N$4:$N$300,MATCH('Model 6'!$D28,'Vendor Level Info'!$M$4:$M$300,0)),"-")</f>
        <v>-</v>
      </c>
    </row>
    <row r="29" spans="2:25" x14ac:dyDescent="0.35">
      <c r="B29" s="341">
        <f>IFERROR(INDEX(Controls!$L$4:$L$100,MATCH('Model 6'!$D29,Controls!$J$4:$J$100,0)),"-")</f>
        <v>26</v>
      </c>
      <c r="C29" s="365" t="str">
        <f>IFERROR(INDEX(Controls!$F$4:$F224,MATCH('Model 6'!$E29,Controls!$G$4:$G$200,0)),"-")</f>
        <v>No Ad &amp; Tf</v>
      </c>
      <c r="D29" s="16" t="str">
        <f>IFERROR(INDEX(Controls!$H$4:$H$200,MATCH('Model 6'!$E29,Controls!$G$4:$G$200,0)),"-")</f>
        <v>T9</v>
      </c>
      <c r="E29" s="11" t="s">
        <v>41</v>
      </c>
      <c r="F29" s="12"/>
      <c r="G29" s="13">
        <f>IFERROR(INDEX('Raw Ridge Model 6'!$B$2:$BS$300,MATCH('Model 6'!$G$2,'Raw Ridge Model 6'!$A$2:$A$300,0),MATCH('Model 6'!$E29,'Raw Ridge Model 6'!$B$1:$BS$1,0)),"-")</f>
        <v>-4.9571393940955559</v>
      </c>
      <c r="H29" s="13">
        <f>IFERROR(INDEX('Raw Ridge Model 6'!$B$2:$BS$300,MATCH('Model 6'!$H$2,'Raw Ridge Model 6'!$A$2:$A$300,0),MATCH('Model 6'!$E29,'Raw Ridge Model 6'!$B$1:$BS$1,0)),"-")</f>
        <v>1.7664754196007628</v>
      </c>
      <c r="I29" s="13">
        <f t="shared" si="0"/>
        <v>-2.8062317420844201</v>
      </c>
      <c r="J29" s="23">
        <f t="shared" si="1"/>
        <v>7.7958468384234413E-3</v>
      </c>
      <c r="K29" s="13">
        <f>IFERROR(INDEX('Raw Ridge Model 6'!$B$2:$BS$300,MATCH('Model 6'!$K$2,'Raw Ridge Model 6'!$A$2:$A$300,0),MATCH('Model 6'!$E29,'Raw Ridge Model 6'!$B$1:$BS$1,0)),"-")</f>
        <v>0.71620613581008818</v>
      </c>
      <c r="L29" s="25">
        <f>INDEX(Controls!$X$3:$X$200,MATCH('Model 6'!$E29,Controls!$W$3:$W$200,0))</f>
        <v>210</v>
      </c>
      <c r="M29" s="25">
        <v>493920.30199999973</v>
      </c>
      <c r="N29" s="25">
        <f>INDEX(Controls!$AA$3:$AA$200,MATCH('Model 6'!$E29,Controls!$Z$3:$Z$200,0))</f>
        <v>210</v>
      </c>
      <c r="O29" s="25">
        <v>253584.23500000039</v>
      </c>
      <c r="P29" s="14">
        <f t="shared" si="2"/>
        <v>-2.1076260047315637E-3</v>
      </c>
      <c r="Q29" s="5">
        <f t="shared" si="3"/>
        <v>-4.1051419176750684E-3</v>
      </c>
      <c r="R29" s="62">
        <f t="shared" si="4"/>
        <v>-1040.9992727600668</v>
      </c>
      <c r="S29" s="27">
        <f>IFERROR($Q29*$O29*Controls!$C$5,"-")</f>
        <v>-647501.5476567616</v>
      </c>
      <c r="T29" s="27" t="str">
        <f>IFERROR(INDEX('Vendor Level Info'!$I$4:$I$50,MATCH(SUBSTITUTE(SUBSTITUTE('Model 6'!$D29,"_pre",""),"_post",""),'Vendor Level Info'!$F$4:$F$50,0)),"-")</f>
        <v>-</v>
      </c>
      <c r="U29" s="375">
        <f t="shared" si="5"/>
        <v>0</v>
      </c>
      <c r="V29" s="27">
        <f>IFERROR($Q29*$O29*Controls!$C$4,"-")</f>
        <v>-549647.6160173153</v>
      </c>
      <c r="W29" s="27">
        <f>IFERROR($T29*(1-Controls!$C$6),0)</f>
        <v>0</v>
      </c>
      <c r="X29" s="77" t="str">
        <f t="shared" si="6"/>
        <v>-</v>
      </c>
      <c r="Y29" s="77" t="str">
        <f>IFERROR(R29/INDEX('Vendor Level Info'!$N$4:$N$300,MATCH('Model 6'!$D29,'Vendor Level Info'!$M$4:$M$300,0)),"-")</f>
        <v>-</v>
      </c>
    </row>
    <row r="30" spans="2:25" x14ac:dyDescent="0.35">
      <c r="B30" s="341">
        <f>IFERROR(INDEX(Controls!$L$4:$L$100,MATCH('Model 6'!$D30,Controls!$J$4:$J$100,0)),"-")</f>
        <v>15</v>
      </c>
      <c r="C30" s="365" t="str">
        <f>IFERROR(INDEX(Controls!$F$4:$F225,MATCH('Model 6'!$E30,Controls!$G$4:$G$200,0)),"-")</f>
        <v>No Ad &amp; Tf</v>
      </c>
      <c r="D30" s="16" t="str">
        <f>IFERROR(INDEX(Controls!$H$4:$H$200,MATCH('Model 6'!$E30,Controls!$G$4:$G$200,0)),"-")</f>
        <v>hcp_grail_nrx_lag</v>
      </c>
      <c r="E30" s="11" t="s">
        <v>18</v>
      </c>
      <c r="F30" s="12">
        <v>1</v>
      </c>
      <c r="G30" s="380">
        <f>IFERROR(INDEX('Raw Ridge Model 6'!$B$2:$BS$300,MATCH('Model 6'!$G$2,'Raw Ridge Model 6'!$A$2:$A$300,0),MATCH('Model 6'!$E30,'Raw Ridge Model 6'!$B$1:$BS$1,0)),"-")</f>
        <v>0.29934453362714358</v>
      </c>
      <c r="H30" s="13">
        <f>IFERROR(INDEX('Raw Ridge Model 6'!$B$2:$BS$300,MATCH('Model 6'!$H$2,'Raw Ridge Model 6'!$A$2:$A$300,0),MATCH('Model 6'!$E30,'Raw Ridge Model 6'!$B$1:$BS$1,0)),"-")</f>
        <v>3.2354301097954176E-3</v>
      </c>
      <c r="I30" s="13">
        <f t="shared" si="0"/>
        <v>92.520785017381101</v>
      </c>
      <c r="J30" s="23">
        <f t="shared" si="1"/>
        <v>0</v>
      </c>
      <c r="K30" s="13">
        <f>IFERROR(INDEX('Raw Ridge Model 6'!$B$2:$BS$300,MATCH('Model 6'!$K$2,'Raw Ridge Model 6'!$A$2:$A$300,0),MATCH('Model 6'!$E30,'Raw Ridge Model 6'!$B$1:$BS$1,0)),"-")</f>
        <v>1.2268446791261642</v>
      </c>
      <c r="L30" s="25">
        <f>INDEX(Controls!$X$3:$X$200,MATCH('Model 6'!$E30,Controls!$W$3:$W$200,0))</f>
        <v>471850.99599999981</v>
      </c>
      <c r="M30" s="25">
        <v>493920.30199999973</v>
      </c>
      <c r="N30" s="25">
        <f>INDEX(Controls!$AA$3:$AA$200,MATCH('Model 6'!$E30,Controls!$Z$3:$Z$200,0))</f>
        <v>250911.43300000014</v>
      </c>
      <c r="O30" s="25">
        <v>253584.23500000039</v>
      </c>
      <c r="P30" s="14">
        <f>IFERROR(G30*L30/M30,"-")</f>
        <v>0.28596924598398715</v>
      </c>
      <c r="Q30" s="5">
        <f t="shared" si="3"/>
        <v>0.29618941371928426</v>
      </c>
      <c r="R30" s="62">
        <f t="shared" si="4"/>
        <v>75108.965893103319</v>
      </c>
      <c r="S30" s="27">
        <f>IFERROR($Q30*$O30*Controls!$C$5,"-")</f>
        <v>46717776.785510264</v>
      </c>
      <c r="T30" s="27" t="str">
        <f>IFERROR(INDEX('Vendor Level Info'!$I$4:$I$50,MATCH(SUBSTITUTE(SUBSTITUTE('Model 6'!$D30,"_pre",""),"_post",""),'Vendor Level Info'!$F$4:$F$50,0)),"-")</f>
        <v>-</v>
      </c>
      <c r="U30" s="375">
        <f t="shared" si="5"/>
        <v>0</v>
      </c>
      <c r="V30" s="27">
        <f>IFERROR($Q30*$O30*Controls!$C$4,"-")</f>
        <v>39657533.991558552</v>
      </c>
      <c r="W30" s="27">
        <f>IFERROR($T30*(1-Controls!$C$6),0)</f>
        <v>0</v>
      </c>
      <c r="X30" s="77" t="str">
        <f t="shared" si="6"/>
        <v>-</v>
      </c>
      <c r="Y30" s="77" t="str">
        <f>IFERROR(R30/INDEX('Vendor Level Info'!$N$4:$N$300,MATCH('Model 6'!$D30,'Vendor Level Info'!$M$4:$M$300,0)),"-")</f>
        <v>-</v>
      </c>
    </row>
    <row r="31" spans="2:25" x14ac:dyDescent="0.35">
      <c r="B31" s="341">
        <f>IFERROR(INDEX(Controls!$L$4:$L$100,MATCH('Model 6'!$D31,Controls!$J$4:$J$100,0)),"-")</f>
        <v>4.5</v>
      </c>
      <c r="C31" s="365" t="str">
        <f>IFERROR(INDEX(Controls!$F$4:$F226,MATCH('Model 6'!$E31,Controls!$G$4:$G$200,0)),"-")</f>
        <v>No Ad &amp; Tf</v>
      </c>
      <c r="D31" s="16" t="str">
        <f>IFERROR(INDEX(Controls!$H$4:$H$200,MATCH('Model 6'!$E31,Controls!$G$4:$G$200,0)),"-")</f>
        <v>hcc_disp_imp</v>
      </c>
      <c r="E31" s="11" t="s">
        <v>257</v>
      </c>
      <c r="F31" s="12">
        <v>1</v>
      </c>
      <c r="G31" s="13">
        <f>IFERROR(INDEX('Raw Ridge Model 6'!$B$2:$BS$300,MATCH('Model 6'!$G$2,'Raw Ridge Model 6'!$A$2:$A$300,0),MATCH('Model 6'!$E31,'Raw Ridge Model 6'!$B$1:$BS$1,0)),"-")</f>
        <v>3.2220261662793388E-4</v>
      </c>
      <c r="H31" s="13">
        <f>IFERROR(INDEX('Raw Ridge Model 6'!$B$2:$BS$300,MATCH('Model 6'!$H$2,'Raw Ridge Model 6'!$A$2:$A$300,0),MATCH('Model 6'!$E31,'Raw Ridge Model 6'!$B$1:$BS$1,0)),"-")</f>
        <v>2.7800140318559165E-5</v>
      </c>
      <c r="I31" s="13">
        <f t="shared" si="0"/>
        <v>11.589963681328394</v>
      </c>
      <c r="J31" s="23">
        <f t="shared" si="1"/>
        <v>6.4315949182981338E-30</v>
      </c>
      <c r="K31" s="13">
        <f>IFERROR(INDEX('Raw Ridge Model 6'!$B$2:$BS$300,MATCH('Model 6'!$K$2,'Raw Ridge Model 6'!$A$2:$A$300,0),MATCH('Model 6'!$E31,'Raw Ridge Model 6'!$B$1:$BS$1,0)),"-")</f>
        <v>1.0057228846896891</v>
      </c>
      <c r="L31" s="25">
        <f>INDEX(Controls!$X$3:$X$200,MATCH('Model 6'!$E31,Controls!$W$3:$W$200,0))</f>
        <v>17323350</v>
      </c>
      <c r="M31" s="25">
        <v>493920.30199999973</v>
      </c>
      <c r="N31" s="25">
        <f>INDEX(Controls!$AA$3:$AA$200,MATCH('Model 6'!$E31,Controls!$Z$3:$Z$200,0))</f>
        <v>12</v>
      </c>
      <c r="O31" s="25">
        <v>253584.23500000039</v>
      </c>
      <c r="P31" s="14">
        <f t="shared" si="2"/>
        <v>1.1300666678733771E-2</v>
      </c>
      <c r="Q31" s="5">
        <f t="shared" si="3"/>
        <v>1.5247128432629895E-8</v>
      </c>
      <c r="R31" s="62">
        <f t="shared" si="4"/>
        <v>3.8664313995352066E-3</v>
      </c>
      <c r="S31" s="27">
        <f>IFERROR($Q31*$O31*Controls!$C$5,"-")</f>
        <v>2.4049203305108988</v>
      </c>
      <c r="T31" s="27">
        <f>IFERROR(INDEX('Vendor Level Info'!$I$4:$I$50,MATCH(SUBSTITUTE(SUBSTITUTE('Model 6'!$D31,"_pre",""),"_post",""),'Vendor Level Info'!$F$4:$F$50,0)),"-")</f>
        <v>0</v>
      </c>
      <c r="U31" s="375">
        <f t="shared" si="5"/>
        <v>0</v>
      </c>
      <c r="V31" s="27">
        <f>IFERROR($Q31*$O31*Controls!$C$4,"-")</f>
        <v>2.0414757789545894</v>
      </c>
      <c r="W31" s="27">
        <f>IFERROR($T31*(1-Controls!$C$6),0)</f>
        <v>0</v>
      </c>
      <c r="X31" s="77" t="str">
        <f t="shared" si="6"/>
        <v>-</v>
      </c>
      <c r="Y31" s="77">
        <f>IFERROR(R31/INDEX('Vendor Level Info'!$N$4:$N$300,MATCH('Model 6'!$D31,'Vendor Level Info'!$M$4:$M$300,0)),"-")</f>
        <v>3.2220261662793388E-4</v>
      </c>
    </row>
    <row r="32" spans="2:25" x14ac:dyDescent="0.35">
      <c r="B32" s="341">
        <f>IFERROR(INDEX(Controls!$L$4:$L$100,MATCH('Model 6'!$D32,Controls!$J$4:$J$100,0)),"-")</f>
        <v>5.5</v>
      </c>
      <c r="C32" s="365" t="str">
        <f>IFERROR(INDEX(Controls!$F$4:$F227,MATCH('Model 6'!$E32,Controls!$G$4:$G$200,0)),"-")</f>
        <v>No Ad &amp; Tf</v>
      </c>
      <c r="D32" s="16" t="str">
        <f>IFERROR(INDEX(Controls!$H$4:$H$200,MATCH('Model 6'!$E32,Controls!$G$4:$G$200,0)),"-")</f>
        <v>hcc_osrch_sessions</v>
      </c>
      <c r="E32" s="11" t="s">
        <v>179</v>
      </c>
      <c r="F32" s="12">
        <v>1</v>
      </c>
      <c r="G32" s="13">
        <f>IFERROR(INDEX('Raw Ridge Model 6'!$B$2:$BS$300,MATCH('Model 6'!$G$2,'Raw Ridge Model 6'!$A$2:$A$300,0),MATCH('Model 6'!$E32,'Raw Ridge Model 6'!$B$1:$BS$1,0)),"-")</f>
        <v>0.56725667835120008</v>
      </c>
      <c r="H32" s="13">
        <f>IFERROR(INDEX('Raw Ridge Model 6'!$B$2:$BS$300,MATCH('Model 6'!$H$2,'Raw Ridge Model 6'!$A$2:$A$300,0),MATCH('Model 6'!$E32,'Raw Ridge Model 6'!$B$1:$BS$1,0)),"-")</f>
        <v>1.4122597746783316E-2</v>
      </c>
      <c r="I32" s="13">
        <f t="shared" si="0"/>
        <v>40.166596013145195</v>
      </c>
      <c r="J32" s="23">
        <f t="shared" si="1"/>
        <v>4.0078222644361913E-305</v>
      </c>
      <c r="K32" s="13">
        <f>IFERROR(INDEX('Raw Ridge Model 6'!$B$2:$BS$300,MATCH('Model 6'!$K$2,'Raw Ridge Model 6'!$A$2:$A$300,0),MATCH('Model 6'!$E32,'Raw Ridge Model 6'!$B$1:$BS$1,0)),"-")</f>
        <v>1.4063955455363044</v>
      </c>
      <c r="L32" s="25">
        <f>INDEX(Controls!$X$3:$X$200,MATCH('Model 6'!$E32,Controls!$W$3:$W$200,0))</f>
        <v>92836</v>
      </c>
      <c r="M32" s="25">
        <v>493920.30199999973</v>
      </c>
      <c r="N32" s="25">
        <f>INDEX(Controls!$AA$3:$AA$200,MATCH('Model 6'!$E32,Controls!$Z$3:$Z$200,0))</f>
        <v>44188</v>
      </c>
      <c r="O32" s="25">
        <v>253584.23500000039</v>
      </c>
      <c r="P32" s="14">
        <f t="shared" si="2"/>
        <v>0.10662011822185037</v>
      </c>
      <c r="Q32" s="5">
        <f t="shared" si="3"/>
        <v>9.8846594714307817E-2</v>
      </c>
      <c r="R32" s="62">
        <f t="shared" si="4"/>
        <v>25065.938102982829</v>
      </c>
      <c r="S32" s="27">
        <f>IFERROR($Q32*$O32*Controls!$C$5,"-")</f>
        <v>15591013.500055321</v>
      </c>
      <c r="T32" s="27" t="str">
        <f>IFERROR(INDEX('Vendor Level Info'!$I$4:$I$50,MATCH(SUBSTITUTE(SUBSTITUTE('Model 6'!$D32,"_pre",""),"_post",""),'Vendor Level Info'!$F$4:$F$50,0)),"-")</f>
        <v>-</v>
      </c>
      <c r="U32" s="375">
        <f t="shared" si="5"/>
        <v>0</v>
      </c>
      <c r="V32" s="27">
        <f>IFERROR($Q32*$O32*Controls!$C$4,"-")</f>
        <v>13234815.318374934</v>
      </c>
      <c r="W32" s="27">
        <f>IFERROR($T32*(1-Controls!$C$6),0)</f>
        <v>0</v>
      </c>
      <c r="X32" s="77" t="str">
        <f t="shared" si="6"/>
        <v>-</v>
      </c>
      <c r="Y32" s="77">
        <f>IFERROR(R32/INDEX('Vendor Level Info'!$N$4:$N$300,MATCH('Model 6'!$D32,'Vendor Level Info'!$M$4:$M$300,0)),"-")</f>
        <v>0.47046562628770866</v>
      </c>
    </row>
    <row r="33" spans="2:25" x14ac:dyDescent="0.35">
      <c r="B33" s="341">
        <f>IFERROR(INDEX(Controls!$L$4:$L$100,MATCH('Model 6'!$D33,Controls!$J$4:$J$100,0)),"-")</f>
        <v>3.5</v>
      </c>
      <c r="C33" s="365" t="str">
        <f>IFERROR(INDEX(Controls!$F$4:$F228,MATCH('Model 6'!$E33,Controls!$G$4:$G$200,0)),"-")</f>
        <v>No Ad &amp; Tf</v>
      </c>
      <c r="D33" s="16" t="str">
        <f>IFERROR(INDEX(Controls!$H$4:$H$200,MATCH('Model 6'!$E33,Controls!$G$4:$G$200,0)),"-")</f>
        <v>hcc_psrch_clk</v>
      </c>
      <c r="E33" s="430" t="s">
        <v>384</v>
      </c>
      <c r="F33" s="431">
        <v>1</v>
      </c>
      <c r="G33" s="432">
        <f>IFERROR(INDEX('Raw Ridge Model 6'!$B$2:$BS$300,MATCH('Model 6'!$G$2,'Raw Ridge Model 6'!$A$2:$A$300,0),MATCH('Model 6'!$E33,'Raw Ridge Model 6'!$B$1:$BS$1,0)),"-")</f>
        <v>4.4688491452369423E-2</v>
      </c>
      <c r="H33" s="432">
        <f>IFERROR(INDEX('Raw Ridge Model 6'!$B$2:$BS$300,MATCH('Model 6'!$H$2,'Raw Ridge Model 6'!$A$2:$A$300,0),MATCH('Model 6'!$E33,'Raw Ridge Model 6'!$B$1:$BS$1,0)),"-")</f>
        <v>8.2014548893476094E-4</v>
      </c>
      <c r="I33" s="432">
        <f t="shared" si="0"/>
        <v>54.488492658068139</v>
      </c>
      <c r="J33" s="437">
        <f t="shared" si="1"/>
        <v>0</v>
      </c>
      <c r="K33" s="432">
        <f>IFERROR(INDEX('Raw Ridge Model 6'!$B$2:$BS$300,MATCH('Model 6'!$K$2,'Raw Ridge Model 6'!$A$2:$A$300,0),MATCH('Model 6'!$E33,'Raw Ridge Model 6'!$B$1:$BS$1,0)),"-")</f>
        <v>0.85638777976459857</v>
      </c>
      <c r="L33" s="434">
        <f>INDEX(Controls!$X$3:$X$200,MATCH('Model 6'!$E33,Controls!$W$3:$W$200,0))</f>
        <v>1506407.5372730531</v>
      </c>
      <c r="M33" s="434">
        <v>493920.30199999973</v>
      </c>
      <c r="N33" s="434">
        <f>INDEX(Controls!$AA$3:$AA$200,MATCH('Model 6'!$E33,Controls!$Z$3:$Z$200,0))</f>
        <v>764747.77515336848</v>
      </c>
      <c r="O33" s="434">
        <v>253584.23500000039</v>
      </c>
      <c r="P33" s="435">
        <f t="shared" si="2"/>
        <v>0.13629543082278839</v>
      </c>
      <c r="Q33" s="438">
        <f t="shared" si="3"/>
        <v>0.13476951519939631</v>
      </c>
      <c r="R33" s="62">
        <f t="shared" si="4"/>
        <v>34175.424413159839</v>
      </c>
      <c r="S33" s="27">
        <f>IFERROR($Q33*$O33*Controls!$C$5,"-")</f>
        <v>21257113.984985419</v>
      </c>
      <c r="T33" s="27">
        <f>IFERROR(INDEX('Vendor Level Info'!$I$4:$I$50,MATCH(SUBSTITUTE(SUBSTITUTE('Model 6'!$D33,"_pre",""),"_post",""),'Vendor Level Info'!$F$4:$F$50,0)),"-")</f>
        <v>655000</v>
      </c>
      <c r="U33" s="375">
        <f t="shared" si="5"/>
        <v>32.453609137382315</v>
      </c>
      <c r="V33" s="27">
        <f>IFERROR($Q33*$O33*Controls!$C$4,"-")</f>
        <v>18044624.090148397</v>
      </c>
      <c r="W33" s="27">
        <f>IFERROR($T33*(1-Controls!$C$6),0)</f>
        <v>504350</v>
      </c>
      <c r="X33" s="77">
        <f t="shared" si="6"/>
        <v>35.777979756415974</v>
      </c>
      <c r="Y33" s="77">
        <f>IFERROR(R33/INDEX('Vendor Level Info'!$N$4:$N$300,MATCH('Model 6'!$D33,'Vendor Level Info'!$M$4:$M$300,0)),"-")</f>
        <v>0.14108084714811692</v>
      </c>
    </row>
    <row r="34" spans="2:25" x14ac:dyDescent="0.35">
      <c r="B34" s="341">
        <f>IFERROR(INDEX(Controls!$L$4:$L$100,MATCH('Model 6'!$D34,Controls!$J$4:$J$100,0)),"-")</f>
        <v>2.5</v>
      </c>
      <c r="C34" s="365" t="str">
        <f>IFERROR(INDEX(Controls!$F$4:$F229,MATCH('Model 6'!$E34,Controls!$G$4:$G$200,0)),"-")</f>
        <v>Ad: 70</v>
      </c>
      <c r="D34" s="16" t="str">
        <f>IFERROR(INDEX(Controls!$H$4:$H$200,MATCH('Model 6'!$E34,Controls!$G$4:$G$200,0)),"-")</f>
        <v>hcc_soc_imp</v>
      </c>
      <c r="E34" s="430" t="s">
        <v>463</v>
      </c>
      <c r="F34" s="431">
        <v>1</v>
      </c>
      <c r="G34" s="432">
        <f>IFERROR(INDEX('Raw Ridge Model 6'!$B$2:$BS$300,MATCH('Model 6'!$G$2,'Raw Ridge Model 6'!$A$2:$A$300,0),MATCH('Model 6'!$E34,'Raw Ridge Model 6'!$B$1:$BS$1,0)),"-")</f>
        <v>2.1474393524773123E-5</v>
      </c>
      <c r="H34" s="432">
        <f>IFERROR(INDEX('Raw Ridge Model 6'!$B$2:$BS$300,MATCH('Model 6'!$H$2,'Raw Ridge Model 6'!$A$2:$A$300,0),MATCH('Model 6'!$E34,'Raw Ridge Model 6'!$B$1:$BS$1,0)),"-")</f>
        <v>1.7269262276027407E-6</v>
      </c>
      <c r="I34" s="432">
        <f t="shared" si="0"/>
        <v>12.435038151330374</v>
      </c>
      <c r="J34" s="437">
        <f t="shared" si="1"/>
        <v>3.3235406206278377E-34</v>
      </c>
      <c r="K34" s="432">
        <f>IFERROR(INDEX('Raw Ridge Model 6'!$B$2:$BS$300,MATCH('Model 6'!$K$2,'Raw Ridge Model 6'!$A$2:$A$300,0),MATCH('Model 6'!$E34,'Raw Ridge Model 6'!$B$1:$BS$1,0)),"-")</f>
        <v>1.307574657316948</v>
      </c>
      <c r="L34" s="434">
        <f>INDEX(Controls!$X$3:$X$200,MATCH('Model 6'!$E34,Controls!$W$3:$W$200,0))</f>
        <v>1081294324.5410872</v>
      </c>
      <c r="M34" s="434">
        <v>493920.30199999973</v>
      </c>
      <c r="N34" s="434">
        <f>INDEX(Controls!$AA$3:$AA$200,MATCH('Model 6'!$E34,Controls!$Z$3:$Z$200,0))</f>
        <v>334691492.92845392</v>
      </c>
      <c r="O34" s="434">
        <v>253584.23500000039</v>
      </c>
      <c r="P34" s="435">
        <f t="shared" si="2"/>
        <v>4.7011916188249861E-2</v>
      </c>
      <c r="Q34" s="438">
        <f t="shared" si="3"/>
        <v>2.8342837749907555E-2</v>
      </c>
      <c r="R34" s="62">
        <f t="shared" si="4"/>
        <v>7187.29682853944</v>
      </c>
      <c r="S34" s="27">
        <f>IFERROR($Q34*$O34*Controls!$C$5,"-")</f>
        <v>4470498.6273515318</v>
      </c>
      <c r="T34" s="27">
        <f>IFERROR(INDEX('Vendor Level Info'!$I$4:$I$50,MATCH(SUBSTITUTE(SUBSTITUTE('Model 6'!$D34,"_pre",""),"_post",""),'Vendor Level Info'!$F$4:$F$50,0)),"-")</f>
        <v>1080000</v>
      </c>
      <c r="U34" s="375">
        <f t="shared" si="5"/>
        <v>4.1393505808810476</v>
      </c>
      <c r="V34" s="27">
        <f>IFERROR($Q34*$O34*Controls!$C$4,"-")</f>
        <v>3794892.7254688242</v>
      </c>
      <c r="W34" s="27">
        <f>IFERROR($T34*(1-Controls!$C$6),0)</f>
        <v>831600</v>
      </c>
      <c r="X34" s="77">
        <f t="shared" si="6"/>
        <v>4.5633630657393267</v>
      </c>
      <c r="Y34" s="77">
        <f>IFERROR(R34/INDEX('Vendor Level Info'!$N$4:$N$300,MATCH('Model 6'!$D34,'Vendor Level Info'!$M$4:$M$300,0)),"-")</f>
        <v>7.3064465596825312E-5</v>
      </c>
    </row>
    <row r="35" spans="2:25" x14ac:dyDescent="0.35">
      <c r="B35" s="341">
        <f>IFERROR(INDEX(Controls!$L$4:$L$100,MATCH('Model 6'!$D35,Controls!$J$4:$J$100,0)),"-")</f>
        <v>5.5</v>
      </c>
      <c r="C35" s="365" t="str">
        <f>IFERROR(INDEX(Controls!$F$4:$F230,MATCH('Model 6'!$E35,Controls!$G$4:$G$200,0)),"-")</f>
        <v>No Ad &amp; Tf</v>
      </c>
      <c r="D35" s="16" t="str">
        <f>IFERROR(INDEX(Controls!$H$4:$H$200,MATCH('Model 6'!$E35,Controls!$G$4:$G$200,0)),"-")</f>
        <v>hcp_disp_imp</v>
      </c>
      <c r="E35" s="11" t="s">
        <v>181</v>
      </c>
      <c r="F35" s="12">
        <v>1</v>
      </c>
      <c r="G35" s="13">
        <f>IFERROR(INDEX('Raw Ridge Model 6'!$B$2:$BS$300,MATCH('Model 6'!$G$2,'Raw Ridge Model 6'!$A$2:$A$300,0),MATCH('Model 6'!$E35,'Raw Ridge Model 6'!$B$1:$BS$1,0)),"-")</f>
        <v>1.1733896268233E-3</v>
      </c>
      <c r="H35" s="13">
        <f>IFERROR(INDEX('Raw Ridge Model 6'!$B$2:$BS$300,MATCH('Model 6'!$H$2,'Raw Ridge Model 6'!$A$2:$A$300,0),MATCH('Model 6'!$E35,'Raw Ridge Model 6'!$B$1:$BS$1,0)),"-")</f>
        <v>3.7391947797429557E-4</v>
      </c>
      <c r="I35" s="13">
        <f t="shared" si="0"/>
        <v>3.138081046700548</v>
      </c>
      <c r="J35" s="23">
        <f t="shared" si="1"/>
        <v>2.9119378996046302E-3</v>
      </c>
      <c r="K35" s="13">
        <f>IFERROR(INDEX('Raw Ridge Model 6'!$B$2:$BS$300,MATCH('Model 6'!$K$2,'Raw Ridge Model 6'!$A$2:$A$300,0),MATCH('Model 6'!$E35,'Raw Ridge Model 6'!$B$1:$BS$1,0)),"-")</f>
        <v>0.85011970443846119</v>
      </c>
      <c r="L35" s="25">
        <f>INDEX(Controls!$X$3:$X$200,MATCH('Model 6'!$E35,Controls!$W$3:$W$200,0))</f>
        <v>456667</v>
      </c>
      <c r="M35" s="25">
        <v>493920.30199999973</v>
      </c>
      <c r="N35" s="25">
        <f>INDEX(Controls!$AA$3:$AA$200,MATCH('Model 6'!$E35,Controls!$Z$3:$Z$200,0))</f>
        <v>440907</v>
      </c>
      <c r="O35" s="25">
        <v>253584.23500000039</v>
      </c>
      <c r="P35" s="14">
        <f t="shared" si="2"/>
        <v>1.0848882269927755E-3</v>
      </c>
      <c r="Q35" s="5">
        <f t="shared" si="3"/>
        <v>2.0401729634091014E-3</v>
      </c>
      <c r="R35" s="62">
        <f t="shared" si="4"/>
        <v>517.35570019378076</v>
      </c>
      <c r="S35" s="27">
        <f>IFERROR($Q35*$O35*Controls!$C$5,"-")</f>
        <v>321795.24552053161</v>
      </c>
      <c r="T35" s="27">
        <f>IFERROR(INDEX('Vendor Level Info'!$I$4:$I$50,MATCH(SUBSTITUTE(SUBSTITUTE('Model 6'!$D35,"_pre",""),"_post",""),'Vendor Level Info'!$F$4:$F$50,0)),"-")</f>
        <v>0</v>
      </c>
      <c r="U35" s="375">
        <f t="shared" si="5"/>
        <v>0</v>
      </c>
      <c r="V35" s="27">
        <f>IFERROR($Q35*$O35*Controls!$C$4,"-")</f>
        <v>273163.80970231624</v>
      </c>
      <c r="W35" s="27">
        <f>IFERROR($T35*(1-Controls!$C$6),0)</f>
        <v>0</v>
      </c>
      <c r="X35" s="77" t="str">
        <f t="shared" si="6"/>
        <v>-</v>
      </c>
      <c r="Y35" s="77">
        <f>IFERROR(R35/INDEX('Vendor Level Info'!$N$4:$N$300,MATCH('Model 6'!$D35,'Vendor Level Info'!$M$4:$M$300,0)),"-")</f>
        <v>1.1523373920148715E-3</v>
      </c>
    </row>
    <row r="36" spans="2:25" x14ac:dyDescent="0.35">
      <c r="B36" s="341">
        <f>IFERROR(INDEX(Controls!$L$4:$L$100,MATCH('Model 6'!$D36,Controls!$J$4:$J$100,0)),"-")</f>
        <v>6.5</v>
      </c>
      <c r="C36" s="365" t="str">
        <f>IFERROR(INDEX(Controls!$F$4:$F231,MATCH('Model 6'!$E36,Controls!$G$4:$G$200,0)),"-")</f>
        <v>No Ad &amp; Tf: RT6</v>
      </c>
      <c r="D36" s="16" t="str">
        <f>IFERROR(INDEX(Controls!$H$4:$H$200,MATCH('Model 6'!$E36,Controls!$G$4:$G$200,0)),"-")</f>
        <v>hcp_osrch_sessions</v>
      </c>
      <c r="E36" s="11" t="s">
        <v>429</v>
      </c>
      <c r="F36" s="12">
        <v>1</v>
      </c>
      <c r="G36" s="13">
        <f>IFERROR(INDEX('Raw Ridge Model 6'!$B$2:$BS$300,MATCH('Model 6'!$G$2,'Raw Ridge Model 6'!$A$2:$A$300,0),MATCH('Model 6'!$E36,'Raw Ridge Model 6'!$B$1:$BS$1,0)),"-")</f>
        <v>4.5353776061986144</v>
      </c>
      <c r="H36" s="13">
        <f>IFERROR(INDEX('Raw Ridge Model 6'!$B$2:$BS$300,MATCH('Model 6'!$H$2,'Raw Ridge Model 6'!$A$2:$A$300,0),MATCH('Model 6'!$E36,'Raw Ridge Model 6'!$B$1:$BS$1,0)),"-")</f>
        <v>0.30464309452391769</v>
      </c>
      <c r="I36" s="13">
        <f t="shared" si="0"/>
        <v>14.887511608580182</v>
      </c>
      <c r="J36" s="23">
        <f t="shared" si="1"/>
        <v>3.1021444288696287E-48</v>
      </c>
      <c r="K36" s="13">
        <f>IFERROR(INDEX('Raw Ridge Model 6'!$B$2:$BS$300,MATCH('Model 6'!$K$2,'Raw Ridge Model 6'!$A$2:$A$300,0),MATCH('Model 6'!$E36,'Raw Ridge Model 6'!$B$1:$BS$1,0)),"-")</f>
        <v>1.3783116151363688</v>
      </c>
      <c r="L36" s="25">
        <f>INDEX(Controls!$X$3:$X$200,MATCH('Model 6'!$E36,Controls!$W$3:$W$200,0))</f>
        <v>6409.607</v>
      </c>
      <c r="M36" s="25">
        <v>493920.30199999973</v>
      </c>
      <c r="N36" s="25">
        <f>INDEX(Controls!$AA$3:$AA$200,MATCH('Model 6'!$E36,Controls!$Z$3:$Z$200,0))</f>
        <v>3105.04</v>
      </c>
      <c r="O36" s="25">
        <v>253584.23500000039</v>
      </c>
      <c r="P36" s="14">
        <f t="shared" si="2"/>
        <v>5.8855624955327104E-2</v>
      </c>
      <c r="Q36" s="5">
        <f t="shared" si="3"/>
        <v>5.5533928922477861E-2</v>
      </c>
      <c r="R36" s="62">
        <f t="shared" si="4"/>
        <v>14082.528882350945</v>
      </c>
      <c r="S36" s="27">
        <f>IFERROR($Q36*$O36*Controls!$C$5,"-")</f>
        <v>8759332.9648222886</v>
      </c>
      <c r="T36" s="27" t="str">
        <f>IFERROR(INDEX('Vendor Level Info'!$I$4:$I$50,MATCH(SUBSTITUTE(SUBSTITUTE('Model 6'!$D36,"_pre",""),"_post",""),'Vendor Level Info'!$F$4:$F$50,0)),"-")</f>
        <v>-</v>
      </c>
      <c r="U36" s="375">
        <f t="shared" si="5"/>
        <v>0</v>
      </c>
      <c r="V36" s="27">
        <f>IFERROR($Q36*$O36*Controls!$C$4,"-")</f>
        <v>7435575.2498812992</v>
      </c>
      <c r="W36" s="27">
        <f>IFERROR($T36*(1-Controls!$C$6),0)</f>
        <v>0</v>
      </c>
      <c r="X36" s="77" t="str">
        <f t="shared" si="6"/>
        <v>-</v>
      </c>
      <c r="Y36" s="77">
        <f>IFERROR(R36/INDEX('Vendor Level Info'!$N$4:$N$300,MATCH('Model 6'!$D36,'Vendor Level Info'!$M$4:$M$300,0)),"-")</f>
        <v>1.8607992709237506</v>
      </c>
    </row>
    <row r="37" spans="2:25" x14ac:dyDescent="0.35">
      <c r="B37" s="341">
        <f>IFERROR(INDEX(Controls!$L$4:$L$100,MATCH('Model 6'!$D37,Controls!$J$4:$J$100,0)),"-")</f>
        <v>13</v>
      </c>
      <c r="C37" s="365" t="str">
        <f>IFERROR(INDEX(Controls!$F$4:$F232,MATCH('Model 6'!$E37,Controls!$G$4:$G$200,0)),"-")</f>
        <v>No Ad &amp; Tf</v>
      </c>
      <c r="D37" s="16" t="str">
        <f>IFERROR(INDEX(Controls!$H$4:$H$200,MATCH('Model 6'!$E37,Controls!$G$4:$G$200,0)),"-")</f>
        <v>hcp_grail_sdot</v>
      </c>
      <c r="E37" s="11" t="s">
        <v>19</v>
      </c>
      <c r="F37" s="12">
        <v>1</v>
      </c>
      <c r="G37" s="13">
        <f>IFERROR(INDEX('Raw Ridge Model 6'!$B$2:$BS$300,MATCH('Model 6'!$G$2,'Raw Ridge Model 6'!$A$2:$A$300,0),MATCH('Model 6'!$E37,'Raw Ridge Model 6'!$B$1:$BS$1,0)),"-")</f>
        <v>9.7326988933253596E-3</v>
      </c>
      <c r="H37" s="13">
        <f>IFERROR(INDEX('Raw Ridge Model 6'!$B$2:$BS$300,MATCH('Model 6'!$H$2,'Raw Ridge Model 6'!$A$2:$A$300,0),MATCH('Model 6'!$E37,'Raw Ridge Model 6'!$B$1:$BS$1,0)),"-")</f>
        <v>4.6344580025568387E-4</v>
      </c>
      <c r="I37" s="13">
        <f t="shared" si="0"/>
        <v>21.000727351409402</v>
      </c>
      <c r="J37" s="23">
        <f t="shared" si="1"/>
        <v>5.9541993353148692E-93</v>
      </c>
      <c r="K37" s="13">
        <f>IFERROR(INDEX('Raw Ridge Model 6'!$B$2:$BS$300,MATCH('Model 6'!$K$2,'Raw Ridge Model 6'!$A$2:$A$300,0),MATCH('Model 6'!$E37,'Raw Ridge Model 6'!$B$1:$BS$1,0)),"-")</f>
        <v>1.2628914221875984</v>
      </c>
      <c r="L37" s="25">
        <f>INDEX(Controls!$X$3:$X$200,MATCH('Model 6'!$E37,Controls!$W$3:$W$200,0))</f>
        <v>2527599</v>
      </c>
      <c r="M37" s="25">
        <v>493920.30199999973</v>
      </c>
      <c r="N37" s="25">
        <f>INDEX(Controls!$AA$3:$AA$200,MATCH('Model 6'!$E37,Controls!$Z$3:$Z$200,0))</f>
        <v>1138890</v>
      </c>
      <c r="O37" s="25">
        <v>253584.23500000039</v>
      </c>
      <c r="P37" s="14">
        <f t="shared" si="2"/>
        <v>4.9806334929861418E-2</v>
      </c>
      <c r="Q37" s="5">
        <f t="shared" si="3"/>
        <v>4.3711208792688951E-2</v>
      </c>
      <c r="R37" s="62">
        <f t="shared" si="4"/>
        <v>11084.473442619319</v>
      </c>
      <c r="S37" s="27">
        <f>IFERROR($Q37*$O37*Controls!$C$5,"-")</f>
        <v>6894542.4813092165</v>
      </c>
      <c r="T37" s="27" t="str">
        <f>IFERROR(INDEX('Vendor Level Info'!$I$4:$I$50,MATCH(SUBSTITUTE(SUBSTITUTE('Model 6'!$D37,"_pre",""),"_post",""),'Vendor Level Info'!$F$4:$F$50,0)),"-")</f>
        <v>-</v>
      </c>
      <c r="U37" s="375">
        <f t="shared" si="5"/>
        <v>0</v>
      </c>
      <c r="V37" s="27">
        <f>IFERROR($Q37*$O37*Controls!$C$4,"-")</f>
        <v>5852601.9777030004</v>
      </c>
      <c r="W37" s="27">
        <f>IFERROR($T37*(1-Controls!$C$6),0)</f>
        <v>0</v>
      </c>
      <c r="X37" s="77" t="str">
        <f t="shared" si="6"/>
        <v>-</v>
      </c>
      <c r="Y37" s="77">
        <f>IFERROR(R37/INDEX('Vendor Level Info'!$N$4:$N$300,MATCH('Model 6'!$D37,'Vendor Level Info'!$M$4:$M$300,0)),"-")</f>
        <v>9.7320836363454788E-3</v>
      </c>
    </row>
    <row r="38" spans="2:25" x14ac:dyDescent="0.35">
      <c r="B38" s="341">
        <f>IFERROR(INDEX(Controls!$L$4:$L$100,MATCH('Model 6'!$D38,Controls!$J$4:$J$100,0)),"-")</f>
        <v>14</v>
      </c>
      <c r="C38" s="365" t="str">
        <f>IFERROR(INDEX(Controls!$F$4:$F233,MATCH('Model 6'!$E38,Controls!$G$4:$G$200,0)),"-")</f>
        <v>No Ad &amp; Tf</v>
      </c>
      <c r="D38" s="16" t="str">
        <f>IFERROR(INDEX(Controls!$H$4:$H$200,MATCH('Model 6'!$E38,Controls!$G$4:$G$200,0)),"-")</f>
        <v>hcp_grail_vnrx</v>
      </c>
      <c r="E38" s="11" t="s">
        <v>20</v>
      </c>
      <c r="F38" s="12">
        <v>1</v>
      </c>
      <c r="G38" s="13">
        <f>IFERROR(INDEX('Raw Ridge Model 6'!$B$2:$BS$300,MATCH('Model 6'!$G$2,'Raw Ridge Model 6'!$A$2:$A$300,0),MATCH('Model 6'!$E38,'Raw Ridge Model 6'!$B$1:$BS$1,0)),"-")</f>
        <v>1.4610316289325909</v>
      </c>
      <c r="H38" s="13">
        <f>IFERROR(INDEX('Raw Ridge Model 6'!$B$2:$BS$300,MATCH('Model 6'!$H$2,'Raw Ridge Model 6'!$A$2:$A$300,0),MATCH('Model 6'!$E38,'Raw Ridge Model 6'!$B$1:$BS$1,0)),"-")</f>
        <v>0.10338458433246972</v>
      </c>
      <c r="I38" s="13">
        <f t="shared" si="0"/>
        <v>14.132006607814242</v>
      </c>
      <c r="J38" s="23">
        <f t="shared" si="1"/>
        <v>1.1544504984167566E-43</v>
      </c>
      <c r="K38" s="13">
        <f>IFERROR(INDEX('Raw Ridge Model 6'!$B$2:$BS$300,MATCH('Model 6'!$K$2,'Raw Ridge Model 6'!$A$2:$A$300,0),MATCH('Model 6'!$E38,'Raw Ridge Model 6'!$B$1:$BS$1,0)),"-")</f>
        <v>0.99944949833455432</v>
      </c>
      <c r="L38" s="25">
        <f>INDEX(Controls!$X$3:$X$200,MATCH('Model 6'!$E38,Controls!$W$3:$W$200,0))</f>
        <v>11192.325999999997</v>
      </c>
      <c r="M38" s="25">
        <v>493920.30199999973</v>
      </c>
      <c r="N38" s="25">
        <f>INDEX(Controls!$AA$3:$AA$200,MATCH('Model 6'!$E38,Controls!$Z$3:$Z$200,0))</f>
        <v>5506.0290000000032</v>
      </c>
      <c r="O38" s="25">
        <v>253584.23500000039</v>
      </c>
      <c r="P38" s="14">
        <f t="shared" si="2"/>
        <v>3.3107248722334545E-2</v>
      </c>
      <c r="Q38" s="5">
        <f t="shared" si="3"/>
        <v>3.1723117641047668E-2</v>
      </c>
      <c r="R38" s="62">
        <f t="shared" si="4"/>
        <v>8044.4825188200894</v>
      </c>
      <c r="S38" s="27">
        <f>IFERROR($Q38*$O38*Controls!$C$5,"-")</f>
        <v>5003668.1267060963</v>
      </c>
      <c r="T38" s="27" t="str">
        <f>IFERROR(INDEX('Vendor Level Info'!$I$4:$I$50,MATCH(SUBSTITUTE(SUBSTITUTE('Model 6'!$D38,"_pre",""),"_post",""),'Vendor Level Info'!$F$4:$F$50,0)),"-")</f>
        <v>-</v>
      </c>
      <c r="U38" s="375">
        <f t="shared" si="5"/>
        <v>0</v>
      </c>
      <c r="V38" s="27">
        <f>IFERROR($Q38*$O38*Controls!$C$4,"-")</f>
        <v>4247486.7699370077</v>
      </c>
      <c r="W38" s="27">
        <f>IFERROR($T38*(1-Controls!$C$6),0)</f>
        <v>0</v>
      </c>
      <c r="X38" s="77" t="str">
        <f t="shared" si="6"/>
        <v>-</v>
      </c>
      <c r="Y38" s="77">
        <f>IFERROR(R38/INDEX('Vendor Level Info'!$N$4:$N$300,MATCH('Model 6'!$D38,'Vendor Level Info'!$M$4:$M$300,0)),"-")</f>
        <v>1.461031628932592</v>
      </c>
    </row>
    <row r="39" spans="2:25" x14ac:dyDescent="0.35">
      <c r="B39" s="341">
        <f>IFERROR(INDEX(Controls!$L$4:$L$100,MATCH('Model 6'!$D39,Controls!$J$4:$J$100,0)),"-")</f>
        <v>12</v>
      </c>
      <c r="C39" s="365" t="str">
        <f>IFERROR(INDEX(Controls!$F$4:$F234,MATCH('Model 6'!$E39,Controls!$G$4:$G$200,0)),"-")</f>
        <v>Ad: 70</v>
      </c>
      <c r="D39" s="16" t="str">
        <f>IFERROR(INDEX(Controls!$H$4:$H$200,MATCH('Model 6'!$E39,Controls!$G$4:$G$200,0)),"-")</f>
        <v>hcp_rdtl_totdet</v>
      </c>
      <c r="E39" s="11" t="s">
        <v>464</v>
      </c>
      <c r="F39" s="12">
        <v>1</v>
      </c>
      <c r="G39" s="13">
        <f>IFERROR(INDEX('Raw Ridge Model 6'!$B$2:$BS$300,MATCH('Model 6'!$G$2,'Raw Ridge Model 6'!$A$2:$A$300,0),MATCH('Model 6'!$E39,'Raw Ridge Model 6'!$B$1:$BS$1,0)),"-")</f>
        <v>3.6599760002705567E-2</v>
      </c>
      <c r="H39" s="13">
        <f>IFERROR(INDEX('Raw Ridge Model 6'!$B$2:$BS$300,MATCH('Model 6'!$H$2,'Raw Ridge Model 6'!$A$2:$A$300,0),MATCH('Model 6'!$E39,'Raw Ridge Model 6'!$B$1:$BS$1,0)),"-")</f>
        <v>1.4555901036410101E-3</v>
      </c>
      <c r="I39" s="13">
        <f>IFERROR(G39/H39,"-")</f>
        <v>25.144276476705222</v>
      </c>
      <c r="J39" s="23">
        <f t="shared" si="1"/>
        <v>1.7363029224320157E-130</v>
      </c>
      <c r="K39" s="13">
        <f>IFERROR(INDEX('Raw Ridge Model 6'!$B$2:$BS$300,MATCH('Model 6'!$K$2,'Raw Ridge Model 6'!$A$2:$A$300,0),MATCH('Model 6'!$E39,'Raw Ridge Model 6'!$B$1:$BS$1,0)),"-")</f>
        <v>1.3717448254084821</v>
      </c>
      <c r="L39" s="25">
        <f>INDEX(Controls!$X$3:$X$200,MATCH('Model 6'!$E39,Controls!$W$3:$W$200,0))</f>
        <v>1055081.0817237094</v>
      </c>
      <c r="M39" s="25">
        <v>493920.30199999973</v>
      </c>
      <c r="N39" s="25">
        <f>INDEX(Controls!$AA$3:$AA$200,MATCH('Model 6'!$E39,Controls!$Z$3:$Z$200,0))</f>
        <v>570985.26465100271</v>
      </c>
      <c r="O39" s="25">
        <v>253584.23500000039</v>
      </c>
      <c r="P39" s="14">
        <f t="shared" si="2"/>
        <v>7.8182075565872894E-2</v>
      </c>
      <c r="Q39" s="5">
        <f t="shared" si="3"/>
        <v>8.2410184731349673E-2</v>
      </c>
      <c r="R39" s="62">
        <f t="shared" si="4"/>
        <v>20897.923651308021</v>
      </c>
      <c r="S39" s="27">
        <f>IFERROR($Q39*$O39*Controls!$C$5,"-")</f>
        <v>12998508.51111359</v>
      </c>
      <c r="T39" s="27">
        <f>IFERROR(INDEX('Vendor Level Info'!$I$4:$I$50,MATCH(SUBSTITUTE(SUBSTITUTE('Model 6'!$D39,"_pre",""),"_post",""),'Vendor Level Info'!$F$4:$F$50,0)),"-")</f>
        <v>0</v>
      </c>
      <c r="U39" s="375">
        <f t="shared" si="5"/>
        <v>0</v>
      </c>
      <c r="V39" s="27">
        <f>IFERROR($Q39*$O39*Controls!$C$4,"-")</f>
        <v>11034103.687890636</v>
      </c>
      <c r="W39" s="27">
        <f>IFERROR($T39*(1-Controls!$C$6),0)</f>
        <v>0</v>
      </c>
      <c r="X39" s="77" t="str">
        <f t="shared" si="6"/>
        <v>-</v>
      </c>
      <c r="Y39" s="77">
        <f>IFERROR(R39/INDEX('Vendor Level Info'!$N$4:$N$300,MATCH('Model 6'!$D39,'Vendor Level Info'!$M$4:$M$300,0)),"-")</f>
        <v>0.12336072519292832</v>
      </c>
    </row>
    <row r="40" spans="2:25" x14ac:dyDescent="0.35">
      <c r="B40" s="341">
        <f>IFERROR(INDEX(Controls!$L$4:$L$100,MATCH('Model 6'!$D40,Controls!$J$4:$J$100,0)),"-")</f>
        <v>5.5</v>
      </c>
      <c r="C40" s="365" t="str">
        <f>IFERROR(INDEX(Controls!$F$4:$F235,MATCH('Model 6'!$E40,Controls!$G$4:$G$200,0)),"-")</f>
        <v>No Ad &amp; Tf</v>
      </c>
      <c r="D40" s="16" t="str">
        <f>IFERROR(INDEX(Controls!$H$4:$H$200,MATCH('Model 6'!$E40,Controls!$G$4:$G$200,0)),"-")</f>
        <v>hcp_npp_eng</v>
      </c>
      <c r="E40" s="11" t="s">
        <v>323</v>
      </c>
      <c r="F40" s="12">
        <v>1</v>
      </c>
      <c r="G40" s="13">
        <f>IFERROR(INDEX('Raw Ridge Model 6'!$B$2:$BS$300,MATCH('Model 6'!$G$2,'Raw Ridge Model 6'!$A$2:$A$300,0),MATCH('Model 6'!$E40,'Raw Ridge Model 6'!$B$1:$BS$1,0)),"-")</f>
        <v>2.8306660810797732E-2</v>
      </c>
      <c r="H40" s="13">
        <f>IFERROR(INDEX('Raw Ridge Model 6'!$B$2:$BS$300,MATCH('Model 6'!$H$2,'Raw Ridge Model 6'!$A$2:$A$300,0),MATCH('Model 6'!$E40,'Raw Ridge Model 6'!$B$1:$BS$1,0)),"-")</f>
        <v>2.9241944838528217E-3</v>
      </c>
      <c r="I40" s="13">
        <f>IFERROR(G40/H40,"-")</f>
        <v>9.6801566951531264</v>
      </c>
      <c r="J40" s="23">
        <f t="shared" si="1"/>
        <v>2.7280791586759052E-21</v>
      </c>
      <c r="K40" s="13">
        <f>IFERROR(INDEX('Raw Ridge Model 6'!$B$2:$BS$300,MATCH('Model 6'!$K$2,'Raw Ridge Model 6'!$A$2:$A$300,0),MATCH('Model 6'!$E40,'Raw Ridge Model 6'!$B$1:$BS$1,0)),"-")</f>
        <v>1.3564325222104865</v>
      </c>
      <c r="L40" s="25">
        <f>INDEX(Controls!$X$3:$X$200,MATCH('Model 6'!$E40,Controls!$W$3:$W$200,0))</f>
        <v>474277</v>
      </c>
      <c r="M40" s="25">
        <v>493920.30199999973</v>
      </c>
      <c r="N40" s="25">
        <f>INDEX(Controls!$AA$3:$AA$200,MATCH('Model 6'!$E40,Controls!$Z$3:$Z$200,0))</f>
        <v>263229</v>
      </c>
      <c r="O40" s="25">
        <v>253584.23500000039</v>
      </c>
      <c r="P40" s="14">
        <f t="shared" si="2"/>
        <v>2.7180899661343995E-2</v>
      </c>
      <c r="Q40" s="5">
        <f t="shared" si="3"/>
        <v>2.938326989674837E-2</v>
      </c>
      <c r="R40" s="62">
        <f t="shared" si="4"/>
        <v>7451.1340185654763</v>
      </c>
      <c r="S40" s="27">
        <f>IFERROR($Q40*$O40*Controls!$C$5,"-")</f>
        <v>4634605.3595477259</v>
      </c>
      <c r="T40" s="27" t="str">
        <f>IFERROR(INDEX('Vendor Level Info'!$I$4:$I$50,MATCH(SUBSTITUTE(SUBSTITUTE('Model 6'!$D40,"_pre",""),"_post",""),'Vendor Level Info'!$F$4:$F$50,0)),"-")</f>
        <v>-</v>
      </c>
      <c r="U40" s="375">
        <f t="shared" si="5"/>
        <v>0</v>
      </c>
      <c r="V40" s="27">
        <f>IFERROR($Q40*$O40*Controls!$C$4,"-")</f>
        <v>3934198.7618025714</v>
      </c>
      <c r="W40" s="27">
        <f>IFERROR($T40*(1-Controls!$C$6),0)</f>
        <v>0</v>
      </c>
      <c r="X40" s="77" t="str">
        <f t="shared" si="6"/>
        <v>-</v>
      </c>
      <c r="Y40" s="77" t="str">
        <f>IFERROR(R40/INDEX('Vendor Level Info'!$N$4:$N$300,MATCH('Model 6'!$D40,'Vendor Level Info'!$M$4:$M$300,0)),"-")</f>
        <v>-</v>
      </c>
    </row>
    <row r="41" spans="2:25" x14ac:dyDescent="0.35">
      <c r="B41" s="341">
        <f>IFERROR(INDEX(Controls!$L$4:$L$100,MATCH('Model 6'!$D41,Controls!$J$4:$J$100,0)),"-")</f>
        <v>10.5</v>
      </c>
      <c r="C41" s="365" t="str">
        <f>IFERROR(INDEX(Controls!$F$4:$F236,MATCH('Model 6'!$E41,Controls!$G$4:$G$200,0)),"-")</f>
        <v>No Ad &amp; Tf</v>
      </c>
      <c r="D41" s="16" t="str">
        <f>IFERROR(INDEX(Controls!$H$4:$H$200,MATCH('Model 6'!$E41,Controls!$G$4:$G$200,0)),"-")</f>
        <v>pp_any</v>
      </c>
      <c r="E41" s="11" t="s">
        <v>366</v>
      </c>
      <c r="F41" s="12">
        <v>1</v>
      </c>
      <c r="G41" s="13">
        <f>IFERROR(INDEX('Raw Ridge Model 6'!$B$2:$BS$300,MATCH('Model 6'!$G$2,'Raw Ridge Model 6'!$A$2:$A$300,0),MATCH('Model 6'!$E41,'Raw Ridge Model 6'!$B$1:$BS$1,0)),"-")</f>
        <v>2.8007959250371257E-2</v>
      </c>
      <c r="H41" s="13">
        <f>IFERROR(INDEX('Raw Ridge Model 6'!$B$2:$BS$300,MATCH('Model 6'!$H$2,'Raw Ridge Model 6'!$A$2:$A$300,0),MATCH('Model 6'!$E41,'Raw Ridge Model 6'!$B$1:$BS$1,0)),"-")</f>
        <v>1.5164541202913545E-3</v>
      </c>
      <c r="I41" s="13">
        <f>IFERROR(G41/H41,"-")</f>
        <v>18.469374625715758</v>
      </c>
      <c r="J41" s="23">
        <f t="shared" si="1"/>
        <v>8.1831585301720355E-73</v>
      </c>
      <c r="K41" s="13">
        <f>IFERROR(INDEX('Raw Ridge Model 6'!$B$2:$BS$300,MATCH('Model 6'!$K$2,'Raw Ridge Model 6'!$A$2:$A$300,0),MATCH('Model 6'!$E41,'Raw Ridge Model 6'!$B$1:$BS$1,0)),"-")</f>
        <v>1.3858073635514232</v>
      </c>
      <c r="L41" s="25">
        <f>INDEX(Controls!$X$3:$X$200,MATCH('Model 6'!$E41,Controls!$W$3:$W$200,0))</f>
        <v>1004762</v>
      </c>
      <c r="M41" s="25">
        <v>493920.30199999973</v>
      </c>
      <c r="N41" s="25">
        <f>INDEX(Controls!$AA$3:$AA$200,MATCH('Model 6'!$E41,Controls!$Z$3:$Z$200,0))</f>
        <v>490815</v>
      </c>
      <c r="O41" s="25">
        <v>253584.23500000039</v>
      </c>
      <c r="P41" s="14">
        <f t="shared" si="2"/>
        <v>5.6975453404872471E-2</v>
      </c>
      <c r="Q41" s="5">
        <f t="shared" si="3"/>
        <v>5.4209704792850977E-2</v>
      </c>
      <c r="R41" s="62">
        <f t="shared" si="4"/>
        <v>13746.726519470969</v>
      </c>
      <c r="S41" s="27">
        <f>IFERROR($Q41*$O41*Controls!$C$5,"-")</f>
        <v>8550463.8951109424</v>
      </c>
      <c r="T41" s="27" t="str">
        <f>IFERROR(INDEX('Vendor Level Info'!$I$4:$I$50,MATCH(SUBSTITUTE(SUBSTITUTE('Model 6'!$D41,"_pre",""),"_post",""),'Vendor Level Info'!$F$4:$F$50,0)),"-")</f>
        <v>-</v>
      </c>
      <c r="U41" s="375">
        <f t="shared" si="5"/>
        <v>0</v>
      </c>
      <c r="V41" s="27">
        <f>IFERROR($Q41*$O41*Controls!$C$4,"-")</f>
        <v>7258271.6022806717</v>
      </c>
      <c r="W41" s="27">
        <f>IFERROR($T41*(1-Controls!$C$6),0)</f>
        <v>0</v>
      </c>
      <c r="X41" s="77" t="str">
        <f t="shared" si="6"/>
        <v>-</v>
      </c>
      <c r="Y41" s="77" t="str">
        <f>IFERROR(R41/INDEX('Vendor Level Info'!$N$4:$N$300,MATCH('Model 6'!$D41,'Vendor Level Info'!$M$4:$M$300,0)),"-")</f>
        <v>-</v>
      </c>
    </row>
    <row r="42" spans="2:25" x14ac:dyDescent="0.35">
      <c r="B42" s="341">
        <f>IFERROR(INDEX(Controls!$L$4:$L$100,MATCH('Model 6'!$D42,Controls!$J$4:$J$100,0)),"-")</f>
        <v>11</v>
      </c>
      <c r="C42" s="365" t="str">
        <f>IFERROR(INDEX(Controls!$F$4:$F237,MATCH('Model 6'!$E42,Controls!$G$4:$G$200,0)),"-")</f>
        <v>No Ad &amp; Tf</v>
      </c>
      <c r="D42" s="16" t="str">
        <f>IFERROR(INDEX(Controls!$H$4:$H$200,MATCH('Model 6'!$E42,Controls!$G$4:$G$200,0)),"-")</f>
        <v>webmd</v>
      </c>
      <c r="E42" s="11" t="s">
        <v>113</v>
      </c>
      <c r="F42" s="12">
        <v>1</v>
      </c>
      <c r="G42" s="13">
        <f>IFERROR(INDEX('Raw Ridge Model 6'!$B$2:$BS$300,MATCH('Model 6'!$G$2,'Raw Ridge Model 6'!$A$2:$A$300,0),MATCH('Model 6'!$E42,'Raw Ridge Model 6'!$B$1:$BS$1,0)),"-")</f>
        <v>0.11484773443766627</v>
      </c>
      <c r="H42" s="13">
        <f>IFERROR(INDEX('Raw Ridge Model 6'!$B$2:$BS$300,MATCH('Model 6'!$H$2,'Raw Ridge Model 6'!$A$2:$A$300,0),MATCH('Model 6'!$E42,'Raw Ridge Model 6'!$B$1:$BS$1,0)),"-")</f>
        <v>9.9063741458006414E-3</v>
      </c>
      <c r="I42" s="13">
        <f>IFERROR(G42/H42,"-")</f>
        <v>11.593316863198709</v>
      </c>
      <c r="J42" s="23">
        <f t="shared" si="1"/>
        <v>6.1926028705210748E-30</v>
      </c>
      <c r="K42" s="13">
        <f>IFERROR(INDEX('Raw Ridge Model 6'!$B$2:$BS$300,MATCH('Model 6'!$K$2,'Raw Ridge Model 6'!$A$2:$A$300,0),MATCH('Model 6'!$E42,'Raw Ridge Model 6'!$B$1:$BS$1,0)),"-")</f>
        <v>1.0598954263988438</v>
      </c>
      <c r="L42" s="25">
        <f>INDEX(Controls!$X$3:$X$200,MATCH('Model 6'!$E42,Controls!$W$3:$W$200,0))</f>
        <v>64834</v>
      </c>
      <c r="M42" s="25">
        <v>493920.30199999973</v>
      </c>
      <c r="N42" s="25">
        <f>INDEX(Controls!$AA$3:$AA$200,MATCH('Model 6'!$E42,Controls!$Z$3:$Z$200,0))</f>
        <v>0</v>
      </c>
      <c r="O42" s="25">
        <v>253584.23500000039</v>
      </c>
      <c r="P42" s="14">
        <f t="shared" si="2"/>
        <v>1.507538358796124E-2</v>
      </c>
      <c r="Q42" s="5">
        <f t="shared" si="3"/>
        <v>0</v>
      </c>
      <c r="R42" s="62">
        <f t="shared" si="4"/>
        <v>0</v>
      </c>
      <c r="S42" s="27">
        <f>IFERROR($Q42*$O42*Controls!$C$5,"-")</f>
        <v>0</v>
      </c>
      <c r="T42" s="27" t="str">
        <f>IFERROR(INDEX('Vendor Level Info'!$I$4:$I$50,MATCH(SUBSTITUTE(SUBSTITUTE('Model 6'!$D42,"_pre",""),"_post",""),'Vendor Level Info'!$F$4:$F$50,0)),"-")</f>
        <v>-</v>
      </c>
      <c r="U42" s="375">
        <f t="shared" si="5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6"/>
        <v>-</v>
      </c>
      <c r="Y42" s="77" t="str">
        <f>IFERROR(R42/INDEX('Vendor Level Info'!$N$4:$N$300,MATCH('Model 6'!$D42,'Vendor Level Info'!$M$4:$M$300,0)),"-")</f>
        <v>-</v>
      </c>
    </row>
    <row r="43" spans="2:25" x14ac:dyDescent="0.35">
      <c r="B43" s="341">
        <f>IFERROR(INDEX(Controls!$L$4:$L$100,MATCH('Model 6'!$D43,Controls!$J$4:$J$100,0)),"-")</f>
        <v>9</v>
      </c>
      <c r="C43" s="365" t="str">
        <f>IFERROR(INDEX(Controls!$F$4:$F238,MATCH('Model 6'!$E43,Controls!$G$4:$G$200,0)),"-")</f>
        <v>No Ad &amp; Tf</v>
      </c>
      <c r="D43" s="16" t="str">
        <f>IFERROR(INDEX(Controls!$H$4:$H$200,MATCH('Model 6'!$E43,Controls!$G$4:$G$200,0)),"-")</f>
        <v>cw_comm</v>
      </c>
      <c r="E43" s="11" t="s">
        <v>111</v>
      </c>
      <c r="F43" s="12">
        <v>1</v>
      </c>
      <c r="G43" s="13">
        <f>IFERROR(INDEX('Raw Ridge Model 6'!$B$2:$BS$300,MATCH('Model 6'!$G$2,'Raw Ridge Model 6'!$A$2:$A$300,0),MATCH('Model 6'!$E43,'Raw Ridge Model 6'!$B$1:$BS$1,0)),"-")</f>
        <v>0.17641818675753276</v>
      </c>
      <c r="H43" s="13">
        <f>IFERROR(INDEX('Raw Ridge Model 6'!$B$2:$BS$300,MATCH('Model 6'!$H$2,'Raw Ridge Model 6'!$A$2:$A$300,0),MATCH('Model 6'!$E43,'Raw Ridge Model 6'!$B$1:$BS$1,0)),"-")</f>
        <v>5.7915082563226757E-3</v>
      </c>
      <c r="I43" s="13">
        <f t="shared" ref="I43" si="7">IFERROR(G43/H43,"-")</f>
        <v>30.46152728262701</v>
      </c>
      <c r="J43" s="23">
        <f t="shared" ref="J43" si="8">IFERROR(_xlfn.T.DIST(I43,5040,FALSE),"-")</f>
        <v>4.1497206423716217E-186</v>
      </c>
      <c r="K43" s="13">
        <f>IFERROR(INDEX('Raw Ridge Model 6'!$B$2:$BS$300,MATCH('Model 6'!$K$2,'Raw Ridge Model 6'!$A$2:$A$300,0),MATCH('Model 6'!$E43,'Raw Ridge Model 6'!$B$1:$BS$1,0)),"-")</f>
        <v>1.1914395624509704</v>
      </c>
      <c r="L43" s="25">
        <f>INDEX(Controls!$X$3:$X$200,MATCH('Model 6'!$E43,Controls!$W$3:$W$200,0))</f>
        <v>149006</v>
      </c>
      <c r="M43" s="25">
        <v>493920.30199999973</v>
      </c>
      <c r="N43" s="25">
        <f>INDEX(Controls!$AA$3:$AA$200,MATCH('Model 6'!$E43,Controls!$Z$3:$Z$200,0))</f>
        <v>135460</v>
      </c>
      <c r="O43" s="25">
        <v>253584.23500000039</v>
      </c>
      <c r="P43" s="14">
        <f t="shared" ref="P43" si="9">IFERROR(G43*L43/M43,"-")</f>
        <v>5.3221882618611091E-2</v>
      </c>
      <c r="Q43" s="15">
        <f t="shared" ref="Q43" si="10">IFERROR(G43*N43/O43,"-")</f>
        <v>9.4239326739595439E-2</v>
      </c>
      <c r="R43" s="62">
        <f t="shared" si="4"/>
        <v>23897.60757817539</v>
      </c>
      <c r="S43" s="27">
        <f>IFERROR($Q43*$O43*Controls!$C$5,"-")</f>
        <v>14864311.913625093</v>
      </c>
      <c r="T43" s="27">
        <f>IFERROR(INDEX('Vendor Level Info'!$I$4:$I$50,MATCH(SUBSTITUTE(SUBSTITUTE('Model 6'!$D43,"_pre",""),"_post",""),'Vendor Level Info'!$F$4:$F$50,0)),"-")</f>
        <v>607005</v>
      </c>
      <c r="U43" s="375">
        <f t="shared" si="5"/>
        <v>24.487956299577586</v>
      </c>
      <c r="V43" s="27">
        <f>IFERROR($Q43*$O43*Controls!$C$4,"-")</f>
        <v>12617936.801276606</v>
      </c>
      <c r="W43" s="27">
        <f>IFERROR($T43*(1-Controls!$C$6),0)</f>
        <v>467393.85000000003</v>
      </c>
      <c r="X43" s="77">
        <f t="shared" si="6"/>
        <v>26.996368910880204</v>
      </c>
      <c r="Y43" s="77">
        <f>IFERROR(R43/INDEX('Vendor Level Info'!$N$4:$N$300,MATCH('Model 6'!$D43,'Vendor Level Info'!$M$4:$M$300,0)),"-")</f>
        <v>0.16036833098354811</v>
      </c>
    </row>
    <row r="44" spans="2:25" x14ac:dyDescent="0.35">
      <c r="B44" s="341" t="str">
        <f>IFERROR(INDEX(Controls!$L$4:$L$100,MATCH('Model 6'!$D44,Controls!$J$4:$J$100,0)),"-")</f>
        <v>-</v>
      </c>
      <c r="C44" s="365" t="str">
        <f>IFERROR(INDEX(Controls!$F$4:$F239,MATCH('Model 6'!$E44,Controls!$G$4:$G$200,0)),"-")</f>
        <v>-</v>
      </c>
      <c r="D44" s="16" t="str">
        <f>IFERROR(INDEX(Controls!$H$4:$H$200,MATCH('Model 6'!$E44,Controls!$G$4:$G$200,0)),"-")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62">
        <f t="shared" si="4"/>
        <v>0</v>
      </c>
      <c r="S44" s="27">
        <f>IFERROR($Q44*$O44*Controls!$C$5,"-")</f>
        <v>0</v>
      </c>
      <c r="T44" s="27" t="str">
        <f>IFERROR(INDEX('Vendor Level Info'!$I$4:$I$50,MATCH(SUBSTITUTE(SUBSTITUTE('Model 6'!$D44,"_pre",""),"_post",""),'Vendor Level Info'!$F$4:$F$50,0)),"-")</f>
        <v>-</v>
      </c>
      <c r="U44" s="375">
        <f t="shared" si="5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6"/>
        <v>-</v>
      </c>
      <c r="Y44" s="77" t="str">
        <f>IFERROR(R44/INDEX('Vendor Level Info'!$N$4:$N$300,MATCH('Model 6'!$D44,'Vendor Level Info'!$M$4:$M$300,0)),"-")</f>
        <v>-</v>
      </c>
    </row>
    <row r="45" spans="2:25" x14ac:dyDescent="0.35">
      <c r="B45" s="341" t="str">
        <f>IFERROR(INDEX(Controls!$L$4:$L$100,MATCH('Model 6'!$D45,Controls!$J$4:$J$100,0)),"-")</f>
        <v>-</v>
      </c>
      <c r="C45" s="365" t="str">
        <f>IFERROR(INDEX(Controls!$F$4:$F240,MATCH('Model 6'!$E45,Controls!$G$4:$G$200,0)),"-")</f>
        <v>-</v>
      </c>
      <c r="D45" s="342" t="str">
        <f>IFERROR(INDEX(Controls!$H$4:$H$200,MATCH('Model 6'!$E45,Controls!$G$4:$G$200,0)),"-")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4"/>
        <v>0</v>
      </c>
      <c r="S45" s="27">
        <f>IFERROR($Q45*$O45*Controls!$C$5,"-")</f>
        <v>0</v>
      </c>
      <c r="T45" s="27" t="str">
        <f>IFERROR(INDEX('Vendor Level Info'!$I$4:$I$50,MATCH(SUBSTITUTE(SUBSTITUTE('Model 6'!$D45,"_pre",""),"_post",""),'Vendor Level Info'!$F$4:$F$50,0)),"-")</f>
        <v>-</v>
      </c>
      <c r="U45" s="375">
        <f t="shared" si="5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6"/>
        <v>-</v>
      </c>
      <c r="Y45" s="77" t="str">
        <f>IFERROR(R45/INDEX('Vendor Level Info'!$N$4:$N$300,MATCH('Model 6'!$D45,'Vendor Level Info'!$M$4:$M$300,0)),"-")</f>
        <v>-</v>
      </c>
    </row>
    <row r="46" spans="2:25" x14ac:dyDescent="0.35">
      <c r="B46" s="341" t="str">
        <f>IFERROR(INDEX(Controls!$L$4:$L$100,MATCH('Model 6'!$D46,Controls!$J$4:$J$100,0)),"-")</f>
        <v>-</v>
      </c>
      <c r="C46" s="365" t="str">
        <f>IFERROR(INDEX(Controls!$F$4:$F241,MATCH('Model 6'!$E46,Controls!$G$4:$G$200,0)),"-")</f>
        <v>-</v>
      </c>
      <c r="D46" s="342" t="str">
        <f>IFERROR(INDEX(Controls!$H$4:$H$200,MATCH('Model 6'!$E46,Controls!$G$4:$G$200,0)),"-")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6'!$D46,"_pre",""),"_post",""),'Vendor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6'!$D46,'Vendor Level Info'!$M$4:$M$300,0)),"-")</f>
        <v>-</v>
      </c>
    </row>
    <row r="47" spans="2:25" x14ac:dyDescent="0.35">
      <c r="B47" s="341" t="str">
        <f>IFERROR(INDEX(Controls!$L$4:$L$100,MATCH('Model 6'!$D47,Controls!$J$4:$J$100,0)),"-")</f>
        <v>-</v>
      </c>
      <c r="C47" s="365" t="str">
        <f>IFERROR(INDEX(Controls!$F$4:$F242,MATCH('Model 6'!$E47,Controls!$G$4:$G$200,0)),"-")</f>
        <v>-</v>
      </c>
      <c r="D47" s="342" t="str">
        <f>IFERROR(INDEX(Controls!$H$4:$H$200,MATCH('Model 6'!$E47,Controls!$G$4:$G$200,0)),"-")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6'!$D47,"_pre",""),"_post",""),'Vendor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6'!$D47,'Vendor Level Info'!$M$4:$M$300,0)),"-")</f>
        <v>-</v>
      </c>
    </row>
    <row r="48" spans="2:25" x14ac:dyDescent="0.35">
      <c r="B48" s="341" t="str">
        <f>IFERROR(INDEX(Controls!$L$4:$L$100,MATCH('Model 6'!$D48,Controls!$J$4:$J$100,0)),"-")</f>
        <v>-</v>
      </c>
      <c r="C48" s="365" t="str">
        <f>IFERROR(INDEX(Controls!$F$4:$F243,MATCH('Model 6'!$E48,Controls!$G$4:$G$200,0)),"-")</f>
        <v>-</v>
      </c>
      <c r="D48" s="342" t="str">
        <f>IFERROR(INDEX(Controls!$H$4:$H$200,MATCH('Model 6'!$E48,Controls!$G$4:$G$200,0)),"-")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6'!$D48,"_pre",""),"_post",""),'Vendor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6'!$D48,'Vendor Level Info'!$M$4:$M$300,0)),"-")</f>
        <v>-</v>
      </c>
    </row>
    <row r="49" spans="2:25" x14ac:dyDescent="0.35">
      <c r="B49" s="341" t="str">
        <f>IFERROR(INDEX(Controls!$L$4:$L$100,MATCH('Model 6'!$D49,Controls!$J$4:$J$100,0)),"-")</f>
        <v>-</v>
      </c>
      <c r="C49" s="365" t="str">
        <f>IFERROR(INDEX(Controls!$F$4:$F244,MATCH('Model 6'!$E49,Controls!$G$4:$G$200,0)),"-")</f>
        <v>-</v>
      </c>
      <c r="D49" s="342" t="str">
        <f>IFERROR(INDEX(Controls!$H$4:$H$200,MATCH('Model 6'!$E49,Controls!$G$4:$G$200,0)),"-")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6'!$D49,"_pre",""),"_post",""),'Vendor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6'!$D49,'Vendor Level Info'!$M$4:$M$300,0)),"-")</f>
        <v>-</v>
      </c>
    </row>
    <row r="50" spans="2:25" x14ac:dyDescent="0.35">
      <c r="B50" s="341" t="str">
        <f>IFERROR(INDEX(Controls!$L$4:$L$100,MATCH('Model 6'!$D50,Controls!$J$4:$J$100,0)),"-")</f>
        <v>-</v>
      </c>
      <c r="C50" s="365" t="str">
        <f>IFERROR(INDEX(Controls!$F$4:$F245,MATCH('Model 6'!$E50,Controls!$G$4:$G$200,0)),"-")</f>
        <v>-</v>
      </c>
      <c r="D50" s="342" t="str">
        <f>IFERROR(INDEX(Controls!$H$4:$H$200,MATCH('Model 6'!$E50,Controls!$G$4:$G$200,0)),"-")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6'!$D50,"_pre",""),"_post",""),'Vendor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6'!$D50,'Vendor Level Info'!$M$4:$M$300,0)),"-")</f>
        <v>-</v>
      </c>
    </row>
    <row r="51" spans="2:25" x14ac:dyDescent="0.35">
      <c r="B51" s="341" t="str">
        <f>IFERROR(INDEX(Controls!$L$4:$L$100,MATCH('Model 6'!$D51,Controls!$J$4:$J$100,0)),"-")</f>
        <v>-</v>
      </c>
      <c r="C51" s="365" t="str">
        <f>IFERROR(INDEX(Controls!$F$4:$F246,MATCH('Model 6'!$E51,Controls!$G$4:$G$200,0)),"-")</f>
        <v>-</v>
      </c>
      <c r="D51" s="342" t="str">
        <f>IFERROR(INDEX(Controls!$H$4:$H$200,MATCH('Model 6'!$E51,Controls!$G$4:$G$200,0)),"-")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6'!$D51,"_pre",""),"_post",""),'Vendor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6'!$D51,'Vendor Level Info'!$M$4:$M$300,0)),"-")</f>
        <v>-</v>
      </c>
    </row>
    <row r="52" spans="2:25" x14ac:dyDescent="0.35">
      <c r="B52" s="341" t="str">
        <f>IFERROR(INDEX(Controls!$L$4:$L$100,MATCH('Model 6'!$D52,Controls!$J$4:$J$100,0)),"-")</f>
        <v>-</v>
      </c>
      <c r="C52" s="365" t="str">
        <f>IFERROR(INDEX(Controls!$F$4:$F247,MATCH('Model 6'!$E52,Controls!$G$4:$G$200,0)),"-")</f>
        <v>-</v>
      </c>
      <c r="D52" s="342" t="str">
        <f>IFERROR(INDEX(Controls!$H$4:$H$200,MATCH('Model 6'!$E52,Controls!$G$4:$G$200,0)),"-")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6'!$D52,"_pre",""),"_post",""),'Vendor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6'!$D52,'Vendor Level Info'!$M$4:$M$300,0)),"-")</f>
        <v>-</v>
      </c>
    </row>
    <row r="53" spans="2:25" x14ac:dyDescent="0.35">
      <c r="B53" s="341" t="str">
        <f>IFERROR(INDEX(Controls!$L$4:$L$100,MATCH('Model 6'!$D53,Controls!$J$4:$J$100,0)),"-")</f>
        <v>-</v>
      </c>
      <c r="C53" s="365" t="str">
        <f>IFERROR(INDEX(Controls!$F$4:$F248,MATCH('Model 6'!$E53,Controls!$G$4:$G$200,0)),"-")</f>
        <v>-</v>
      </c>
      <c r="D53" s="342" t="str">
        <f>IFERROR(INDEX(Controls!$H$4:$H$200,MATCH('Model 6'!$E53,Controls!$G$4:$G$200,0)),"-")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6'!$D53,"_pre",""),"_post",""),'Vendor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6'!$D53,'Vendor Level Info'!$M$4:$M$300,0)),"-")</f>
        <v>-</v>
      </c>
    </row>
    <row r="54" spans="2:25" x14ac:dyDescent="0.35">
      <c r="B54" s="341" t="str">
        <f>IFERROR(INDEX(Controls!$L$4:$L$100,MATCH('Model 6'!$D54,Controls!$J$4:$J$100,0)),"-")</f>
        <v>-</v>
      </c>
      <c r="C54" s="365" t="str">
        <f>IFERROR(INDEX(Controls!$F$4:$F249,MATCH('Model 6'!$E54,Controls!$G$4:$G$200,0)),"-")</f>
        <v>-</v>
      </c>
      <c r="D54" s="342" t="str">
        <f>IFERROR(INDEX(Controls!$H$4:$H$200,MATCH('Model 6'!$E54,Controls!$G$4:$G$200,0)),"-")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6'!$D54,"_pre",""),"_post",""),'Vendor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6'!$D54,'Vendor Level Info'!$M$4:$M$300,0)),"-")</f>
        <v>-</v>
      </c>
    </row>
    <row r="55" spans="2:25" x14ac:dyDescent="0.35">
      <c r="B55" s="341" t="str">
        <f>IFERROR(INDEX(Controls!$L$4:$L$100,MATCH('Model 6'!$D55,Controls!$J$4:$J$100,0)),"-")</f>
        <v>-</v>
      </c>
      <c r="C55" s="365" t="str">
        <f>IFERROR(INDEX(Controls!$F$4:$F250,MATCH('Model 6'!$E55,Controls!$G$4:$G$200,0)),"-")</f>
        <v>-</v>
      </c>
      <c r="D55" s="342" t="str">
        <f>IFERROR(INDEX(Controls!$H$4:$H$200,MATCH('Model 6'!$E55,Controls!$G$4:$G$200,0)),"-")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6'!$D55,"_pre",""),"_post",""),'Vendor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6'!$D55,'Vendor Level Info'!$M$4:$M$300,0)),"-")</f>
        <v>-</v>
      </c>
    </row>
    <row r="56" spans="2:25" x14ac:dyDescent="0.35">
      <c r="B56" s="341" t="str">
        <f>IFERROR(INDEX(Controls!$L$4:$L$100,MATCH('Model 6'!$D56,Controls!$J$4:$J$100,0)),"-")</f>
        <v>-</v>
      </c>
      <c r="C56" s="365" t="str">
        <f>IFERROR(INDEX(Controls!$F$4:$F251,MATCH('Model 6'!$E56,Controls!$G$4:$G$200,0)),"-")</f>
        <v>-</v>
      </c>
      <c r="D56" s="342" t="str">
        <f>IFERROR(INDEX(Controls!$H$4:$H$200,MATCH('Model 6'!$E56,Controls!$G$4:$G$200,0)),"-")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6'!$D56,"_pre",""),"_post",""),'Vendor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6'!$D56,'Vendor Level Info'!$M$4:$M$300,0)),"-")</f>
        <v>-</v>
      </c>
    </row>
    <row r="57" spans="2:25" x14ac:dyDescent="0.35">
      <c r="B57" s="341" t="str">
        <f>IFERROR(INDEX(Controls!$L$4:$L$100,MATCH('Model 6'!$D57,Controls!$J$4:$J$100,0)),"-")</f>
        <v>-</v>
      </c>
      <c r="C57" s="365" t="str">
        <f>IFERROR(INDEX(Controls!$F$4:$F252,MATCH('Model 6'!$E57,Controls!$G$4:$G$200,0)),"-")</f>
        <v>-</v>
      </c>
      <c r="D57" s="342" t="str">
        <f>IFERROR(INDEX(Controls!$H$4:$H$200,MATCH('Model 6'!$E57,Controls!$G$4:$G$200,0)),"-")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6'!$D57,"_pre",""),"_post",""),'Vendor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6'!$D57,'Vendor Level Info'!$M$4:$M$300,0)),"-")</f>
        <v>-</v>
      </c>
    </row>
    <row r="58" spans="2:25" x14ac:dyDescent="0.35">
      <c r="B58" s="341" t="str">
        <f>IFERROR(INDEX(Controls!$L$4:$L$100,MATCH('Model 6'!$D58,Controls!$J$4:$J$100,0)),"-")</f>
        <v>-</v>
      </c>
      <c r="C58" s="365" t="str">
        <f>IFERROR(INDEX(Controls!$F$4:$F253,MATCH('Model 6'!$E58,Controls!$G$4:$G$200,0)),"-")</f>
        <v>-</v>
      </c>
      <c r="D58" s="342" t="str">
        <f>IFERROR(INDEX(Controls!$H$4:$H$200,MATCH('Model 6'!$E58,Controls!$G$4:$G$200,0)),"-")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6'!$D58,"_pre",""),"_post",""),'Vendor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6'!$D58,'Vendor Level Info'!$M$4:$M$300,0)),"-")</f>
        <v>-</v>
      </c>
    </row>
    <row r="59" spans="2:25" x14ac:dyDescent="0.35">
      <c r="B59" s="341" t="str">
        <f>IFERROR(INDEX(Controls!$L$4:$L$100,MATCH('Model 6'!$D59,Controls!$J$4:$J$100,0)),"-")</f>
        <v>-</v>
      </c>
      <c r="C59" s="365" t="str">
        <f>IFERROR(INDEX(Controls!$F$4:$F254,MATCH('Model 6'!$E59,Controls!$G$4:$G$200,0)),"-")</f>
        <v>-</v>
      </c>
      <c r="D59" s="342" t="str">
        <f>IFERROR(INDEX(Controls!$H$4:$H$200,MATCH('Model 6'!$E59,Controls!$G$4:$G$200,0)),"-")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6'!$D59,"_pre",""),"_post",""),'Vendor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6'!$D59,'Vendor Level Info'!$M$4:$M$300,0)),"-")</f>
        <v>-</v>
      </c>
    </row>
    <row r="60" spans="2:25" x14ac:dyDescent="0.35">
      <c r="B60" s="341" t="str">
        <f>IFERROR(INDEX(Controls!$L$4:$L$100,MATCH('Model 6'!$D60,Controls!$J$4:$J$100,0)),"-")</f>
        <v>-</v>
      </c>
      <c r="C60" s="365" t="str">
        <f>IFERROR(INDEX(Controls!$F$4:$F255,MATCH('Model 6'!$E60,Controls!$G$4:$G$200,0)),"-")</f>
        <v>-</v>
      </c>
      <c r="D60" s="342" t="str">
        <f>IFERROR(INDEX(Controls!$H$4:$H$200,MATCH('Model 6'!$E60,Controls!$G$4:$G$200,0)),"-")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6'!$D60,"_pre",""),"_post",""),'Vendor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6'!$D60,'Vendor Level Info'!$M$4:$M$300,0)),"-")</f>
        <v>-</v>
      </c>
    </row>
    <row r="61" spans="2:25" x14ac:dyDescent="0.35">
      <c r="B61" s="341" t="str">
        <f>IFERROR(INDEX(Controls!$L$4:$L$100,MATCH('Model 6'!$D61,Controls!$J$4:$J$100,0)),"-")</f>
        <v>-</v>
      </c>
      <c r="C61" s="365" t="str">
        <f>IFERROR(INDEX(Controls!$F$4:$F256,MATCH('Model 6'!$E61,Controls!$G$4:$G$200,0)),"-")</f>
        <v>-</v>
      </c>
      <c r="D61" s="342" t="str">
        <f>IFERROR(INDEX(Controls!$H$4:$H$200,MATCH('Model 6'!$E61,Controls!$G$4:$G$200,0)),"-")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6'!$D61,"_pre",""),"_post",""),'Vendor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6'!$D61,'Vendor Level Info'!$M$4:$M$300,0)),"-")</f>
        <v>-</v>
      </c>
    </row>
    <row r="62" spans="2:25" x14ac:dyDescent="0.35">
      <c r="B62" s="341" t="str">
        <f>IFERROR(INDEX(Controls!$L$4:$L$100,MATCH('Model 6'!$D62,Controls!$J$4:$J$100,0)),"-")</f>
        <v>-</v>
      </c>
      <c r="C62" s="365" t="str">
        <f>IFERROR(INDEX(Controls!$F$4:$F257,MATCH('Model 6'!$E62,Controls!$G$4:$G$200,0)),"-")</f>
        <v>-</v>
      </c>
      <c r="D62" s="342" t="str">
        <f>IFERROR(INDEX(Controls!$H$4:$H$200,MATCH('Model 6'!$E62,Controls!$G$4:$G$200,0)),"-")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6'!$D62,"_pre",""),"_post",""),'Vendor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6'!$D62,'Vendor Level Info'!$M$4:$M$300,0)),"-")</f>
        <v>-</v>
      </c>
    </row>
    <row r="63" spans="2:25" x14ac:dyDescent="0.35">
      <c r="B63" s="341" t="str">
        <f>IFERROR(INDEX(Controls!$L$4:$L$100,MATCH('Model 6'!$D63,Controls!$J$4:$J$100,0)),"-")</f>
        <v>-</v>
      </c>
      <c r="C63" s="365" t="str">
        <f>IFERROR(INDEX(Controls!$F$4:$F258,MATCH('Model 6'!$E63,Controls!$G$4:$G$200,0)),"-")</f>
        <v>-</v>
      </c>
      <c r="D63" s="342" t="str">
        <f>IFERROR(INDEX(Controls!$H$4:$H$200,MATCH('Model 6'!$E63,Controls!$G$4:$G$200,0)),"-")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6'!$D63,"_pre",""),"_post",""),'Vendor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6'!$D63,'Vendor Level Info'!$M$4:$M$300,0)),"-")</f>
        <v>-</v>
      </c>
    </row>
    <row r="64" spans="2:25" x14ac:dyDescent="0.35">
      <c r="B64" s="341" t="str">
        <f>IFERROR(INDEX(Controls!$L$4:$L$100,MATCH('Model 6'!$D64,Controls!$J$4:$J$100,0)),"-")</f>
        <v>-</v>
      </c>
      <c r="C64" s="365" t="str">
        <f>IFERROR(INDEX(Controls!$F$4:$F259,MATCH('Model 6'!$E64,Controls!$G$4:$G$200,0)),"-")</f>
        <v>-</v>
      </c>
      <c r="D64" s="342" t="str">
        <f>IFERROR(INDEX(Controls!$H$4:$H$200,MATCH('Model 6'!$E64,Controls!$G$4:$G$200,0)),"-")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6'!$D64,"_pre",""),"_post",""),'Vendor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6'!$D64,'Vendor Level Info'!$M$4:$M$300,0)),"-")</f>
        <v>-</v>
      </c>
    </row>
    <row r="65" spans="2:25" x14ac:dyDescent="0.35">
      <c r="B65" s="341" t="str">
        <f>IFERROR(INDEX(Controls!$L$4:$L$100,MATCH('Model 6'!$D65,Controls!$J$4:$J$100,0)),"-")</f>
        <v>-</v>
      </c>
      <c r="C65" s="365" t="str">
        <f>IFERROR(INDEX(Controls!$F$4:$F260,MATCH('Model 6'!$E65,Controls!$G$4:$G$200,0)),"-")</f>
        <v>-</v>
      </c>
      <c r="D65" s="342" t="str">
        <f>IFERROR(INDEX(Controls!$H$4:$H$200,MATCH('Model 6'!$E65,Controls!$G$4:$G$200,0)),"-")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6'!$D65,"_pre",""),"_post",""),'Vendor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6'!$D65,'Vendor Level Info'!$M$4:$M$300,0)),"-")</f>
        <v>-</v>
      </c>
    </row>
    <row r="66" spans="2:25" x14ac:dyDescent="0.35">
      <c r="B66" s="341" t="str">
        <f>IFERROR(INDEX(Controls!$L$4:$L$100,MATCH('Model 6'!$D66,Controls!$J$4:$J$100,0)),"-")</f>
        <v>-</v>
      </c>
      <c r="C66" s="365" t="str">
        <f>IFERROR(INDEX(Controls!$F$4:$F261,MATCH('Model 6'!$E66,Controls!$G$4:$G$200,0)),"-")</f>
        <v>-</v>
      </c>
      <c r="D66" s="342" t="str">
        <f>IFERROR(INDEX(Controls!$H$4:$H$200,MATCH('Model 6'!$E66,Controls!$G$4:$G$200,0)),"-")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6'!$D66,"_pre",""),"_post",""),'Vendor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6'!$D66,'Vendor Level Info'!$M$4:$M$300,0)),"-")</f>
        <v>-</v>
      </c>
    </row>
    <row r="67" spans="2:25" x14ac:dyDescent="0.35">
      <c r="B67" s="341" t="str">
        <f>IFERROR(INDEX(Controls!$L$4:$L$100,MATCH('Model 6'!$D67,Controls!$J$4:$J$100,0)),"-")</f>
        <v>-</v>
      </c>
      <c r="C67" s="365" t="str">
        <f>IFERROR(INDEX(Controls!$F$4:$F262,MATCH('Model 6'!$E67,Controls!$G$4:$G$200,0)),"-")</f>
        <v>-</v>
      </c>
      <c r="D67" s="342" t="str">
        <f>IFERROR(INDEX(Controls!$H$4:$H$200,MATCH('Model 6'!$E67,Controls!$G$4:$G$200,0)),"-")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6'!$D67,"_pre",""),"_post",""),'Vendor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6'!$D67,'Vendor Level Info'!$M$4:$M$300,0)),"-")</f>
        <v>-</v>
      </c>
    </row>
    <row r="68" spans="2:25" x14ac:dyDescent="0.35">
      <c r="B68" s="341" t="str">
        <f>IFERROR(INDEX(Controls!$L$4:$L$100,MATCH('Model 6'!$D68,Controls!$J$4:$J$100,0)),"-")</f>
        <v>-</v>
      </c>
      <c r="C68" s="365" t="str">
        <f>IFERROR(INDEX(Controls!$F$4:$F263,MATCH('Model 6'!$E68,Controls!$G$4:$G$200,0)),"-")</f>
        <v>-</v>
      </c>
      <c r="D68" s="342" t="str">
        <f>IFERROR(INDEX(Controls!$H$4:$H$200,MATCH('Model 6'!$E68,Controls!$G$4:$G$200,0)),"-")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6'!$D68,"_pre",""),"_post",""),'Vendor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6'!$D68,'Vendor Level Info'!$M$4:$M$300,0)),"-")</f>
        <v>-</v>
      </c>
    </row>
    <row r="69" spans="2:25" x14ac:dyDescent="0.35">
      <c r="B69" s="341" t="str">
        <f>IFERROR(INDEX(Controls!$L$4:$L$100,MATCH('Model 6'!$D69,Controls!$J$4:$J$100,0)),"-")</f>
        <v>-</v>
      </c>
      <c r="C69" s="365" t="str">
        <f>IFERROR(INDEX(Controls!$F$4:$F264,MATCH('Model 6'!$E69,Controls!$G$4:$G$200,0)),"-")</f>
        <v>-</v>
      </c>
      <c r="D69" s="342" t="str">
        <f>IFERROR(INDEX(Controls!$H$4:$H$200,MATCH('Model 6'!$E69,Controls!$G$4:$G$200,0)),"-")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6'!$D69,"_pre",""),"_post",""),'Vendor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6'!$D69,'Vendor Level Info'!$M$4:$M$300,0)),"-")</f>
        <v>-</v>
      </c>
    </row>
    <row r="70" spans="2:25" x14ac:dyDescent="0.35">
      <c r="B70" s="341" t="str">
        <f>IFERROR(INDEX(Controls!$L$4:$L$100,MATCH('Model 6'!$D70,Controls!$J$4:$J$100,0)),"-")</f>
        <v>-</v>
      </c>
      <c r="C70" s="365" t="str">
        <f>IFERROR(INDEX(Controls!$F$4:$F265,MATCH('Model 6'!$E70,Controls!$G$4:$G$200,0)),"-")</f>
        <v>-</v>
      </c>
      <c r="D70" s="342" t="str">
        <f>IFERROR(INDEX(Controls!$H$4:$H$200,MATCH('Model 6'!$E70,Controls!$G$4:$G$200,0)),"-")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6'!$D70,"_pre",""),"_post",""),'Vendor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6'!$D70,'Vendor Level Info'!$M$4:$M$300,0)),"-")</f>
        <v>-</v>
      </c>
    </row>
    <row r="71" spans="2:25" x14ac:dyDescent="0.35">
      <c r="B71" s="341" t="str">
        <f>IFERROR(INDEX(Controls!$L$4:$L$100,MATCH('Model 6'!$D71,Controls!$J$4:$J$100,0)),"-")</f>
        <v>-</v>
      </c>
      <c r="C71" s="365" t="str">
        <f>IFERROR(INDEX(Controls!$F$4:$F266,MATCH('Model 6'!$E71,Controls!$G$4:$G$200,0)),"-")</f>
        <v>-</v>
      </c>
      <c r="D71" s="342" t="str">
        <f>IFERROR(INDEX(Controls!$H$4:$H$200,MATCH('Model 6'!$E71,Controls!$G$4:$G$200,0)),"-")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6'!$D71,"_pre",""),"_post",""),'Vendor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6'!$D71,'Vendor Level Info'!$M$4:$M$300,0)),"-")</f>
        <v>-</v>
      </c>
    </row>
    <row r="72" spans="2:25" ht="15" thickBot="1" x14ac:dyDescent="0.4">
      <c r="B72" s="343" t="str">
        <f>IFERROR(INDEX(Controls!$L$4:$L$100,MATCH('Model 6'!$D72,Controls!$J$4:$J$100,0)),"-")</f>
        <v>-</v>
      </c>
      <c r="C72" s="366" t="str">
        <f>IFERROR(INDEX(Controls!$F$4:$F267,MATCH('Model 6'!$E72,Controls!$G$4:$G$200,0)),"-")</f>
        <v>-</v>
      </c>
      <c r="D72" s="344" t="str">
        <f>IFERROR(INDEX(Controls!$H$4:$H$200,MATCH('Model 6'!$E72,Controls!$G$4:$G$200,0)),"-")</f>
        <v>-</v>
      </c>
      <c r="E72" s="17"/>
      <c r="F72" s="12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6'!$D72,"_pre",""),"_post",""),'Vendor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6'!$D72,'Vendor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CBD2416-CF16-4A64-9486-75D0FE1C6ECA}">
          <x14:formula1>
            <xm:f>Controls!$U$3:$U$100</xm:f>
          </x14:formula1>
          <xm:sqref>E2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68D8-1770-4169-9AE4-F2282DC574F2}">
  <sheetPr codeName="Sheet11"/>
  <dimension ref="A1:AU156"/>
  <sheetViews>
    <sheetView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K29" sqref="K29"/>
    </sheetView>
  </sheetViews>
  <sheetFormatPr defaultRowHeight="14.5" x14ac:dyDescent="0.35"/>
  <cols>
    <col min="1" max="1" width="12.54296875" bestFit="1" customWidth="1"/>
    <col min="2" max="2" width="9" bestFit="1" customWidth="1"/>
    <col min="3" max="3" width="10.08984375" customWidth="1"/>
    <col min="4" max="4" width="12.26953125" bestFit="1" customWidth="1"/>
    <col min="5" max="5" width="8" bestFit="1" customWidth="1"/>
    <col min="6" max="6" width="9.54296875" bestFit="1" customWidth="1"/>
    <col min="7" max="7" width="11.81640625" bestFit="1" customWidth="1"/>
    <col min="8" max="8" width="12.453125" bestFit="1" customWidth="1"/>
    <col min="9" max="9" width="15.81640625" bestFit="1" customWidth="1"/>
    <col min="10" max="10" width="12.54296875" bestFit="1" customWidth="1"/>
    <col min="11" max="11" width="17.453125" bestFit="1" customWidth="1"/>
    <col min="12" max="12" width="12.54296875" bestFit="1" customWidth="1"/>
    <col min="13" max="13" width="11.81640625" bestFit="1" customWidth="1"/>
    <col min="14" max="14" width="12.81640625" bestFit="1" customWidth="1"/>
    <col min="15" max="15" width="17.7265625" bestFit="1" customWidth="1"/>
    <col min="16" max="17" width="13.36328125" bestFit="1" customWidth="1"/>
    <col min="18" max="18" width="14.26953125" bestFit="1" customWidth="1"/>
    <col min="19" max="20" width="12.453125" bestFit="1" customWidth="1"/>
    <col min="21" max="23" width="11.81640625" bestFit="1" customWidth="1"/>
    <col min="24" max="25" width="12.453125" bestFit="1" customWidth="1"/>
    <col min="26" max="26" width="11.81640625" bestFit="1" customWidth="1"/>
    <col min="27" max="29" width="12.453125" bestFit="1" customWidth="1"/>
    <col min="30" max="30" width="11.81640625" bestFit="1" customWidth="1"/>
    <col min="31" max="47" width="12.453125" bestFit="1" customWidth="1"/>
    <col min="48" max="48" width="12.26953125" bestFit="1" customWidth="1"/>
  </cols>
  <sheetData>
    <row r="1" spans="1:47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18</v>
      </c>
      <c r="J1" t="s">
        <v>257</v>
      </c>
      <c r="K1" t="s">
        <v>179</v>
      </c>
      <c r="L1" t="s">
        <v>384</v>
      </c>
      <c r="M1" t="s">
        <v>463</v>
      </c>
      <c r="N1" t="s">
        <v>181</v>
      </c>
      <c r="O1" t="s">
        <v>429</v>
      </c>
      <c r="P1" t="s">
        <v>19</v>
      </c>
      <c r="Q1" t="s">
        <v>20</v>
      </c>
      <c r="R1" t="s">
        <v>464</v>
      </c>
      <c r="S1" t="s">
        <v>323</v>
      </c>
      <c r="T1" t="s">
        <v>366</v>
      </c>
      <c r="U1" t="s">
        <v>113</v>
      </c>
      <c r="V1" t="s">
        <v>111</v>
      </c>
      <c r="W1" t="s">
        <v>8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28</v>
      </c>
    </row>
    <row r="2" spans="1:47" x14ac:dyDescent="0.35">
      <c r="A2" t="str">
        <f>C2&amp;E2</f>
        <v>PARMS</v>
      </c>
      <c r="B2" t="s">
        <v>375</v>
      </c>
      <c r="C2" t="s">
        <v>376</v>
      </c>
      <c r="D2" t="s">
        <v>28</v>
      </c>
      <c r="G2">
        <v>23.500324704486683</v>
      </c>
      <c r="H2">
        <v>-1262.8085804751115</v>
      </c>
      <c r="I2">
        <v>0.70596425748400449</v>
      </c>
      <c r="J2">
        <v>6.2892951803739973E-4</v>
      </c>
      <c r="K2">
        <v>0.38511657467523153</v>
      </c>
      <c r="L2">
        <v>5.0450245363000717E-2</v>
      </c>
      <c r="M2">
        <v>3.2808559828469161E-6</v>
      </c>
      <c r="N2">
        <v>-1.4317545781322885E-3</v>
      </c>
      <c r="O2">
        <v>-0.88600889960069162</v>
      </c>
      <c r="P2">
        <v>5.6971520429747744E-3</v>
      </c>
      <c r="Q2">
        <v>0.7090222522701739</v>
      </c>
      <c r="R2">
        <v>1.3106682648707086E-2</v>
      </c>
      <c r="S2">
        <v>-8.241901571285902E-2</v>
      </c>
      <c r="T2">
        <v>-2.0332228145092598E-3</v>
      </c>
      <c r="U2">
        <v>0.10503459829394557</v>
      </c>
      <c r="V2">
        <v>0.14444674459835621</v>
      </c>
      <c r="W2">
        <v>54.725619605151174</v>
      </c>
      <c r="X2">
        <v>1206.1417441590177</v>
      </c>
      <c r="Y2">
        <v>1156.5448284082015</v>
      </c>
      <c r="Z2">
        <v>1096.8378093972067</v>
      </c>
      <c r="AA2">
        <v>1048.4243547265323</v>
      </c>
      <c r="AB2">
        <v>988.0052217809066</v>
      </c>
      <c r="AC2">
        <v>944.40526511656071</v>
      </c>
      <c r="AD2">
        <v>877.35655979692615</v>
      </c>
      <c r="AE2">
        <v>825.50443346439999</v>
      </c>
      <c r="AF2">
        <v>774.07861642200908</v>
      </c>
      <c r="AG2">
        <v>721.00705518557731</v>
      </c>
      <c r="AH2">
        <v>668.62770703012768</v>
      </c>
      <c r="AI2">
        <v>612.74875708546472</v>
      </c>
      <c r="AJ2">
        <v>554.78504606099614</v>
      </c>
      <c r="AK2">
        <v>506.14330389269981</v>
      </c>
      <c r="AL2">
        <v>442.3423214717032</v>
      </c>
      <c r="AM2">
        <v>390.11224837094863</v>
      </c>
      <c r="AN2">
        <v>336.74383750582388</v>
      </c>
      <c r="AO2">
        <v>282.96349569946966</v>
      </c>
      <c r="AP2">
        <v>219.71130836980532</v>
      </c>
      <c r="AQ2">
        <v>167.25187756591765</v>
      </c>
      <c r="AR2">
        <v>109.2059210053997</v>
      </c>
      <c r="AS2">
        <v>44.5111254507637</v>
      </c>
      <c r="AT2">
        <v>0</v>
      </c>
      <c r="AU2">
        <v>-1</v>
      </c>
    </row>
    <row r="3" spans="1:47" x14ac:dyDescent="0.35">
      <c r="A3" t="str">
        <f t="shared" ref="A3:A66" si="0">C3&amp;E3</f>
        <v>SEB</v>
      </c>
      <c r="B3" t="s">
        <v>375</v>
      </c>
      <c r="C3" t="s">
        <v>377</v>
      </c>
      <c r="D3" t="s">
        <v>28</v>
      </c>
      <c r="G3">
        <v>23.500324704486683</v>
      </c>
      <c r="H3">
        <v>55.566588875361141</v>
      </c>
      <c r="I3">
        <v>8.7432359238820562E-3</v>
      </c>
      <c r="J3">
        <v>4.587192977538881E-5</v>
      </c>
      <c r="K3">
        <v>2.4566335770750763E-2</v>
      </c>
      <c r="L3">
        <v>3.6963144766481645E-3</v>
      </c>
      <c r="M3">
        <v>3.3976323901806093E-6</v>
      </c>
      <c r="N3">
        <v>3.8216820656816254E-4</v>
      </c>
      <c r="O3">
        <v>0.43556989670223922</v>
      </c>
      <c r="P3">
        <v>5.587621818927543E-4</v>
      </c>
      <c r="Q3">
        <v>0.10577578078751078</v>
      </c>
      <c r="R3">
        <v>2.757820251609441E-3</v>
      </c>
      <c r="S3">
        <v>5.4110163639260293E-3</v>
      </c>
      <c r="T3">
        <v>2.7361805061507922E-3</v>
      </c>
      <c r="U3">
        <v>1.3945954742216413E-2</v>
      </c>
      <c r="V3">
        <v>9.0071527712939879E-3</v>
      </c>
      <c r="W3">
        <v>2.3637550521687918</v>
      </c>
      <c r="X3">
        <v>53.201536458234195</v>
      </c>
      <c r="Y3">
        <v>50.83793678368059</v>
      </c>
      <c r="Z3">
        <v>48.478794501008686</v>
      </c>
      <c r="AA3">
        <v>46.121759182053005</v>
      </c>
      <c r="AB3">
        <v>43.748296976274986</v>
      </c>
      <c r="AC3">
        <v>41.413162095479919</v>
      </c>
      <c r="AD3">
        <v>39.01411499713145</v>
      </c>
      <c r="AE3">
        <v>36.657812536454955</v>
      </c>
      <c r="AF3">
        <v>34.314543284131162</v>
      </c>
      <c r="AG3">
        <v>31.96592330531751</v>
      </c>
      <c r="AH3">
        <v>29.616829683368746</v>
      </c>
      <c r="AI3">
        <v>27.208197847481667</v>
      </c>
      <c r="AJ3">
        <v>24.840626941963222</v>
      </c>
      <c r="AK3">
        <v>22.523701197558125</v>
      </c>
      <c r="AL3">
        <v>20.16855560619447</v>
      </c>
      <c r="AM3">
        <v>17.816957714614929</v>
      </c>
      <c r="AN3">
        <v>15.477077312430216</v>
      </c>
      <c r="AO3">
        <v>13.137982093378413</v>
      </c>
      <c r="AP3">
        <v>10.791964692467792</v>
      </c>
      <c r="AQ3">
        <v>8.4857003853780686</v>
      </c>
      <c r="AR3">
        <v>6.1794362955733471</v>
      </c>
      <c r="AS3">
        <v>4.0662794670580915</v>
      </c>
      <c r="AU3">
        <v>-1</v>
      </c>
    </row>
    <row r="4" spans="1:47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I4">
        <v>14.224442556812381</v>
      </c>
      <c r="J4">
        <v>4.3475411459380853</v>
      </c>
      <c r="K4">
        <v>6.7565406427317187</v>
      </c>
      <c r="L4">
        <v>27.617973591218956</v>
      </c>
      <c r="M4">
        <v>8.0359462534744619</v>
      </c>
      <c r="N4">
        <v>1.4099325494405452</v>
      </c>
      <c r="O4">
        <v>4.4734828477007609</v>
      </c>
      <c r="P4">
        <v>2.9146569317474187</v>
      </c>
      <c r="Q4">
        <v>1.6610667501506642</v>
      </c>
      <c r="R4">
        <v>7.8179408106936314</v>
      </c>
      <c r="S4">
        <v>7.3740945978460024</v>
      </c>
      <c r="T4">
        <v>7.1630688527167239</v>
      </c>
      <c r="U4">
        <v>3.3349965668288517</v>
      </c>
      <c r="V4">
        <v>4.575399688361248</v>
      </c>
      <c r="W4">
        <v>3.7181668562834056</v>
      </c>
      <c r="X4">
        <v>0.93446066279906703</v>
      </c>
      <c r="Y4">
        <v>0.96957394060782254</v>
      </c>
      <c r="Z4">
        <v>0.93242256162416648</v>
      </c>
      <c r="AA4">
        <v>0.89623892842565545</v>
      </c>
      <c r="AB4">
        <v>0.90245670479798623</v>
      </c>
      <c r="AC4">
        <v>0.94465500885243536</v>
      </c>
      <c r="AD4">
        <v>0.97113783259707109</v>
      </c>
      <c r="AE4">
        <v>1.0115128064712067</v>
      </c>
      <c r="AF4">
        <v>1.0504191096381803</v>
      </c>
      <c r="AG4">
        <v>1.2017356901699123</v>
      </c>
      <c r="AH4">
        <v>1.0989544267450275</v>
      </c>
      <c r="AI4">
        <v>1.2186870891004298</v>
      </c>
      <c r="AJ4">
        <v>1.2715516404258758</v>
      </c>
      <c r="AK4">
        <v>1.3029228966227662</v>
      </c>
      <c r="AL4">
        <v>1.3522803656490083</v>
      </c>
      <c r="AM4">
        <v>1.4145914479312958</v>
      </c>
      <c r="AN4">
        <v>1.4933318208344168</v>
      </c>
      <c r="AO4">
        <v>1.6045225611862881</v>
      </c>
      <c r="AP4">
        <v>1.6301084117183469</v>
      </c>
      <c r="AQ4">
        <v>1.7132753278411155</v>
      </c>
      <c r="AR4">
        <v>1.8793350075674575</v>
      </c>
      <c r="AS4">
        <v>1.9818370319359169</v>
      </c>
      <c r="AT4">
        <v>1.9342477430242293</v>
      </c>
      <c r="AU4">
        <v>-1</v>
      </c>
    </row>
    <row r="5" spans="1:47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G5">
        <v>23.500324704490552</v>
      </c>
      <c r="H5">
        <v>-7.1608178949565859</v>
      </c>
      <c r="I5">
        <v>0.70596425748405922</v>
      </c>
      <c r="J5">
        <v>6.2892951803659753E-4</v>
      </c>
      <c r="K5">
        <v>0.3851165746756931</v>
      </c>
      <c r="L5">
        <v>5.0450245363078121E-2</v>
      </c>
      <c r="M5">
        <v>3.2808559828862967E-6</v>
      </c>
      <c r="N5">
        <v>-1.4317545781324119E-3</v>
      </c>
      <c r="O5">
        <v>-0.88600889963123497</v>
      </c>
      <c r="P5">
        <v>5.6971520429735713E-3</v>
      </c>
      <c r="Q5">
        <v>0.70902225226914384</v>
      </c>
      <c r="R5">
        <v>1.3106682648672695E-2</v>
      </c>
      <c r="S5">
        <v>-8.2419015712884333E-2</v>
      </c>
      <c r="T5">
        <v>-2.0332228145237153E-3</v>
      </c>
      <c r="U5">
        <v>0.10503459829404427</v>
      </c>
      <c r="V5">
        <v>0.14444674459836251</v>
      </c>
      <c r="W5">
        <v>2.40696283097693</v>
      </c>
      <c r="X5">
        <v>2.8126383529873125</v>
      </c>
      <c r="Y5">
        <v>5.5343793764294942</v>
      </c>
      <c r="Z5">
        <v>-1.8539828604757294</v>
      </c>
      <c r="AA5">
        <v>2.051219243207024</v>
      </c>
      <c r="AB5">
        <v>-6.0492569283720998</v>
      </c>
      <c r="AC5">
        <v>2.6694431815135329</v>
      </c>
      <c r="AD5">
        <v>-12.060605363931385</v>
      </c>
      <c r="AE5">
        <v>-11.594074922404594</v>
      </c>
      <c r="AF5">
        <v>-10.701235190769838</v>
      </c>
      <c r="AG5">
        <v>-11.454139652698162</v>
      </c>
      <c r="AH5">
        <v>-11.514831034091138</v>
      </c>
      <c r="AI5">
        <v>-15.075124204562496</v>
      </c>
      <c r="AJ5">
        <v>-20.720178454805225</v>
      </c>
      <c r="AK5">
        <v>-17.043263849043296</v>
      </c>
      <c r="AL5">
        <v>-28.525589495958222</v>
      </c>
      <c r="AM5">
        <v>-28.43700582234262</v>
      </c>
      <c r="AN5">
        <v>-29.486759913485848</v>
      </c>
      <c r="AO5">
        <v>-30.948444945606212</v>
      </c>
      <c r="AP5">
        <v>-41.881975500752489</v>
      </c>
      <c r="AQ5">
        <v>-42.022749530722848</v>
      </c>
      <c r="AR5">
        <v>-47.750049317171431</v>
      </c>
      <c r="AS5">
        <v>-60.126188097592141</v>
      </c>
      <c r="AT5">
        <v>-52.318656774091657</v>
      </c>
      <c r="AU5">
        <v>-1</v>
      </c>
    </row>
    <row r="6" spans="1:47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G6">
        <v>23.500324704490552</v>
      </c>
      <c r="H6">
        <v>0.70441413291649824</v>
      </c>
      <c r="I6">
        <v>8.7432359238843581E-3</v>
      </c>
      <c r="J6">
        <v>4.5871929775398276E-5</v>
      </c>
      <c r="K6">
        <v>2.4566335770752974E-2</v>
      </c>
      <c r="L6">
        <v>3.6963144766487574E-3</v>
      </c>
      <c r="M6">
        <v>3.3976323901813005E-6</v>
      </c>
      <c r="N6">
        <v>3.8216820656822553E-4</v>
      </c>
      <c r="O6">
        <v>0.43556989670226925</v>
      </c>
      <c r="P6">
        <v>5.5876218189285004E-4</v>
      </c>
      <c r="Q6">
        <v>0.10577578078752999</v>
      </c>
      <c r="R6">
        <v>2.7578202516099644E-3</v>
      </c>
      <c r="S6">
        <v>5.4110163639269652E-3</v>
      </c>
      <c r="T6">
        <v>2.7361805061513087E-3</v>
      </c>
      <c r="U6">
        <v>1.3945954742218559E-2</v>
      </c>
      <c r="V6">
        <v>9.0071527712955284E-3</v>
      </c>
      <c r="W6">
        <v>9.2210363288810673E-2</v>
      </c>
      <c r="X6">
        <v>1.6013506132388831</v>
      </c>
      <c r="Y6">
        <v>1.631159334050714</v>
      </c>
      <c r="Z6">
        <v>1.5996033507713239</v>
      </c>
      <c r="AA6">
        <v>1.5682591146016285</v>
      </c>
      <c r="AB6">
        <v>1.5736897147530895</v>
      </c>
      <c r="AC6">
        <v>1.6100617560369215</v>
      </c>
      <c r="AD6">
        <v>1.6324743081256645</v>
      </c>
      <c r="AE6">
        <v>1.6660637350176888</v>
      </c>
      <c r="AF6">
        <v>1.6978027217094691</v>
      </c>
      <c r="AG6">
        <v>1.8159772275980239</v>
      </c>
      <c r="AH6">
        <v>1.7365838580118655</v>
      </c>
      <c r="AI6">
        <v>1.8287402494317593</v>
      </c>
      <c r="AJ6">
        <v>1.8679830007739309</v>
      </c>
      <c r="AK6">
        <v>1.8908856958510851</v>
      </c>
      <c r="AL6">
        <v>1.9263681521854612</v>
      </c>
      <c r="AM6">
        <v>1.9702504371589189</v>
      </c>
      <c r="AN6">
        <v>2.0243428969795665</v>
      </c>
      <c r="AO6">
        <v>2.0983543642386713</v>
      </c>
      <c r="AP6">
        <v>2.1150184620239734</v>
      </c>
      <c r="AQ6">
        <v>2.1683006443532693</v>
      </c>
      <c r="AR6">
        <v>2.2709523422909363</v>
      </c>
      <c r="AS6">
        <v>2.3320609030013197</v>
      </c>
      <c r="AT6">
        <v>2.3038912101846543</v>
      </c>
      <c r="AU6">
        <v>-1</v>
      </c>
    </row>
    <row r="7" spans="1:47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I7">
        <v>10.03314577981731</v>
      </c>
      <c r="J7">
        <v>3.414280114524745</v>
      </c>
      <c r="K7">
        <v>5.6061556442162725</v>
      </c>
      <c r="L7">
        <v>15.517603550547772</v>
      </c>
      <c r="M7">
        <v>6.512055472179326</v>
      </c>
      <c r="N7">
        <v>1.3409715003347153</v>
      </c>
      <c r="O7">
        <v>3.945977656470248</v>
      </c>
      <c r="P7">
        <v>2.6906282347170674</v>
      </c>
      <c r="Q7">
        <v>1.5829947653407586</v>
      </c>
      <c r="R7">
        <v>6.4578835998224902</v>
      </c>
      <c r="S7">
        <v>5.9435161395838714</v>
      </c>
      <c r="T7">
        <v>5.9877436645661026</v>
      </c>
      <c r="U7">
        <v>2.9360757642323461</v>
      </c>
      <c r="V7">
        <v>3.9445582027969763</v>
      </c>
      <c r="W7">
        <v>3.0244216785066667</v>
      </c>
      <c r="X7">
        <v>0.89236447664038943</v>
      </c>
      <c r="Y7">
        <v>0.93950444932462807</v>
      </c>
      <c r="Z7">
        <v>0.90408548451202242</v>
      </c>
      <c r="AA7">
        <v>0.87524710352061375</v>
      </c>
      <c r="AB7">
        <v>0.88352837440761944</v>
      </c>
      <c r="AC7">
        <v>0.91901449423332293</v>
      </c>
      <c r="AD7">
        <v>0.93598720403530389</v>
      </c>
      <c r="AE7">
        <v>0.96850229649667463</v>
      </c>
      <c r="AF7">
        <v>1.0069370718997273</v>
      </c>
      <c r="AG7">
        <v>1.1310513258856287</v>
      </c>
      <c r="AH7">
        <v>1.0473632739005845</v>
      </c>
      <c r="AI7">
        <v>1.1371900389795451</v>
      </c>
      <c r="AJ7">
        <v>1.1796381298738714</v>
      </c>
      <c r="AK7">
        <v>1.2096233563319978</v>
      </c>
      <c r="AL7">
        <v>1.2495239954147139</v>
      </c>
      <c r="AM7">
        <v>1.2995217009495115</v>
      </c>
      <c r="AN7">
        <v>1.3601856555257248</v>
      </c>
      <c r="AO7">
        <v>1.4419857389178929</v>
      </c>
      <c r="AP7">
        <v>1.4654616713775008</v>
      </c>
      <c r="AQ7">
        <v>1.5345505489610611</v>
      </c>
      <c r="AR7">
        <v>1.6591252428667869</v>
      </c>
      <c r="AS7">
        <v>1.722812019860223</v>
      </c>
      <c r="AT7">
        <v>1.7088386189554496</v>
      </c>
      <c r="AU7">
        <v>-1</v>
      </c>
    </row>
    <row r="8" spans="1:47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G8">
        <v>23.738836762889544</v>
      </c>
      <c r="H8">
        <v>-5.2137597263086866</v>
      </c>
      <c r="I8">
        <v>0.62619964328814792</v>
      </c>
      <c r="J8">
        <v>5.5551249625202513E-4</v>
      </c>
      <c r="K8">
        <v>0.44210313269964058</v>
      </c>
      <c r="L8">
        <v>5.2561914859992363E-2</v>
      </c>
      <c r="M8">
        <v>5.4725341907821208E-6</v>
      </c>
      <c r="N8">
        <v>-1.039352715065006E-3</v>
      </c>
      <c r="O8">
        <v>-0.20476090834616217</v>
      </c>
      <c r="P8">
        <v>6.2931583267692905E-3</v>
      </c>
      <c r="Q8">
        <v>0.83302333174383969</v>
      </c>
      <c r="R8">
        <v>1.771914309799905E-2</v>
      </c>
      <c r="S8">
        <v>-6.3893362370582976E-2</v>
      </c>
      <c r="T8">
        <v>2.8069882543099926E-3</v>
      </c>
      <c r="U8">
        <v>0.11019757500387842</v>
      </c>
      <c r="V8">
        <v>0.15154456189533327</v>
      </c>
      <c r="W8">
        <v>2.0191995017453195</v>
      </c>
      <c r="X8">
        <v>1.7688941761219659</v>
      </c>
      <c r="Y8">
        <v>5.278249848301237</v>
      </c>
      <c r="Z8">
        <v>-1.3916333738494491</v>
      </c>
      <c r="AA8">
        <v>1.429647120028313</v>
      </c>
      <c r="AB8">
        <v>-5.2424429136891959</v>
      </c>
      <c r="AC8">
        <v>1.7956210454579591</v>
      </c>
      <c r="AD8">
        <v>-10.352283643309999</v>
      </c>
      <c r="AE8">
        <v>-9.3607163924155667</v>
      </c>
      <c r="AF8">
        <v>-9.5776583942088074</v>
      </c>
      <c r="AG8">
        <v>-10.929304002202793</v>
      </c>
      <c r="AH8">
        <v>-9.0638036895440699</v>
      </c>
      <c r="AI8">
        <v>-11.80616352593545</v>
      </c>
      <c r="AJ8">
        <v>-16.195008316792194</v>
      </c>
      <c r="AK8">
        <v>-12.570722445244511</v>
      </c>
      <c r="AL8">
        <v>-23.602333405329393</v>
      </c>
      <c r="AM8">
        <v>-23.439387178127781</v>
      </c>
      <c r="AN8">
        <v>-24.819077928841715</v>
      </c>
      <c r="AO8">
        <v>-26.46723819906288</v>
      </c>
      <c r="AP8">
        <v>-35.434384533897877</v>
      </c>
      <c r="AQ8">
        <v>-36.154332214500009</v>
      </c>
      <c r="AR8">
        <v>-41.428498377458737</v>
      </c>
      <c r="AS8">
        <v>-51.679816954989185</v>
      </c>
      <c r="AT8">
        <v>-44.230274094367473</v>
      </c>
      <c r="AU8">
        <v>-1</v>
      </c>
    </row>
    <row r="9" spans="1:47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G9">
        <v>23.738836762889544</v>
      </c>
      <c r="H9">
        <v>0.67703727730648611</v>
      </c>
      <c r="I9">
        <v>7.417519587753954E-3</v>
      </c>
      <c r="J9">
        <v>4.1063910596853451E-5</v>
      </c>
      <c r="K9">
        <v>2.2604574335092126E-2</v>
      </c>
      <c r="L9">
        <v>2.7987938144165823E-3</v>
      </c>
      <c r="M9">
        <v>3.0896016851131705E-6</v>
      </c>
      <c r="N9">
        <v>3.764876469501934E-4</v>
      </c>
      <c r="O9">
        <v>0.41323571614377469</v>
      </c>
      <c r="P9">
        <v>5.4230761333822668E-4</v>
      </c>
      <c r="Q9">
        <v>0.10430809353641843</v>
      </c>
      <c r="R9">
        <v>2.5319227143171083E-3</v>
      </c>
      <c r="S9">
        <v>4.907177748220479E-3</v>
      </c>
      <c r="T9">
        <v>2.5270413752205246E-3</v>
      </c>
      <c r="U9">
        <v>1.3218122003761955E-2</v>
      </c>
      <c r="V9">
        <v>8.4480750858355203E-3</v>
      </c>
      <c r="W9">
        <v>8.4008269309877343E-2</v>
      </c>
      <c r="X9">
        <v>1.5807479465429002</v>
      </c>
      <c r="Y9">
        <v>1.6219628776366901</v>
      </c>
      <c r="Z9">
        <v>1.5910954647198909</v>
      </c>
      <c r="AA9">
        <v>1.5655135491117271</v>
      </c>
      <c r="AB9">
        <v>1.5729022738142064</v>
      </c>
      <c r="AC9">
        <v>1.6041784209955188</v>
      </c>
      <c r="AD9">
        <v>1.6189239401145765</v>
      </c>
      <c r="AE9">
        <v>1.6468036351633002</v>
      </c>
      <c r="AF9">
        <v>1.6791622214990498</v>
      </c>
      <c r="AG9">
        <v>1.7796419979647602</v>
      </c>
      <c r="AH9">
        <v>1.7125377759993961</v>
      </c>
      <c r="AI9">
        <v>1.7844649127928083</v>
      </c>
      <c r="AJ9">
        <v>1.8174643070014986</v>
      </c>
      <c r="AK9">
        <v>1.840418421011909</v>
      </c>
      <c r="AL9">
        <v>1.8705261751197848</v>
      </c>
      <c r="AM9">
        <v>1.907582184175848</v>
      </c>
      <c r="AN9">
        <v>1.951598990554432</v>
      </c>
      <c r="AO9">
        <v>2.0094257913369855</v>
      </c>
      <c r="AP9">
        <v>2.0257167615085567</v>
      </c>
      <c r="AQ9">
        <v>2.0729178391739143</v>
      </c>
      <c r="AR9">
        <v>2.1554158644244561</v>
      </c>
      <c r="AS9">
        <v>2.1963949481244711</v>
      </c>
      <c r="AT9">
        <v>2.1874695421893753</v>
      </c>
      <c r="AU9">
        <v>-1</v>
      </c>
    </row>
    <row r="10" spans="1:47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I10">
        <v>7.5940738760702979</v>
      </c>
      <c r="J10">
        <v>2.85896467103366</v>
      </c>
      <c r="K10">
        <v>4.7829569027042167</v>
      </c>
      <c r="L10">
        <v>9.9720730868678338</v>
      </c>
      <c r="M10">
        <v>5.4240463105427512</v>
      </c>
      <c r="N10">
        <v>1.2813877550472397</v>
      </c>
      <c r="O10">
        <v>3.5330315372277918</v>
      </c>
      <c r="P10">
        <v>2.5002815259782385</v>
      </c>
      <c r="Q10">
        <v>1.5163012735638497</v>
      </c>
      <c r="R10">
        <v>5.4426777207336787</v>
      </c>
      <c r="S10">
        <v>4.9811437079251482</v>
      </c>
      <c r="T10">
        <v>5.0984751775767068</v>
      </c>
      <c r="U10">
        <v>2.6223233139565774</v>
      </c>
      <c r="V10">
        <v>3.4580180406026728</v>
      </c>
      <c r="W10">
        <v>2.5291126251133127</v>
      </c>
      <c r="X10">
        <v>0.86126319545766628</v>
      </c>
      <c r="Y10">
        <v>0.91278676363110955</v>
      </c>
      <c r="Z10">
        <v>0.87898440316150717</v>
      </c>
      <c r="AA10">
        <v>0.85630249744616038</v>
      </c>
      <c r="AB10">
        <v>0.86552531127566501</v>
      </c>
      <c r="AC10">
        <v>0.89606418960966661</v>
      </c>
      <c r="AD10">
        <v>0.9085285377884138</v>
      </c>
      <c r="AE10">
        <v>0.93572839369876526</v>
      </c>
      <c r="AF10">
        <v>0.97123702420434688</v>
      </c>
      <c r="AG10">
        <v>1.0747352351614861</v>
      </c>
      <c r="AH10">
        <v>1.0061751221640625</v>
      </c>
      <c r="AI10">
        <v>1.0747134075304527</v>
      </c>
      <c r="AJ10">
        <v>1.1096020668298634</v>
      </c>
      <c r="AK10">
        <v>1.1384122621770187</v>
      </c>
      <c r="AL10">
        <v>1.1712674639324339</v>
      </c>
      <c r="AM10">
        <v>1.212222269742792</v>
      </c>
      <c r="AN10">
        <v>1.2602077301026324</v>
      </c>
      <c r="AO10">
        <v>1.323053106353695</v>
      </c>
      <c r="AP10">
        <v>1.3439760434052581</v>
      </c>
      <c r="AQ10">
        <v>1.4012558252229679</v>
      </c>
      <c r="AR10">
        <v>1.4973646530955858</v>
      </c>
      <c r="AS10">
        <v>1.5464680138721543</v>
      </c>
      <c r="AT10">
        <v>1.5436391724719944</v>
      </c>
      <c r="AU10">
        <v>-1</v>
      </c>
    </row>
    <row r="11" spans="1:47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G11">
        <v>24.228697445099911</v>
      </c>
      <c r="H11">
        <v>-3.8089523340270155</v>
      </c>
      <c r="I11">
        <v>0.56664532705206039</v>
      </c>
      <c r="J11">
        <v>5.0704084606509835E-4</v>
      </c>
      <c r="K11">
        <v>0.48159965397965016</v>
      </c>
      <c r="L11">
        <v>5.2768810416292035E-2</v>
      </c>
      <c r="M11">
        <v>7.5639477863728987E-6</v>
      </c>
      <c r="N11">
        <v>-7.216698008077531E-4</v>
      </c>
      <c r="O11">
        <v>0.4169101666227335</v>
      </c>
      <c r="P11">
        <v>6.7974827535408804E-3</v>
      </c>
      <c r="Q11">
        <v>0.92958061955070792</v>
      </c>
      <c r="R11">
        <v>2.1255740812388919E-2</v>
      </c>
      <c r="S11">
        <v>-4.873978562241265E-2</v>
      </c>
      <c r="T11">
        <v>6.7964760696593044E-3</v>
      </c>
      <c r="U11">
        <v>0.11287539001896064</v>
      </c>
      <c r="V11">
        <v>0.15709273150845313</v>
      </c>
      <c r="W11">
        <v>1.7327092496649867</v>
      </c>
      <c r="X11">
        <v>0.96043702662415087</v>
      </c>
      <c r="Y11">
        <v>5.0705728818969051</v>
      </c>
      <c r="Z11">
        <v>-1.0189580258358275</v>
      </c>
      <c r="AA11">
        <v>0.91617567260222654</v>
      </c>
      <c r="AB11">
        <v>-4.590392725235378</v>
      </c>
      <c r="AC11">
        <v>1.1264023322739065</v>
      </c>
      <c r="AD11">
        <v>-8.9930648164729607</v>
      </c>
      <c r="AE11">
        <v>-7.617497074826991</v>
      </c>
      <c r="AF11">
        <v>-8.7250568703713522</v>
      </c>
      <c r="AG11">
        <v>-10.638841696150209</v>
      </c>
      <c r="AH11">
        <v>-7.187843604370908</v>
      </c>
      <c r="AI11">
        <v>-9.3617052882463057</v>
      </c>
      <c r="AJ11">
        <v>-12.847806116659175</v>
      </c>
      <c r="AK11">
        <v>-9.2939507012651568</v>
      </c>
      <c r="AL11">
        <v>-19.953918542928371</v>
      </c>
      <c r="AM11">
        <v>-19.751945992789029</v>
      </c>
      <c r="AN11">
        <v>-21.416716095534991</v>
      </c>
      <c r="AO11">
        <v>-23.303276723861892</v>
      </c>
      <c r="AP11">
        <v>-30.706515656737817</v>
      </c>
      <c r="AQ11">
        <v>-31.85508328919089</v>
      </c>
      <c r="AR11">
        <v>-36.83934924847312</v>
      </c>
      <c r="AS11">
        <v>-45.599092697015159</v>
      </c>
      <c r="AT11">
        <v>-38.240780806013476</v>
      </c>
      <c r="AU11">
        <v>-1</v>
      </c>
    </row>
    <row r="12" spans="1:47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G12">
        <v>24.228697445099911</v>
      </c>
      <c r="H12">
        <v>0.66477441984411889</v>
      </c>
      <c r="I12">
        <v>6.5864012084558346E-3</v>
      </c>
      <c r="J12">
        <v>3.8351800573276338E-5</v>
      </c>
      <c r="K12">
        <v>2.1309959497248884E-2</v>
      </c>
      <c r="L12">
        <v>2.289928585038931E-3</v>
      </c>
      <c r="M12">
        <v>2.8779005003961447E-6</v>
      </c>
      <c r="N12">
        <v>3.7562273838781995E-4</v>
      </c>
      <c r="O12">
        <v>0.39908456336435438</v>
      </c>
      <c r="P12">
        <v>5.33560833682454E-4</v>
      </c>
      <c r="Q12">
        <v>0.10419374569935518</v>
      </c>
      <c r="R12">
        <v>2.3723692199335957E-3</v>
      </c>
      <c r="S12">
        <v>4.5850622308819403E-3</v>
      </c>
      <c r="T12">
        <v>2.3799703138153573E-3</v>
      </c>
      <c r="U12">
        <v>1.2749697409449907E-2</v>
      </c>
      <c r="V12">
        <v>8.0731466371088082E-3</v>
      </c>
      <c r="W12">
        <v>7.8407134811498289E-2</v>
      </c>
      <c r="X12">
        <v>1.5850029199237816</v>
      </c>
      <c r="Y12">
        <v>1.6317243296242461</v>
      </c>
      <c r="Z12">
        <v>1.6012262703165263</v>
      </c>
      <c r="AA12">
        <v>1.5804316834480021</v>
      </c>
      <c r="AB12">
        <v>1.5889199159178542</v>
      </c>
      <c r="AC12">
        <v>1.6167083558969852</v>
      </c>
      <c r="AD12">
        <v>1.6279138157758279</v>
      </c>
      <c r="AE12">
        <v>1.6521026436856967</v>
      </c>
      <c r="AF12">
        <v>1.6831574241480149</v>
      </c>
      <c r="AG12">
        <v>1.7705690400627492</v>
      </c>
      <c r="AH12">
        <v>1.7131638820940212</v>
      </c>
      <c r="AI12">
        <v>1.7705510600418599</v>
      </c>
      <c r="AJ12">
        <v>1.7990604270385517</v>
      </c>
      <c r="AK12">
        <v>1.8222665562875411</v>
      </c>
      <c r="AL12">
        <v>1.8483753235869833</v>
      </c>
      <c r="AM12">
        <v>1.8804130274199555</v>
      </c>
      <c r="AN12">
        <v>1.9172696248766516</v>
      </c>
      <c r="AO12">
        <v>1.9644942437664603</v>
      </c>
      <c r="AP12">
        <v>1.9799666989263114</v>
      </c>
      <c r="AQ12">
        <v>2.0217192101513661</v>
      </c>
      <c r="AR12">
        <v>2.089901947494651</v>
      </c>
      <c r="AS12">
        <v>2.1238928021332826</v>
      </c>
      <c r="AT12">
        <v>2.12194937170967</v>
      </c>
      <c r="AU12">
        <v>-1</v>
      </c>
    </row>
    <row r="13" spans="1:47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I13">
        <v>6.0030256827529422</v>
      </c>
      <c r="J13">
        <v>2.4778762848117175</v>
      </c>
      <c r="K13">
        <v>4.1565651826199872</v>
      </c>
      <c r="L13">
        <v>6.9693989944420807</v>
      </c>
      <c r="M13">
        <v>4.6051628108929759</v>
      </c>
      <c r="N13">
        <v>1.2288423830836122</v>
      </c>
      <c r="O13">
        <v>3.1950985520662254</v>
      </c>
      <c r="P13">
        <v>2.3352944616569902</v>
      </c>
      <c r="Q13">
        <v>1.4571161514989575</v>
      </c>
      <c r="R13">
        <v>4.6598645288012257</v>
      </c>
      <c r="S13">
        <v>4.2731815246040856</v>
      </c>
      <c r="T13">
        <v>4.4053230902085874</v>
      </c>
      <c r="U13">
        <v>2.3669903529652281</v>
      </c>
      <c r="V13">
        <v>3.0689565956625997</v>
      </c>
      <c r="W13">
        <v>2.1602137443140599</v>
      </c>
      <c r="X13">
        <v>0.83573773378707983</v>
      </c>
      <c r="Y13">
        <v>0.88848959697067587</v>
      </c>
      <c r="Z13">
        <v>0.8562969666747372</v>
      </c>
      <c r="AA13">
        <v>0.83863180125578451</v>
      </c>
      <c r="AB13">
        <v>0.84830069700714839</v>
      </c>
      <c r="AC13">
        <v>0.87502983843329796</v>
      </c>
      <c r="AD13">
        <v>0.88504776106775473</v>
      </c>
      <c r="AE13">
        <v>0.90838576045886876</v>
      </c>
      <c r="AF13">
        <v>0.94059038256797822</v>
      </c>
      <c r="AG13">
        <v>1.027954488553195</v>
      </c>
      <c r="AH13">
        <v>0.97146345820380531</v>
      </c>
      <c r="AI13">
        <v>1.0244960026784835</v>
      </c>
      <c r="AJ13">
        <v>1.0537289126774387</v>
      </c>
      <c r="AK13">
        <v>1.0813768634147645</v>
      </c>
      <c r="AL13">
        <v>1.1088803765795552</v>
      </c>
      <c r="AM13">
        <v>1.142979472467462</v>
      </c>
      <c r="AN13">
        <v>1.1815812684082849</v>
      </c>
      <c r="AO13">
        <v>1.231098946315464</v>
      </c>
      <c r="AP13">
        <v>1.2498236832124134</v>
      </c>
      <c r="AQ13">
        <v>1.2975554799623985</v>
      </c>
      <c r="AR13">
        <v>1.3730438428451381</v>
      </c>
      <c r="AS13">
        <v>1.4161050649449205</v>
      </c>
      <c r="AT13">
        <v>1.4168927888538845</v>
      </c>
      <c r="AU13">
        <v>-1</v>
      </c>
    </row>
    <row r="14" spans="1:47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G14">
        <v>24.796828054179141</v>
      </c>
      <c r="H14">
        <v>-2.7422339939314444</v>
      </c>
      <c r="I14">
        <v>0.52013773957923071</v>
      </c>
      <c r="J14">
        <v>4.7180070969201303E-4</v>
      </c>
      <c r="K14">
        <v>0.5092412352125304</v>
      </c>
      <c r="L14">
        <v>5.229599580126286E-2</v>
      </c>
      <c r="M14">
        <v>9.4448442956075734E-6</v>
      </c>
      <c r="N14">
        <v>-4.5526111858672772E-4</v>
      </c>
      <c r="O14">
        <v>0.97211200213758342</v>
      </c>
      <c r="P14">
        <v>7.227701561458192E-3</v>
      </c>
      <c r="Q14">
        <v>1.008336362951433</v>
      </c>
      <c r="R14">
        <v>2.4032279661965923E-2</v>
      </c>
      <c r="S14">
        <v>-3.6265609281424721E-2</v>
      </c>
      <c r="T14">
        <v>1.0120205623972081E-2</v>
      </c>
      <c r="U14">
        <v>0.11431125798885079</v>
      </c>
      <c r="V14">
        <v>0.16140393474580139</v>
      </c>
      <c r="W14">
        <v>1.5122020810690802</v>
      </c>
      <c r="X14">
        <v>0.34305104898314981</v>
      </c>
      <c r="Y14">
        <v>4.9013013549847013</v>
      </c>
      <c r="Z14">
        <v>-0.71298848287567029</v>
      </c>
      <c r="AA14">
        <v>0.49681164619980261</v>
      </c>
      <c r="AB14">
        <v>-4.0486839352631758</v>
      </c>
      <c r="AC14">
        <v>0.6065699137440933</v>
      </c>
      <c r="AD14">
        <v>-7.902138734761718</v>
      </c>
      <c r="AE14">
        <v>-6.2381300646884661</v>
      </c>
      <c r="AF14">
        <v>-8.0623856139296688</v>
      </c>
      <c r="AG14">
        <v>-10.463794263631792</v>
      </c>
      <c r="AH14">
        <v>-5.7166680468047728</v>
      </c>
      <c r="AI14">
        <v>-7.4789686196337701</v>
      </c>
      <c r="AJ14">
        <v>-10.275198557881783</v>
      </c>
      <c r="AK14">
        <v>-6.7968309194942504</v>
      </c>
      <c r="AL14">
        <v>-17.144792863620626</v>
      </c>
      <c r="AM14">
        <v>-16.925088944171534</v>
      </c>
      <c r="AN14">
        <v>-18.82681172311085</v>
      </c>
      <c r="AO14">
        <v>-20.954598791112282</v>
      </c>
      <c r="AP14">
        <v>-27.09270853867098</v>
      </c>
      <c r="AQ14">
        <v>-28.575726307638622</v>
      </c>
      <c r="AR14">
        <v>-33.357251833115605</v>
      </c>
      <c r="AS14">
        <v>-40.997796615406095</v>
      </c>
      <c r="AT14">
        <v>-33.629976086037402</v>
      </c>
      <c r="AU14">
        <v>-1</v>
      </c>
    </row>
    <row r="15" spans="1:47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G15">
        <v>24.796828054179141</v>
      </c>
      <c r="H15">
        <v>0.6593885488197857</v>
      </c>
      <c r="I15">
        <v>5.9932437031768697E-3</v>
      </c>
      <c r="J15">
        <v>3.6541572917276379E-5</v>
      </c>
      <c r="K15">
        <v>2.0331421873781473E-2</v>
      </c>
      <c r="L15">
        <v>1.9592639154806949E-3</v>
      </c>
      <c r="M15">
        <v>2.7139549759317786E-6</v>
      </c>
      <c r="N15">
        <v>3.7646598687238208E-4</v>
      </c>
      <c r="O15">
        <v>0.38841801592882413</v>
      </c>
      <c r="P15">
        <v>5.2774773123449512E-4</v>
      </c>
      <c r="Q15">
        <v>0.10453507880365977</v>
      </c>
      <c r="R15">
        <v>2.2466151361813604E-3</v>
      </c>
      <c r="S15">
        <v>4.346327358776326E-3</v>
      </c>
      <c r="T15">
        <v>2.2641559246449699E-3</v>
      </c>
      <c r="U15">
        <v>1.2397127489940186E-2</v>
      </c>
      <c r="V15">
        <v>7.7837817549887538E-3</v>
      </c>
      <c r="W15">
        <v>7.4162767101200303E-2</v>
      </c>
      <c r="X15">
        <v>1.597950020319765</v>
      </c>
      <c r="Y15">
        <v>1.6476097739668352</v>
      </c>
      <c r="Z15">
        <v>1.6174854728900474</v>
      </c>
      <c r="AA15">
        <v>1.6007143914271131</v>
      </c>
      <c r="AB15">
        <v>1.6099155602026314</v>
      </c>
      <c r="AC15">
        <v>1.6350823004200823</v>
      </c>
      <c r="AD15">
        <v>1.6444154174696022</v>
      </c>
      <c r="AE15">
        <v>1.6659553016774817</v>
      </c>
      <c r="AF15">
        <v>1.6952293114050141</v>
      </c>
      <c r="AG15">
        <v>1.7722097830638557</v>
      </c>
      <c r="AH15">
        <v>1.7228260132221218</v>
      </c>
      <c r="AI15">
        <v>1.7692260291367137</v>
      </c>
      <c r="AJ15">
        <v>1.7942899901373686</v>
      </c>
      <c r="AK15">
        <v>1.8176770453514386</v>
      </c>
      <c r="AL15">
        <v>1.8406471174616834</v>
      </c>
      <c r="AM15">
        <v>1.8687336303752509</v>
      </c>
      <c r="AN15">
        <v>1.9000279289041055</v>
      </c>
      <c r="AO15">
        <v>1.9394324858102776</v>
      </c>
      <c r="AP15">
        <v>1.954125990453655</v>
      </c>
      <c r="AQ15">
        <v>1.9910912055219623</v>
      </c>
      <c r="AR15">
        <v>2.0481906937282073</v>
      </c>
      <c r="AS15">
        <v>2.0800602949786673</v>
      </c>
      <c r="AT15">
        <v>2.0806387426765576</v>
      </c>
      <c r="AU15">
        <v>-1</v>
      </c>
    </row>
    <row r="16" spans="1:47" x14ac:dyDescent="0.35">
      <c r="A16" t="str">
        <f t="shared" si="0"/>
        <v>RIDGEVIF0.04</v>
      </c>
      <c r="B16" t="s">
        <v>375</v>
      </c>
      <c r="C16" t="s">
        <v>378</v>
      </c>
      <c r="D16" t="s">
        <v>28</v>
      </c>
      <c r="E16">
        <v>0.04</v>
      </c>
      <c r="I16">
        <v>4.8908647966402032</v>
      </c>
      <c r="J16">
        <v>2.1948068618810583</v>
      </c>
      <c r="K16">
        <v>3.6615531670064234</v>
      </c>
      <c r="L16">
        <v>5.1588576994615716</v>
      </c>
      <c r="M16">
        <v>3.9683556214630649</v>
      </c>
      <c r="N16">
        <v>1.1818150628291735</v>
      </c>
      <c r="O16">
        <v>2.9116615837469806</v>
      </c>
      <c r="P16">
        <v>2.1902303614268344</v>
      </c>
      <c r="Q16">
        <v>1.4034814948481691</v>
      </c>
      <c r="R16">
        <v>4.0415117078145197</v>
      </c>
      <c r="S16">
        <v>3.7258748094577818</v>
      </c>
      <c r="T16">
        <v>3.8526014327032474</v>
      </c>
      <c r="U16">
        <v>2.1548279277449947</v>
      </c>
      <c r="V16">
        <v>2.7505916406617339</v>
      </c>
      <c r="W16">
        <v>1.8765811643977763</v>
      </c>
      <c r="X16">
        <v>0.81359122831222697</v>
      </c>
      <c r="Y16">
        <v>0.86605640558758512</v>
      </c>
      <c r="Z16">
        <v>0.83548084664325828</v>
      </c>
      <c r="AA16">
        <v>0.8218972320086626</v>
      </c>
      <c r="AB16">
        <v>0.83175429986915883</v>
      </c>
      <c r="AC16">
        <v>0.8554611288641587</v>
      </c>
      <c r="AD16">
        <v>0.8640321159400699</v>
      </c>
      <c r="AE16">
        <v>0.88443153592034573</v>
      </c>
      <c r="AF16">
        <v>0.91351210125930005</v>
      </c>
      <c r="AG16">
        <v>0.9879715760531288</v>
      </c>
      <c r="AH16">
        <v>0.94120420232273239</v>
      </c>
      <c r="AI16">
        <v>0.98269384626376655</v>
      </c>
      <c r="AJ16">
        <v>1.0075738717545941</v>
      </c>
      <c r="AK16">
        <v>1.034046852786376</v>
      </c>
      <c r="AL16">
        <v>1.0573917269021105</v>
      </c>
      <c r="AM16">
        <v>1.0861575678214543</v>
      </c>
      <c r="AN16">
        <v>1.1176002392271078</v>
      </c>
      <c r="AO16">
        <v>1.1572833844793562</v>
      </c>
      <c r="AP16">
        <v>1.1741784447870236</v>
      </c>
      <c r="AQ16">
        <v>1.2142105650796564</v>
      </c>
      <c r="AR16">
        <v>1.274240001471592</v>
      </c>
      <c r="AS16">
        <v>1.3146342843097922</v>
      </c>
      <c r="AT16">
        <v>1.316173195919796</v>
      </c>
      <c r="AU16">
        <v>-1</v>
      </c>
    </row>
    <row r="17" spans="1:47" x14ac:dyDescent="0.35">
      <c r="A17" t="str">
        <f t="shared" si="0"/>
        <v>RIDGE0.04</v>
      </c>
      <c r="B17" t="s">
        <v>375</v>
      </c>
      <c r="C17" t="s">
        <v>379</v>
      </c>
      <c r="D17" t="s">
        <v>28</v>
      </c>
      <c r="E17">
        <v>0.04</v>
      </c>
      <c r="G17">
        <v>25.370206694381981</v>
      </c>
      <c r="H17">
        <v>-1.90034481320249</v>
      </c>
      <c r="I17">
        <v>0.48266640424251001</v>
      </c>
      <c r="J17">
        <v>4.4464022884578076E-4</v>
      </c>
      <c r="K17">
        <v>0.5287508260319429</v>
      </c>
      <c r="L17">
        <v>5.1576747968720235E-2</v>
      </c>
      <c r="M17">
        <v>1.1115435417902476E-5</v>
      </c>
      <c r="N17">
        <v>-2.2647553943346815E-4</v>
      </c>
      <c r="O17">
        <v>1.4660657102343806</v>
      </c>
      <c r="P17">
        <v>7.5984619871991019E-3</v>
      </c>
      <c r="Q17">
        <v>1.0745600092031813</v>
      </c>
      <c r="R17">
        <v>2.6261327933999951E-2</v>
      </c>
      <c r="S17">
        <v>-2.5862908956766229E-2</v>
      </c>
      <c r="T17">
        <v>1.2924654810755108E-2</v>
      </c>
      <c r="U17">
        <v>0.11506984797677278</v>
      </c>
      <c r="V17">
        <v>0.1647737774871085</v>
      </c>
      <c r="W17">
        <v>1.3371486354451794</v>
      </c>
      <c r="X17">
        <v>-0.13047018826140724</v>
      </c>
      <c r="Y17">
        <v>4.7607088878691224</v>
      </c>
      <c r="Z17">
        <v>-0.45736855392564296</v>
      </c>
      <c r="AA17">
        <v>0.15324409770364672</v>
      </c>
      <c r="AB17">
        <v>-3.5893155212696839</v>
      </c>
      <c r="AC17">
        <v>0.19690521698577468</v>
      </c>
      <c r="AD17">
        <v>-7.0123905874810557</v>
      </c>
      <c r="AE17">
        <v>-5.1269507891821862</v>
      </c>
      <c r="AF17">
        <v>-7.5337711971993349</v>
      </c>
      <c r="AG17">
        <v>-10.349461964757404</v>
      </c>
      <c r="AH17">
        <v>-4.5363097702432125</v>
      </c>
      <c r="AI17">
        <v>-5.9922225519794985</v>
      </c>
      <c r="AJ17">
        <v>-8.2404662599788594</v>
      </c>
      <c r="AK17">
        <v>-4.8380092478600982</v>
      </c>
      <c r="AL17">
        <v>-14.918672689958226</v>
      </c>
      <c r="AM17">
        <v>-14.694149666108126</v>
      </c>
      <c r="AN17">
        <v>-16.791348908193648</v>
      </c>
      <c r="AO17">
        <v>-19.146652438974815</v>
      </c>
      <c r="AP17">
        <v>-24.243788101719108</v>
      </c>
      <c r="AQ17">
        <v>-25.995934918042799</v>
      </c>
      <c r="AR17">
        <v>-30.625848718883763</v>
      </c>
      <c r="AS17">
        <v>-37.390462609110024</v>
      </c>
      <c r="AT17">
        <v>-29.974017917958548</v>
      </c>
      <c r="AU17">
        <v>-1</v>
      </c>
    </row>
    <row r="18" spans="1:47" x14ac:dyDescent="0.35">
      <c r="A18" t="str">
        <f t="shared" si="0"/>
        <v>RIDGESEB0.04</v>
      </c>
      <c r="B18" t="s">
        <v>375</v>
      </c>
      <c r="C18" t="s">
        <v>380</v>
      </c>
      <c r="D18" t="s">
        <v>28</v>
      </c>
      <c r="E18">
        <v>0.04</v>
      </c>
      <c r="G18">
        <v>25.370206694381981</v>
      </c>
      <c r="H18">
        <v>0.65732866434420456</v>
      </c>
      <c r="I18">
        <v>5.5347440321030037E-3</v>
      </c>
      <c r="J18">
        <v>3.5186288354770839E-5</v>
      </c>
      <c r="K18">
        <v>1.9523649463060424E-2</v>
      </c>
      <c r="L18">
        <v>1.7246458393356504E-3</v>
      </c>
      <c r="M18">
        <v>2.5775868718314577E-6</v>
      </c>
      <c r="N18">
        <v>3.777289652548065E-4</v>
      </c>
      <c r="O18">
        <v>0.37936351399183532</v>
      </c>
      <c r="P18">
        <v>5.2291165610356713E-4</v>
      </c>
      <c r="Q18">
        <v>0.10496540485176489</v>
      </c>
      <c r="R18">
        <v>2.1406310989782098E-3</v>
      </c>
      <c r="S18">
        <v>4.1523004145720124E-3</v>
      </c>
      <c r="T18">
        <v>2.166318781798484E-3</v>
      </c>
      <c r="U18">
        <v>1.2101995753975218E-2</v>
      </c>
      <c r="V18">
        <v>7.5393900431724135E-3</v>
      </c>
      <c r="W18">
        <v>7.0721117473730014E-2</v>
      </c>
      <c r="X18">
        <v>1.6130921947236854</v>
      </c>
      <c r="Y18">
        <v>1.6642905609176502</v>
      </c>
      <c r="Z18">
        <v>1.6346482356466272</v>
      </c>
      <c r="AA18">
        <v>1.6213053652748066</v>
      </c>
      <c r="AB18">
        <v>1.6309986002287373</v>
      </c>
      <c r="AC18">
        <v>1.6540788221069311</v>
      </c>
      <c r="AD18">
        <v>1.6623443960464841</v>
      </c>
      <c r="AE18">
        <v>1.6818535289856269</v>
      </c>
      <c r="AF18">
        <v>1.7092800091487372</v>
      </c>
      <c r="AG18">
        <v>1.7775764421737397</v>
      </c>
      <c r="AH18">
        <v>1.7349940499757031</v>
      </c>
      <c r="AI18">
        <v>1.7728221906361856</v>
      </c>
      <c r="AJ18">
        <v>1.7951242320862131</v>
      </c>
      <c r="AK18">
        <v>1.8185538662164251</v>
      </c>
      <c r="AL18">
        <v>1.838967334863955</v>
      </c>
      <c r="AM18">
        <v>1.86381360352907</v>
      </c>
      <c r="AN18">
        <v>1.8905984783015592</v>
      </c>
      <c r="AO18">
        <v>1.9238708744868469</v>
      </c>
      <c r="AP18">
        <v>1.9378631872933849</v>
      </c>
      <c r="AQ18">
        <v>1.9706208100230262</v>
      </c>
      <c r="AR18">
        <v>2.018745995693962</v>
      </c>
      <c r="AS18">
        <v>2.0504941660380971</v>
      </c>
      <c r="AT18">
        <v>2.0516939698124421</v>
      </c>
      <c r="AU18">
        <v>-1</v>
      </c>
    </row>
    <row r="19" spans="1:47" s="417" customFormat="1" x14ac:dyDescent="0.35">
      <c r="A19" s="417" t="str">
        <f t="shared" si="0"/>
        <v>RIDGEVIF0.05</v>
      </c>
      <c r="B19" s="417" t="s">
        <v>375</v>
      </c>
      <c r="C19" s="417" t="s">
        <v>378</v>
      </c>
      <c r="D19" s="417" t="s">
        <v>28</v>
      </c>
      <c r="E19" s="417">
        <v>0.05</v>
      </c>
      <c r="I19" s="417">
        <v>4.075849052269902</v>
      </c>
      <c r="J19" s="417">
        <v>1.9739568345320606</v>
      </c>
      <c r="K19" s="417">
        <v>3.2598980760445633</v>
      </c>
      <c r="L19" s="417">
        <v>3.9816802079405083</v>
      </c>
      <c r="M19" s="417">
        <v>3.4612636726453352</v>
      </c>
      <c r="N19" s="417">
        <v>1.1392427207127356</v>
      </c>
      <c r="O19" s="417">
        <v>2.669930554615481</v>
      </c>
      <c r="P19" s="417">
        <v>2.0612709927850017</v>
      </c>
      <c r="Q19" s="417">
        <v>1.3542210019313206</v>
      </c>
      <c r="R19" s="417">
        <v>3.5435269454769855</v>
      </c>
      <c r="S19" s="417">
        <v>3.2889429761294489</v>
      </c>
      <c r="T19" s="417">
        <v>3.4036264643536085</v>
      </c>
      <c r="U19" s="417">
        <v>1.9758136002304527</v>
      </c>
      <c r="V19" s="417">
        <v>2.4855778571364202</v>
      </c>
      <c r="W19" s="417">
        <v>1.6529379089341776</v>
      </c>
      <c r="X19" s="417">
        <v>0.79373038927309592</v>
      </c>
      <c r="Y19" s="417">
        <v>0.84512168999192527</v>
      </c>
      <c r="Z19" s="417">
        <v>0.81616202297244667</v>
      </c>
      <c r="AA19" s="417">
        <v>0.80591567516768337</v>
      </c>
      <c r="AB19" s="417">
        <v>0.81581344248206844</v>
      </c>
      <c r="AC19" s="417">
        <v>0.83706756909812874</v>
      </c>
      <c r="AD19" s="417">
        <v>0.84472757719173464</v>
      </c>
      <c r="AE19" s="417">
        <v>0.86281539921291606</v>
      </c>
      <c r="AF19" s="417">
        <v>0.88909351931007341</v>
      </c>
      <c r="AG19" s="417">
        <v>0.95305532477705757</v>
      </c>
      <c r="AH19" s="417">
        <v>0.91420455294243408</v>
      </c>
      <c r="AI19" s="417">
        <v>0.94693814096945728</v>
      </c>
      <c r="AJ19" s="417">
        <v>0.96838698383952904</v>
      </c>
      <c r="AK19" s="417">
        <v>0.99368169338802192</v>
      </c>
      <c r="AL19" s="417">
        <v>1.0137280242030444</v>
      </c>
      <c r="AM19" s="417">
        <v>1.0382568844203508</v>
      </c>
      <c r="AN19" s="417">
        <v>1.0641213895627624</v>
      </c>
      <c r="AO19" s="417">
        <v>1.096314501126304</v>
      </c>
      <c r="AP19" s="417">
        <v>1.1116679847956354</v>
      </c>
      <c r="AQ19" s="417">
        <v>1.1454525578824746</v>
      </c>
      <c r="AR19" s="417">
        <v>1.1936011408150542</v>
      </c>
      <c r="AS19" s="417">
        <v>1.2327015833204216</v>
      </c>
      <c r="AT19" s="417">
        <v>1.2338621862451966</v>
      </c>
      <c r="AU19" s="417">
        <v>-1</v>
      </c>
    </row>
    <row r="20" spans="1:47" s="417" customFormat="1" x14ac:dyDescent="0.35">
      <c r="A20" s="417" t="str">
        <f t="shared" si="0"/>
        <v>RIDGE0.05</v>
      </c>
      <c r="B20" s="417" t="s">
        <v>375</v>
      </c>
      <c r="C20" s="417" t="s">
        <v>379</v>
      </c>
      <c r="D20" s="417" t="s">
        <v>28</v>
      </c>
      <c r="E20" s="417">
        <v>0.05</v>
      </c>
      <c r="G20" s="417">
        <v>25.918919767377478</v>
      </c>
      <c r="H20" s="417">
        <v>-1.2149643463841593</v>
      </c>
      <c r="I20" s="417">
        <v>0.45175669123313084</v>
      </c>
      <c r="J20" s="417">
        <v>4.2288340358451816E-4</v>
      </c>
      <c r="K20" s="417">
        <v>0.54256968620286872</v>
      </c>
      <c r="L20" s="417">
        <v>5.0784228909780731E-2</v>
      </c>
      <c r="M20" s="417">
        <v>1.259944920674365E-5</v>
      </c>
      <c r="N20" s="417">
        <v>-2.6556697724469253E-5</v>
      </c>
      <c r="O20" s="417">
        <v>1.9062485228673838</v>
      </c>
      <c r="P20" s="417">
        <v>7.921063082837564E-3</v>
      </c>
      <c r="Q20" s="417">
        <v>1.1314852164279328</v>
      </c>
      <c r="R20" s="417">
        <v>2.8085665744020469E-2</v>
      </c>
      <c r="S20" s="417">
        <v>-1.7071620392997592E-2</v>
      </c>
      <c r="T20" s="417">
        <v>1.5319282229882311E-2</v>
      </c>
      <c r="U20" s="417">
        <v>0.11544180899429345</v>
      </c>
      <c r="V20" s="417">
        <v>0.16742706973978813</v>
      </c>
      <c r="W20" s="417">
        <v>1.1947414831221295</v>
      </c>
      <c r="X20" s="417">
        <v>-0.49656859240226231</v>
      </c>
      <c r="Y20" s="417">
        <v>4.6415674505784326</v>
      </c>
      <c r="Z20" s="417">
        <v>-0.24055991055489642</v>
      </c>
      <c r="AA20" s="417">
        <v>-0.12999730911368743</v>
      </c>
      <c r="AB20" s="417">
        <v>-3.1934898713489877</v>
      </c>
      <c r="AC20" s="417">
        <v>-0.12994212682363049</v>
      </c>
      <c r="AD20" s="417">
        <v>-6.2748310945767098</v>
      </c>
      <c r="AE20" s="417">
        <v>-4.2164435813976313</v>
      </c>
      <c r="AF20" s="417">
        <v>-7.1018751950105887</v>
      </c>
      <c r="AG20" s="417">
        <v>-10.26792885000474</v>
      </c>
      <c r="AH20" s="417">
        <v>-3.5704915340917909</v>
      </c>
      <c r="AI20" s="417">
        <v>-4.7936907226131309</v>
      </c>
      <c r="AJ20" s="417">
        <v>-6.594766009883859</v>
      </c>
      <c r="AK20" s="417">
        <v>-3.2667849845190786</v>
      </c>
      <c r="AL20" s="417">
        <v>-13.114197932160902</v>
      </c>
      <c r="AM20" s="417">
        <v>-12.892701338269703</v>
      </c>
      <c r="AN20" s="417">
        <v>-15.151314739595762</v>
      </c>
      <c r="AO20" s="417">
        <v>-17.715086519325329</v>
      </c>
      <c r="AP20" s="417">
        <v>-21.94281965943571</v>
      </c>
      <c r="AQ20" s="417">
        <v>-23.91591726156047</v>
      </c>
      <c r="AR20" s="417">
        <v>-28.426101659168953</v>
      </c>
      <c r="AS20" s="417">
        <v>-34.484648253375866</v>
      </c>
      <c r="AT20" s="417">
        <v>-27.006420368611195</v>
      </c>
      <c r="AU20" s="417">
        <v>-1</v>
      </c>
    </row>
    <row r="21" spans="1:47" s="417" customFormat="1" x14ac:dyDescent="0.35">
      <c r="A21" s="417" t="str">
        <f t="shared" si="0"/>
        <v>RIDGESEB0.05</v>
      </c>
      <c r="B21" s="417" t="s">
        <v>375</v>
      </c>
      <c r="C21" s="417" t="s">
        <v>380</v>
      </c>
      <c r="D21" s="417" t="s">
        <v>28</v>
      </c>
      <c r="E21" s="417">
        <v>0.05</v>
      </c>
      <c r="G21" s="417">
        <v>25.918919767377478</v>
      </c>
      <c r="H21" s="417">
        <v>0.65694127946862568</v>
      </c>
      <c r="I21" s="417">
        <v>5.1618650898628323E-3</v>
      </c>
      <c r="J21" s="417">
        <v>3.4090786464033594E-5</v>
      </c>
      <c r="K21" s="417">
        <v>1.8820156558643011E-2</v>
      </c>
      <c r="L21" s="417">
        <v>1.5479225631667584E-3</v>
      </c>
      <c r="M21" s="417">
        <v>2.4593381854053898E-6</v>
      </c>
      <c r="N21" s="417">
        <v>3.7888424927122157E-4</v>
      </c>
      <c r="O21" s="417">
        <v>0.37113164431651036</v>
      </c>
      <c r="P21" s="417">
        <v>5.1825543215973597E-4</v>
      </c>
      <c r="Q21" s="417">
        <v>0.10533689292538327</v>
      </c>
      <c r="R21" s="417">
        <v>2.0477676201126117E-3</v>
      </c>
      <c r="S21" s="417">
        <v>3.9856182721757522E-3</v>
      </c>
      <c r="T21" s="417">
        <v>2.0802194938055255E-3</v>
      </c>
      <c r="U21" s="417">
        <v>1.1839042388368555E-2</v>
      </c>
      <c r="V21" s="417">
        <v>7.3220000887336892E-3</v>
      </c>
      <c r="W21" s="417">
        <v>6.7808884464383698E-2</v>
      </c>
      <c r="X21" s="417">
        <v>1.6277415779393212</v>
      </c>
      <c r="Y21" s="417">
        <v>1.6796104839491703</v>
      </c>
      <c r="Z21" s="417">
        <v>1.650582149792891</v>
      </c>
      <c r="AA21" s="417">
        <v>1.6401884686807533</v>
      </c>
      <c r="AB21" s="417">
        <v>1.6502296326664834</v>
      </c>
      <c r="AC21" s="417">
        <v>1.671587869603508</v>
      </c>
      <c r="AD21" s="417">
        <v>1.6792188047443923</v>
      </c>
      <c r="AE21" s="417">
        <v>1.697101809877767</v>
      </c>
      <c r="AF21" s="417">
        <v>1.7227516523014952</v>
      </c>
      <c r="AG21" s="417">
        <v>1.7836433084526271</v>
      </c>
      <c r="AH21" s="417">
        <v>1.7469104497622836</v>
      </c>
      <c r="AI21" s="417">
        <v>1.7779099381275396</v>
      </c>
      <c r="AJ21" s="417">
        <v>1.7979326721388393</v>
      </c>
      <c r="AK21" s="417">
        <v>1.8212627169280435</v>
      </c>
      <c r="AL21" s="417">
        <v>1.8395418776221246</v>
      </c>
      <c r="AM21" s="417">
        <v>1.8616642653445341</v>
      </c>
      <c r="AN21" s="417">
        <v>1.8847100190125989</v>
      </c>
      <c r="AO21" s="417">
        <v>1.9130068807660006</v>
      </c>
      <c r="AP21" s="417">
        <v>1.9263557875152792</v>
      </c>
      <c r="AQ21" s="417">
        <v>1.9554085328432438</v>
      </c>
      <c r="AR21" s="417">
        <v>1.9960828597866092</v>
      </c>
      <c r="AS21" s="417">
        <v>2.0285136278420959</v>
      </c>
      <c r="AT21" s="417">
        <v>2.0294683378027325</v>
      </c>
      <c r="AU21" s="417">
        <v>-1</v>
      </c>
    </row>
    <row r="22" spans="1:47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6.0000000000000005E-2</v>
      </c>
      <c r="I22">
        <v>3.4574118152893152</v>
      </c>
      <c r="J22">
        <v>1.7958039516995026</v>
      </c>
      <c r="K22">
        <v>2.9274619619311504</v>
      </c>
      <c r="L22">
        <v>3.1723836411977007</v>
      </c>
      <c r="M22">
        <v>3.0498651110634536</v>
      </c>
      <c r="N22">
        <v>1.1003484924087161</v>
      </c>
      <c r="O22">
        <v>2.461143356214603</v>
      </c>
      <c r="P22">
        <v>1.9456130209221276</v>
      </c>
      <c r="Q22">
        <v>1.3085545759601112</v>
      </c>
      <c r="R22">
        <v>3.1359608613434546</v>
      </c>
      <c r="S22">
        <v>2.9319985421474728</v>
      </c>
      <c r="T22">
        <v>3.0332204245270153</v>
      </c>
      <c r="U22">
        <v>1.8228877133496841</v>
      </c>
      <c r="V22">
        <v>2.261923970328346</v>
      </c>
      <c r="W22">
        <v>1.4729189149711797</v>
      </c>
      <c r="X22">
        <v>0.77553606758570726</v>
      </c>
      <c r="Y22">
        <v>0.82543118379135338</v>
      </c>
      <c r="Z22">
        <v>0.79807338083991697</v>
      </c>
      <c r="AA22">
        <v>0.79057359937845184</v>
      </c>
      <c r="AB22">
        <v>0.80042288294041253</v>
      </c>
      <c r="AC22">
        <v>0.81964966220749613</v>
      </c>
      <c r="AD22">
        <v>0.82670660547981745</v>
      </c>
      <c r="AE22">
        <v>0.84292917270047063</v>
      </c>
      <c r="AF22">
        <v>0.86673847856341202</v>
      </c>
      <c r="AG22">
        <v>0.92204098265181156</v>
      </c>
      <c r="AH22">
        <v>0.88970157735594402</v>
      </c>
      <c r="AI22">
        <v>0.91568635073263582</v>
      </c>
      <c r="AJ22">
        <v>0.93437604009587871</v>
      </c>
      <c r="AK22">
        <v>0.95850335459539893</v>
      </c>
      <c r="AL22">
        <v>0.97588673446481722</v>
      </c>
      <c r="AM22">
        <v>0.99699050098952613</v>
      </c>
      <c r="AN22">
        <v>1.0184372573047038</v>
      </c>
      <c r="AO22">
        <v>1.0447936630632024</v>
      </c>
      <c r="AP22">
        <v>1.0588235247964886</v>
      </c>
      <c r="AQ22">
        <v>1.0874952753632761</v>
      </c>
      <c r="AR22">
        <v>1.126335146809613</v>
      </c>
      <c r="AS22">
        <v>1.1646676199616588</v>
      </c>
      <c r="AT22">
        <v>1.1650365244956669</v>
      </c>
      <c r="AU22">
        <v>-1</v>
      </c>
    </row>
    <row r="23" spans="1:47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6.0000000000000005E-2</v>
      </c>
      <c r="G23">
        <v>26.431958029608374</v>
      </c>
      <c r="H23">
        <v>-0.64244440939708691</v>
      </c>
      <c r="I23">
        <v>0.42578114446247944</v>
      </c>
      <c r="J23">
        <v>4.049746555351039E-4</v>
      </c>
      <c r="K23">
        <v>0.55232755350241003</v>
      </c>
      <c r="L23">
        <v>4.9991867205934119E-2</v>
      </c>
      <c r="M23">
        <v>1.3923097064763522E-5</v>
      </c>
      <c r="N23">
        <v>1.504813539422083E-4</v>
      </c>
      <c r="O23">
        <v>2.2998832257889998</v>
      </c>
      <c r="P23">
        <v>8.2041620778182684E-3</v>
      </c>
      <c r="Q23">
        <v>1.1812471162965466</v>
      </c>
      <c r="R23">
        <v>2.9603360298365727E-2</v>
      </c>
      <c r="S23">
        <v>-9.5512809176794312E-3</v>
      </c>
      <c r="T23">
        <v>1.7385766248850253E-2</v>
      </c>
      <c r="U23">
        <v>0.115588662708801</v>
      </c>
      <c r="V23">
        <v>0.16952861757173243</v>
      </c>
      <c r="W23">
        <v>1.0765694248190594</v>
      </c>
      <c r="X23">
        <v>-0.78179939112407326</v>
      </c>
      <c r="Y23">
        <v>4.5387360083074446</v>
      </c>
      <c r="Z23">
        <v>-5.4283373616291319E-2</v>
      </c>
      <c r="AA23">
        <v>-0.3650081787570863</v>
      </c>
      <c r="AB23">
        <v>-2.8479979628924919</v>
      </c>
      <c r="AC23">
        <v>-0.39331966799168461</v>
      </c>
      <c r="AD23">
        <v>-5.6542874353145773</v>
      </c>
      <c r="AE23">
        <v>-3.458987163039454</v>
      </c>
      <c r="AF23">
        <v>-6.7414369783310129</v>
      </c>
      <c r="AG23">
        <v>-10.204032135275044</v>
      </c>
      <c r="AH23">
        <v>-2.7669673874720147</v>
      </c>
      <c r="AI23">
        <v>-3.8108194335184495</v>
      </c>
      <c r="AJ23">
        <v>-5.2396254390889885</v>
      </c>
      <c r="AK23">
        <v>-1.9839295062100508</v>
      </c>
      <c r="AL23">
        <v>-11.624541115335532</v>
      </c>
      <c r="AM23">
        <v>-11.410790518675546</v>
      </c>
      <c r="AN23">
        <v>-13.803120073160489</v>
      </c>
      <c r="AO23">
        <v>-16.555309510373398</v>
      </c>
      <c r="AP23">
        <v>-20.047633666723769</v>
      </c>
      <c r="AQ23">
        <v>-22.204684105174689</v>
      </c>
      <c r="AR23">
        <v>-26.615927117167143</v>
      </c>
      <c r="AS23">
        <v>-32.092642690603093</v>
      </c>
      <c r="AT23">
        <v>-24.55115326944782</v>
      </c>
      <c r="AU23">
        <v>-1</v>
      </c>
    </row>
    <row r="24" spans="1:47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6.0000000000000005E-2</v>
      </c>
      <c r="G24">
        <v>26.431958029608374</v>
      </c>
      <c r="H24">
        <v>0.65740761334051467</v>
      </c>
      <c r="I24">
        <v>4.8482566124063977E-3</v>
      </c>
      <c r="J24">
        <v>3.3159661977723748E-5</v>
      </c>
      <c r="K24">
        <v>1.8187763157089865E-2</v>
      </c>
      <c r="L24">
        <v>1.4090335437676911E-3</v>
      </c>
      <c r="M24">
        <v>2.3542558892780665E-6</v>
      </c>
      <c r="N24">
        <v>3.7973094091000605E-4</v>
      </c>
      <c r="O24">
        <v>0.36337822347642174</v>
      </c>
      <c r="P24">
        <v>5.1347226204126548E-4</v>
      </c>
      <c r="Q24">
        <v>0.10559517897220745</v>
      </c>
      <c r="R24">
        <v>1.9645385590895681E-3</v>
      </c>
      <c r="S24">
        <v>3.8376188891275777E-3</v>
      </c>
      <c r="T24">
        <v>2.0026388663969149E-3</v>
      </c>
      <c r="U24">
        <v>1.159674180180165E-2</v>
      </c>
      <c r="V24">
        <v>7.1230744623394637E-3</v>
      </c>
      <c r="W24">
        <v>6.5277000190186757E-2</v>
      </c>
      <c r="X24">
        <v>1.6408254805630658</v>
      </c>
      <c r="Y24">
        <v>1.692785099300633</v>
      </c>
      <c r="Z24">
        <v>1.6644961856062315</v>
      </c>
      <c r="AA24">
        <v>1.6566567912612098</v>
      </c>
      <c r="AB24">
        <v>1.6669444963357234</v>
      </c>
      <c r="AC24">
        <v>1.6868463417909523</v>
      </c>
      <c r="AD24">
        <v>1.6940924048100625</v>
      </c>
      <c r="AE24">
        <v>1.7106333464724881</v>
      </c>
      <c r="AF24">
        <v>1.7346243165922333</v>
      </c>
      <c r="AG24">
        <v>1.7891077787914087</v>
      </c>
      <c r="AH24">
        <v>1.757452402640663</v>
      </c>
      <c r="AI24">
        <v>1.7829319264307679</v>
      </c>
      <c r="AJ24">
        <v>1.8010353548819553</v>
      </c>
      <c r="AK24">
        <v>1.8241401822325529</v>
      </c>
      <c r="AL24">
        <v>1.8406071247446838</v>
      </c>
      <c r="AM24">
        <v>1.8604024457351971</v>
      </c>
      <c r="AN24">
        <v>1.8803059955714663</v>
      </c>
      <c r="AO24">
        <v>1.9044810532556196</v>
      </c>
      <c r="AP24">
        <v>1.9172254371226096</v>
      </c>
      <c r="AQ24">
        <v>1.9430102020759725</v>
      </c>
      <c r="AR24">
        <v>1.9774030954459578</v>
      </c>
      <c r="AS24">
        <v>2.010769977506409</v>
      </c>
      <c r="AT24">
        <v>2.0110884045919089</v>
      </c>
      <c r="AU24">
        <v>-1</v>
      </c>
    </row>
    <row r="25" spans="1:47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I25">
        <v>2.975273587606881</v>
      </c>
      <c r="J25">
        <v>1.6485570256971116</v>
      </c>
      <c r="K25">
        <v>2.6479766647693008</v>
      </c>
      <c r="L25">
        <v>2.5915547179992826</v>
      </c>
      <c r="M25">
        <v>2.7109359348289854</v>
      </c>
      <c r="N25">
        <v>1.0645463754825926</v>
      </c>
      <c r="O25">
        <v>2.2789592241924148</v>
      </c>
      <c r="P25">
        <v>1.8411305118233079</v>
      </c>
      <c r="Q25">
        <v>1.2659299467159033</v>
      </c>
      <c r="R25">
        <v>2.7977770859327302</v>
      </c>
      <c r="S25">
        <v>2.6352072932441817</v>
      </c>
      <c r="T25">
        <v>2.7235527712041225</v>
      </c>
      <c r="U25">
        <v>1.6908729158381521</v>
      </c>
      <c r="V25">
        <v>2.0709930582332272</v>
      </c>
      <c r="W25">
        <v>1.3254883142812863</v>
      </c>
      <c r="X25">
        <v>0.75862516777777778</v>
      </c>
      <c r="Y25">
        <v>0.80680037317757025</v>
      </c>
      <c r="Z25">
        <v>0.78101847797915613</v>
      </c>
      <c r="AA25">
        <v>0.77579389137273158</v>
      </c>
      <c r="AB25">
        <v>0.78553898350194795</v>
      </c>
      <c r="AC25">
        <v>0.8030640814460287</v>
      </c>
      <c r="AD25">
        <v>0.80970394855232897</v>
      </c>
      <c r="AE25">
        <v>0.82439058540985066</v>
      </c>
      <c r="AF25">
        <v>0.84603632016770813</v>
      </c>
      <c r="AG25">
        <v>0.89411132142662575</v>
      </c>
      <c r="AH25">
        <v>0.86717858427024319</v>
      </c>
      <c r="AI25">
        <v>0.88789091959080235</v>
      </c>
      <c r="AJ25">
        <v>0.90432437298080848</v>
      </c>
      <c r="AK25">
        <v>0.92730717479133107</v>
      </c>
      <c r="AL25">
        <v>0.94250801617392044</v>
      </c>
      <c r="AM25">
        <v>0.96080224134758141</v>
      </c>
      <c r="AN25">
        <v>0.97870316350935505</v>
      </c>
      <c r="AO25">
        <v>1.0004299171723543</v>
      </c>
      <c r="AP25">
        <v>1.0133040570499721</v>
      </c>
      <c r="AQ25">
        <v>1.0377541561805252</v>
      </c>
      <c r="AR25">
        <v>1.0691860476707324</v>
      </c>
      <c r="AS25">
        <v>1.1069041527667645</v>
      </c>
      <c r="AT25">
        <v>1.1063794240970644</v>
      </c>
      <c r="AU25">
        <v>-1</v>
      </c>
    </row>
    <row r="26" spans="1:47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G26">
        <v>26.906740785305544</v>
      </c>
      <c r="H26">
        <v>-0.15366481484246558</v>
      </c>
      <c r="I26">
        <v>0.40361871372793162</v>
      </c>
      <c r="J26">
        <v>3.8993354538399E-4</v>
      </c>
      <c r="K26">
        <v>0.55913681050980324</v>
      </c>
      <c r="L26">
        <v>4.9230898320116533E-2</v>
      </c>
      <c r="M26">
        <v>1.5109862787035261E-5</v>
      </c>
      <c r="N26">
        <v>3.0892426885946336E-4</v>
      </c>
      <c r="O26">
        <v>2.6533217256913413</v>
      </c>
      <c r="P26">
        <v>8.4544546644779572E-3</v>
      </c>
      <c r="Q26">
        <v>1.2253298633362153</v>
      </c>
      <c r="R26">
        <v>3.0883542783828339E-2</v>
      </c>
      <c r="S26">
        <v>-3.0484928287738472E-3</v>
      </c>
      <c r="T26">
        <v>1.9185779131099971E-2</v>
      </c>
      <c r="U26">
        <v>0.11560476687315652</v>
      </c>
      <c r="V26">
        <v>0.17119937651218031</v>
      </c>
      <c r="W26">
        <v>0.97688079281185669</v>
      </c>
      <c r="X26">
        <v>-1.0053880817117882</v>
      </c>
      <c r="Y26">
        <v>4.4485548641322756</v>
      </c>
      <c r="Z26">
        <v>0.1075317911791116</v>
      </c>
      <c r="AA26">
        <v>-0.56110569987041115</v>
      </c>
      <c r="AB26">
        <v>-2.5432237051471569</v>
      </c>
      <c r="AC26">
        <v>-0.60719817599147041</v>
      </c>
      <c r="AD26">
        <v>-5.125280523814884</v>
      </c>
      <c r="AE26">
        <v>-2.8204703410231531</v>
      </c>
      <c r="AF26">
        <v>-6.4349946493193722</v>
      </c>
      <c r="AG26">
        <v>-10.149214928344632</v>
      </c>
      <c r="AH26">
        <v>-2.0889915608961744</v>
      </c>
      <c r="AI26">
        <v>-2.9931876729907789</v>
      </c>
      <c r="AJ26">
        <v>-4.1072379324689781</v>
      </c>
      <c r="AK26">
        <v>-0.92135722328962455</v>
      </c>
      <c r="AL26">
        <v>-10.376118223027881</v>
      </c>
      <c r="AM26">
        <v>-10.172868540951555</v>
      </c>
      <c r="AN26">
        <v>-12.676343496179229</v>
      </c>
      <c r="AO26">
        <v>-15.597644797635487</v>
      </c>
      <c r="AP26">
        <v>-18.461131179083011</v>
      </c>
      <c r="AQ26">
        <v>-20.772897955858429</v>
      </c>
      <c r="AR26">
        <v>-25.099244718090656</v>
      </c>
      <c r="AS26">
        <v>-30.088174506343364</v>
      </c>
      <c r="AT26">
        <v>-22.487297120185644</v>
      </c>
      <c r="AU26">
        <v>-1</v>
      </c>
    </row>
    <row r="27" spans="1:47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G27">
        <v>26.906740785305544</v>
      </c>
      <c r="H27">
        <v>0.6583030195498305</v>
      </c>
      <c r="I27">
        <v>4.5783106234556815E-3</v>
      </c>
      <c r="J27">
        <v>3.2341814319651539E-5</v>
      </c>
      <c r="K27">
        <v>1.7608505419797169E-2</v>
      </c>
      <c r="L27">
        <v>1.2964042065742286E-3</v>
      </c>
      <c r="M27">
        <v>2.2594604073536237E-6</v>
      </c>
      <c r="N27">
        <v>3.8021120416439029E-4</v>
      </c>
      <c r="O27">
        <v>0.35595121357390935</v>
      </c>
      <c r="P27">
        <v>5.0846703535572971E-4</v>
      </c>
      <c r="Q27">
        <v>0.10572672166313181</v>
      </c>
      <c r="R27">
        <v>1.8889199511910265E-3</v>
      </c>
      <c r="S27">
        <v>3.7035577307111163E-3</v>
      </c>
      <c r="T27">
        <v>1.9317472859051005E-3</v>
      </c>
      <c r="U27">
        <v>1.1369549888003726E-2</v>
      </c>
      <c r="V27">
        <v>6.9382439116498105E-3</v>
      </c>
      <c r="W27">
        <v>6.3036265919673123E-2</v>
      </c>
      <c r="X27">
        <v>1.6519875637073518</v>
      </c>
      <c r="Y27">
        <v>1.7036335946985735</v>
      </c>
      <c r="Z27">
        <v>1.676192159055593</v>
      </c>
      <c r="AA27">
        <v>1.6705763470641972</v>
      </c>
      <c r="AB27">
        <v>1.6810360286646031</v>
      </c>
      <c r="AC27">
        <v>1.6996842542973403</v>
      </c>
      <c r="AD27">
        <v>1.7066964254377617</v>
      </c>
      <c r="AE27">
        <v>1.7221051362949134</v>
      </c>
      <c r="AF27">
        <v>1.7445670038820618</v>
      </c>
      <c r="AG27">
        <v>1.7934486535767253</v>
      </c>
      <c r="AH27">
        <v>1.7662306719146361</v>
      </c>
      <c r="AI27">
        <v>1.78719918437828</v>
      </c>
      <c r="AJ27">
        <v>1.8036624681828914</v>
      </c>
      <c r="AK27">
        <v>1.8264381094956534</v>
      </c>
      <c r="AL27">
        <v>1.8413471613682897</v>
      </c>
      <c r="AM27">
        <v>1.8591316914445066</v>
      </c>
      <c r="AN27">
        <v>1.8763707158363272</v>
      </c>
      <c r="AO27">
        <v>1.897083669638119</v>
      </c>
      <c r="AP27">
        <v>1.9092510629305208</v>
      </c>
      <c r="AQ27">
        <v>1.9321480056756422</v>
      </c>
      <c r="AR27">
        <v>1.9611905490522927</v>
      </c>
      <c r="AS27">
        <v>1.9954835809543443</v>
      </c>
      <c r="AT27">
        <v>1.9950105447096176</v>
      </c>
      <c r="AU27">
        <v>-1</v>
      </c>
    </row>
    <row r="28" spans="1:47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I28">
        <v>2.5911247193742026</v>
      </c>
      <c r="J28">
        <v>1.5245586981705399</v>
      </c>
      <c r="K28">
        <v>2.4099885420585849</v>
      </c>
      <c r="L28">
        <v>2.1602067627728401</v>
      </c>
      <c r="M28">
        <v>2.4280516329501731</v>
      </c>
      <c r="N28">
        <v>1.0313831777810998</v>
      </c>
      <c r="O28">
        <v>2.1186223035116494</v>
      </c>
      <c r="P28">
        <v>1.7461694316576624</v>
      </c>
      <c r="Q28">
        <v>1.2259370110775378</v>
      </c>
      <c r="R28">
        <v>2.5137995140181846</v>
      </c>
      <c r="S28">
        <v>2.3849154045878822</v>
      </c>
      <c r="T28">
        <v>2.4616693435442207</v>
      </c>
      <c r="U28">
        <v>1.5758674814210702</v>
      </c>
      <c r="V28">
        <v>1.9063800468735939</v>
      </c>
      <c r="W28">
        <v>1.2029543397274824</v>
      </c>
      <c r="X28">
        <v>0.74274476573474735</v>
      </c>
      <c r="Y28">
        <v>0.78909072730433849</v>
      </c>
      <c r="Z28">
        <v>0.764849124042143</v>
      </c>
      <c r="AA28">
        <v>0.76152056629804699</v>
      </c>
      <c r="AB28">
        <v>0.77112615419093733</v>
      </c>
      <c r="AC28">
        <v>0.78720409658899815</v>
      </c>
      <c r="AD28">
        <v>0.79354357820602961</v>
      </c>
      <c r="AE28">
        <v>0.80694426079724135</v>
      </c>
      <c r="AF28">
        <v>0.82669336195604715</v>
      </c>
      <c r="AG28">
        <v>0.86867442142822682</v>
      </c>
      <c r="AH28">
        <v>0.84627018635374829</v>
      </c>
      <c r="AI28">
        <v>0.86281597485471939</v>
      </c>
      <c r="AJ28">
        <v>0.87737802800788878</v>
      </c>
      <c r="AK28">
        <v>0.89924793413289761</v>
      </c>
      <c r="AL28">
        <v>0.91263663480223334</v>
      </c>
      <c r="AM28">
        <v>0.92859737159821309</v>
      </c>
      <c r="AN28">
        <v>0.94361983459530263</v>
      </c>
      <c r="AO28">
        <v>0.96162150409337133</v>
      </c>
      <c r="AP28">
        <v>0.97347316572125964</v>
      </c>
      <c r="AQ28">
        <v>0.99440748258231404</v>
      </c>
      <c r="AR28">
        <v>1.0198673642862928</v>
      </c>
      <c r="AS28">
        <v>1.0569629388116071</v>
      </c>
      <c r="AT28">
        <v>1.0555790488679981</v>
      </c>
      <c r="AU28">
        <v>-1</v>
      </c>
    </row>
    <row r="29" spans="1:47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G29">
        <v>27.344394305458557</v>
      </c>
      <c r="H29">
        <v>0.27148436964970574</v>
      </c>
      <c r="I29">
        <v>0.3844690122328937</v>
      </c>
      <c r="J29">
        <v>3.7710359133936956E-4</v>
      </c>
      <c r="K29">
        <v>0.56377319200935239</v>
      </c>
      <c r="L29">
        <v>4.8513563962200093E-2</v>
      </c>
      <c r="M29">
        <v>1.6179587682908731E-5</v>
      </c>
      <c r="N29">
        <v>4.5195146423316517E-4</v>
      </c>
      <c r="O29">
        <v>2.9719781596205466</v>
      </c>
      <c r="P29">
        <v>8.6771888381865538E-3</v>
      </c>
      <c r="Q29">
        <v>1.2648058201070906</v>
      </c>
      <c r="R29">
        <v>3.197617387517309E-2</v>
      </c>
      <c r="S29">
        <v>2.6278988545860721E-3</v>
      </c>
      <c r="T29">
        <v>2.0766584061959085E-2</v>
      </c>
      <c r="U29">
        <v>0.11554709164793923</v>
      </c>
      <c r="V29">
        <v>0.17252917161994469</v>
      </c>
      <c r="W29">
        <v>0.89161066311935688</v>
      </c>
      <c r="X29">
        <v>-1.1813696144948458</v>
      </c>
      <c r="Y29">
        <v>4.3683827297957913</v>
      </c>
      <c r="Z29">
        <v>0.24943233964677747</v>
      </c>
      <c r="AA29">
        <v>-0.72548940249496574</v>
      </c>
      <c r="AB29">
        <v>-2.2719646364221942</v>
      </c>
      <c r="AC29">
        <v>-0.78187646623454254</v>
      </c>
      <c r="AD29">
        <v>-4.6690603454190462</v>
      </c>
      <c r="AE29">
        <v>-2.2759900735392979</v>
      </c>
      <c r="AF29">
        <v>-6.1702004014053111</v>
      </c>
      <c r="AG29">
        <v>-10.098545117114099</v>
      </c>
      <c r="AH29">
        <v>-1.5100597902617501</v>
      </c>
      <c r="AI29">
        <v>-2.304758998481939</v>
      </c>
      <c r="AJ29">
        <v>-3.1493645878279564</v>
      </c>
      <c r="AK29">
        <v>-3.0767866648761157E-2</v>
      </c>
      <c r="AL29">
        <v>-9.3165753358718106</v>
      </c>
      <c r="AM29">
        <v>-9.1253292290252652</v>
      </c>
      <c r="AN29">
        <v>-11.721441230542354</v>
      </c>
      <c r="AO29">
        <v>-14.793964825001458</v>
      </c>
      <c r="AP29">
        <v>-17.114746057420689</v>
      </c>
      <c r="AQ29">
        <v>-19.557625722149055</v>
      </c>
      <c r="AR29">
        <v>-23.808859439181862</v>
      </c>
      <c r="AS29">
        <v>-28.38312065850025</v>
      </c>
      <c r="AT29">
        <v>-20.729079935577889</v>
      </c>
      <c r="AU29">
        <v>-1</v>
      </c>
    </row>
    <row r="30" spans="1:47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G30">
        <v>27.344394305458557</v>
      </c>
      <c r="H30">
        <v>0.65939973149640019</v>
      </c>
      <c r="I30">
        <v>4.3420335336573157E-3</v>
      </c>
      <c r="J30">
        <v>3.1607611621020246E-5</v>
      </c>
      <c r="K30">
        <v>1.70718316951666E-2</v>
      </c>
      <c r="L30">
        <v>1.2028600852968729E-3</v>
      </c>
      <c r="M30">
        <v>2.1731078488393255E-6</v>
      </c>
      <c r="N30">
        <v>3.8032936010107547E-4</v>
      </c>
      <c r="O30">
        <v>0.348783702547309</v>
      </c>
      <c r="P30">
        <v>5.0323509223998853E-4</v>
      </c>
      <c r="Q30">
        <v>0.10573559671573769</v>
      </c>
      <c r="R30">
        <v>1.8196150966169815E-3</v>
      </c>
      <c r="S30">
        <v>3.5805968838849445E-3</v>
      </c>
      <c r="T30">
        <v>1.8663989659281933E-3</v>
      </c>
      <c r="U30">
        <v>1.1154621742215294E-2</v>
      </c>
      <c r="V30">
        <v>6.7650684726345113E-3</v>
      </c>
      <c r="W30">
        <v>6.1028727129264937E-2</v>
      </c>
      <c r="X30">
        <v>1.6611932715291062</v>
      </c>
      <c r="Y30">
        <v>1.712236825923346</v>
      </c>
      <c r="Z30">
        <v>1.6857309100495603</v>
      </c>
      <c r="AA30">
        <v>1.682058832431065</v>
      </c>
      <c r="AB30">
        <v>1.6926340769554922</v>
      </c>
      <c r="AC30">
        <v>1.7101887143138648</v>
      </c>
      <c r="AD30">
        <v>1.7170611187534577</v>
      </c>
      <c r="AE30">
        <v>1.7314985491262433</v>
      </c>
      <c r="AF30">
        <v>1.752558762684258</v>
      </c>
      <c r="AG30">
        <v>1.7965068614362074</v>
      </c>
      <c r="AH30">
        <v>1.773188410115011</v>
      </c>
      <c r="AI30">
        <v>1.7904386819606757</v>
      </c>
      <c r="AJ30">
        <v>1.8054844009162585</v>
      </c>
      <c r="AK30">
        <v>1.827848041759518</v>
      </c>
      <c r="AL30">
        <v>1.8414049762939491</v>
      </c>
      <c r="AM30">
        <v>1.8574369830453643</v>
      </c>
      <c r="AN30">
        <v>1.872401127351389</v>
      </c>
      <c r="AO30">
        <v>1.890176879990934</v>
      </c>
      <c r="AP30">
        <v>1.9017891075319047</v>
      </c>
      <c r="AQ30">
        <v>1.9221291064354697</v>
      </c>
      <c r="AR30">
        <v>1.9465797928502548</v>
      </c>
      <c r="AS30">
        <v>1.9816650192177034</v>
      </c>
      <c r="AT30">
        <v>1.9803672894474955</v>
      </c>
      <c r="AU30">
        <v>-1</v>
      </c>
    </row>
    <row r="31" spans="1:47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I31">
        <v>2.2794962338949394</v>
      </c>
      <c r="J31">
        <v>1.4185643950022322</v>
      </c>
      <c r="K31">
        <v>2.2051585554516677</v>
      </c>
      <c r="L31">
        <v>1.8308353489120295</v>
      </c>
      <c r="M31">
        <v>2.1892735554367766</v>
      </c>
      <c r="N31">
        <v>1.0005011247499949</v>
      </c>
      <c r="O31">
        <v>1.9764724043451207</v>
      </c>
      <c r="P31">
        <v>1.6594154845826714</v>
      </c>
      <c r="Q31">
        <v>1.1882597027615747</v>
      </c>
      <c r="R31">
        <v>2.2728334228696299</v>
      </c>
      <c r="S31">
        <v>2.171349256879187</v>
      </c>
      <c r="T31">
        <v>2.2379534199813507</v>
      </c>
      <c r="U31">
        <v>1.4748703303090558</v>
      </c>
      <c r="V31">
        <v>1.7632268259823038</v>
      </c>
      <c r="W31">
        <v>1.0998067801951095</v>
      </c>
      <c r="X31">
        <v>0.72771929025686244</v>
      </c>
      <c r="Y31">
        <v>0.7721952022783275</v>
      </c>
      <c r="Z31">
        <v>0.74945098500665941</v>
      </c>
      <c r="AA31">
        <v>0.7477108445133146</v>
      </c>
      <c r="AB31">
        <v>0.75715458583712869</v>
      </c>
      <c r="AC31">
        <v>0.77198780341864937</v>
      </c>
      <c r="AD31">
        <v>0.77810231665611407</v>
      </c>
      <c r="AE31">
        <v>0.79041124180610434</v>
      </c>
      <c r="AF31">
        <v>0.80849305209860667</v>
      </c>
      <c r="AG31">
        <v>0.8452903557405359</v>
      </c>
      <c r="AH31">
        <v>0.82670893830977321</v>
      </c>
      <c r="AI31">
        <v>0.83992980227876002</v>
      </c>
      <c r="AJ31">
        <v>0.85292061046413292</v>
      </c>
      <c r="AK31">
        <v>0.8737150699145837</v>
      </c>
      <c r="AL31">
        <v>0.88558219087140022</v>
      </c>
      <c r="AM31">
        <v>0.89958391761992318</v>
      </c>
      <c r="AN31">
        <v>0.91224666031665091</v>
      </c>
      <c r="AO31">
        <v>0.92721531644851241</v>
      </c>
      <c r="AP31">
        <v>0.93815336746603883</v>
      </c>
      <c r="AQ31">
        <v>0.95613632956701256</v>
      </c>
      <c r="AR31">
        <v>0.97672911798892481</v>
      </c>
      <c r="AS31">
        <v>1.0131296620283301</v>
      </c>
      <c r="AT31">
        <v>1.0109774468313482</v>
      </c>
      <c r="AU31">
        <v>-1</v>
      </c>
    </row>
    <row r="32" spans="1:47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G32">
        <v>27.747565156925329</v>
      </c>
      <c r="H32">
        <v>0.64729185347787155</v>
      </c>
      <c r="I32">
        <v>0.36774386523303848</v>
      </c>
      <c r="J32">
        <v>3.6602424422503788E-4</v>
      </c>
      <c r="K32">
        <v>0.56678832158753356</v>
      </c>
      <c r="L32">
        <v>4.7843267372798905E-2</v>
      </c>
      <c r="M32">
        <v>1.7148736538479576E-5</v>
      </c>
      <c r="N32">
        <v>5.8198964757617637E-4</v>
      </c>
      <c r="O32">
        <v>3.2604203292272449</v>
      </c>
      <c r="P32">
        <v>8.876534497831861E-3</v>
      </c>
      <c r="Q32">
        <v>1.3004738670764313</v>
      </c>
      <c r="R32">
        <v>3.2918184948092975E-2</v>
      </c>
      <c r="S32">
        <v>7.6243107964732194E-3</v>
      </c>
      <c r="T32">
        <v>2.2164945232430844E-2</v>
      </c>
      <c r="U32">
        <v>0.11545075193634019</v>
      </c>
      <c r="V32">
        <v>0.17358569186283751</v>
      </c>
      <c r="W32">
        <v>0.81780579407994947</v>
      </c>
      <c r="X32">
        <v>-1.3201226281196319</v>
      </c>
      <c r="Y32">
        <v>4.2962794844763632</v>
      </c>
      <c r="Z32">
        <v>0.37489042747737955</v>
      </c>
      <c r="AA32">
        <v>-0.863773099176388</v>
      </c>
      <c r="AB32">
        <v>-2.0286979154272764</v>
      </c>
      <c r="AC32">
        <v>-0.92509292951132871</v>
      </c>
      <c r="AD32">
        <v>-4.271590790318375</v>
      </c>
      <c r="AE32">
        <v>-1.8070177759255472</v>
      </c>
      <c r="AF32">
        <v>-5.9381327084430238</v>
      </c>
      <c r="AG32">
        <v>-10.049163010895182</v>
      </c>
      <c r="AH32">
        <v>-1.0106122668696746</v>
      </c>
      <c r="AI32">
        <v>-1.7191391463199781</v>
      </c>
      <c r="AJ32">
        <v>-2.3307394991059209</v>
      </c>
      <c r="AK32">
        <v>0.72306484196195719</v>
      </c>
      <c r="AL32">
        <v>-8.4076411111402631</v>
      </c>
      <c r="AM32">
        <v>-8.2290960721164232</v>
      </c>
      <c r="AN32">
        <v>-10.902552822049755</v>
      </c>
      <c r="AO32">
        <v>-14.110025286179418</v>
      </c>
      <c r="AP32">
        <v>-15.958699631666651</v>
      </c>
      <c r="AQ32">
        <v>-18.513315120097008</v>
      </c>
      <c r="AR32">
        <v>-22.69644233749958</v>
      </c>
      <c r="AS32">
        <v>-26.914111576491557</v>
      </c>
      <c r="AT32">
        <v>-19.214000197196476</v>
      </c>
      <c r="AU32">
        <v>-1</v>
      </c>
    </row>
    <row r="33" spans="1:47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G33">
        <v>27.747565156925329</v>
      </c>
      <c r="H33">
        <v>0.66057294561729596</v>
      </c>
      <c r="I33">
        <v>4.1326157440126571E-3</v>
      </c>
      <c r="J33">
        <v>3.0938603361236842E-5</v>
      </c>
      <c r="K33">
        <v>1.6571015151302534E-2</v>
      </c>
      <c r="L33">
        <v>1.123695572315215E-3</v>
      </c>
      <c r="M33">
        <v>2.0939143296809948E-6</v>
      </c>
      <c r="N33">
        <v>3.8011516235348524E-4</v>
      </c>
      <c r="O33">
        <v>0.3418466774467791</v>
      </c>
      <c r="P33">
        <v>4.978079967198544E-4</v>
      </c>
      <c r="Q33">
        <v>0.10563294765419798</v>
      </c>
      <c r="R33">
        <v>1.7557172977373358E-3</v>
      </c>
      <c r="S33">
        <v>3.466892329934362E-3</v>
      </c>
      <c r="T33">
        <v>1.8058086126678155E-3</v>
      </c>
      <c r="U33">
        <v>1.0950362401384592E-2</v>
      </c>
      <c r="V33">
        <v>6.602039509648442E-3</v>
      </c>
      <c r="W33">
        <v>5.9214014908934388E-2</v>
      </c>
      <c r="X33">
        <v>1.668548669463231</v>
      </c>
      <c r="Y33">
        <v>1.7187807651346003</v>
      </c>
      <c r="Z33">
        <v>1.6932791186264962</v>
      </c>
      <c r="AA33">
        <v>1.6913121748278506</v>
      </c>
      <c r="AB33">
        <v>1.7019594707652674</v>
      </c>
      <c r="AC33">
        <v>1.7185499315910946</v>
      </c>
      <c r="AD33">
        <v>1.7253423776417263</v>
      </c>
      <c r="AE33">
        <v>1.7389355640621249</v>
      </c>
      <c r="AF33">
        <v>1.7587134357360001</v>
      </c>
      <c r="AG33">
        <v>1.7982906753324339</v>
      </c>
      <c r="AH33">
        <v>1.7784155700663302</v>
      </c>
      <c r="AI33">
        <v>1.7925795223209984</v>
      </c>
      <c r="AJ33">
        <v>1.8063888333980733</v>
      </c>
      <c r="AK33">
        <v>1.8282763803958257</v>
      </c>
      <c r="AL33">
        <v>1.8406506667931448</v>
      </c>
      <c r="AM33">
        <v>1.8551446434850241</v>
      </c>
      <c r="AN33">
        <v>1.8681557304299814</v>
      </c>
      <c r="AO33">
        <v>1.8834202428496503</v>
      </c>
      <c r="AP33">
        <v>1.8944967136784607</v>
      </c>
      <c r="AQ33">
        <v>1.9125678249707065</v>
      </c>
      <c r="AR33">
        <v>1.9330540739175388</v>
      </c>
      <c r="AS33">
        <v>1.9687449207762968</v>
      </c>
      <c r="AT33">
        <v>1.9666526834419029</v>
      </c>
      <c r="AU33">
        <v>-1</v>
      </c>
    </row>
    <row r="34" spans="1:47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9.9999999999999992E-2</v>
      </c>
      <c r="I34">
        <v>2.022835659782519</v>
      </c>
      <c r="J34">
        <v>1.3268342662826247</v>
      </c>
      <c r="K34">
        <v>2.0272509229384803</v>
      </c>
      <c r="L34">
        <v>1.5734585446379619</v>
      </c>
      <c r="M34">
        <v>1.9857278740955677</v>
      </c>
      <c r="N34">
        <v>0.97161277619719977</v>
      </c>
      <c r="O34">
        <v>1.8496359932636519</v>
      </c>
      <c r="P34">
        <v>1.5798056352017602</v>
      </c>
      <c r="Q34">
        <v>1.1526470029125468</v>
      </c>
      <c r="R34">
        <v>2.0664623397174822</v>
      </c>
      <c r="S34">
        <v>1.9872993730595392</v>
      </c>
      <c r="T34">
        <v>2.0451317141532082</v>
      </c>
      <c r="U34">
        <v>1.3855348810379295</v>
      </c>
      <c r="V34">
        <v>1.6377805168179844</v>
      </c>
      <c r="W34">
        <v>1.0120052231421273</v>
      </c>
      <c r="X34">
        <v>0.71342183640853229</v>
      </c>
      <c r="Y34">
        <v>0.75602899504057497</v>
      </c>
      <c r="Z34">
        <v>0.73473405287397164</v>
      </c>
      <c r="AA34">
        <v>0.73433068256960488</v>
      </c>
      <c r="AB34">
        <v>0.74359875147132748</v>
      </c>
      <c r="AC34">
        <v>0.75735069458531601</v>
      </c>
      <c r="AD34">
        <v>0.76329014996310274</v>
      </c>
      <c r="AE34">
        <v>0.7746611345216512</v>
      </c>
      <c r="AF34">
        <v>0.79127151461681999</v>
      </c>
      <c r="AG34">
        <v>0.82362495742662689</v>
      </c>
      <c r="AH34">
        <v>0.80829343742904158</v>
      </c>
      <c r="AI34">
        <v>0.81883882383847717</v>
      </c>
      <c r="AJ34">
        <v>0.83049638671604264</v>
      </c>
      <c r="AK34">
        <v>0.85025641886010539</v>
      </c>
      <c r="AL34">
        <v>0.86083336249177334</v>
      </c>
      <c r="AM34">
        <v>0.87317502191331964</v>
      </c>
      <c r="AN34">
        <v>0.88388660682500964</v>
      </c>
      <c r="AO34">
        <v>0.89636082986096233</v>
      </c>
      <c r="AP34">
        <v>0.90647644350402024</v>
      </c>
      <c r="AQ34">
        <v>0.92196368381783533</v>
      </c>
      <c r="AR34">
        <v>0.93855289265007746</v>
      </c>
      <c r="AS34">
        <v>0.97416736675054405</v>
      </c>
      <c r="AT34">
        <v>0.97135633267213206</v>
      </c>
      <c r="AU34">
        <v>-1</v>
      </c>
    </row>
    <row r="35" spans="1:47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9.9999999999999992E-2</v>
      </c>
      <c r="G35">
        <v>28.119395655890134</v>
      </c>
      <c r="H35">
        <v>0.98415751325952983</v>
      </c>
      <c r="I35">
        <v>0.35300058848130744</v>
      </c>
      <c r="J35">
        <v>3.5636029211961892E-4</v>
      </c>
      <c r="K35">
        <v>0.56858132349468449</v>
      </c>
      <c r="L35">
        <v>4.7219285985496004E-2</v>
      </c>
      <c r="M35">
        <v>1.8030928414723174E-5</v>
      </c>
      <c r="N35">
        <v>7.0093468338899173E-4</v>
      </c>
      <c r="O35">
        <v>3.5224954924258931</v>
      </c>
      <c r="P35">
        <v>9.0558479424010033E-3</v>
      </c>
      <c r="Q35">
        <v>1.3329442077856815</v>
      </c>
      <c r="R35">
        <v>3.3737432907672726E-2</v>
      </c>
      <c r="S35">
        <v>1.2054587612474358E-2</v>
      </c>
      <c r="T35">
        <v>2.3409863210232855E-2</v>
      </c>
      <c r="U35">
        <v>0.11533761547895165</v>
      </c>
      <c r="V35">
        <v>0.1744207052994409</v>
      </c>
      <c r="W35">
        <v>0.75326954368282995</v>
      </c>
      <c r="X35">
        <v>-1.4294296767469425</v>
      </c>
      <c r="Y35">
        <v>4.2307937539670428</v>
      </c>
      <c r="Z35">
        <v>0.4866042296452866</v>
      </c>
      <c r="AA35">
        <v>-0.9803817816482211</v>
      </c>
      <c r="AB35">
        <v>-1.8091040772512403</v>
      </c>
      <c r="AC35">
        <v>-1.0427629520712109</v>
      </c>
      <c r="AD35">
        <v>-3.9221885234656302</v>
      </c>
      <c r="AE35">
        <v>-1.3995205610741808</v>
      </c>
      <c r="AF35">
        <v>-5.7322167894089864</v>
      </c>
      <c r="AG35">
        <v>-9.9994292220806944</v>
      </c>
      <c r="AH35">
        <v>-0.57591569685079735</v>
      </c>
      <c r="AI35">
        <v>-1.2165776401005632</v>
      </c>
      <c r="AJ35">
        <v>-1.6249770989684671</v>
      </c>
      <c r="AK35">
        <v>1.3664410085530339</v>
      </c>
      <c r="AL35">
        <v>-7.6206873186880006</v>
      </c>
      <c r="AM35">
        <v>-7.4550218174883858</v>
      </c>
      <c r="AN35">
        <v>-10.193090538076541</v>
      </c>
      <c r="AO35">
        <v>-13.520844829144448</v>
      </c>
      <c r="AP35">
        <v>-14.955993777269155</v>
      </c>
      <c r="AQ35">
        <v>-17.606221844638984</v>
      </c>
      <c r="AR35">
        <v>-21.726395806632148</v>
      </c>
      <c r="AS35">
        <v>-25.6344223867263</v>
      </c>
      <c r="AT35">
        <v>-17.895454846919254</v>
      </c>
      <c r="AU35">
        <v>-1</v>
      </c>
    </row>
    <row r="36" spans="1:47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9.9999999999999992E-2</v>
      </c>
      <c r="G36">
        <v>28.119395655890134</v>
      </c>
      <c r="H36">
        <v>0.66175375414199122</v>
      </c>
      <c r="I36">
        <v>3.9451815149865567E-3</v>
      </c>
      <c r="J36">
        <v>3.0322542911247468E-5</v>
      </c>
      <c r="K36">
        <v>1.6101415592159697E-2</v>
      </c>
      <c r="L36">
        <v>1.0556811826733352E-3</v>
      </c>
      <c r="M36">
        <v>2.0209234446451587E-6</v>
      </c>
      <c r="N36">
        <v>3.7960691409187147E-4</v>
      </c>
      <c r="O36">
        <v>0.33512762003530766</v>
      </c>
      <c r="P36">
        <v>4.9222903937111201E-4</v>
      </c>
      <c r="Q36">
        <v>0.10543212977938249</v>
      </c>
      <c r="R36">
        <v>1.6965459799646746E-3</v>
      </c>
      <c r="S36">
        <v>3.3611528477538941E-3</v>
      </c>
      <c r="T36">
        <v>1.7493952497102082E-3</v>
      </c>
      <c r="U36">
        <v>1.0755767537699173E-2</v>
      </c>
      <c r="V36">
        <v>6.4481180469187814E-3</v>
      </c>
      <c r="W36">
        <v>5.7562386605396511E-2</v>
      </c>
      <c r="X36">
        <v>1.674215032554708</v>
      </c>
      <c r="Y36">
        <v>1.7234840315383042</v>
      </c>
      <c r="Z36">
        <v>1.6990381178757497</v>
      </c>
      <c r="AA36">
        <v>1.698571666369034</v>
      </c>
      <c r="AB36">
        <v>1.7092569875217101</v>
      </c>
      <c r="AC36">
        <v>1.7249898820865945</v>
      </c>
      <c r="AD36">
        <v>1.7317407120068624</v>
      </c>
      <c r="AE36">
        <v>1.7445921814536411</v>
      </c>
      <c r="AF36">
        <v>1.7631968603822188</v>
      </c>
      <c r="AG36">
        <v>1.7988824594526636</v>
      </c>
      <c r="AH36">
        <v>1.7820609940478127</v>
      </c>
      <c r="AI36">
        <v>1.7936481376811391</v>
      </c>
      <c r="AJ36">
        <v>1.8063708308529645</v>
      </c>
      <c r="AK36">
        <v>1.8277340289851725</v>
      </c>
      <c r="AL36">
        <v>1.8390671338038225</v>
      </c>
      <c r="AM36">
        <v>1.8522034547714679</v>
      </c>
      <c r="AN36">
        <v>1.8635296826540608</v>
      </c>
      <c r="AO36">
        <v>1.8766335360599129</v>
      </c>
      <c r="AP36">
        <v>1.8871929233415945</v>
      </c>
      <c r="AQ36">
        <v>1.9032460857878613</v>
      </c>
      <c r="AR36">
        <v>1.9202926264471922</v>
      </c>
      <c r="AS36">
        <v>1.9563872627821883</v>
      </c>
      <c r="AT36">
        <v>1.9535625714231311</v>
      </c>
      <c r="AU36">
        <v>-1</v>
      </c>
    </row>
    <row r="37" spans="1:47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0.10999999999999999</v>
      </c>
      <c r="I37">
        <v>1.8086836325541866</v>
      </c>
      <c r="J37">
        <v>1.2466161376134968</v>
      </c>
      <c r="K37">
        <v>1.8714995203478269</v>
      </c>
      <c r="L37">
        <v>1.3683852784107806</v>
      </c>
      <c r="M37">
        <v>1.8106937310583462</v>
      </c>
      <c r="N37">
        <v>0.94448366052894805</v>
      </c>
      <c r="O37">
        <v>1.7358204091249527</v>
      </c>
      <c r="P37">
        <v>1.5064669513239453</v>
      </c>
      <c r="Q37">
        <v>1.1188945496785596</v>
      </c>
      <c r="R37">
        <v>1.8882528342547213</v>
      </c>
      <c r="S37">
        <v>1.8273185929577238</v>
      </c>
      <c r="T37">
        <v>1.8776129412420699</v>
      </c>
      <c r="U37">
        <v>1.3060007506458517</v>
      </c>
      <c r="V37">
        <v>1.5270969495495588</v>
      </c>
      <c r="W37">
        <v>0.93652695499921745</v>
      </c>
      <c r="X37">
        <v>0.69975753468432356</v>
      </c>
      <c r="Y37">
        <v>0.74052343509649821</v>
      </c>
      <c r="Z37">
        <v>0.72062616861802886</v>
      </c>
      <c r="AA37">
        <v>0.72135208627092395</v>
      </c>
      <c r="AB37">
        <v>0.73043638439879865</v>
      </c>
      <c r="AC37">
        <v>0.743240791716132</v>
      </c>
      <c r="AD37">
        <v>0.74903886166568812</v>
      </c>
      <c r="AE37">
        <v>0.75959576486640323</v>
      </c>
      <c r="AF37">
        <v>0.77490190522933422</v>
      </c>
      <c r="AG37">
        <v>0.80341954542847138</v>
      </c>
      <c r="AH37">
        <v>0.79086831817707015</v>
      </c>
      <c r="AI37">
        <v>0.79924552151897432</v>
      </c>
      <c r="AJ37">
        <v>0.80976128160673622</v>
      </c>
      <c r="AK37">
        <v>0.82852980420511957</v>
      </c>
      <c r="AL37">
        <v>0.83800331819740514</v>
      </c>
      <c r="AM37">
        <v>0.84892664282913255</v>
      </c>
      <c r="AN37">
        <v>0.85801259169196153</v>
      </c>
      <c r="AO37">
        <v>0.86841757058235403</v>
      </c>
      <c r="AP37">
        <v>0.87778860968940386</v>
      </c>
      <c r="AQ37">
        <v>0.89115129913310065</v>
      </c>
      <c r="AR37">
        <v>0.90442090229230088</v>
      </c>
      <c r="AS37">
        <v>0.93916088973908962</v>
      </c>
      <c r="AT37">
        <v>0.93580143140284433</v>
      </c>
      <c r="AU37">
        <v>-1</v>
      </c>
    </row>
    <row r="38" spans="1:47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0.10999999999999999</v>
      </c>
      <c r="G38">
        <v>28.463048773487525</v>
      </c>
      <c r="H38">
        <v>1.289809214730423</v>
      </c>
      <c r="I38">
        <v>0.33989919565939475</v>
      </c>
      <c r="J38">
        <v>3.4786040332374806E-4</v>
      </c>
      <c r="K38">
        <v>0.56944544163031863</v>
      </c>
      <c r="L38">
        <v>4.6639047009448258E-2</v>
      </c>
      <c r="M38">
        <v>1.8837460623762521E-5</v>
      </c>
      <c r="N38">
        <v>8.1029686699322446E-4</v>
      </c>
      <c r="O38">
        <v>3.7614509161531968</v>
      </c>
      <c r="P38">
        <v>9.2178627680596023E-3</v>
      </c>
      <c r="Q38">
        <v>1.3626927950790335</v>
      </c>
      <c r="R38">
        <v>3.4455311072426949E-2</v>
      </c>
      <c r="S38">
        <v>1.6008502439335711E-2</v>
      </c>
      <c r="T38">
        <v>2.4524510323823908E-2</v>
      </c>
      <c r="U38">
        <v>0.11522129967395645</v>
      </c>
      <c r="V38">
        <v>0.17507436266268508</v>
      </c>
      <c r="W38">
        <v>0.69633450398062635</v>
      </c>
      <c r="X38">
        <v>-1.5152067998754448</v>
      </c>
      <c r="Y38">
        <v>4.170820325218771</v>
      </c>
      <c r="Z38">
        <v>0.58670335207228186</v>
      </c>
      <c r="AA38">
        <v>-1.0788419252769561</v>
      </c>
      <c r="AB38">
        <v>-1.6097472434530173</v>
      </c>
      <c r="AC38">
        <v>-1.139478327803088</v>
      </c>
      <c r="AD38">
        <v>-3.6125949824828805</v>
      </c>
      <c r="AE38">
        <v>-1.0426960791197493</v>
      </c>
      <c r="AF38">
        <v>-5.5475193361621296</v>
      </c>
      <c r="AG38">
        <v>-9.9484376421775309</v>
      </c>
      <c r="AH38">
        <v>-0.19466817859603383</v>
      </c>
      <c r="AI38">
        <v>-0.78201490014726105</v>
      </c>
      <c r="AJ38">
        <v>-1.0119385036618067</v>
      </c>
      <c r="AK38">
        <v>1.9193951894084911</v>
      </c>
      <c r="AL38">
        <v>-6.9338703298977613</v>
      </c>
      <c r="AM38">
        <v>-6.7809299493576889</v>
      </c>
      <c r="AN38">
        <v>-9.572930506421427</v>
      </c>
      <c r="AO38">
        <v>-13.007806183184027</v>
      </c>
      <c r="AP38">
        <v>-14.078568154190178</v>
      </c>
      <c r="AQ38">
        <v>-16.810842883648967</v>
      </c>
      <c r="AR38">
        <v>-20.871955050962239</v>
      </c>
      <c r="AS38">
        <v>-24.508857654550759</v>
      </c>
      <c r="AT38">
        <v>-16.737998148586307</v>
      </c>
      <c r="AU38">
        <v>-1</v>
      </c>
    </row>
    <row r="39" spans="1:47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0.10999999999999999</v>
      </c>
      <c r="G39">
        <v>28.463048773487525</v>
      </c>
      <c r="H39">
        <v>0.6629045105826038</v>
      </c>
      <c r="I39">
        <v>3.7760994855972232E-3</v>
      </c>
      <c r="J39">
        <v>2.9750830017231908E-5</v>
      </c>
      <c r="K39">
        <v>1.5659597702975762E-2</v>
      </c>
      <c r="L39">
        <v>9.9651710772231906E-4</v>
      </c>
      <c r="M39">
        <v>1.9533853645780742E-6</v>
      </c>
      <c r="N39">
        <v>3.7884378284942533E-4</v>
      </c>
      <c r="O39">
        <v>0.32862070113235387</v>
      </c>
      <c r="P39">
        <v>4.8654234169094221E-4</v>
      </c>
      <c r="Q39">
        <v>0.10514650230641433</v>
      </c>
      <c r="R39">
        <v>1.6415623925177102E-3</v>
      </c>
      <c r="S39">
        <v>3.2624148526658537E-3</v>
      </c>
      <c r="T39">
        <v>1.6967027767514928E-3</v>
      </c>
      <c r="U39">
        <v>1.0570117698208745E-2</v>
      </c>
      <c r="V39">
        <v>6.3025147192637141E-3</v>
      </c>
      <c r="W39">
        <v>5.6050951613997958E-2</v>
      </c>
      <c r="X39">
        <v>1.6783682844005152</v>
      </c>
      <c r="Y39">
        <v>1.7265647738517496</v>
      </c>
      <c r="Z39">
        <v>1.7032111319696348</v>
      </c>
      <c r="AA39">
        <v>1.7040687748574672</v>
      </c>
      <c r="AB39">
        <v>1.7147652406609999</v>
      </c>
      <c r="AC39">
        <v>1.7297296946521279</v>
      </c>
      <c r="AD39">
        <v>1.7364634546887689</v>
      </c>
      <c r="AE39">
        <v>1.7486574391313228</v>
      </c>
      <c r="AF39">
        <v>1.7661876221827397</v>
      </c>
      <c r="AG39">
        <v>1.7983932711824764</v>
      </c>
      <c r="AH39">
        <v>1.7842904934181589</v>
      </c>
      <c r="AI39">
        <v>1.7937155709170869</v>
      </c>
      <c r="AJ39">
        <v>1.8054770657629222</v>
      </c>
      <c r="AK39">
        <v>1.8262807452079683</v>
      </c>
      <c r="AL39">
        <v>1.8366920306843799</v>
      </c>
      <c r="AM39">
        <v>1.8486238609224013</v>
      </c>
      <c r="AN39">
        <v>1.8584903189010704</v>
      </c>
      <c r="AO39">
        <v>1.8697251653864875</v>
      </c>
      <c r="AP39">
        <v>1.8797861394142492</v>
      </c>
      <c r="AQ39">
        <v>1.8940402100876976</v>
      </c>
      <c r="AR39">
        <v>1.908089615282206</v>
      </c>
      <c r="AS39">
        <v>1.9443904160891774</v>
      </c>
      <c r="AT39">
        <v>1.9409096756735631</v>
      </c>
      <c r="AU39">
        <v>-1</v>
      </c>
    </row>
    <row r="40" spans="1:47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0.11999999999999998</v>
      </c>
      <c r="I40">
        <v>1.6279740122464579</v>
      </c>
      <c r="J40">
        <v>1.1758328164849001</v>
      </c>
      <c r="K40">
        <v>1.7341942264391612</v>
      </c>
      <c r="L40">
        <v>1.2022436761259703</v>
      </c>
      <c r="M40">
        <v>1.6589978625711557</v>
      </c>
      <c r="N40">
        <v>0.9189199376289211</v>
      </c>
      <c r="O40">
        <v>1.6331714504929393</v>
      </c>
      <c r="P40">
        <v>1.4386731847914187</v>
      </c>
      <c r="Q40">
        <v>1.0868324840737205</v>
      </c>
      <c r="R40">
        <v>1.7332148711613793</v>
      </c>
      <c r="S40">
        <v>1.6872092953006022</v>
      </c>
      <c r="T40">
        <v>1.73103641849111</v>
      </c>
      <c r="U40">
        <v>1.2347752118287809</v>
      </c>
      <c r="V40">
        <v>1.4288354261567038</v>
      </c>
      <c r="W40">
        <v>0.87107070467627778</v>
      </c>
      <c r="X40">
        <v>0.68665339853971707</v>
      </c>
      <c r="Y40">
        <v>0.72562183041475525</v>
      </c>
      <c r="Z40">
        <v>0.70706851809895432</v>
      </c>
      <c r="AA40">
        <v>0.70875141243294326</v>
      </c>
      <c r="AB40">
        <v>0.71764776212660986</v>
      </c>
      <c r="AC40">
        <v>0.72961535690420776</v>
      </c>
      <c r="AD40">
        <v>0.73529512280217801</v>
      </c>
      <c r="AE40">
        <v>0.74513911056141358</v>
      </c>
      <c r="AF40">
        <v>0.75928406241449209</v>
      </c>
      <c r="AG40">
        <v>0.78447049342714781</v>
      </c>
      <c r="AH40">
        <v>0.7743112107615937</v>
      </c>
      <c r="AI40">
        <v>0.78092077143971972</v>
      </c>
      <c r="AJ40">
        <v>0.79045067238799127</v>
      </c>
      <c r="AK40">
        <v>0.80827129942373555</v>
      </c>
      <c r="AL40">
        <v>0.81679386762102646</v>
      </c>
      <c r="AM40">
        <v>0.82649655760172835</v>
      </c>
      <c r="AN40">
        <v>0.83421889556521023</v>
      </c>
      <c r="AO40">
        <v>0.84289446618301811</v>
      </c>
      <c r="AP40">
        <v>0.85158843339367829</v>
      </c>
      <c r="AQ40">
        <v>0.86313153497112738</v>
      </c>
      <c r="AR40">
        <v>0.87362968946239716</v>
      </c>
      <c r="AS40">
        <v>0.90741849206983582</v>
      </c>
      <c r="AT40">
        <v>0.90361381626374027</v>
      </c>
      <c r="AU40">
        <v>-1</v>
      </c>
    </row>
    <row r="41" spans="1:47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0.11999999999999998</v>
      </c>
      <c r="G41">
        <v>28.781498298904385</v>
      </c>
      <c r="H41">
        <v>1.5700940929259273</v>
      </c>
      <c r="I41">
        <v>0.32817399792170182</v>
      </c>
      <c r="J41">
        <v>3.4033149604652989E-4</v>
      </c>
      <c r="K41">
        <v>0.56959905714387782</v>
      </c>
      <c r="L41">
        <v>4.6099251577976744E-2</v>
      </c>
      <c r="M41">
        <v>1.9577755238814733E-5</v>
      </c>
      <c r="N41">
        <v>9.1129942691217398E-4</v>
      </c>
      <c r="O41">
        <v>3.9800380900089523</v>
      </c>
      <c r="P41">
        <v>9.3648294402411403E-3</v>
      </c>
      <c r="Q41">
        <v>1.3900975700212426</v>
      </c>
      <c r="R41">
        <v>3.508851424933325E-2</v>
      </c>
      <c r="S41">
        <v>1.9557768989017378E-2</v>
      </c>
      <c r="T41">
        <v>2.552761991481391E-2</v>
      </c>
      <c r="U41">
        <v>0.11511017942356966</v>
      </c>
      <c r="V41">
        <v>0.17557820994337253</v>
      </c>
      <c r="W41">
        <v>0.64571233757477298</v>
      </c>
      <c r="X41">
        <v>-1.5820093510902988</v>
      </c>
      <c r="Y41">
        <v>4.1155033169927551</v>
      </c>
      <c r="Z41">
        <v>0.67689214628090633</v>
      </c>
      <c r="AA41">
        <v>-1.1619936815342677</v>
      </c>
      <c r="AB41">
        <v>-1.4278540816025065</v>
      </c>
      <c r="AC41">
        <v>-1.2188525184832812</v>
      </c>
      <c r="AD41">
        <v>-3.3363343322123789</v>
      </c>
      <c r="AE41">
        <v>-0.72810498319707173</v>
      </c>
      <c r="AF41">
        <v>-5.3802777333388478</v>
      </c>
      <c r="AG41">
        <v>-9.8957281726504629</v>
      </c>
      <c r="AH41">
        <v>0.14194205407907121</v>
      </c>
      <c r="AI41">
        <v>-0.40377585580524544</v>
      </c>
      <c r="AJ41">
        <v>-0.47598356374184819</v>
      </c>
      <c r="AK41">
        <v>2.3974577257060683</v>
      </c>
      <c r="AL41">
        <v>-6.3302331324755281</v>
      </c>
      <c r="AM41">
        <v>-6.1896532167887175</v>
      </c>
      <c r="AN41">
        <v>-9.0265655207645974</v>
      </c>
      <c r="AO41">
        <v>-12.556775360078159</v>
      </c>
      <c r="AP41">
        <v>-13.304763390023291</v>
      </c>
      <c r="AQ41">
        <v>-16.107563172336786</v>
      </c>
      <c r="AR41">
        <v>-20.112631520422052</v>
      </c>
      <c r="AS41">
        <v>-23.510412356692797</v>
      </c>
      <c r="AT41">
        <v>-15.71419859196987</v>
      </c>
      <c r="AU41">
        <v>-1</v>
      </c>
    </row>
    <row r="42" spans="1:47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0.11999999999999998</v>
      </c>
      <c r="G42">
        <v>28.781498298904385</v>
      </c>
      <c r="H42">
        <v>0.6640054513570417</v>
      </c>
      <c r="I42">
        <v>3.6225787814989988E-3</v>
      </c>
      <c r="J42">
        <v>2.9217125381777672E-5</v>
      </c>
      <c r="K42">
        <v>1.5242864544510409E-2</v>
      </c>
      <c r="L42">
        <v>9.4451485877641633E-4</v>
      </c>
      <c r="M42">
        <v>1.8906899919211949E-6</v>
      </c>
      <c r="N42">
        <v>3.7786246967498491E-4</v>
      </c>
      <c r="O42">
        <v>0.32232233015035483</v>
      </c>
      <c r="P42">
        <v>4.8078830244868882E-4</v>
      </c>
      <c r="Q42">
        <v>0.10478847935634066</v>
      </c>
      <c r="R42">
        <v>1.5903236092297236E-3</v>
      </c>
      <c r="S42">
        <v>3.169921520677891E-3</v>
      </c>
      <c r="T42">
        <v>1.6473573565132665E-3</v>
      </c>
      <c r="U42">
        <v>1.03928352479743E-2</v>
      </c>
      <c r="V42">
        <v>6.1645822308418639E-3</v>
      </c>
      <c r="W42">
        <v>5.4661498714428415E-2</v>
      </c>
      <c r="X42">
        <v>1.6811801013377385</v>
      </c>
      <c r="Y42">
        <v>1.7282263563611404</v>
      </c>
      <c r="Z42">
        <v>1.7059889133308221</v>
      </c>
      <c r="AA42">
        <v>1.7080179195132661</v>
      </c>
      <c r="AB42">
        <v>1.7187041336887867</v>
      </c>
      <c r="AC42">
        <v>1.73297555727206</v>
      </c>
      <c r="AD42">
        <v>1.7397077441839908</v>
      </c>
      <c r="AE42">
        <v>1.7513144602898076</v>
      </c>
      <c r="AF42">
        <v>1.7678588869627736</v>
      </c>
      <c r="AG42">
        <v>1.7969407625874232</v>
      </c>
      <c r="AH42">
        <v>1.7852672069816811</v>
      </c>
      <c r="AI42">
        <v>1.7928705825213249</v>
      </c>
      <c r="AJ42">
        <v>1.8037769822618177</v>
      </c>
      <c r="AK42">
        <v>1.823996635855772</v>
      </c>
      <c r="AL42">
        <v>1.8335877054823948</v>
      </c>
      <c r="AM42">
        <v>1.8444461431207126</v>
      </c>
      <c r="AN42">
        <v>1.8530428638967869</v>
      </c>
      <c r="AO42">
        <v>1.86265342509606</v>
      </c>
      <c r="AP42">
        <v>1.8722348762084795</v>
      </c>
      <c r="AQ42">
        <v>1.8848810408338168</v>
      </c>
      <c r="AR42">
        <v>1.8963091753112626</v>
      </c>
      <c r="AS42">
        <v>1.9326324474733712</v>
      </c>
      <c r="AT42">
        <v>1.928576566013495</v>
      </c>
      <c r="AU42">
        <v>-1</v>
      </c>
    </row>
    <row r="43" spans="1:47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0.12999999999999998</v>
      </c>
      <c r="I43">
        <v>1.4739685916108138</v>
      </c>
      <c r="J43">
        <v>1.1128836188563924</v>
      </c>
      <c r="K43">
        <v>1.6124015850549742</v>
      </c>
      <c r="L43">
        <v>1.0656909001993327</v>
      </c>
      <c r="M43">
        <v>1.5266014185412302</v>
      </c>
      <c r="N43">
        <v>0.89475944104971594</v>
      </c>
      <c r="O43">
        <v>1.5401718855899014</v>
      </c>
      <c r="P43">
        <v>1.3758132269636036</v>
      </c>
      <c r="Q43">
        <v>1.0563171416311403</v>
      </c>
      <c r="R43">
        <v>1.5974272174880544</v>
      </c>
      <c r="S43">
        <v>1.5636826123767744</v>
      </c>
      <c r="T43">
        <v>1.6019571728564515</v>
      </c>
      <c r="U43">
        <v>1.1706477483496149</v>
      </c>
      <c r="V43">
        <v>1.3411131279257362</v>
      </c>
      <c r="W43">
        <v>0.81385723208428207</v>
      </c>
      <c r="X43">
        <v>0.67405186119007565</v>
      </c>
      <c r="Y43">
        <v>0.71127657119357257</v>
      </c>
      <c r="Z43">
        <v>0.69401243566076654</v>
      </c>
      <c r="AA43">
        <v>0.69650825121432303</v>
      </c>
      <c r="AB43">
        <v>0.70521519228953577</v>
      </c>
      <c r="AC43">
        <v>0.71643861306667134</v>
      </c>
      <c r="AD43">
        <v>0.72201610969557972</v>
      </c>
      <c r="AE43">
        <v>0.73123084575472175</v>
      </c>
      <c r="AF43">
        <v>0.7443374670832964</v>
      </c>
      <c r="AG43">
        <v>0.76661509053439481</v>
      </c>
      <c r="AH43">
        <v>0.75852396170443614</v>
      </c>
      <c r="AI43">
        <v>0.76368516011625587</v>
      </c>
      <c r="AJ43">
        <v>0.77235765065865625</v>
      </c>
      <c r="AK43">
        <v>0.78927384471479889</v>
      </c>
      <c r="AL43">
        <v>0.79697127424794678</v>
      </c>
      <c r="AM43">
        <v>0.80561665481652445</v>
      </c>
      <c r="AN43">
        <v>0.81218823497094494</v>
      </c>
      <c r="AO43">
        <v>0.8194089505099944</v>
      </c>
      <c r="AP43">
        <v>0.82748503944407181</v>
      </c>
      <c r="AQ43">
        <v>0.83746112160297659</v>
      </c>
      <c r="AR43">
        <v>0.84563170768824325</v>
      </c>
      <c r="AS43">
        <v>0.87840748381890865</v>
      </c>
      <c r="AT43">
        <v>0.87425035960630859</v>
      </c>
      <c r="AU43">
        <v>-1</v>
      </c>
    </row>
    <row r="44" spans="1:47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0.12999999999999998</v>
      </c>
      <c r="G44">
        <v>29.077448182749308</v>
      </c>
      <c r="H44">
        <v>1.8295074487877099</v>
      </c>
      <c r="I44">
        <v>0.31761420457747158</v>
      </c>
      <c r="J44">
        <v>3.3362220160016137E-4</v>
      </c>
      <c r="K44">
        <v>0.5692067463691215</v>
      </c>
      <c r="L44">
        <v>4.5596432506826635E-2</v>
      </c>
      <c r="M44">
        <v>2.0259720681376901E-5</v>
      </c>
      <c r="N44">
        <v>1.0049473049350539E-3</v>
      </c>
      <c r="O44">
        <v>4.180599278069641</v>
      </c>
      <c r="P44">
        <v>9.4986187841080653E-3</v>
      </c>
      <c r="Q44">
        <v>1.4154633380349606</v>
      </c>
      <c r="R44">
        <v>3.5650258552044851E-2</v>
      </c>
      <c r="S44">
        <v>2.2760355396575459E-2</v>
      </c>
      <c r="T44">
        <v>2.6434498615252815E-2</v>
      </c>
      <c r="U44">
        <v>0.11500925091189343</v>
      </c>
      <c r="V44">
        <v>0.17595732691804938</v>
      </c>
      <c r="W44">
        <v>0.60039190943574716</v>
      </c>
      <c r="X44">
        <v>-1.633386926325924</v>
      </c>
      <c r="Y44">
        <v>4.0641694339303029</v>
      </c>
      <c r="Z44">
        <v>0.7585516775228891</v>
      </c>
      <c r="AA44">
        <v>-1.2321470453134133</v>
      </c>
      <c r="AB44">
        <v>-1.2611571839762581</v>
      </c>
      <c r="AC44">
        <v>-1.2837640358931321</v>
      </c>
      <c r="AD44">
        <v>-3.0882620229342934</v>
      </c>
      <c r="AE44">
        <v>-0.44906508120080862</v>
      </c>
      <c r="AF44">
        <v>-5.2275792896457682</v>
      </c>
      <c r="AG44">
        <v>-9.8411130488265659</v>
      </c>
      <c r="AH44">
        <v>0.44088589911702197</v>
      </c>
      <c r="AI44">
        <v>-7.267486550251806E-2</v>
      </c>
      <c r="AJ44">
        <v>-4.7793326787437893E-3</v>
      </c>
      <c r="AK44">
        <v>2.8128528812004374</v>
      </c>
      <c r="AL44">
        <v>-5.7964111279574686</v>
      </c>
      <c r="AM44">
        <v>-5.6676983718242866</v>
      </c>
      <c r="AN44">
        <v>-8.5418562534054576</v>
      </c>
      <c r="AO44">
        <v>-12.156846031495016</v>
      </c>
      <c r="AP44">
        <v>-12.617600427321779</v>
      </c>
      <c r="AQ44">
        <v>-15.481061267707524</v>
      </c>
      <c r="AR44">
        <v>-19.432490371523574</v>
      </c>
      <c r="AS44">
        <v>-22.618028209156776</v>
      </c>
      <c r="AT44">
        <v>-14.802499650998405</v>
      </c>
      <c r="AU44">
        <v>-1</v>
      </c>
    </row>
    <row r="45" spans="1:47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0.12999999999999998</v>
      </c>
      <c r="G45">
        <v>29.077448182749308</v>
      </c>
      <c r="H45">
        <v>0.66504719917814814</v>
      </c>
      <c r="I45">
        <v>3.4824197056238979E-3</v>
      </c>
      <c r="J45">
        <v>2.8716563227001283E-5</v>
      </c>
      <c r="K45">
        <v>1.4849000517878141E-2</v>
      </c>
      <c r="L45">
        <v>8.984027330217753E-4</v>
      </c>
      <c r="M45">
        <v>1.8323276483090323E-6</v>
      </c>
      <c r="N45">
        <v>3.7669595628551261E-4</v>
      </c>
      <c r="O45">
        <v>0.31622921644818974</v>
      </c>
      <c r="P45">
        <v>4.7500201331645507E-4</v>
      </c>
      <c r="Q45">
        <v>0.1043691841261183</v>
      </c>
      <c r="R45">
        <v>1.5424558244875658E-3</v>
      </c>
      <c r="S45">
        <v>3.083054670882472E-3</v>
      </c>
      <c r="T45">
        <v>1.6010432346340148E-3</v>
      </c>
      <c r="U45">
        <v>1.0223417588440658E-2</v>
      </c>
      <c r="V45">
        <v>6.0337615639699275E-3</v>
      </c>
      <c r="W45">
        <v>5.3379172440120033E-2</v>
      </c>
      <c r="X45">
        <v>1.6828096819914848</v>
      </c>
      <c r="Y45">
        <v>1.7286520987265666</v>
      </c>
      <c r="Z45">
        <v>1.7075442703625059</v>
      </c>
      <c r="AA45">
        <v>1.7106118601461227</v>
      </c>
      <c r="AB45">
        <v>1.7212706985901776</v>
      </c>
      <c r="AC45">
        <v>1.7349135469207697</v>
      </c>
      <c r="AD45">
        <v>1.7416536320607345</v>
      </c>
      <c r="AE45">
        <v>1.7527323299614486</v>
      </c>
      <c r="AF45">
        <v>1.7683706005443449</v>
      </c>
      <c r="AG45">
        <v>1.7946386965746897</v>
      </c>
      <c r="AH45">
        <v>1.7851429465908726</v>
      </c>
      <c r="AI45">
        <v>1.7912059437830836</v>
      </c>
      <c r="AJ45">
        <v>1.801347795431653</v>
      </c>
      <c r="AK45">
        <v>1.8209675286322955</v>
      </c>
      <c r="AL45">
        <v>1.829825518902253</v>
      </c>
      <c r="AM45">
        <v>1.8397235339560856</v>
      </c>
      <c r="AN45">
        <v>1.8472117950987577</v>
      </c>
      <c r="AO45">
        <v>1.8554048935563068</v>
      </c>
      <c r="AP45">
        <v>1.8645259033912742</v>
      </c>
      <c r="AQ45">
        <v>1.8757315060093249</v>
      </c>
      <c r="AR45">
        <v>1.884859467573287</v>
      </c>
      <c r="AS45">
        <v>1.9210397863157436</v>
      </c>
      <c r="AT45">
        <v>1.9164886684368894</v>
      </c>
      <c r="AU45">
        <v>-1</v>
      </c>
    </row>
    <row r="46" spans="1:47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0.13999999999999999</v>
      </c>
      <c r="I46">
        <v>1.3415666863213538</v>
      </c>
      <c r="J46">
        <v>1.0565133383956331</v>
      </c>
      <c r="K46">
        <v>1.5037707717120159</v>
      </c>
      <c r="L46">
        <v>0.95203693928888511</v>
      </c>
      <c r="M46">
        <v>1.4103113361125208</v>
      </c>
      <c r="N46">
        <v>0.87186505017461791</v>
      </c>
      <c r="O46">
        <v>1.4555674158079355</v>
      </c>
      <c r="P46">
        <v>1.3173677232218488</v>
      </c>
      <c r="Q46">
        <v>1.027225207243512</v>
      </c>
      <c r="R46">
        <v>1.4777722379994447</v>
      </c>
      <c r="S46">
        <v>1.4541247493074503</v>
      </c>
      <c r="T46">
        <v>1.4876219882514714</v>
      </c>
      <c r="U46">
        <v>1.1126272987994066</v>
      </c>
      <c r="V46">
        <v>1.2623996974425398</v>
      </c>
      <c r="W46">
        <v>0.76349192701992252</v>
      </c>
      <c r="X46">
        <v>0.66190651503934184</v>
      </c>
      <c r="Y46">
        <v>0.69744706600526296</v>
      </c>
      <c r="Z46">
        <v>0.68141709408682505</v>
      </c>
      <c r="AA46">
        <v>0.68460466525348052</v>
      </c>
      <c r="AB46">
        <v>0.69312263539722641</v>
      </c>
      <c r="AC46">
        <v>0.70368012786341216</v>
      </c>
      <c r="AD46">
        <v>0.70916662455844715</v>
      </c>
      <c r="AE46">
        <v>0.71782206082586253</v>
      </c>
      <c r="AF46">
        <v>0.72999633690766219</v>
      </c>
      <c r="AG46">
        <v>0.74972154323438511</v>
      </c>
      <c r="AH46">
        <v>0.74342656020777609</v>
      </c>
      <c r="AI46">
        <v>0.74739606986657559</v>
      </c>
      <c r="AJ46">
        <v>0.75531800476973154</v>
      </c>
      <c r="AK46">
        <v>0.77137249063760005</v>
      </c>
      <c r="AL46">
        <v>0.77834954718794225</v>
      </c>
      <c r="AM46">
        <v>0.78607376626988512</v>
      </c>
      <c r="AN46">
        <v>0.79166892921665444</v>
      </c>
      <c r="AO46">
        <v>0.79765871432974367</v>
      </c>
      <c r="AP46">
        <v>0.80516928687238654</v>
      </c>
      <c r="AQ46">
        <v>0.81378907534035794</v>
      </c>
      <c r="AR46">
        <v>0.81999485628495816</v>
      </c>
      <c r="AS46">
        <v>0.85171086032444876</v>
      </c>
      <c r="AT46">
        <v>0.84728277308920052</v>
      </c>
      <c r="AU46">
        <v>-1</v>
      </c>
    </row>
    <row r="47" spans="1:47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0.13999999999999999</v>
      </c>
      <c r="G47">
        <v>29.353314288230731</v>
      </c>
      <c r="H47">
        <v>2.0715548028822219</v>
      </c>
      <c r="I47">
        <v>0.30805034106818163</v>
      </c>
      <c r="J47">
        <v>3.2761180458938405E-4</v>
      </c>
      <c r="K47">
        <v>0.56839384299669338</v>
      </c>
      <c r="L47">
        <v>4.5127225308697047E-2</v>
      </c>
      <c r="M47">
        <v>2.0890039091246995E-5</v>
      </c>
      <c r="N47">
        <v>1.0920764040559031E-3</v>
      </c>
      <c r="O47">
        <v>4.3651382287517482</v>
      </c>
      <c r="P47">
        <v>9.6207997916344639E-3</v>
      </c>
      <c r="Q47">
        <v>1.4390392913810508</v>
      </c>
      <c r="R47">
        <v>3.6151141545884613E-2</v>
      </c>
      <c r="S47">
        <v>2.5663625717183756E-2</v>
      </c>
      <c r="T47">
        <v>2.7257774743448374E-2</v>
      </c>
      <c r="U47">
        <v>0.11492131367191406</v>
      </c>
      <c r="V47">
        <v>0.17623186771253718</v>
      </c>
      <c r="W47">
        <v>0.55956854069900541</v>
      </c>
      <c r="X47">
        <v>-1.6721357852716805</v>
      </c>
      <c r="Y47">
        <v>4.016281223002081</v>
      </c>
      <c r="Z47">
        <v>0.83281359768784036</v>
      </c>
      <c r="AA47">
        <v>-1.2911979331992252</v>
      </c>
      <c r="AB47">
        <v>-1.1077816769487592</v>
      </c>
      <c r="AC47">
        <v>-1.3365311248207927</v>
      </c>
      <c r="AD47">
        <v>-2.864242208316595</v>
      </c>
      <c r="AE47">
        <v>-0.20022076468883362</v>
      </c>
      <c r="AF47">
        <v>-5.0871384632795751</v>
      </c>
      <c r="AG47">
        <v>-9.7845698248278232</v>
      </c>
      <c r="AH47">
        <v>0.70775041007105022</v>
      </c>
      <c r="AI47">
        <v>0.21861085503499417</v>
      </c>
      <c r="AJ47">
        <v>0.41153139449159243</v>
      </c>
      <c r="AK47">
        <v>3.1753334444079786</v>
      </c>
      <c r="AL47">
        <v>-5.3217288248910783</v>
      </c>
      <c r="AM47">
        <v>-5.2043158784234418</v>
      </c>
      <c r="AN47">
        <v>-8.1091664495917168</v>
      </c>
      <c r="AO47">
        <v>-11.799480279150357</v>
      </c>
      <c r="AP47">
        <v>-12.003585549048429</v>
      </c>
      <c r="AQ47">
        <v>-14.919203924763067</v>
      </c>
      <c r="AR47">
        <v>-18.818962118866207</v>
      </c>
      <c r="AS47">
        <v>-21.815047849996578</v>
      </c>
      <c r="AT47">
        <v>-13.985729788358318</v>
      </c>
      <c r="AU47">
        <v>-1</v>
      </c>
    </row>
    <row r="48" spans="1:47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0.13999999999999999</v>
      </c>
      <c r="G48">
        <v>29.353314288230731</v>
      </c>
      <c r="H48">
        <v>0.66602645041100916</v>
      </c>
      <c r="I48">
        <v>3.3538526936775495E-3</v>
      </c>
      <c r="J48">
        <v>2.8245283238007099E-5</v>
      </c>
      <c r="K48">
        <v>1.4476123782314731E-2</v>
      </c>
      <c r="L48">
        <v>8.572020275184909E-4</v>
      </c>
      <c r="M48">
        <v>1.7778644935281295E-6</v>
      </c>
      <c r="N48">
        <v>3.7537323397336827E-4</v>
      </c>
      <c r="O48">
        <v>0.31033761119054015</v>
      </c>
      <c r="P48">
        <v>4.6921304051361179E-4</v>
      </c>
      <c r="Q48">
        <v>0.10389838884192455</v>
      </c>
      <c r="R48">
        <v>1.4976378268302777E-3</v>
      </c>
      <c r="S48">
        <v>3.0012944821499552E-3</v>
      </c>
      <c r="T48">
        <v>1.5574881739580028E-3</v>
      </c>
      <c r="U48">
        <v>1.0061406443149731E-2</v>
      </c>
      <c r="V48">
        <v>5.9095543654647878E-3</v>
      </c>
      <c r="W48">
        <v>5.2191622931353765E-2</v>
      </c>
      <c r="X48">
        <v>1.6834007952506063</v>
      </c>
      <c r="Y48">
        <v>1.7280043281381159</v>
      </c>
      <c r="Z48">
        <v>1.7080308563970532</v>
      </c>
      <c r="AA48">
        <v>1.7120211566799572</v>
      </c>
      <c r="AB48">
        <v>1.7226388642201695</v>
      </c>
      <c r="AC48">
        <v>1.7357087123476571</v>
      </c>
      <c r="AD48">
        <v>1.7424621145326014</v>
      </c>
      <c r="AE48">
        <v>1.753063311352703</v>
      </c>
      <c r="AF48">
        <v>1.7678668022685016</v>
      </c>
      <c r="AG48">
        <v>1.7915923333961041</v>
      </c>
      <c r="AH48">
        <v>1.784054990256047</v>
      </c>
      <c r="AI48">
        <v>1.7888116103031344</v>
      </c>
      <c r="AJ48">
        <v>1.7982667685818912</v>
      </c>
      <c r="AK48">
        <v>1.8172775998397319</v>
      </c>
      <c r="AL48">
        <v>1.825477728021305</v>
      </c>
      <c r="AM48">
        <v>1.8345132442279792</v>
      </c>
      <c r="AN48">
        <v>1.841030571573373</v>
      </c>
      <c r="AO48">
        <v>1.847982087095281</v>
      </c>
      <c r="AP48">
        <v>1.856661792377087</v>
      </c>
      <c r="AQ48">
        <v>1.8665736375551747</v>
      </c>
      <c r="AR48">
        <v>1.8736771658851925</v>
      </c>
      <c r="AS48">
        <v>1.9095687226534264</v>
      </c>
      <c r="AT48">
        <v>1.9045982823358396</v>
      </c>
      <c r="AU48">
        <v>-1</v>
      </c>
    </row>
    <row r="49" spans="1:47" s="417" customFormat="1" x14ac:dyDescent="0.35">
      <c r="A49" s="417" t="str">
        <f t="shared" si="0"/>
        <v>RIDGEVIF0.15</v>
      </c>
      <c r="B49" s="417" t="s">
        <v>375</v>
      </c>
      <c r="C49" s="417" t="s">
        <v>378</v>
      </c>
      <c r="D49" s="417" t="s">
        <v>28</v>
      </c>
      <c r="E49" s="417">
        <v>0.15</v>
      </c>
      <c r="I49" s="417">
        <v>1.2268446791261642</v>
      </c>
      <c r="J49" s="417">
        <v>1.0057228846896891</v>
      </c>
      <c r="K49" s="417">
        <v>1.4063955455363044</v>
      </c>
      <c r="L49" s="417">
        <v>0.85638777976459857</v>
      </c>
      <c r="M49" s="417">
        <v>1.307574657316948</v>
      </c>
      <c r="N49" s="417">
        <v>0.85011970443846119</v>
      </c>
      <c r="O49" s="417">
        <v>1.3783116151363688</v>
      </c>
      <c r="P49" s="417">
        <v>1.2628914221875984</v>
      </c>
      <c r="Q49" s="417">
        <v>0.99944949833455432</v>
      </c>
      <c r="R49" s="417">
        <v>1.3717448254084821</v>
      </c>
      <c r="S49" s="417">
        <v>1.3564325222104865</v>
      </c>
      <c r="T49" s="417">
        <v>1.3858073635514232</v>
      </c>
      <c r="U49" s="417">
        <v>1.0598954263988438</v>
      </c>
      <c r="V49" s="417">
        <v>1.1914395624509704</v>
      </c>
      <c r="W49" s="417">
        <v>0.71886816355671179</v>
      </c>
      <c r="X49" s="417">
        <v>0.65017921881841589</v>
      </c>
      <c r="Y49" s="417">
        <v>0.68409824205133007</v>
      </c>
      <c r="Z49" s="417">
        <v>0.66924780744695089</v>
      </c>
      <c r="AA49" s="417">
        <v>0.67302465646020415</v>
      </c>
      <c r="AB49" s="417">
        <v>0.68135542235884861</v>
      </c>
      <c r="AC49" s="417">
        <v>0.6913136450836781</v>
      </c>
      <c r="AD49" s="417">
        <v>0.69671714538512286</v>
      </c>
      <c r="AE49" s="417">
        <v>0.70487234193083892</v>
      </c>
      <c r="AF49" s="417">
        <v>0.71620613581008818</v>
      </c>
      <c r="AG49" s="417">
        <v>0.73368177128988787</v>
      </c>
      <c r="AH49" s="417">
        <v>0.72895283645422304</v>
      </c>
      <c r="AI49" s="417">
        <v>0.73193856735414853</v>
      </c>
      <c r="AJ49" s="417">
        <v>0.73919962998141175</v>
      </c>
      <c r="AK49" s="417">
        <v>0.75443399852940884</v>
      </c>
      <c r="AL49" s="417">
        <v>0.76077865655015309</v>
      </c>
      <c r="AM49" s="417">
        <v>0.76769613011623017</v>
      </c>
      <c r="AN49" s="417">
        <v>0.77245874368136036</v>
      </c>
      <c r="AO49" s="417">
        <v>0.77740177787564924</v>
      </c>
      <c r="AP49" s="417">
        <v>0.78439346570362667</v>
      </c>
      <c r="AQ49" s="417">
        <v>0.79183398096808344</v>
      </c>
      <c r="AR49" s="417">
        <v>0.79637387728175035</v>
      </c>
      <c r="AS49" s="417">
        <v>0.82699736055882567</v>
      </c>
      <c r="AT49" s="417">
        <v>0.82236883558115748</v>
      </c>
      <c r="AU49" s="417">
        <v>-1</v>
      </c>
    </row>
    <row r="50" spans="1:47" s="417" customFormat="1" x14ac:dyDescent="0.35">
      <c r="A50" s="417" t="str">
        <f t="shared" si="0"/>
        <v>RIDGE0.15</v>
      </c>
      <c r="B50" s="417" t="s">
        <v>375</v>
      </c>
      <c r="C50" s="417" t="s">
        <v>379</v>
      </c>
      <c r="D50" s="417" t="s">
        <v>28</v>
      </c>
      <c r="E50" s="417">
        <v>0.15</v>
      </c>
      <c r="G50" s="417">
        <v>29.611235240967517</v>
      </c>
      <c r="H50" s="417">
        <v>2.2990049894018671</v>
      </c>
      <c r="I50" s="417">
        <v>0.29934453362714358</v>
      </c>
      <c r="J50" s="417">
        <v>3.2220261662793388E-4</v>
      </c>
      <c r="K50" s="417">
        <v>0.56725667835120008</v>
      </c>
      <c r="L50" s="417">
        <v>4.4688491452369423E-2</v>
      </c>
      <c r="M50" s="417">
        <v>2.1474393524773123E-5</v>
      </c>
      <c r="N50" s="417">
        <v>1.1733896268233E-3</v>
      </c>
      <c r="O50" s="417">
        <v>4.5353776061986144</v>
      </c>
      <c r="P50" s="417">
        <v>9.7326988933253596E-3</v>
      </c>
      <c r="Q50" s="417">
        <v>1.4610316289325909</v>
      </c>
      <c r="R50" s="417">
        <v>3.6599760002705567E-2</v>
      </c>
      <c r="S50" s="417">
        <v>2.8306660810797732E-2</v>
      </c>
      <c r="T50" s="417">
        <v>2.8007959250371257E-2</v>
      </c>
      <c r="U50" s="417">
        <v>0.11484773443766627</v>
      </c>
      <c r="V50" s="417">
        <v>0.17641818675753276</v>
      </c>
      <c r="W50" s="417">
        <v>0.52259384595711411</v>
      </c>
      <c r="X50" s="417">
        <v>-1.7004808405126124</v>
      </c>
      <c r="Y50" s="417">
        <v>3.9714038198148516</v>
      </c>
      <c r="Z50" s="417">
        <v>0.90061455679025981</v>
      </c>
      <c r="AA50" s="417">
        <v>-1.3407154143179498</v>
      </c>
      <c r="AB50" s="417">
        <v>-0.9661615645655508</v>
      </c>
      <c r="AC50" s="417">
        <v>-1.379039225379157</v>
      </c>
      <c r="AD50" s="417">
        <v>-2.6609136520962267</v>
      </c>
      <c r="AE50" s="417">
        <v>2.2768056962515978E-2</v>
      </c>
      <c r="AF50" s="417">
        <v>-4.9571393940955559</v>
      </c>
      <c r="AG50" s="417">
        <v>-9.7261745048822732</v>
      </c>
      <c r="AH50" s="417">
        <v>0.94706649494070394</v>
      </c>
      <c r="AI50" s="417">
        <v>0.47598838743368382</v>
      </c>
      <c r="AJ50" s="417">
        <v>0.78092240225031451</v>
      </c>
      <c r="AK50" s="417">
        <v>3.492774396579323</v>
      </c>
      <c r="AL50" s="417">
        <v>-4.8975562336908842</v>
      </c>
      <c r="AM50" s="417">
        <v>-4.7908383296619252</v>
      </c>
      <c r="AN50" s="417">
        <v>-7.720751196288524</v>
      </c>
      <c r="AO50" s="417">
        <v>-11.477907692633231</v>
      </c>
      <c r="AP50" s="417">
        <v>-11.451863006080574</v>
      </c>
      <c r="AQ50" s="417">
        <v>-14.412263768859765</v>
      </c>
      <c r="AR50" s="417">
        <v>-18.262005537456723</v>
      </c>
      <c r="AS50" s="417">
        <v>-21.088126281849007</v>
      </c>
      <c r="AT50" s="417">
        <v>-13.250043241912257</v>
      </c>
      <c r="AU50" s="417">
        <v>-1</v>
      </c>
    </row>
    <row r="51" spans="1:47" s="417" customFormat="1" x14ac:dyDescent="0.35">
      <c r="A51" s="417" t="str">
        <f t="shared" si="0"/>
        <v>RIDGESEB0.15</v>
      </c>
      <c r="B51" s="417" t="s">
        <v>375</v>
      </c>
      <c r="C51" s="417" t="s">
        <v>380</v>
      </c>
      <c r="D51" s="417" t="s">
        <v>28</v>
      </c>
      <c r="E51" s="417">
        <v>0.15</v>
      </c>
      <c r="G51" s="417">
        <v>29.611235240967517</v>
      </c>
      <c r="H51" s="417">
        <v>0.66694343998254213</v>
      </c>
      <c r="I51" s="417">
        <v>3.2354301097954176E-3</v>
      </c>
      <c r="J51" s="417">
        <v>2.7800140318559165E-5</v>
      </c>
      <c r="K51" s="417">
        <v>1.4122597746783316E-2</v>
      </c>
      <c r="L51" s="417">
        <v>8.2014548893476094E-4</v>
      </c>
      <c r="M51" s="417">
        <v>1.7269262276027407E-6</v>
      </c>
      <c r="N51" s="417">
        <v>3.7391947797429557E-4</v>
      </c>
      <c r="O51" s="417">
        <v>0.30464309452391769</v>
      </c>
      <c r="P51" s="417">
        <v>4.6344580025568387E-4</v>
      </c>
      <c r="Q51" s="417">
        <v>0.10338458433246972</v>
      </c>
      <c r="R51" s="417">
        <v>1.4555901036410101E-3</v>
      </c>
      <c r="S51" s="417">
        <v>2.9241944838528217E-3</v>
      </c>
      <c r="T51" s="417">
        <v>1.5164541202913545E-3</v>
      </c>
      <c r="U51" s="417">
        <v>9.9063741458006414E-3</v>
      </c>
      <c r="V51" s="417">
        <v>5.7915082563226757E-3</v>
      </c>
      <c r="W51" s="417">
        <v>5.108843301245676E-2</v>
      </c>
      <c r="X51" s="417">
        <v>1.6830814061320252</v>
      </c>
      <c r="Y51" s="417">
        <v>1.726425400918757</v>
      </c>
      <c r="Z51" s="417">
        <v>1.7075839278912772</v>
      </c>
      <c r="AA51" s="417">
        <v>1.7123954589650732</v>
      </c>
      <c r="AB51" s="417">
        <v>1.722960964650855</v>
      </c>
      <c r="AC51" s="417">
        <v>1.7355060999971441</v>
      </c>
      <c r="AD51" s="417">
        <v>1.7422754977798993</v>
      </c>
      <c r="AE51" s="417">
        <v>1.7524426525960819</v>
      </c>
      <c r="AF51" s="417">
        <v>1.7664754196007628</v>
      </c>
      <c r="AG51" s="417">
        <v>1.7878967891104174</v>
      </c>
      <c r="AH51" s="417">
        <v>1.7821255435091461</v>
      </c>
      <c r="AI51" s="417">
        <v>1.7857715337750364</v>
      </c>
      <c r="AJ51" s="417">
        <v>1.7946073841155852</v>
      </c>
      <c r="AK51" s="417">
        <v>1.8130058514526379</v>
      </c>
      <c r="AL51" s="417">
        <v>1.8206134214668699</v>
      </c>
      <c r="AM51" s="417">
        <v>1.8288717672420782</v>
      </c>
      <c r="AN51" s="417">
        <v>1.8345359498819123</v>
      </c>
      <c r="AO51" s="417">
        <v>1.8403962713665982</v>
      </c>
      <c r="AP51" s="417">
        <v>1.8486536966251577</v>
      </c>
      <c r="AQ51" s="417">
        <v>1.8574008826162931</v>
      </c>
      <c r="AR51" s="417">
        <v>1.862717878077736</v>
      </c>
      <c r="AS51" s="417">
        <v>1.8981941983987118</v>
      </c>
      <c r="AT51" s="417">
        <v>1.8928748544016174</v>
      </c>
      <c r="AU51" s="417">
        <v>-1</v>
      </c>
    </row>
    <row r="52" spans="1:47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I52">
        <v>1.1267412209672429</v>
      </c>
      <c r="J52">
        <v>0.95970665898508112</v>
      </c>
      <c r="K52">
        <v>1.3187139858778951</v>
      </c>
      <c r="L52">
        <v>0.77509527386200927</v>
      </c>
      <c r="M52">
        <v>1.2163293739802734</v>
      </c>
      <c r="N52">
        <v>0.82942259708542665</v>
      </c>
      <c r="O52">
        <v>1.3075243066536957</v>
      </c>
      <c r="P52">
        <v>1.2119996376494775</v>
      </c>
      <c r="Q52">
        <v>0.97289585407327572</v>
      </c>
      <c r="R52">
        <v>1.2773125730883688</v>
      </c>
      <c r="S52">
        <v>1.2688950327566668</v>
      </c>
      <c r="T52">
        <v>1.2947004387653518</v>
      </c>
      <c r="U52">
        <v>1.0117708884017025</v>
      </c>
      <c r="V52">
        <v>1.1271938220097928</v>
      </c>
      <c r="W52">
        <v>0.67909806390063643</v>
      </c>
      <c r="X52">
        <v>0.63883808265310105</v>
      </c>
      <c r="Y52">
        <v>0.67119943583322716</v>
      </c>
      <c r="Z52">
        <v>0.65747476541880567</v>
      </c>
      <c r="AA52">
        <v>0.66175378271073682</v>
      </c>
      <c r="AB52">
        <v>0.66990003900070516</v>
      </c>
      <c r="AC52">
        <v>0.67931622441302975</v>
      </c>
      <c r="AD52">
        <v>0.6846424700175362</v>
      </c>
      <c r="AE52">
        <v>0.6923477281410908</v>
      </c>
      <c r="AF52">
        <v>0.70292104392511823</v>
      </c>
      <c r="AG52">
        <v>0.71840612938227588</v>
      </c>
      <c r="AH52">
        <v>0.71504735166253808</v>
      </c>
      <c r="AI52">
        <v>0.71721885719603773</v>
      </c>
      <c r="AJ52">
        <v>0.72389492322689841</v>
      </c>
      <c r="AK52">
        <v>0.73834937298287395</v>
      </c>
      <c r="AL52">
        <v>0.74413606591722437</v>
      </c>
      <c r="AM52">
        <v>0.75034365360660193</v>
      </c>
      <c r="AN52">
        <v>0.75439325017867076</v>
      </c>
      <c r="AO52">
        <v>0.75844217200823372</v>
      </c>
      <c r="AP52">
        <v>0.76495672464952169</v>
      </c>
      <c r="AQ52">
        <v>0.77136761609956783</v>
      </c>
      <c r="AR52">
        <v>0.77448977069552083</v>
      </c>
      <c r="AS52">
        <v>0.80400034357340577</v>
      </c>
      <c r="AT52">
        <v>0.79923180040731212</v>
      </c>
      <c r="AU52">
        <v>-1</v>
      </c>
    </row>
    <row r="53" spans="1:47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G53">
        <v>29.853095647944901</v>
      </c>
      <c r="H53">
        <v>2.5140704062002905</v>
      </c>
      <c r="I53">
        <v>0.29138342750886226</v>
      </c>
      <c r="J53">
        <v>3.1731457779838148E-4</v>
      </c>
      <c r="K53">
        <v>0.56586989287340028</v>
      </c>
      <c r="L53">
        <v>4.4277365078139827E-2</v>
      </c>
      <c r="M53">
        <v>2.2017647785434329E-5</v>
      </c>
      <c r="N53">
        <v>1.2494837545127156E-3</v>
      </c>
      <c r="O53">
        <v>4.6928056105818685</v>
      </c>
      <c r="P53">
        <v>9.8354456672841602E-3</v>
      </c>
      <c r="Q53">
        <v>1.4816128227951768</v>
      </c>
      <c r="R53">
        <v>3.7003161046843806E-2</v>
      </c>
      <c r="S53">
        <v>3.0721996493511216E-2</v>
      </c>
      <c r="T53">
        <v>2.8693871576625375E-2</v>
      </c>
      <c r="U53">
        <v>0.1147889481164059</v>
      </c>
      <c r="V53">
        <v>0.17652967312897402</v>
      </c>
      <c r="W53">
        <v>0.48893950096955735</v>
      </c>
      <c r="X53">
        <v>-1.720208620149126</v>
      </c>
      <c r="Y53">
        <v>3.929180931258013</v>
      </c>
      <c r="Z53">
        <v>0.96273689034750987</v>
      </c>
      <c r="AA53">
        <v>-1.3820079940347754</v>
      </c>
      <c r="AB53">
        <v>-0.83497697009291227</v>
      </c>
      <c r="AC53">
        <v>-1.4128353934162308</v>
      </c>
      <c r="AD53">
        <v>-2.4755173623395792</v>
      </c>
      <c r="AE53">
        <v>0.22345413431253816</v>
      </c>
      <c r="AF53">
        <v>-4.8361227810866048</v>
      </c>
      <c r="AG53">
        <v>-9.6660593754957809</v>
      </c>
      <c r="AH53">
        <v>1.1625478729135355</v>
      </c>
      <c r="AI53">
        <v>0.70427382666476235</v>
      </c>
      <c r="AJ53">
        <v>1.1099138583920762</v>
      </c>
      <c r="AK53">
        <v>3.7716031341876946</v>
      </c>
      <c r="AL53">
        <v>-4.5168417988957863</v>
      </c>
      <c r="AM53">
        <v>-4.4202012657879592</v>
      </c>
      <c r="AN53">
        <v>-7.3703159690660938</v>
      </c>
      <c r="AO53">
        <v>-11.186696979583978</v>
      </c>
      <c r="AP53">
        <v>-10.953602889764996</v>
      </c>
      <c r="AQ53">
        <v>-13.952355399693149</v>
      </c>
      <c r="AR53">
        <v>-17.753506939401255</v>
      </c>
      <c r="AS53">
        <v>-20.42644936097323</v>
      </c>
      <c r="AT53">
        <v>-12.584153192925625</v>
      </c>
      <c r="AU53">
        <v>-1</v>
      </c>
    </row>
    <row r="54" spans="1:47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G54">
        <v>29.853095647944901</v>
      </c>
      <c r="H54">
        <v>0.66780042570656584</v>
      </c>
      <c r="I54">
        <v>3.1259510311416523E-3</v>
      </c>
      <c r="J54">
        <v>2.7378517228797682E-5</v>
      </c>
      <c r="K54">
        <v>1.3786975449670088E-2</v>
      </c>
      <c r="L54">
        <v>7.8662195219096316E-4</v>
      </c>
      <c r="M54">
        <v>1.6791866909671678E-6</v>
      </c>
      <c r="N54">
        <v>3.7235640360025571E-4</v>
      </c>
      <c r="O54">
        <v>0.29914060227457623</v>
      </c>
      <c r="P54">
        <v>4.5772015585660166E-4</v>
      </c>
      <c r="Q54">
        <v>0.10283510197888591</v>
      </c>
      <c r="R54">
        <v>1.4160672227216497E-3</v>
      </c>
      <c r="S54">
        <v>2.8513652540884974E-3</v>
      </c>
      <c r="T54">
        <v>1.4777308453564743E-3</v>
      </c>
      <c r="U54">
        <v>9.7579177930901973E-3</v>
      </c>
      <c r="V54">
        <v>5.6792085780947707E-3</v>
      </c>
      <c r="W54">
        <v>5.006071532641778E-2</v>
      </c>
      <c r="X54">
        <v>1.6819645056561749</v>
      </c>
      <c r="Y54">
        <v>1.7240395295102728</v>
      </c>
      <c r="Z54">
        <v>1.7063219293905896</v>
      </c>
      <c r="AA54">
        <v>1.7118655183644087</v>
      </c>
      <c r="AB54">
        <v>1.7223699089329254</v>
      </c>
      <c r="AC54">
        <v>1.734432574629712</v>
      </c>
      <c r="AD54">
        <v>1.7412187931087399</v>
      </c>
      <c r="AE54">
        <v>1.7509895880195254</v>
      </c>
      <c r="AF54">
        <v>1.7643092073658311</v>
      </c>
      <c r="AG54">
        <v>1.7836368750981972</v>
      </c>
      <c r="AH54">
        <v>1.7794624546420317</v>
      </c>
      <c r="AI54">
        <v>1.7821624040248776</v>
      </c>
      <c r="AJ54">
        <v>1.790437615156663</v>
      </c>
      <c r="AK54">
        <v>1.8082246407831526</v>
      </c>
      <c r="AL54">
        <v>1.8152966444395211</v>
      </c>
      <c r="AM54">
        <v>1.8228525273088905</v>
      </c>
      <c r="AN54">
        <v>1.8277648659419203</v>
      </c>
      <c r="AO54">
        <v>1.8326632222055081</v>
      </c>
      <c r="AP54">
        <v>1.8405171192204368</v>
      </c>
      <c r="AQ54">
        <v>1.8482134609553491</v>
      </c>
      <c r="AR54">
        <v>1.8519500586578055</v>
      </c>
      <c r="AS54">
        <v>1.8869028700956019</v>
      </c>
      <c r="AT54">
        <v>1.881298917887819</v>
      </c>
      <c r="AU54">
        <v>-1</v>
      </c>
    </row>
    <row r="55" spans="1:47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I55">
        <v>1.0388372926418048</v>
      </c>
      <c r="J55">
        <v>0.91780764270619297</v>
      </c>
      <c r="K55">
        <v>1.2394343518765731</v>
      </c>
      <c r="L55">
        <v>0.70539426520190507</v>
      </c>
      <c r="M55">
        <v>1.13489457742906</v>
      </c>
      <c r="N55">
        <v>0.80968623061988299</v>
      </c>
      <c r="O55">
        <v>1.2424596475521354</v>
      </c>
      <c r="P55">
        <v>1.1643577137211927</v>
      </c>
      <c r="Q55">
        <v>0.94748079395863505</v>
      </c>
      <c r="R55">
        <v>1.1928119943824103</v>
      </c>
      <c r="S55">
        <v>1.1901069070700174</v>
      </c>
      <c r="T55">
        <v>1.212810262632128</v>
      </c>
      <c r="U55">
        <v>0.96768250146113366</v>
      </c>
      <c r="V55">
        <v>1.0687961782180511</v>
      </c>
      <c r="W55">
        <v>0.64346207716856207</v>
      </c>
      <c r="X55">
        <v>0.62785603295649151</v>
      </c>
      <c r="Y55">
        <v>0.6587235591484828</v>
      </c>
      <c r="Z55">
        <v>0.64607207634648911</v>
      </c>
      <c r="AA55">
        <v>0.65077887595754791</v>
      </c>
      <c r="AB55">
        <v>0.65874395881627501</v>
      </c>
      <c r="AC55">
        <v>0.66766759785926533</v>
      </c>
      <c r="AD55">
        <v>0.67292075123892414</v>
      </c>
      <c r="AE55">
        <v>0.68021925084795065</v>
      </c>
      <c r="AF55">
        <v>0.69010209302309689</v>
      </c>
      <c r="AG55">
        <v>0.70381948127322025</v>
      </c>
      <c r="AH55">
        <v>0.70166310854420932</v>
      </c>
      <c r="AI55">
        <v>0.70315950106099567</v>
      </c>
      <c r="AJ55">
        <v>0.70931523101315674</v>
      </c>
      <c r="AK55">
        <v>0.72302840900522791</v>
      </c>
      <c r="AL55">
        <v>0.7283205460610821</v>
      </c>
      <c r="AM55">
        <v>0.73390079238318962</v>
      </c>
      <c r="AN55">
        <v>0.73733730545725951</v>
      </c>
      <c r="AO55">
        <v>0.74061947909660908</v>
      </c>
      <c r="AP55">
        <v>0.74669443544199376</v>
      </c>
      <c r="AQ55">
        <v>0.75220295596849962</v>
      </c>
      <c r="AR55">
        <v>0.75411474026208092</v>
      </c>
      <c r="AS55">
        <v>0.78250260090393176</v>
      </c>
      <c r="AT55">
        <v>0.77764540715805808</v>
      </c>
      <c r="AU55">
        <v>-1</v>
      </c>
    </row>
    <row r="56" spans="1:47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G56">
        <v>30.08055333564835</v>
      </c>
      <c r="H56">
        <v>2.7185375437458785</v>
      </c>
      <c r="I56">
        <v>0.28407293777089426</v>
      </c>
      <c r="J56">
        <v>3.1288134719883803E-4</v>
      </c>
      <c r="K56">
        <v>0.56429172918949144</v>
      </c>
      <c r="L56">
        <v>4.3891260486994439E-2</v>
      </c>
      <c r="M56">
        <v>2.2523989368740432E-5</v>
      </c>
      <c r="N56">
        <v>1.3208698351018478E-3</v>
      </c>
      <c r="O56">
        <v>4.8387139056848563</v>
      </c>
      <c r="P56">
        <v>9.9300084916290384E-3</v>
      </c>
      <c r="Q56">
        <v>1.5009285400511703</v>
      </c>
      <c r="R56">
        <v>3.7367176684808795E-2</v>
      </c>
      <c r="S56">
        <v>3.2936941980088556E-2</v>
      </c>
      <c r="T56">
        <v>2.9322966806478647E-2</v>
      </c>
      <c r="U56">
        <v>0.11474479011038949</v>
      </c>
      <c r="V56">
        <v>0.17657737684255237</v>
      </c>
      <c r="W56">
        <v>0.45817063377079276</v>
      </c>
      <c r="X56">
        <v>-1.732765645870266</v>
      </c>
      <c r="Y56">
        <v>3.889317238259359</v>
      </c>
      <c r="Z56">
        <v>1.0198394673492934</v>
      </c>
      <c r="AA56">
        <v>-1.4161745272449711</v>
      </c>
      <c r="AB56">
        <v>-0.71310634908957937</v>
      </c>
      <c r="AC56">
        <v>-1.4391992155734601</v>
      </c>
      <c r="AD56">
        <v>-2.305767944116015</v>
      </c>
      <c r="AE56">
        <v>0.40477262665348129</v>
      </c>
      <c r="AF56">
        <v>-4.7229033995113099</v>
      </c>
      <c r="AG56">
        <v>-9.6043863044264217</v>
      </c>
      <c r="AH56">
        <v>1.3572680169911795</v>
      </c>
      <c r="AI56">
        <v>0.90743183111019043</v>
      </c>
      <c r="AJ56">
        <v>1.4038893848571468</v>
      </c>
      <c r="AK56">
        <v>4.0171164870704574</v>
      </c>
      <c r="AL56">
        <v>-4.1737678153180795</v>
      </c>
      <c r="AM56">
        <v>-4.0865903519584688</v>
      </c>
      <c r="AN56">
        <v>-7.0526933668911411</v>
      </c>
      <c r="AO56">
        <v>-10.921445268520893</v>
      </c>
      <c r="AP56">
        <v>-10.501551532896471</v>
      </c>
      <c r="AQ56">
        <v>-13.533022197787764</v>
      </c>
      <c r="AR56">
        <v>-17.286841834760573</v>
      </c>
      <c r="AS56">
        <v>-19.821162976864159</v>
      </c>
      <c r="AT56">
        <v>-11.978767440669099</v>
      </c>
      <c r="AU56">
        <v>-1</v>
      </c>
    </row>
    <row r="57" spans="1:47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G57">
        <v>30.08055333564835</v>
      </c>
      <c r="H57">
        <v>0.66860077102492133</v>
      </c>
      <c r="I57">
        <v>3.0244074087979076E-3</v>
      </c>
      <c r="J57">
        <v>2.6978198954249378E-5</v>
      </c>
      <c r="K57">
        <v>1.3467962826753076E-2</v>
      </c>
      <c r="L57">
        <v>7.5613776353141489E-4</v>
      </c>
      <c r="M57">
        <v>1.6343595116878695E-6</v>
      </c>
      <c r="N57">
        <v>3.7070267572474514E-4</v>
      </c>
      <c r="O57">
        <v>0.29382454546027248</v>
      </c>
      <c r="P57">
        <v>4.5205206031226401E-4</v>
      </c>
      <c r="Q57">
        <v>0.1022562502072223</v>
      </c>
      <c r="R57">
        <v>1.3788522244984928E-3</v>
      </c>
      <c r="S57">
        <v>2.7824632743883204E-3</v>
      </c>
      <c r="T57">
        <v>1.4411313677223597E-3</v>
      </c>
      <c r="U57">
        <v>9.6156568783852207E-3</v>
      </c>
      <c r="V57">
        <v>5.5722733635503296E-3</v>
      </c>
      <c r="W57">
        <v>4.9100818484820341E-2</v>
      </c>
      <c r="X57">
        <v>1.6801494426046595</v>
      </c>
      <c r="Y57">
        <v>1.7209548416852944</v>
      </c>
      <c r="Z57">
        <v>1.7043483396020525</v>
      </c>
      <c r="AA57">
        <v>1.7105453791811451</v>
      </c>
      <c r="AB57">
        <v>1.7209814891573414</v>
      </c>
      <c r="AC57">
        <v>1.7325988688065579</v>
      </c>
      <c r="AD57">
        <v>1.7394014866380765</v>
      </c>
      <c r="AE57">
        <v>1.7488088231702801</v>
      </c>
      <c r="AF57">
        <v>1.7614671513514168</v>
      </c>
      <c r="AG57">
        <v>1.7788876425681979</v>
      </c>
      <c r="AH57">
        <v>1.7761604606923485</v>
      </c>
      <c r="AI57">
        <v>1.7780534045071728</v>
      </c>
      <c r="AJ57">
        <v>1.785819328314225</v>
      </c>
      <c r="AK57">
        <v>1.8029992965168702</v>
      </c>
      <c r="AL57">
        <v>1.8095857065061591</v>
      </c>
      <c r="AM57">
        <v>1.8165048204148142</v>
      </c>
      <c r="AN57">
        <v>1.8207527733267779</v>
      </c>
      <c r="AO57">
        <v>1.8248007111369697</v>
      </c>
      <c r="AP57">
        <v>1.8322694216268212</v>
      </c>
      <c r="AQ57">
        <v>1.8390155194106821</v>
      </c>
      <c r="AR57">
        <v>1.8413510392789603</v>
      </c>
      <c r="AS57">
        <v>1.8756887397917028</v>
      </c>
      <c r="AT57">
        <v>1.8698582380234041</v>
      </c>
      <c r="AU57">
        <v>-1</v>
      </c>
    </row>
    <row r="58" spans="1:47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0.18000000000000002</v>
      </c>
      <c r="I58">
        <v>0.96119956602044243</v>
      </c>
      <c r="J58">
        <v>0.87948454358051165</v>
      </c>
      <c r="K58">
        <v>1.1674793858105903</v>
      </c>
      <c r="L58">
        <v>0.64515745373021105</v>
      </c>
      <c r="M58">
        <v>1.0618884253920711</v>
      </c>
      <c r="N58">
        <v>0.79083411130528136</v>
      </c>
      <c r="O58">
        <v>1.1824813503969225</v>
      </c>
      <c r="P58">
        <v>1.1196727191824294</v>
      </c>
      <c r="Q58">
        <v>0.92312972306469399</v>
      </c>
      <c r="R58">
        <v>1.1168705029046841</v>
      </c>
      <c r="S58">
        <v>1.1189036186346837</v>
      </c>
      <c r="T58">
        <v>1.1389008229779076</v>
      </c>
      <c r="U58">
        <v>0.92714813191559076</v>
      </c>
      <c r="V58">
        <v>1.0155191132257668</v>
      </c>
      <c r="W58">
        <v>0.61137171252758504</v>
      </c>
      <c r="X58">
        <v>0.61720976987111087</v>
      </c>
      <c r="Y58">
        <v>0.64664646257873748</v>
      </c>
      <c r="Z58">
        <v>0.63501703451251224</v>
      </c>
      <c r="AA58">
        <v>0.64008783059236063</v>
      </c>
      <c r="AB58">
        <v>0.64787551103374752</v>
      </c>
      <c r="AC58">
        <v>0.65634968104993452</v>
      </c>
      <c r="AD58">
        <v>0.66153279577756419</v>
      </c>
      <c r="AE58">
        <v>0.66846186893294957</v>
      </c>
      <c r="AF58">
        <v>0.6777157715383938</v>
      </c>
      <c r="AG58">
        <v>0.6898582399726183</v>
      </c>
      <c r="AH58">
        <v>0.68875983821366937</v>
      </c>
      <c r="AI58">
        <v>0.68969587419545098</v>
      </c>
      <c r="AJ58">
        <v>0.69538673566821763</v>
      </c>
      <c r="AK58">
        <v>0.70839564950815403</v>
      </c>
      <c r="AL58">
        <v>0.71324758675181288</v>
      </c>
      <c r="AM58">
        <v>0.71827126495342919</v>
      </c>
      <c r="AN58">
        <v>0.72117872117190762</v>
      </c>
      <c r="AO58">
        <v>0.72380107969738072</v>
      </c>
      <c r="AP58">
        <v>0.72947031247175742</v>
      </c>
      <c r="AQ58">
        <v>0.7341852585834342</v>
      </c>
      <c r="AR58">
        <v>0.73506102301139398</v>
      </c>
      <c r="AS58">
        <v>0.76232525106800209</v>
      </c>
      <c r="AT58">
        <v>0.75742280606467871</v>
      </c>
      <c r="AU58">
        <v>-1</v>
      </c>
    </row>
    <row r="59" spans="1:47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0.18000000000000002</v>
      </c>
      <c r="G59">
        <v>30.295066549386917</v>
      </c>
      <c r="H59">
        <v>2.9138629395095896</v>
      </c>
      <c r="I59">
        <v>0.27733429970237183</v>
      </c>
      <c r="J59">
        <v>3.0884741504983847E-4</v>
      </c>
      <c r="K59">
        <v>0.56256791256913308</v>
      </c>
      <c r="L59">
        <v>4.3527860248570763E-2</v>
      </c>
      <c r="M59">
        <v>2.2997043743738673E-5</v>
      </c>
      <c r="N59">
        <v>1.3879888808999005E-3</v>
      </c>
      <c r="O59">
        <v>4.9742285878379766</v>
      </c>
      <c r="P59">
        <v>1.0017222645959341E-2</v>
      </c>
      <c r="Q59">
        <v>1.5191028923255145</v>
      </c>
      <c r="R59">
        <v>3.7696675340386482E-2</v>
      </c>
      <c r="S59">
        <v>3.4974591908830156E-2</v>
      </c>
      <c r="T59">
        <v>2.9901589766062411E-2</v>
      </c>
      <c r="U59">
        <v>0.1147147185639442</v>
      </c>
      <c r="V59">
        <v>0.17657048467534142</v>
      </c>
      <c r="W59">
        <v>0.42992598767240298</v>
      </c>
      <c r="X59">
        <v>-1.7393320925961662</v>
      </c>
      <c r="Y59">
        <v>3.8515653267545646</v>
      </c>
      <c r="Z59">
        <v>1.0724813757253773</v>
      </c>
      <c r="AA59">
        <v>-1.4441437302142739</v>
      </c>
      <c r="AB59">
        <v>-0.59958961306205438</v>
      </c>
      <c r="AC59">
        <v>-1.4591967467491209</v>
      </c>
      <c r="AD59">
        <v>-2.1497563649177245</v>
      </c>
      <c r="AE59">
        <v>0.56916903511009387</v>
      </c>
      <c r="AF59">
        <v>-4.6165091308494626</v>
      </c>
      <c r="AG59">
        <v>-9.5413298622803104</v>
      </c>
      <c r="AH59">
        <v>1.5337930293154267</v>
      </c>
      <c r="AI59">
        <v>1.0887548953887438</v>
      </c>
      <c r="AJ59">
        <v>1.6673334756949676</v>
      </c>
      <c r="AK59">
        <v>4.233717855930113</v>
      </c>
      <c r="AL59">
        <v>-3.8634924011713339</v>
      </c>
      <c r="AM59">
        <v>-3.7851777094113439</v>
      </c>
      <c r="AN59">
        <v>-6.7636024895571767</v>
      </c>
      <c r="AO59">
        <v>-10.678549258283677</v>
      </c>
      <c r="AP59">
        <v>-10.089696300044759</v>
      </c>
      <c r="AQ59">
        <v>-13.148929022499438</v>
      </c>
      <c r="AR59">
        <v>-16.856550231671072</v>
      </c>
      <c r="AS59">
        <v>-19.264949620683378</v>
      </c>
      <c r="AT59">
        <v>-11.426166913242746</v>
      </c>
      <c r="AU59">
        <v>-1</v>
      </c>
    </row>
    <row r="60" spans="1:47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0.18000000000000002</v>
      </c>
      <c r="G60">
        <v>30.295066549386917</v>
      </c>
      <c r="H60">
        <v>0.66934838612228098</v>
      </c>
      <c r="I60">
        <v>2.9299445438765903E-3</v>
      </c>
      <c r="J60">
        <v>2.6597285423461331E-5</v>
      </c>
      <c r="K60">
        <v>1.3164393185996161E-2</v>
      </c>
      <c r="L60">
        <v>7.2828927708074888E-4</v>
      </c>
      <c r="M60">
        <v>1.5921917448914421E-6</v>
      </c>
      <c r="N60">
        <v>3.6897431115808524E-4</v>
      </c>
      <c r="O60">
        <v>0.28868895375337894</v>
      </c>
      <c r="P60">
        <v>4.4645416508270406E-4</v>
      </c>
      <c r="Q60">
        <v>0.10165344761952985</v>
      </c>
      <c r="R60">
        <v>1.3437523162635845E-3</v>
      </c>
      <c r="S60">
        <v>2.7171829582431132E-3</v>
      </c>
      <c r="T60">
        <v>1.406488491317393E-3</v>
      </c>
      <c r="U60">
        <v>9.4792323278456627E-3</v>
      </c>
      <c r="V60">
        <v>5.4703499319746973E-3</v>
      </c>
      <c r="W60">
        <v>4.8202106016647817E-2</v>
      </c>
      <c r="X60">
        <v>1.677723401604726</v>
      </c>
      <c r="Y60">
        <v>1.7172653987996993</v>
      </c>
      <c r="Z60">
        <v>1.7017535062697868</v>
      </c>
      <c r="AA60">
        <v>1.7085344949837475</v>
      </c>
      <c r="AB60">
        <v>1.718896584138413</v>
      </c>
      <c r="AC60">
        <v>1.730101591365383</v>
      </c>
      <c r="AD60">
        <v>1.736919360461582</v>
      </c>
      <c r="AE60">
        <v>1.7459921458733574</v>
      </c>
      <c r="AF60">
        <v>1.7580359940391632</v>
      </c>
      <c r="AG60">
        <v>1.7737152269622911</v>
      </c>
      <c r="AH60">
        <v>1.7723025975707698</v>
      </c>
      <c r="AI60">
        <v>1.773506482917462</v>
      </c>
      <c r="AJ60">
        <v>1.7808082850614657</v>
      </c>
      <c r="AK60">
        <v>1.7973882945108548</v>
      </c>
      <c r="AL60">
        <v>1.8035331187352712</v>
      </c>
      <c r="AM60">
        <v>1.809873464079524</v>
      </c>
      <c r="AN60">
        <v>1.8135328152085253</v>
      </c>
      <c r="AO60">
        <v>1.8168270179690147</v>
      </c>
      <c r="AP60">
        <v>1.8239283647568874</v>
      </c>
      <c r="AQ60">
        <v>1.8298133695408547</v>
      </c>
      <c r="AR60">
        <v>1.8309043801872429</v>
      </c>
      <c r="AS60">
        <v>1.8645503654374946</v>
      </c>
      <c r="AT60">
        <v>1.8585453176842459</v>
      </c>
      <c r="AU60">
        <v>-1</v>
      </c>
    </row>
    <row r="61" spans="1:47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0.19000000000000003</v>
      </c>
      <c r="I61">
        <v>0.89226692244690964</v>
      </c>
      <c r="J61">
        <v>0.84428734414699436</v>
      </c>
      <c r="K61">
        <v>1.1019438813258531</v>
      </c>
      <c r="L61">
        <v>0.59272624209463842</v>
      </c>
      <c r="M61">
        <v>0.99616610897944269</v>
      </c>
      <c r="N61">
        <v>0.77279892407503736</v>
      </c>
      <c r="O61">
        <v>1.1270432289335672</v>
      </c>
      <c r="P61">
        <v>1.0776868212430579</v>
      </c>
      <c r="Q61">
        <v>0.89977553322939119</v>
      </c>
      <c r="R61">
        <v>1.0483470689191479</v>
      </c>
      <c r="S61">
        <v>1.0543125661384984</v>
      </c>
      <c r="T61">
        <v>1.0719399102715133</v>
      </c>
      <c r="U61">
        <v>0.88975826617632414</v>
      </c>
      <c r="V61">
        <v>0.96674764515900935</v>
      </c>
      <c r="W61">
        <v>0.58234162257976207</v>
      </c>
      <c r="X61">
        <v>0.60687899633292486</v>
      </c>
      <c r="Y61">
        <v>0.63494644285887969</v>
      </c>
      <c r="Z61">
        <v>0.6242895524674611</v>
      </c>
      <c r="AA61">
        <v>0.62966944150957205</v>
      </c>
      <c r="AB61">
        <v>0.63728377495273947</v>
      </c>
      <c r="AC61">
        <v>0.64534619698279772</v>
      </c>
      <c r="AD61">
        <v>0.65046154544278878</v>
      </c>
      <c r="AE61">
        <v>0.65705367874811171</v>
      </c>
      <c r="AF61">
        <v>0.66573296649903546</v>
      </c>
      <c r="AG61">
        <v>0.67646810836322868</v>
      </c>
      <c r="AH61">
        <v>0.6763026995928112</v>
      </c>
      <c r="AI61">
        <v>0.67677350358341204</v>
      </c>
      <c r="AJ61">
        <v>0.68204736595096416</v>
      </c>
      <c r="AK61">
        <v>0.69438734677040181</v>
      </c>
      <c r="AL61">
        <v>0.69884594690980995</v>
      </c>
      <c r="AM61">
        <v>0.70337407578289424</v>
      </c>
      <c r="AN61">
        <v>0.70582349919576026</v>
      </c>
      <c r="AO61">
        <v>0.70787632778608212</v>
      </c>
      <c r="AP61">
        <v>0.71317049368539109</v>
      </c>
      <c r="AQ61">
        <v>0.71718535136979944</v>
      </c>
      <c r="AR61">
        <v>0.7171724909459134</v>
      </c>
      <c r="AS61">
        <v>0.74331949497613048</v>
      </c>
      <c r="AT61">
        <v>0.73840826011219052</v>
      </c>
      <c r="AU61">
        <v>-1</v>
      </c>
    </row>
    <row r="62" spans="1:47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0.19000000000000003</v>
      </c>
      <c r="G62">
        <v>30.497919266336037</v>
      </c>
      <c r="H62">
        <v>3.101244684251887</v>
      </c>
      <c r="I62">
        <v>0.27110105677479829</v>
      </c>
      <c r="J62">
        <v>3.0516593182448214E-4</v>
      </c>
      <c r="K62">
        <v>0.56073452868912421</v>
      </c>
      <c r="L62">
        <v>4.31850945444665E-2</v>
      </c>
      <c r="M62">
        <v>2.3439966308274405E-5</v>
      </c>
      <c r="N62">
        <v>1.4512241180111877E-3</v>
      </c>
      <c r="O62">
        <v>5.1003355850830205</v>
      </c>
      <c r="P62">
        <v>1.0097812676485206E-2</v>
      </c>
      <c r="Q62">
        <v>1.5362424719634469</v>
      </c>
      <c r="R62">
        <v>3.7995753413282332E-2</v>
      </c>
      <c r="S62">
        <v>3.6854611774404723E-2</v>
      </c>
      <c r="T62">
        <v>3.0435174391378668E-2</v>
      </c>
      <c r="U62">
        <v>0.11469796372212612</v>
      </c>
      <c r="V62">
        <v>0.17651668573230075</v>
      </c>
      <c r="W62">
        <v>0.40390292980718084</v>
      </c>
      <c r="X62">
        <v>-1.7408775575824997</v>
      </c>
      <c r="Y62">
        <v>3.8157158572875969</v>
      </c>
      <c r="Z62">
        <v>1.1211403203256411</v>
      </c>
      <c r="AA62">
        <v>-1.466705143640916</v>
      </c>
      <c r="AB62">
        <v>-0.49359932727085548</v>
      </c>
      <c r="AC62">
        <v>-1.4737220118107486</v>
      </c>
      <c r="AD62">
        <v>-2.0058755986074406</v>
      </c>
      <c r="AE62">
        <v>0.718696784841655</v>
      </c>
      <c r="AF62">
        <v>-4.5161353232877905</v>
      </c>
      <c r="AG62">
        <v>-9.4770667508489801</v>
      </c>
      <c r="AH62">
        <v>1.6942827171412638</v>
      </c>
      <c r="AI62">
        <v>1.2509992801310337</v>
      </c>
      <c r="AJ62">
        <v>1.9040116907007485</v>
      </c>
      <c r="AK62">
        <v>4.4250970278413932</v>
      </c>
      <c r="AL62">
        <v>-3.5819536639487857</v>
      </c>
      <c r="AM62">
        <v>-3.5119221992484606</v>
      </c>
      <c r="AN62">
        <v>-6.4994673422711777</v>
      </c>
      <c r="AO62">
        <v>-10.455034276161657</v>
      </c>
      <c r="AP62">
        <v>-9.7130122446509528</v>
      </c>
      <c r="AQ62">
        <v>-12.795630555614588</v>
      </c>
      <c r="AR62">
        <v>-16.458092804696086</v>
      </c>
      <c r="AS62">
        <v>-18.751709862027283</v>
      </c>
      <c r="AT62">
        <v>-10.919886601105826</v>
      </c>
      <c r="AU62">
        <v>-1</v>
      </c>
    </row>
    <row r="63" spans="1:47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0.19000000000000003</v>
      </c>
      <c r="G63">
        <v>30.497919266336037</v>
      </c>
      <c r="H63">
        <v>0.67004738729674285</v>
      </c>
      <c r="I63">
        <v>2.8418314332071841E-3</v>
      </c>
      <c r="J63">
        <v>2.6234128855988288E-5</v>
      </c>
      <c r="K63">
        <v>1.2875208569399291E-2</v>
      </c>
      <c r="L63">
        <v>7.0274284640647726E-4</v>
      </c>
      <c r="M63">
        <v>1.5524588774233475E-6</v>
      </c>
      <c r="N63">
        <v>3.6718504768843178E-4</v>
      </c>
      <c r="O63">
        <v>0.28372761229387505</v>
      </c>
      <c r="P63">
        <v>4.4093636361523878E-4</v>
      </c>
      <c r="Q63">
        <v>0.10103134497615043</v>
      </c>
      <c r="R63">
        <v>1.3105954549054331E-3</v>
      </c>
      <c r="S63">
        <v>2.6552507115097366E-3</v>
      </c>
      <c r="T63">
        <v>1.3736520843006699E-3</v>
      </c>
      <c r="U63">
        <v>9.3483059845453319E-3</v>
      </c>
      <c r="V63">
        <v>5.3731123137541036E-3</v>
      </c>
      <c r="W63">
        <v>4.7358785768628606E-2</v>
      </c>
      <c r="X63">
        <v>1.6747628529616765</v>
      </c>
      <c r="Y63">
        <v>1.7130530528059209</v>
      </c>
      <c r="Z63">
        <v>1.6986163475282088</v>
      </c>
      <c r="AA63">
        <v>1.7059196606100511</v>
      </c>
      <c r="AB63">
        <v>1.7162031577359231</v>
      </c>
      <c r="AC63">
        <v>1.7270250759817165</v>
      </c>
      <c r="AD63">
        <v>1.7338562138770028</v>
      </c>
      <c r="AE63">
        <v>1.742619989540132</v>
      </c>
      <c r="AF63">
        <v>1.7540917162297045</v>
      </c>
      <c r="AG63">
        <v>1.7681777828403757</v>
      </c>
      <c r="AH63">
        <v>1.7679615937915509</v>
      </c>
      <c r="AI63">
        <v>1.768576864559595</v>
      </c>
      <c r="AJ63">
        <v>1.775454446501618</v>
      </c>
      <c r="AK63">
        <v>1.791443704410038</v>
      </c>
      <c r="AL63">
        <v>1.7971858530089542</v>
      </c>
      <c r="AM63">
        <v>1.8029988290196777</v>
      </c>
      <c r="AN63">
        <v>1.8061354739074811</v>
      </c>
      <c r="AO63">
        <v>1.8087600638951238</v>
      </c>
      <c r="AP63">
        <v>1.8155112701171181</v>
      </c>
      <c r="AQ63">
        <v>1.820614390384117</v>
      </c>
      <c r="AR63">
        <v>1.8205980668648811</v>
      </c>
      <c r="AS63">
        <v>1.8534890620758937</v>
      </c>
      <c r="AT63">
        <v>1.8473557599311803</v>
      </c>
      <c r="AU63">
        <v>-1</v>
      </c>
    </row>
    <row r="64" spans="1:47" s="417" customFormat="1" x14ac:dyDescent="0.35">
      <c r="A64" s="417" t="str">
        <f t="shared" si="0"/>
        <v>RIDGEVIF0.2</v>
      </c>
      <c r="B64" s="417" t="s">
        <v>375</v>
      </c>
      <c r="C64" s="417" t="s">
        <v>378</v>
      </c>
      <c r="D64" s="417" t="s">
        <v>28</v>
      </c>
      <c r="E64" s="417">
        <v>0.20000000000000004</v>
      </c>
      <c r="I64" s="417">
        <v>0.83076696495061142</v>
      </c>
      <c r="J64" s="417">
        <v>0.81183882588897072</v>
      </c>
      <c r="K64" s="417">
        <v>1.0420619495524819</v>
      </c>
      <c r="L64" s="417">
        <v>0.54679176795051587</v>
      </c>
      <c r="M64" s="417">
        <v>0.9367724051292472</v>
      </c>
      <c r="N64" s="417">
        <v>0.75552107308662508</v>
      </c>
      <c r="O64" s="417">
        <v>1.0756737695904293</v>
      </c>
      <c r="P64" s="417">
        <v>1.0381719418643278</v>
      </c>
      <c r="Q64" s="417">
        <v>0.87735749609341784</v>
      </c>
      <c r="R64" s="417">
        <v>0.98628659367336768</v>
      </c>
      <c r="S64" s="417">
        <v>0.9955155851414268</v>
      </c>
      <c r="T64" s="417">
        <v>1.0110596512194951</v>
      </c>
      <c r="U64" s="417">
        <v>0.85516304550523969</v>
      </c>
      <c r="V64" s="417">
        <v>0.92195876166229385</v>
      </c>
      <c r="W64" s="417">
        <v>0.55596843352398473</v>
      </c>
      <c r="X64" s="417">
        <v>0.59684583876318409</v>
      </c>
      <c r="Y64" s="417">
        <v>0.62360385658247941</v>
      </c>
      <c r="Z64" s="417">
        <v>0.61387171639988403</v>
      </c>
      <c r="AA64" s="417">
        <v>0.61951327800196021</v>
      </c>
      <c r="AB64" s="417">
        <v>0.62695849410815052</v>
      </c>
      <c r="AC64" s="417">
        <v>0.6346423826072215</v>
      </c>
      <c r="AD64" s="417">
        <v>0.63969168648339236</v>
      </c>
      <c r="AE64" s="417">
        <v>0.64597531859137947</v>
      </c>
      <c r="AF64" s="417">
        <v>0.65412815079400766</v>
      </c>
      <c r="AG64" s="417">
        <v>0.66360233475366492</v>
      </c>
      <c r="AH64" s="417">
        <v>0.66426127884789732</v>
      </c>
      <c r="AI64" s="417">
        <v>0.66434604365500038</v>
      </c>
      <c r="AJ64" s="417">
        <v>0.66924444817140094</v>
      </c>
      <c r="AK64" s="417">
        <v>0.68094914956278019</v>
      </c>
      <c r="AL64" s="417">
        <v>0.68505502798710749</v>
      </c>
      <c r="AM64" s="417">
        <v>0.68914048566302188</v>
      </c>
      <c r="AN64" s="417">
        <v>0.69119220158780137</v>
      </c>
      <c r="AO64" s="417">
        <v>0.69275212127474506</v>
      </c>
      <c r="AP64" s="417">
        <v>0.69769903899081298</v>
      </c>
      <c r="AQ64" s="417">
        <v>0.70109451447335347</v>
      </c>
      <c r="AR64" s="417">
        <v>0.70031826063170977</v>
      </c>
      <c r="AS64" s="417">
        <v>0.72536041071665569</v>
      </c>
      <c r="AT64" s="417">
        <v>0.72047084957997509</v>
      </c>
      <c r="AU64" s="417">
        <v>-1</v>
      </c>
    </row>
    <row r="65" spans="1:47" s="417" customFormat="1" x14ac:dyDescent="0.35">
      <c r="A65" s="417" t="str">
        <f t="shared" si="0"/>
        <v>RIDGE0.2</v>
      </c>
      <c r="B65" s="417" t="s">
        <v>375</v>
      </c>
      <c r="C65" s="417" t="s">
        <v>379</v>
      </c>
      <c r="D65" s="417" t="s">
        <v>28</v>
      </c>
      <c r="E65" s="417">
        <v>0.20000000000000004</v>
      </c>
      <c r="G65" s="417">
        <v>30.690243907816708</v>
      </c>
      <c r="H65" s="417">
        <v>3.2816763762215171</v>
      </c>
      <c r="I65" s="417">
        <v>0.26531673533430278</v>
      </c>
      <c r="J65" s="417">
        <v>3.0179705093050739E-4</v>
      </c>
      <c r="K65" s="417">
        <v>0.55882018038103498</v>
      </c>
      <c r="L65" s="417">
        <v>4.2861117397812225E-2</v>
      </c>
      <c r="M65" s="417">
        <v>2.3855516873187637E-5</v>
      </c>
      <c r="N65" s="417">
        <v>1.5109106612143457E-3</v>
      </c>
      <c r="O65" s="417">
        <v>5.2179015882861348</v>
      </c>
      <c r="P65" s="417">
        <v>1.01724103555987E-2</v>
      </c>
      <c r="Q65" s="417">
        <v>1.5524394938953776</v>
      </c>
      <c r="R65" s="417">
        <v>3.8267882881478948E-2</v>
      </c>
      <c r="S65" s="417">
        <v>3.8593853770735709E-2</v>
      </c>
      <c r="T65" s="417">
        <v>3.092840163070874E-2</v>
      </c>
      <c r="U65" s="417">
        <v>0.11469362844216413</v>
      </c>
      <c r="V65" s="417">
        <v>0.17642245523353883</v>
      </c>
      <c r="W65" s="417">
        <v>0.3798459798653599</v>
      </c>
      <c r="X65" s="417">
        <v>-1.7382037252479678</v>
      </c>
      <c r="Y65" s="417">
        <v>3.7815900816708408</v>
      </c>
      <c r="Z65" s="417">
        <v>1.1662270668047814</v>
      </c>
      <c r="AA65" s="417">
        <v>-1.4845336188746872</v>
      </c>
      <c r="AB65" s="417">
        <v>-0.39441796711492411</v>
      </c>
      <c r="AC65" s="417">
        <v>-1.4835292799347759</v>
      </c>
      <c r="AD65" s="417">
        <v>-1.8727631446982862</v>
      </c>
      <c r="AE65" s="417">
        <v>0.85509248735831922</v>
      </c>
      <c r="AF65" s="417">
        <v>-4.4211102280135677</v>
      </c>
      <c r="AG65" s="417">
        <v>-9.4117693124028587</v>
      </c>
      <c r="AH65" s="417">
        <v>1.840568395107963</v>
      </c>
      <c r="AI65" s="417">
        <v>1.3964893203122313</v>
      </c>
      <c r="AJ65" s="417">
        <v>2.1171091115195568</v>
      </c>
      <c r="AK65" s="417">
        <v>4.5943682253145859</v>
      </c>
      <c r="AL65" s="417">
        <v>-3.3257192325333929</v>
      </c>
      <c r="AM65" s="417">
        <v>-3.2634162773719937</v>
      </c>
      <c r="AN65" s="417">
        <v>-6.2572780549292428</v>
      </c>
      <c r="AO65" s="417">
        <v>-10.248424953239205</v>
      </c>
      <c r="AP65" s="417">
        <v>-9.3672682537204821</v>
      </c>
      <c r="AQ65" s="417">
        <v>-12.469394502916009</v>
      </c>
      <c r="AR65" s="417">
        <v>-16.087665492144712</v>
      </c>
      <c r="AS65" s="417">
        <v>-18.27631967653549</v>
      </c>
      <c r="AT65" s="417">
        <v>-10.454471043527951</v>
      </c>
      <c r="AU65" s="417">
        <v>-1</v>
      </c>
    </row>
    <row r="66" spans="1:47" s="417" customFormat="1" x14ac:dyDescent="0.35">
      <c r="A66" s="417" t="str">
        <f t="shared" si="0"/>
        <v>RIDGESEB0.2</v>
      </c>
      <c r="B66" s="417" t="s">
        <v>375</v>
      </c>
      <c r="C66" s="417" t="s">
        <v>380</v>
      </c>
      <c r="D66" s="417" t="s">
        <v>28</v>
      </c>
      <c r="E66" s="417">
        <v>0.20000000000000004</v>
      </c>
      <c r="G66" s="417">
        <v>30.690243907816708</v>
      </c>
      <c r="H66" s="417">
        <v>0.67070189107547751</v>
      </c>
      <c r="I66" s="417">
        <v>2.759438096456626E-3</v>
      </c>
      <c r="J66" s="417">
        <v>2.5887287443694397E-5</v>
      </c>
      <c r="K66" s="417">
        <v>1.2599445512859115E-2</v>
      </c>
      <c r="L66" s="417">
        <v>6.7922000551690173E-4</v>
      </c>
      <c r="M66" s="417">
        <v>1.5149608087926765E-6</v>
      </c>
      <c r="N66" s="417">
        <v>3.6534667066124183E-4</v>
      </c>
      <c r="O66" s="417">
        <v>0.27893417992436725</v>
      </c>
      <c r="P66" s="417">
        <v>4.3550626135037559E-4</v>
      </c>
      <c r="Q66" s="417">
        <v>0.10039393333407952</v>
      </c>
      <c r="R66" s="417">
        <v>1.2792275657855995E-3</v>
      </c>
      <c r="S66" s="417">
        <v>2.596420346313522E-3</v>
      </c>
      <c r="T66" s="417">
        <v>1.3424868741357982E-3</v>
      </c>
      <c r="U66" s="417">
        <v>9.2225601314621427E-3</v>
      </c>
      <c r="V66" s="417">
        <v>5.2802591126272867E-3</v>
      </c>
      <c r="W66" s="417">
        <v>4.6565775441742549E-2</v>
      </c>
      <c r="X66" s="417">
        <v>1.6713348945599109</v>
      </c>
      <c r="Y66" s="417">
        <v>1.7083890991068154</v>
      </c>
      <c r="Z66" s="417">
        <v>1.6950058736642337</v>
      </c>
      <c r="AA66" s="417">
        <v>1.7027767238791047</v>
      </c>
      <c r="AB66" s="417">
        <v>1.7129780215116357</v>
      </c>
      <c r="AC66" s="417">
        <v>1.72344302733985</v>
      </c>
      <c r="AD66" s="417">
        <v>1.7302854218565489</v>
      </c>
      <c r="AE66" s="417">
        <v>1.7387628710433694</v>
      </c>
      <c r="AF66" s="417">
        <v>1.749700900227847</v>
      </c>
      <c r="AG66" s="417">
        <v>1.7623264041266018</v>
      </c>
      <c r="AH66" s="417">
        <v>1.7632011647909567</v>
      </c>
      <c r="AI66" s="417">
        <v>1.7633136601626607</v>
      </c>
      <c r="AJ66" s="417">
        <v>1.7698024174805238</v>
      </c>
      <c r="AK66" s="417">
        <v>1.7852117488209231</v>
      </c>
      <c r="AL66" s="417">
        <v>1.7905857525073221</v>
      </c>
      <c r="AM66" s="417">
        <v>1.7959170673408411</v>
      </c>
      <c r="AN66" s="417">
        <v>1.7985884915701251</v>
      </c>
      <c r="AO66" s="417">
        <v>1.8006169233048903</v>
      </c>
      <c r="AP66" s="417">
        <v>1.8070345566620074</v>
      </c>
      <c r="AQ66" s="417">
        <v>1.8114263460538336</v>
      </c>
      <c r="AR66" s="417">
        <v>1.8104232601193249</v>
      </c>
      <c r="AS66" s="417">
        <v>1.8425077350674186</v>
      </c>
      <c r="AT66" s="417">
        <v>1.8362871806450778</v>
      </c>
      <c r="AU66" s="417">
        <v>-1</v>
      </c>
    </row>
    <row r="67" spans="1:47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0.21000000000000005</v>
      </c>
      <c r="I67">
        <v>0.77565373796255321</v>
      </c>
      <c r="J67">
        <v>0.78182041971089888</v>
      </c>
      <c r="K67">
        <v>0.98718147996429439</v>
      </c>
      <c r="L67">
        <v>0.50630978317111153</v>
      </c>
      <c r="M67">
        <v>0.88290500388378401</v>
      </c>
      <c r="N67">
        <v>0.73894750373115747</v>
      </c>
      <c r="O67">
        <v>1.0279637829162764</v>
      </c>
      <c r="P67">
        <v>1.0009254058382426</v>
      </c>
      <c r="Q67">
        <v>0.85582037476002659</v>
      </c>
      <c r="R67">
        <v>0.92988448148157665</v>
      </c>
      <c r="S67">
        <v>0.94181988471005795</v>
      </c>
      <c r="T67">
        <v>0.95552574730599171</v>
      </c>
      <c r="U67">
        <v>0.82306194866915849</v>
      </c>
      <c r="V67">
        <v>0.88070515560012796</v>
      </c>
      <c r="W67">
        <v>0.53191451064400863</v>
      </c>
      <c r="X67">
        <v>0.58709440532698642</v>
      </c>
      <c r="Y67">
        <v>0.61260081354799234</v>
      </c>
      <c r="Z67">
        <v>0.60374743429391731</v>
      </c>
      <c r="AA67">
        <v>0.60960958393993947</v>
      </c>
      <c r="AB67">
        <v>0.61689000560618257</v>
      </c>
      <c r="AC67">
        <v>0.62422475722828941</v>
      </c>
      <c r="AD67">
        <v>0.62920935084918006</v>
      </c>
      <c r="AE67">
        <v>0.63520951321839481</v>
      </c>
      <c r="AF67">
        <v>0.64287875155422414</v>
      </c>
      <c r="AG67">
        <v>0.6512203517562648</v>
      </c>
      <c r="AH67">
        <v>0.65260881030218132</v>
      </c>
      <c r="AI67">
        <v>0.65237371933346544</v>
      </c>
      <c r="AJ67">
        <v>0.65693289997447768</v>
      </c>
      <c r="AK67">
        <v>0.66803432211224534</v>
      </c>
      <c r="AL67">
        <v>0.67182285098132777</v>
      </c>
      <c r="AM67">
        <v>0.67551167726325889</v>
      </c>
      <c r="AN67">
        <v>0.6772171541310571</v>
      </c>
      <c r="AO67">
        <v>0.67834949581825787</v>
      </c>
      <c r="AP67">
        <v>0.68297446749773072</v>
      </c>
      <c r="AQ67">
        <v>0.6858205377012857</v>
      </c>
      <c r="AR67">
        <v>0.68438777681039165</v>
      </c>
      <c r="AS67">
        <v>0.70834222452463058</v>
      </c>
      <c r="AT67">
        <v>0.70349964037212298</v>
      </c>
      <c r="AU67">
        <v>-1</v>
      </c>
    </row>
    <row r="68" spans="1:47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0.21000000000000005</v>
      </c>
      <c r="G68">
        <v>30.873041305270242</v>
      </c>
      <c r="H68">
        <v>3.4559882984171111</v>
      </c>
      <c r="I68">
        <v>0.25993302937242163</v>
      </c>
      <c r="J68">
        <v>2.9870664589154124E-4</v>
      </c>
      <c r="K68">
        <v>0.55684761969164831</v>
      </c>
      <c r="L68">
        <v>4.2554282733781215E-2</v>
      </c>
      <c r="M68">
        <v>2.4246120395165793E-5</v>
      </c>
      <c r="N68">
        <v>1.5673432394140107E-3</v>
      </c>
      <c r="O68">
        <v>5.327691385254866</v>
      </c>
      <c r="P68">
        <v>1.0241569223487023E-2</v>
      </c>
      <c r="Q68">
        <v>1.5677742690127487</v>
      </c>
      <c r="R68">
        <v>3.8516026267890087E-2</v>
      </c>
      <c r="S68">
        <v>4.0206844269650432E-2</v>
      </c>
      <c r="T68">
        <v>3.138532560019959E-2</v>
      </c>
      <c r="U68">
        <v>0.11470075564810757</v>
      </c>
      <c r="V68">
        <v>0.1762932769462405</v>
      </c>
      <c r="W68">
        <v>0.35753793188442134</v>
      </c>
      <c r="X68">
        <v>-1.7319773247516181</v>
      </c>
      <c r="Y68">
        <v>3.7490340818726038</v>
      </c>
      <c r="Z68">
        <v>1.2080968930554328</v>
      </c>
      <c r="AA68">
        <v>-1.4982088481197646</v>
      </c>
      <c r="AB68">
        <v>-0.30141977833236477</v>
      </c>
      <c r="AC68">
        <v>-1.4892584100697792</v>
      </c>
      <c r="AD68">
        <v>-1.7492561431024707</v>
      </c>
      <c r="AE68">
        <v>0.97983458793858225</v>
      </c>
      <c r="AF68">
        <v>-4.3308685396985407</v>
      </c>
      <c r="AG68">
        <v>-9.3456016914804252</v>
      </c>
      <c r="AH68">
        <v>1.9742134298633012</v>
      </c>
      <c r="AI68">
        <v>1.5271983546103154</v>
      </c>
      <c r="AJ68">
        <v>2.3093379327729702</v>
      </c>
      <c r="AK68">
        <v>4.7441772967609843</v>
      </c>
      <c r="AL68">
        <v>-3.0918693405755513</v>
      </c>
      <c r="AM68">
        <v>-3.0367672327599187</v>
      </c>
      <c r="AN68">
        <v>-6.0344835961204142</v>
      </c>
      <c r="AO68">
        <v>-10.056646237500214</v>
      </c>
      <c r="AP68">
        <v>-9.0488770217342971</v>
      </c>
      <c r="AQ68">
        <v>-12.167065129355221</v>
      </c>
      <c r="AR68">
        <v>-15.742056899531375</v>
      </c>
      <c r="AS68">
        <v>-17.834443402180675</v>
      </c>
      <c r="AT68">
        <v>-10.025284830131012</v>
      </c>
      <c r="AU68">
        <v>-1</v>
      </c>
    </row>
    <row r="69" spans="1:47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0.21000000000000005</v>
      </c>
      <c r="G69">
        <v>30.873041305270242</v>
      </c>
      <c r="H69">
        <v>0.6713158923807272</v>
      </c>
      <c r="I69">
        <v>2.682217954732116E-3</v>
      </c>
      <c r="J69">
        <v>2.5555490198199894E-5</v>
      </c>
      <c r="K69">
        <v>1.2336223733554039E-2</v>
      </c>
      <c r="L69">
        <v>6.5748631647862454E-4</v>
      </c>
      <c r="M69">
        <v>1.4795185566060804E-6</v>
      </c>
      <c r="N69">
        <v>3.6346929626864823E-4</v>
      </c>
      <c r="O69">
        <v>0.27430228581253363</v>
      </c>
      <c r="P69">
        <v>4.3016957471222789E-4</v>
      </c>
      <c r="Q69">
        <v>9.9744638139828826E-2</v>
      </c>
      <c r="R69">
        <v>1.2495102364914077E-3</v>
      </c>
      <c r="S69">
        <v>2.5404694325751086E-3</v>
      </c>
      <c r="T69">
        <v>1.312870619869863E-3</v>
      </c>
      <c r="U69">
        <v>9.1016969038851866E-3</v>
      </c>
      <c r="V69">
        <v>5.191511616555386E-3</v>
      </c>
      <c r="W69">
        <v>4.5818594764947755E-2</v>
      </c>
      <c r="X69">
        <v>1.667498455606911</v>
      </c>
      <c r="Y69">
        <v>1.703335720477879</v>
      </c>
      <c r="Z69">
        <v>1.6909825211432921</v>
      </c>
      <c r="AA69">
        <v>1.6991720767525134</v>
      </c>
      <c r="AB69">
        <v>1.7092883654405104</v>
      </c>
      <c r="AC69">
        <v>1.7194199601547686</v>
      </c>
      <c r="AD69">
        <v>1.7262713129840226</v>
      </c>
      <c r="AE69">
        <v>1.7344826752713756</v>
      </c>
      <c r="AF69">
        <v>1.74492194784163</v>
      </c>
      <c r="AG69">
        <v>1.7562059803886667</v>
      </c>
      <c r="AH69">
        <v>1.7580771756365194</v>
      </c>
      <c r="AI69">
        <v>1.7577604887574596</v>
      </c>
      <c r="AJ69">
        <v>1.7638919395610391</v>
      </c>
      <c r="AK69">
        <v>1.7787333895411395</v>
      </c>
      <c r="AL69">
        <v>1.7837699987337472</v>
      </c>
      <c r="AM69">
        <v>1.7886604322837034</v>
      </c>
      <c r="AN69">
        <v>1.7909169410129304</v>
      </c>
      <c r="AO69">
        <v>1.7924135679852451</v>
      </c>
      <c r="AP69">
        <v>1.7985135061309077</v>
      </c>
      <c r="AQ69">
        <v>1.8022569653728708</v>
      </c>
      <c r="AR69">
        <v>1.8003734162543121</v>
      </c>
      <c r="AS69">
        <v>1.8316101222371446</v>
      </c>
      <c r="AT69">
        <v>1.8253384802511565</v>
      </c>
      <c r="AU69">
        <v>-1</v>
      </c>
    </row>
    <row r="70" spans="1:47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0.22000000000000006</v>
      </c>
      <c r="I70">
        <v>0.72606067735143831</v>
      </c>
      <c r="J70">
        <v>0.75396123859580511</v>
      </c>
      <c r="K70">
        <v>0.93674400977537142</v>
      </c>
      <c r="L70">
        <v>0.47043879481570483</v>
      </c>
      <c r="M70">
        <v>0.83388588979468548</v>
      </c>
      <c r="N70">
        <v>0.72303074356019892</v>
      </c>
      <c r="O70">
        <v>0.98355643674745208</v>
      </c>
      <c r="P70">
        <v>0.96576636459927523</v>
      </c>
      <c r="Q70">
        <v>0.83511370168494381</v>
      </c>
      <c r="R70">
        <v>0.87845887697911385</v>
      </c>
      <c r="S70">
        <v>0.89263527702186718</v>
      </c>
      <c r="T70">
        <v>0.90471327851737549</v>
      </c>
      <c r="U70">
        <v>0.793195517777049</v>
      </c>
      <c r="V70">
        <v>0.84260225484039653</v>
      </c>
      <c r="W70">
        <v>0.50989537959904108</v>
      </c>
      <c r="X70">
        <v>0.57761044451712318</v>
      </c>
      <c r="Y70">
        <v>0.60192093049733808</v>
      </c>
      <c r="Z70">
        <v>0.59390215481821129</v>
      </c>
      <c r="AA70">
        <v>0.59994919753920295</v>
      </c>
      <c r="AB70">
        <v>0.60706918122229347</v>
      </c>
      <c r="AC70">
        <v>0.61408093762217619</v>
      </c>
      <c r="AD70">
        <v>0.61900188440585946</v>
      </c>
      <c r="AE70">
        <v>0.6247407207626543</v>
      </c>
      <c r="AF70">
        <v>0.63196465392202394</v>
      </c>
      <c r="AG70">
        <v>0.63928670383692898</v>
      </c>
      <c r="AH70">
        <v>0.64132156304232901</v>
      </c>
      <c r="AI70">
        <v>0.6408221159433668</v>
      </c>
      <c r="AJ70">
        <v>0.64507382680534919</v>
      </c>
      <c r="AK70">
        <v>0.65560235784890242</v>
      </c>
      <c r="AL70">
        <v>0.65910448171252356</v>
      </c>
      <c r="AM70">
        <v>0.6624369373287613</v>
      </c>
      <c r="AN70">
        <v>0.66384026982903843</v>
      </c>
      <c r="AO70">
        <v>0.66460097847369792</v>
      </c>
      <c r="AP70">
        <v>0.66892706580912042</v>
      </c>
      <c r="AQ70">
        <v>0.67128465082785782</v>
      </c>
      <c r="AR70">
        <v>0.66928699147352666</v>
      </c>
      <c r="AS70">
        <v>0.69217466524738536</v>
      </c>
      <c r="AT70">
        <v>0.68739993615668149</v>
      </c>
      <c r="AU70">
        <v>-1</v>
      </c>
    </row>
    <row r="71" spans="1:47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0.22000000000000006</v>
      </c>
      <c r="G71">
        <v>31.047198046697435</v>
      </c>
      <c r="H71">
        <v>3.6248791761813908</v>
      </c>
      <c r="I71">
        <v>0.25490836898371061</v>
      </c>
      <c r="J71">
        <v>2.9586530505850122E-4</v>
      </c>
      <c r="K71">
        <v>0.55483499390520163</v>
      </c>
      <c r="L71">
        <v>4.2263121731456167E-2</v>
      </c>
      <c r="M71">
        <v>2.461391681709373E-5</v>
      </c>
      <c r="N71">
        <v>1.6207824261503532E-3</v>
      </c>
      <c r="O71">
        <v>5.4303822867036775</v>
      </c>
      <c r="P71">
        <v>1.0305776452910921E-2</v>
      </c>
      <c r="Q71">
        <v>1.582317171422386</v>
      </c>
      <c r="R71">
        <v>3.8742727084297816E-2</v>
      </c>
      <c r="S71">
        <v>4.1706173112165075E-2</v>
      </c>
      <c r="T71">
        <v>3.1809475195105012E-2</v>
      </c>
      <c r="U71">
        <v>0.11471837324324216</v>
      </c>
      <c r="V71">
        <v>0.1761338190901065</v>
      </c>
      <c r="W71">
        <v>0.33679291058676725</v>
      </c>
      <c r="X71">
        <v>-1.7227558201456035</v>
      </c>
      <c r="Y71">
        <v>3.7179142875421918</v>
      </c>
      <c r="Z71">
        <v>1.2470587508258995</v>
      </c>
      <c r="AA71">
        <v>-1.5082310665131395</v>
      </c>
      <c r="AB71">
        <v>-0.21405617604288363</v>
      </c>
      <c r="AC71">
        <v>-1.4914549357833096</v>
      </c>
      <c r="AD71">
        <v>-1.634355994308007</v>
      </c>
      <c r="AE71">
        <v>1.0941895041776641</v>
      </c>
      <c r="AF71">
        <v>-4.2449309371011044</v>
      </c>
      <c r="AG71">
        <v>-9.2787177219401222</v>
      </c>
      <c r="AH71">
        <v>2.0965608326217033</v>
      </c>
      <c r="AI71">
        <v>1.6448121565034817</v>
      </c>
      <c r="AJ71">
        <v>2.4830219379996432</v>
      </c>
      <c r="AK71">
        <v>4.87678581514339</v>
      </c>
      <c r="AL71">
        <v>-2.8779050384867255</v>
      </c>
      <c r="AM71">
        <v>-2.8295041330326325</v>
      </c>
      <c r="AN71">
        <v>-5.8289079550211049</v>
      </c>
      <c r="AO71">
        <v>-9.8779468122324534</v>
      </c>
      <c r="AP71">
        <v>-8.7547777296899874</v>
      </c>
      <c r="AQ71">
        <v>-11.885956825545717</v>
      </c>
      <c r="AR71">
        <v>-15.418537465389889</v>
      </c>
      <c r="AS71">
        <v>-17.422388028105633</v>
      </c>
      <c r="AT71">
        <v>-9.6283642133233158</v>
      </c>
      <c r="AU71">
        <v>-1</v>
      </c>
    </row>
    <row r="72" spans="1:47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0.22000000000000006</v>
      </c>
      <c r="G72">
        <v>31.047198046697435</v>
      </c>
      <c r="H72">
        <v>0.67189319547547377</v>
      </c>
      <c r="I72">
        <v>2.6096939379309588E-3</v>
      </c>
      <c r="J72">
        <v>2.5237609654213342E-5</v>
      </c>
      <c r="K72">
        <v>1.2084736852606815E-2</v>
      </c>
      <c r="L72">
        <v>6.3734285518642097E-4</v>
      </c>
      <c r="M72">
        <v>1.4459715166033672E-6</v>
      </c>
      <c r="N72">
        <v>3.6156161449416323E-4</v>
      </c>
      <c r="O72">
        <v>0.26982560543015177</v>
      </c>
      <c r="P72">
        <v>4.2493046607972084E-4</v>
      </c>
      <c r="Q72">
        <v>9.9086400220945725E-2</v>
      </c>
      <c r="R72">
        <v>1.2213187775118508E-3</v>
      </c>
      <c r="S72">
        <v>2.4871963238719866E-3</v>
      </c>
      <c r="T72">
        <v>1.2846925714607718E-3</v>
      </c>
      <c r="U72">
        <v>8.9854375603331017E-3</v>
      </c>
      <c r="V72">
        <v>5.1066120688755372E-3</v>
      </c>
      <c r="W72">
        <v>4.5113277794350579E-2</v>
      </c>
      <c r="X72">
        <v>1.6633053572065841</v>
      </c>
      <c r="Y72">
        <v>1.6979472350162632</v>
      </c>
      <c r="Z72">
        <v>1.6865993086626636</v>
      </c>
      <c r="AA72">
        <v>1.6951639419283742</v>
      </c>
      <c r="AB72">
        <v>1.7051930755016147</v>
      </c>
      <c r="AC72">
        <v>1.7150124438329368</v>
      </c>
      <c r="AD72">
        <v>1.7218703711642136</v>
      </c>
      <c r="AE72">
        <v>1.7298337836299682</v>
      </c>
      <c r="AF72">
        <v>1.739806150475453</v>
      </c>
      <c r="AG72">
        <v>1.7498559694941758</v>
      </c>
      <c r="AH72">
        <v>1.7526386658634197</v>
      </c>
      <c r="AI72">
        <v>1.7519560747578633</v>
      </c>
      <c r="AJ72">
        <v>1.7577583840175444</v>
      </c>
      <c r="AK72">
        <v>1.7720448961581228</v>
      </c>
      <c r="AL72">
        <v>1.7767715837189622</v>
      </c>
      <c r="AM72">
        <v>1.7812576305108387</v>
      </c>
      <c r="AN72">
        <v>1.7831433754926524</v>
      </c>
      <c r="AO72">
        <v>1.7841647538780732</v>
      </c>
      <c r="AP72">
        <v>1.789962166971474</v>
      </c>
      <c r="AQ72">
        <v>1.7931136886259964</v>
      </c>
      <c r="AR72">
        <v>1.7904436594360789</v>
      </c>
      <c r="AS72">
        <v>1.8208003036604348</v>
      </c>
      <c r="AT72">
        <v>1.8145093532705729</v>
      </c>
      <c r="AU72">
        <v>-1</v>
      </c>
    </row>
    <row r="73" spans="1:47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0.23000000000000007</v>
      </c>
      <c r="I73">
        <v>0.68126465414400195</v>
      </c>
      <c r="J73">
        <v>0.72802948412153989</v>
      </c>
      <c r="K73">
        <v>0.89026870793657331</v>
      </c>
      <c r="L73">
        <v>0.43849446903247524</v>
      </c>
      <c r="M73">
        <v>0.78913880928443147</v>
      </c>
      <c r="N73">
        <v>0.70772811513378386</v>
      </c>
      <c r="O73">
        <v>0.94213914924728814</v>
      </c>
      <c r="P73">
        <v>0.93253283323925429</v>
      </c>
      <c r="Q73">
        <v>0.81519118472802143</v>
      </c>
      <c r="R73">
        <v>0.83142872317959593</v>
      </c>
      <c r="S73">
        <v>0.84745616552016811</v>
      </c>
      <c r="T73">
        <v>0.8580875092468635</v>
      </c>
      <c r="U73">
        <v>0.7653386746147518</v>
      </c>
      <c r="V73">
        <v>0.8073177985123583</v>
      </c>
      <c r="W73">
        <v>0.48966988714617282</v>
      </c>
      <c r="X73">
        <v>0.56838107796201287</v>
      </c>
      <c r="Y73">
        <v>0.59154913118730401</v>
      </c>
      <c r="Z73">
        <v>0.58432264067740647</v>
      </c>
      <c r="AA73">
        <v>0.59052348594440962</v>
      </c>
      <c r="AB73">
        <v>0.59748737773045524</v>
      </c>
      <c r="AC73">
        <v>0.60419948885054386</v>
      </c>
      <c r="AD73">
        <v>0.60905766465944389</v>
      </c>
      <c r="AE73">
        <v>0.61455485561927481</v>
      </c>
      <c r="AF73">
        <v>0.62136780720687401</v>
      </c>
      <c r="AG73">
        <v>0.62777019459037753</v>
      </c>
      <c r="AH73">
        <v>0.63037835301415956</v>
      </c>
      <c r="AI73">
        <v>0.6296612295308911</v>
      </c>
      <c r="AJ73">
        <v>0.63363342064523165</v>
      </c>
      <c r="AK73">
        <v>0.64361788965857114</v>
      </c>
      <c r="AL73">
        <v>0.64686079289649001</v>
      </c>
      <c r="AM73">
        <v>0.64987222731762373</v>
      </c>
      <c r="AN73">
        <v>0.65101133874324313</v>
      </c>
      <c r="AO73">
        <v>0.65144851207500154</v>
      </c>
      <c r="AP73">
        <v>0.65549677532454476</v>
      </c>
      <c r="AQ73">
        <v>0.65741911121584862</v>
      </c>
      <c r="AR73">
        <v>0.65493536631852645</v>
      </c>
      <c r="AS73">
        <v>0.67678012425897183</v>
      </c>
      <c r="AT73">
        <v>0.67209034247179988</v>
      </c>
      <c r="AU73">
        <v>-1</v>
      </c>
    </row>
    <row r="74" spans="1:47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0.23000000000000007</v>
      </c>
      <c r="G74">
        <v>31.213501447217002</v>
      </c>
      <c r="H74">
        <v>3.7889409086665538</v>
      </c>
      <c r="I74">
        <v>0.25020678079985031</v>
      </c>
      <c r="J74">
        <v>2.9324753498993355E-4</v>
      </c>
      <c r="K74">
        <v>0.5527968046391567</v>
      </c>
      <c r="L74">
        <v>4.1986322114704946E-2</v>
      </c>
      <c r="M74">
        <v>2.4960802223872104E-5</v>
      </c>
      <c r="N74">
        <v>1.671459710343218E-3</v>
      </c>
      <c r="O74">
        <v>5.5265761900505188</v>
      </c>
      <c r="P74">
        <v>1.0365462599127807E-2</v>
      </c>
      <c r="Q74">
        <v>1.5961302180057981</v>
      </c>
      <c r="R74">
        <v>3.8950181643130181E-2</v>
      </c>
      <c r="S74">
        <v>4.3102807053533587E-2</v>
      </c>
      <c r="T74">
        <v>3.2203936551656924E-2</v>
      </c>
      <c r="U74">
        <v>0.11474552356538788</v>
      </c>
      <c r="V74">
        <v>0.17594807460756434</v>
      </c>
      <c r="W74">
        <v>0.31745088798499826</v>
      </c>
      <c r="X74">
        <v>-1.7110076053160024</v>
      </c>
      <c r="Y74">
        <v>3.6881139533773717</v>
      </c>
      <c r="Z74">
        <v>1.2833826571630425</v>
      </c>
      <c r="AA74">
        <v>-1.5150337709272552</v>
      </c>
      <c r="AB74">
        <v>-0.13184389284799369</v>
      </c>
      <c r="AC74">
        <v>-1.4905861150656956</v>
      </c>
      <c r="AD74">
        <v>-1.527200227362941</v>
      </c>
      <c r="AE74">
        <v>1.1992482472290933</v>
      </c>
      <c r="AF74">
        <v>-4.162888114895968</v>
      </c>
      <c r="AG74">
        <v>-9.2112599318576294</v>
      </c>
      <c r="AH74">
        <v>2.2087710217146954</v>
      </c>
      <c r="AI74">
        <v>1.7507791193764766</v>
      </c>
      <c r="AJ74">
        <v>2.6401634617755576</v>
      </c>
      <c r="AK74">
        <v>4.9941376932261061</v>
      </c>
      <c r="AL74">
        <v>-2.681675445651627</v>
      </c>
      <c r="AM74">
        <v>-2.6395042149320971</v>
      </c>
      <c r="AN74">
        <v>-5.6386840183213458</v>
      </c>
      <c r="AO74">
        <v>-9.710839260657691</v>
      </c>
      <c r="AP74">
        <v>-8.4823434152739203</v>
      </c>
      <c r="AQ74">
        <v>-11.623770296188541</v>
      </c>
      <c r="AR74">
        <v>-15.114772472823622</v>
      </c>
      <c r="AS74">
        <v>-17.036988563128627</v>
      </c>
      <c r="AT74">
        <v>-9.2602997991012455</v>
      </c>
      <c r="AU74">
        <v>-1</v>
      </c>
    </row>
    <row r="75" spans="1:47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0.23000000000000007</v>
      </c>
      <c r="G75">
        <v>31.213501447217002</v>
      </c>
      <c r="H75">
        <v>0.67243737813293802</v>
      </c>
      <c r="I75">
        <v>2.5414473934355433E-3</v>
      </c>
      <c r="J75">
        <v>2.4932640249281439E-5</v>
      </c>
      <c r="K75">
        <v>1.1844244595538378E-2</v>
      </c>
      <c r="L75">
        <v>6.1861962661058552E-4</v>
      </c>
      <c r="M75">
        <v>1.4141751581528833E-6</v>
      </c>
      <c r="N75">
        <v>3.596310961242801E-4</v>
      </c>
      <c r="O75">
        <v>0.26549791844008058</v>
      </c>
      <c r="P75">
        <v>4.1979182312540305E-4</v>
      </c>
      <c r="Q75">
        <v>9.8421745071996469E-2</v>
      </c>
      <c r="R75">
        <v>1.1945405743037777E-3</v>
      </c>
      <c r="S75">
        <v>2.4364176853525522E-3</v>
      </c>
      <c r="T75">
        <v>1.257852154942448E-3</v>
      </c>
      <c r="U75">
        <v>8.8735216305345244E-3</v>
      </c>
      <c r="V75">
        <v>5.0253220604129858E-3</v>
      </c>
      <c r="W75">
        <v>4.4446300739587205E-2</v>
      </c>
      <c r="X75">
        <v>1.6588012369776948</v>
      </c>
      <c r="Y75">
        <v>1.6922711682397338</v>
      </c>
      <c r="Z75">
        <v>1.68190283250063</v>
      </c>
      <c r="AA75">
        <v>1.6908034770763061</v>
      </c>
      <c r="AB75">
        <v>1.7007438624177309</v>
      </c>
      <c r="AC75">
        <v>1.7102701726609251</v>
      </c>
      <c r="AD75">
        <v>1.7171322753725455</v>
      </c>
      <c r="AE75">
        <v>1.7248640557673531</v>
      </c>
      <c r="AF75">
        <v>1.7343986200606856</v>
      </c>
      <c r="AG75">
        <v>1.7433110824641362</v>
      </c>
      <c r="AH75">
        <v>1.746928742794666</v>
      </c>
      <c r="AI75">
        <v>1.7459347999424417</v>
      </c>
      <c r="AJ75">
        <v>1.7514332196921061</v>
      </c>
      <c r="AK75">
        <v>1.7651783752586794</v>
      </c>
      <c r="AL75">
        <v>1.7696197606811495</v>
      </c>
      <c r="AM75">
        <v>1.7737341744530422</v>
      </c>
      <c r="AN75">
        <v>1.7752880154756907</v>
      </c>
      <c r="AO75">
        <v>1.7758839945924518</v>
      </c>
      <c r="AP75">
        <v>1.7813933413833249</v>
      </c>
      <c r="AQ75">
        <v>1.7840035215555601</v>
      </c>
      <c r="AR75">
        <v>1.7806303288638907</v>
      </c>
      <c r="AS75">
        <v>1.8100823881904429</v>
      </c>
      <c r="AT75">
        <v>1.8037999573557197</v>
      </c>
      <c r="AU75">
        <v>-1</v>
      </c>
    </row>
    <row r="76" spans="1:47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0.24000000000000007</v>
      </c>
      <c r="I76">
        <v>0.64065820400967355</v>
      </c>
      <c r="J76">
        <v>0.70382564643495305</v>
      </c>
      <c r="K76">
        <v>0.8473395235407013</v>
      </c>
      <c r="L76">
        <v>0.40991558370308995</v>
      </c>
      <c r="M76">
        <v>0.7481713829388178</v>
      </c>
      <c r="N76">
        <v>0.69300108509501124</v>
      </c>
      <c r="O76">
        <v>0.90343694737622815</v>
      </c>
      <c r="P76">
        <v>0.90107921699787985</v>
      </c>
      <c r="Q76">
        <v>0.79601021330420707</v>
      </c>
      <c r="R76">
        <v>0.78829628194292589</v>
      </c>
      <c r="S76">
        <v>0.80584717166734743</v>
      </c>
      <c r="T76">
        <v>0.81518854177177524</v>
      </c>
      <c r="U76">
        <v>0.73929528521699994</v>
      </c>
      <c r="V76">
        <v>0.77456339927255213</v>
      </c>
      <c r="W76">
        <v>0.47103243660782312</v>
      </c>
      <c r="X76">
        <v>0.55939458887567983</v>
      </c>
      <c r="Y76">
        <v>0.58147148239976088</v>
      </c>
      <c r="Z76">
        <v>0.5749967842960988</v>
      </c>
      <c r="AA76">
        <v>0.581324291175499</v>
      </c>
      <c r="AB76">
        <v>0.58813639456302957</v>
      </c>
      <c r="AC76">
        <v>0.59456980265168746</v>
      </c>
      <c r="AD76">
        <v>0.59936595559739825</v>
      </c>
      <c r="AE76">
        <v>0.60463906841741577</v>
      </c>
      <c r="AF76">
        <v>0.61107190930644695</v>
      </c>
      <c r="AG76">
        <v>0.61664320292795383</v>
      </c>
      <c r="AH76">
        <v>0.61976015123404016</v>
      </c>
      <c r="AI76">
        <v>0.61886471477910787</v>
      </c>
      <c r="AJ76">
        <v>0.62258208807543369</v>
      </c>
      <c r="AK76">
        <v>0.63204982525918152</v>
      </c>
      <c r="AL76">
        <v>0.63505748201538303</v>
      </c>
      <c r="AM76">
        <v>0.63777904923616857</v>
      </c>
      <c r="AN76">
        <v>0.63868667231524912</v>
      </c>
      <c r="AO76">
        <v>0.63884181280573038</v>
      </c>
      <c r="AP76">
        <v>0.64263151905173455</v>
      </c>
      <c r="AQ76">
        <v>0.64416529135415934</v>
      </c>
      <c r="AR76">
        <v>0.64126350057999404</v>
      </c>
      <c r="AS76">
        <v>0.66209142116523323</v>
      </c>
      <c r="AT76">
        <v>0.65750044579332245</v>
      </c>
      <c r="AU76">
        <v>-1</v>
      </c>
    </row>
    <row r="77" spans="1:47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0.24000000000000007</v>
      </c>
      <c r="G77">
        <v>31.372652424139236</v>
      </c>
      <c r="H77">
        <v>3.9486780026681356</v>
      </c>
      <c r="I77">
        <v>0.24579697298955958</v>
      </c>
      <c r="J77">
        <v>2.9083112279198434E-4</v>
      </c>
      <c r="K77">
        <v>0.55074465166475506</v>
      </c>
      <c r="L77">
        <v>4.1722709590166898E-2</v>
      </c>
      <c r="M77">
        <v>2.5288463028902179E-5</v>
      </c>
      <c r="N77">
        <v>1.7195816577144434E-3</v>
      </c>
      <c r="O77">
        <v>5.6168097152858154</v>
      </c>
      <c r="P77">
        <v>1.0421009665265529E-2</v>
      </c>
      <c r="Q77">
        <v>1.609268347796972</v>
      </c>
      <c r="R77">
        <v>3.914029656610845E-2</v>
      </c>
      <c r="S77">
        <v>4.4406344079316006E-2</v>
      </c>
      <c r="T77">
        <v>3.2571420441231166E-2</v>
      </c>
      <c r="U77">
        <v>0.11478128220826121</v>
      </c>
      <c r="V77">
        <v>0.17573947388508748</v>
      </c>
      <c r="W77">
        <v>0.29937331423880137</v>
      </c>
      <c r="X77">
        <v>-1.6971280047952109</v>
      </c>
      <c r="Y77">
        <v>3.6595303645618658</v>
      </c>
      <c r="Z77">
        <v>1.3173057043344172</v>
      </c>
      <c r="AA77">
        <v>-1.518994094381972</v>
      </c>
      <c r="AB77">
        <v>-5.4355283290010659E-2</v>
      </c>
      <c r="AC77">
        <v>-1.4870538556358923</v>
      </c>
      <c r="AD77">
        <v>-1.427039947762913</v>
      </c>
      <c r="AE77">
        <v>1.2959557303616638</v>
      </c>
      <c r="AF77">
        <v>-4.0843882117553312</v>
      </c>
      <c r="AG77">
        <v>-9.1433592655838112</v>
      </c>
      <c r="AH77">
        <v>2.3118520467188732</v>
      </c>
      <c r="AI77">
        <v>1.8463503087628506</v>
      </c>
      <c r="AJ77">
        <v>2.7824969387896368</v>
      </c>
      <c r="AK77">
        <v>5.09791241794602</v>
      </c>
      <c r="AL77">
        <v>-2.5013195850755752</v>
      </c>
      <c r="AM77">
        <v>-2.4649341413894938</v>
      </c>
      <c r="AN77">
        <v>-5.4622009359259156</v>
      </c>
      <c r="AO77">
        <v>-9.5540528860618128</v>
      </c>
      <c r="AP77">
        <v>-8.2293071859833837</v>
      </c>
      <c r="AQ77">
        <v>-11.378525973151552</v>
      </c>
      <c r="AR77">
        <v>-14.828753158380014</v>
      </c>
      <c r="AS77">
        <v>-16.675517033178163</v>
      </c>
      <c r="AT77">
        <v>-8.9181429845839748</v>
      </c>
      <c r="AU77">
        <v>-1</v>
      </c>
    </row>
    <row r="78" spans="1:47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0.24000000000000007</v>
      </c>
      <c r="G78">
        <v>31.372652424139236</v>
      </c>
      <c r="H78">
        <v>0.67295177665950345</v>
      </c>
      <c r="I78">
        <v>2.4771091325425428E-3</v>
      </c>
      <c r="J78">
        <v>2.46396809066565E-5</v>
      </c>
      <c r="K78">
        <v>1.16140661106948E-2</v>
      </c>
      <c r="L78">
        <v>6.0117041226064234E-4</v>
      </c>
      <c r="M78">
        <v>1.3839990686873077E-6</v>
      </c>
      <c r="N78">
        <v>3.5768416855567358E-4</v>
      </c>
      <c r="O78">
        <v>0.26131315145621775</v>
      </c>
      <c r="P78">
        <v>4.1475549082137193E-4</v>
      </c>
      <c r="Q78">
        <v>9.7752841932934736E-2</v>
      </c>
      <c r="R78">
        <v>1.1690736757326518E-3</v>
      </c>
      <c r="S78">
        <v>2.3879664071409113E-3</v>
      </c>
      <c r="T78">
        <v>1.2322578399967302E-3</v>
      </c>
      <c r="U78">
        <v>8.765705975461946E-3</v>
      </c>
      <c r="V78">
        <v>4.9474210261156604E-3</v>
      </c>
      <c r="W78">
        <v>4.3814521983247839E-2</v>
      </c>
      <c r="X78">
        <v>1.6540263502380055</v>
      </c>
      <c r="Y78">
        <v>1.6863491712666601</v>
      </c>
      <c r="Z78">
        <v>1.6769341206218373</v>
      </c>
      <c r="AA78">
        <v>1.6861357201201919</v>
      </c>
      <c r="AB78">
        <v>1.695986226463998</v>
      </c>
      <c r="AC78">
        <v>1.7052368832124656</v>
      </c>
      <c r="AD78">
        <v>1.7121007953545966</v>
      </c>
      <c r="AE78">
        <v>1.7196156788267754</v>
      </c>
      <c r="AF78">
        <v>1.7287390943703933</v>
      </c>
      <c r="AG78">
        <v>1.7366018840729442</v>
      </c>
      <c r="AH78">
        <v>1.7409853552275991</v>
      </c>
      <c r="AI78">
        <v>1.7397272029788822</v>
      </c>
      <c r="AJ78">
        <v>1.7449444439973616</v>
      </c>
      <c r="AK78">
        <v>1.7581622512878932</v>
      </c>
      <c r="AL78">
        <v>1.7623404604339075</v>
      </c>
      <c r="AM78">
        <v>1.7661127176128535</v>
      </c>
      <c r="AN78">
        <v>1.7673689479449266</v>
      </c>
      <c r="AO78">
        <v>1.7675835867097223</v>
      </c>
      <c r="AP78">
        <v>1.7728186210104036</v>
      </c>
      <c r="AQ78">
        <v>1.7749329583311593</v>
      </c>
      <c r="AR78">
        <v>1.7709306489556764</v>
      </c>
      <c r="AS78">
        <v>1.7994603174313106</v>
      </c>
      <c r="AT78">
        <v>1.7932106903912308</v>
      </c>
      <c r="AU78">
        <v>-1</v>
      </c>
    </row>
    <row r="79" spans="1:47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0.25000000000000006</v>
      </c>
      <c r="I79">
        <v>0.60372786894286823</v>
      </c>
      <c r="J79">
        <v>0.68117707482235401</v>
      </c>
      <c r="K79">
        <v>0.80759479216944796</v>
      </c>
      <c r="L79">
        <v>0.38423830024677191</v>
      </c>
      <c r="M79">
        <v>0.71056079589558496</v>
      </c>
      <c r="N79">
        <v>0.6788147220914228</v>
      </c>
      <c r="O79">
        <v>0.86720698959326525</v>
      </c>
      <c r="P79">
        <v>0.87127423200452669</v>
      </c>
      <c r="Q79">
        <v>0.77753144366773397</v>
      </c>
      <c r="R79">
        <v>0.74863310587130338</v>
      </c>
      <c r="S79">
        <v>0.76743157238935533</v>
      </c>
      <c r="T79">
        <v>0.775618955435875</v>
      </c>
      <c r="U79">
        <v>0.71489371153093018</v>
      </c>
      <c r="V79">
        <v>0.74408766720513275</v>
      </c>
      <c r="W79">
        <v>0.45380681025868619</v>
      </c>
      <c r="X79">
        <v>0.55064025273032691</v>
      </c>
      <c r="Y79">
        <v>0.57167505811937347</v>
      </c>
      <c r="Z79">
        <v>0.56591345669944471</v>
      </c>
      <c r="AA79">
        <v>0.57234388490260157</v>
      </c>
      <c r="AB79">
        <v>0.57900843735736995</v>
      </c>
      <c r="AC79">
        <v>0.58518199735019949</v>
      </c>
      <c r="AD79">
        <v>0.58991679071233294</v>
      </c>
      <c r="AE79">
        <v>0.5949815694174363</v>
      </c>
      <c r="AF79">
        <v>0.60106215155754728</v>
      </c>
      <c r="AG79">
        <v>0.60588113032132107</v>
      </c>
      <c r="AH79">
        <v>0.60944976638634152</v>
      </c>
      <c r="AI79">
        <v>0.60840928433901598</v>
      </c>
      <c r="AJ79">
        <v>0.61189375405849133</v>
      </c>
      <c r="AK79">
        <v>0.62087065523531138</v>
      </c>
      <c r="AL79">
        <v>0.62366428542563934</v>
      </c>
      <c r="AM79">
        <v>0.62612353805763166</v>
      </c>
      <c r="AN79">
        <v>0.62682801978217972</v>
      </c>
      <c r="AO79">
        <v>0.62673705981570249</v>
      </c>
      <c r="AP79">
        <v>0.63028586537624698</v>
      </c>
      <c r="AQ79">
        <v>0.63147215031071091</v>
      </c>
      <c r="AR79">
        <v>0.62821123846959415</v>
      </c>
      <c r="AS79">
        <v>0.64805003007311068</v>
      </c>
      <c r="AT79">
        <v>0.64356896307954137</v>
      </c>
      <c r="AU79">
        <v>-1</v>
      </c>
    </row>
    <row r="80" spans="1:47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0.25000000000000006</v>
      </c>
      <c r="G80">
        <v>31.525276553832413</v>
      </c>
      <c r="H80">
        <v>4.1045229719459249</v>
      </c>
      <c r="I80">
        <v>0.24165159468264086</v>
      </c>
      <c r="J80">
        <v>2.8859662099661103E-4</v>
      </c>
      <c r="K80">
        <v>0.54868781379615439</v>
      </c>
      <c r="L80">
        <v>4.147123140969626E-2</v>
      </c>
      <c r="M80">
        <v>2.5598404531964517E-5</v>
      </c>
      <c r="N80">
        <v>1.7653333522772178E-3</v>
      </c>
      <c r="O80">
        <v>5.7015627597088834</v>
      </c>
      <c r="P80">
        <v>1.0472757815642612E-2</v>
      </c>
      <c r="Q80">
        <v>1.6217804666284605</v>
      </c>
      <c r="R80">
        <v>3.9314735207260157E-2</v>
      </c>
      <c r="S80">
        <v>4.5625221227395207E-2</v>
      </c>
      <c r="T80">
        <v>3.2914317713902942E-2</v>
      </c>
      <c r="U80">
        <v>0.11482476952078252</v>
      </c>
      <c r="V80">
        <v>0.1755109759907767</v>
      </c>
      <c r="W80">
        <v>0.28243960730349399</v>
      </c>
      <c r="X80">
        <v>-1.6814520453117157</v>
      </c>
      <c r="Y80">
        <v>3.6320725999197747</v>
      </c>
      <c r="Z80">
        <v>1.349036981978728</v>
      </c>
      <c r="AA80">
        <v>-1.5204413235891245</v>
      </c>
      <c r="AB80">
        <v>1.8789665015368599E-2</v>
      </c>
      <c r="AC80">
        <v>-1.4812051993676922</v>
      </c>
      <c r="AD80">
        <v>-1.3332216200799301</v>
      </c>
      <c r="AE80">
        <v>1.3851344069680065</v>
      </c>
      <c r="AF80">
        <v>-4.009126831237638</v>
      </c>
      <c r="AG80">
        <v>-9.0751352574229767</v>
      </c>
      <c r="AH80">
        <v>2.406683975347006</v>
      </c>
      <c r="AI80">
        <v>1.9326116872534487</v>
      </c>
      <c r="AJ80">
        <v>2.9115320778481286</v>
      </c>
      <c r="AK80">
        <v>5.1895679409072173</v>
      </c>
      <c r="AL80">
        <v>-2.3352194977190104</v>
      </c>
      <c r="AM80">
        <v>-2.3042027382537715</v>
      </c>
      <c r="AN80">
        <v>-5.2980618735294325</v>
      </c>
      <c r="AO80">
        <v>-9.4064961942455305</v>
      </c>
      <c r="AP80">
        <v>-7.993702956482287</v>
      </c>
      <c r="AQ80">
        <v>-11.148510674913634</v>
      </c>
      <c r="AR80">
        <v>-14.558741694271077</v>
      </c>
      <c r="AS80">
        <v>-16.335609627006413</v>
      </c>
      <c r="AT80">
        <v>-8.5993307209865026</v>
      </c>
      <c r="AU80">
        <v>-1</v>
      </c>
    </row>
    <row r="81" spans="1:47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0.25000000000000006</v>
      </c>
      <c r="G81">
        <v>31.525276553832413</v>
      </c>
      <c r="H81">
        <v>0.67343948387462749</v>
      </c>
      <c r="I81">
        <v>2.416352131012372E-3</v>
      </c>
      <c r="J81">
        <v>2.4357920799878251E-5</v>
      </c>
      <c r="K81">
        <v>1.1393574164984913E-2</v>
      </c>
      <c r="L81">
        <v>5.8486869515169402E-4</v>
      </c>
      <c r="M81">
        <v>1.3553252823105462E-6</v>
      </c>
      <c r="N81">
        <v>3.5572636490108114E-4</v>
      </c>
      <c r="O81">
        <v>0.25726540852189478</v>
      </c>
      <c r="P81">
        <v>4.0982246367993116E-4</v>
      </c>
      <c r="Q81">
        <v>9.7081554092321262E-2</v>
      </c>
      <c r="R81">
        <v>1.1448255773989944E-3</v>
      </c>
      <c r="S81">
        <v>2.3416898217129742E-3</v>
      </c>
      <c r="T81">
        <v>1.2078261578490565E-3</v>
      </c>
      <c r="U81">
        <v>8.6617637958503434E-3</v>
      </c>
      <c r="V81">
        <v>4.8727048396621812E-3</v>
      </c>
      <c r="W81">
        <v>4.3215131818614014E-2</v>
      </c>
      <c r="X81">
        <v>1.6490162619441089</v>
      </c>
      <c r="Y81">
        <v>1.6802178062205488</v>
      </c>
      <c r="Z81">
        <v>1.6717293645832809</v>
      </c>
      <c r="AA81">
        <v>1.6812003977808916</v>
      </c>
      <c r="AB81">
        <v>1.6909602816830978</v>
      </c>
      <c r="AC81">
        <v>1.6999511398958711</v>
      </c>
      <c r="AD81">
        <v>1.7068145616198196</v>
      </c>
      <c r="AE81">
        <v>1.7141258999279785</v>
      </c>
      <c r="AF81">
        <v>1.7228626316021241</v>
      </c>
      <c r="AG81">
        <v>1.729755316258738</v>
      </c>
      <c r="AH81">
        <v>1.7348419611714245</v>
      </c>
      <c r="AI81">
        <v>1.7333604256126547</v>
      </c>
      <c r="AJ81">
        <v>1.7383169728997432</v>
      </c>
      <c r="AK81">
        <v>1.751021697107769</v>
      </c>
      <c r="AL81">
        <v>1.7549566687294513</v>
      </c>
      <c r="AM81">
        <v>1.7584133646193809</v>
      </c>
      <c r="AN81">
        <v>1.7594023242657075</v>
      </c>
      <c r="AO81">
        <v>1.7592746648618975</v>
      </c>
      <c r="AP81">
        <v>1.7642484497815671</v>
      </c>
      <c r="AQ81">
        <v>1.7659079487604794</v>
      </c>
      <c r="AR81">
        <v>1.761342487278061</v>
      </c>
      <c r="AS81">
        <v>1.7889377480110613</v>
      </c>
      <c r="AT81">
        <v>1.7827420414360589</v>
      </c>
      <c r="AU81">
        <v>-1</v>
      </c>
    </row>
    <row r="82" spans="1:47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0.26000000000000006</v>
      </c>
      <c r="I82">
        <v>0.57003715302636326</v>
      </c>
      <c r="J82">
        <v>0.65993360671202228</v>
      </c>
      <c r="K82">
        <v>0.77071876893899249</v>
      </c>
      <c r="L82">
        <v>0.36107650743440622</v>
      </c>
      <c r="M82">
        <v>0.67594226836734761</v>
      </c>
      <c r="N82">
        <v>0.66513724234767324</v>
      </c>
      <c r="O82">
        <v>0.83323402061757823</v>
      </c>
      <c r="P82">
        <v>0.84299914623460348</v>
      </c>
      <c r="Q82">
        <v>0.75971844746687656</v>
      </c>
      <c r="R82">
        <v>0.71206870184629423</v>
      </c>
      <c r="S82">
        <v>0.73188192905384508</v>
      </c>
      <c r="T82">
        <v>0.73903378190158875</v>
      </c>
      <c r="U82">
        <v>0.69198314921970594</v>
      </c>
      <c r="V82">
        <v>0.71567057105887932</v>
      </c>
      <c r="W82">
        <v>0.43784121668929482</v>
      </c>
      <c r="X82">
        <v>0.5421082003323201</v>
      </c>
      <c r="Y82">
        <v>0.56214782600647328</v>
      </c>
      <c r="Z82">
        <v>0.55706238264447483</v>
      </c>
      <c r="AA82">
        <v>0.56357493016596338</v>
      </c>
      <c r="AB82">
        <v>0.57009608628036046</v>
      </c>
      <c r="AC82">
        <v>0.57602683471887051</v>
      </c>
      <c r="AD82">
        <v>0.58070087768004719</v>
      </c>
      <c r="AE82">
        <v>0.58557148531172798</v>
      </c>
      <c r="AF82">
        <v>0.59132501068581422</v>
      </c>
      <c r="AG82">
        <v>0.59546195061231333</v>
      </c>
      <c r="AH82">
        <v>0.59943158554677867</v>
      </c>
      <c r="AI82">
        <v>0.59827422526039631</v>
      </c>
      <c r="AJ82">
        <v>0.601545301604136</v>
      </c>
      <c r="AK82">
        <v>0.61005589474175725</v>
      </c>
      <c r="AL82">
        <v>0.61265434442456657</v>
      </c>
      <c r="AM82">
        <v>0.61487572967826853</v>
      </c>
      <c r="AN82">
        <v>0.61540169534641398</v>
      </c>
      <c r="AO82">
        <v>0.61509584167015485</v>
      </c>
      <c r="AP82">
        <v>0.61841995257082227</v>
      </c>
      <c r="AQ82">
        <v>0.61929500269140347</v>
      </c>
      <c r="AR82">
        <v>0.61572614776315848</v>
      </c>
      <c r="AS82">
        <v>0.63460465952975464</v>
      </c>
      <c r="AT82">
        <v>0.63024225464946404</v>
      </c>
      <c r="AU82">
        <v>-1</v>
      </c>
    </row>
    <row r="83" spans="1:47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0.26000000000000006</v>
      </c>
      <c r="G83">
        <v>31.671933566200003</v>
      </c>
      <c r="H83">
        <v>4.2568486352710844</v>
      </c>
      <c r="I83">
        <v>0.23774663211029148</v>
      </c>
      <c r="J83">
        <v>2.8652692792905597E-4</v>
      </c>
      <c r="K83">
        <v>0.54663370546118817</v>
      </c>
      <c r="L83">
        <v>4.1230941920734232E-2</v>
      </c>
      <c r="M83">
        <v>2.5891974903213913E-5</v>
      </c>
      <c r="N83">
        <v>1.8088812626998944E-3</v>
      </c>
      <c r="O83">
        <v>5.7812657497355717</v>
      </c>
      <c r="P83">
        <v>1.052101099614969E-2</v>
      </c>
      <c r="Q83">
        <v>1.6337103065380798</v>
      </c>
      <c r="R83">
        <v>3.9474955406908797E-2</v>
      </c>
      <c r="S83">
        <v>4.6766885555667444E-2</v>
      </c>
      <c r="T83">
        <v>3.3234745192843522E-2</v>
      </c>
      <c r="U83">
        <v>0.11487515707479186</v>
      </c>
      <c r="V83">
        <v>0.17526514302101695</v>
      </c>
      <c r="W83">
        <v>0.26654431067441159</v>
      </c>
      <c r="X83">
        <v>-1.6642647204354239</v>
      </c>
      <c r="Y83">
        <v>3.6056597262796348</v>
      </c>
      <c r="Z83">
        <v>1.3787616356857815</v>
      </c>
      <c r="AA83">
        <v>-1.5196639348543231</v>
      </c>
      <c r="AB83">
        <v>8.7929958216633547E-2</v>
      </c>
      <c r="AC83">
        <v>-1.4733408841243205</v>
      </c>
      <c r="AD83">
        <v>-1.2451722466110891</v>
      </c>
      <c r="AE83">
        <v>1.4675034734823993</v>
      </c>
      <c r="AF83">
        <v>-3.9368390598265339</v>
      </c>
      <c r="AG83">
        <v>-9.0066964805880385</v>
      </c>
      <c r="AH83">
        <v>2.4940387194157552</v>
      </c>
      <c r="AI83">
        <v>2.0105102378873485</v>
      </c>
      <c r="AJ83">
        <v>3.0285889362828411</v>
      </c>
      <c r="AK83">
        <v>5.2703754982208304</v>
      </c>
      <c r="AL83">
        <v>-2.1819621625329577</v>
      </c>
      <c r="AM83">
        <v>-2.1559226775037184</v>
      </c>
      <c r="AN83">
        <v>-5.1450498389126773</v>
      </c>
      <c r="AO83">
        <v>-9.2672268234002626</v>
      </c>
      <c r="AP83">
        <v>-7.7738174856040123</v>
      </c>
      <c r="AQ83">
        <v>-10.93223454769532</v>
      </c>
      <c r="AR83">
        <v>-14.30322690568863</v>
      </c>
      <c r="AS83">
        <v>-16.015207913099346</v>
      </c>
      <c r="AT83">
        <v>-8.301624549297884</v>
      </c>
      <c r="AU83">
        <v>-1</v>
      </c>
    </row>
    <row r="84" spans="1:47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0.26000000000000006</v>
      </c>
      <c r="G84">
        <v>31.671933566200003</v>
      </c>
      <c r="H84">
        <v>0.67390335497448928</v>
      </c>
      <c r="I84">
        <v>2.3588855254678431E-3</v>
      </c>
      <c r="J84">
        <v>2.4086627573806523E-5</v>
      </c>
      <c r="K84">
        <v>1.118219004972751E-2</v>
      </c>
      <c r="L84">
        <v>5.696044054154134E-4</v>
      </c>
      <c r="M84">
        <v>1.3280468428234263E-6</v>
      </c>
      <c r="N84">
        <v>3.5376245044364482E-4</v>
      </c>
      <c r="O84">
        <v>0.25334899181823284</v>
      </c>
      <c r="P84">
        <v>4.0499304484080097E-4</v>
      </c>
      <c r="Q84">
        <v>9.6409481710409237E-2</v>
      </c>
      <c r="R84">
        <v>1.1217121676470468E-3</v>
      </c>
      <c r="S84">
        <v>2.2974481663804325E-3</v>
      </c>
      <c r="T84">
        <v>1.1844808449460223E-3</v>
      </c>
      <c r="U84">
        <v>8.56148362095999E-3</v>
      </c>
      <c r="V84">
        <v>4.8009845031042964E-3</v>
      </c>
      <c r="W84">
        <v>4.2645610031118393E-2</v>
      </c>
      <c r="X84">
        <v>1.6438024434043899</v>
      </c>
      <c r="Y84">
        <v>1.6739092180769926</v>
      </c>
      <c r="Z84">
        <v>1.6663205466950812</v>
      </c>
      <c r="AA84">
        <v>1.6760326173873583</v>
      </c>
      <c r="AB84">
        <v>1.6857014603607607</v>
      </c>
      <c r="AC84">
        <v>1.6944470076663332</v>
      </c>
      <c r="AD84">
        <v>1.7013077269753676</v>
      </c>
      <c r="AE84">
        <v>1.7084276571578572</v>
      </c>
      <c r="AF84">
        <v>1.7168002087183303</v>
      </c>
      <c r="AG84">
        <v>1.7227951526599246</v>
      </c>
      <c r="AH84">
        <v>1.7285281032344755</v>
      </c>
      <c r="AI84">
        <v>1.7268586079998565</v>
      </c>
      <c r="AJ84">
        <v>1.7315729898523964</v>
      </c>
      <c r="AK84">
        <v>1.7437790160048539</v>
      </c>
      <c r="AL84">
        <v>1.7474887640743417</v>
      </c>
      <c r="AM84">
        <v>1.7506539529249892</v>
      </c>
      <c r="AN84">
        <v>1.7514025489467431</v>
      </c>
      <c r="AO84">
        <v>1.750967272698766</v>
      </c>
      <c r="AP84">
        <v>1.7556922005014637</v>
      </c>
      <c r="AQ84">
        <v>1.7569338936143373</v>
      </c>
      <c r="AR84">
        <v>1.7518641758124851</v>
      </c>
      <c r="AS84">
        <v>1.7785179860496643</v>
      </c>
      <c r="AT84">
        <v>1.7723944924401118</v>
      </c>
      <c r="AU84">
        <v>-1</v>
      </c>
    </row>
    <row r="85" spans="1:47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0.27000000000000007</v>
      </c>
      <c r="I85">
        <v>0.53921299675786882</v>
      </c>
      <c r="J85">
        <v>0.63996402189194856</v>
      </c>
      <c r="K85">
        <v>0.73643468458694672</v>
      </c>
      <c r="L85">
        <v>0.34010665112326938</v>
      </c>
      <c r="M85">
        <v>0.64399970372351611</v>
      </c>
      <c r="N85">
        <v>0.65193962634027125</v>
      </c>
      <c r="O85">
        <v>0.80132657772560423</v>
      </c>
      <c r="P85">
        <v>0.81614628256863209</v>
      </c>
      <c r="Q85">
        <v>0.74253741142499141</v>
      </c>
      <c r="R85">
        <v>0.67828130998464697</v>
      </c>
      <c r="S85">
        <v>0.69891243999178199</v>
      </c>
      <c r="T85">
        <v>0.70513232233947931</v>
      </c>
      <c r="U85">
        <v>0.67043059574753849</v>
      </c>
      <c r="V85">
        <v>0.68911878687140515</v>
      </c>
      <c r="W85">
        <v>0.42300429187046468</v>
      </c>
      <c r="X85">
        <v>0.53378930602920271</v>
      </c>
      <c r="Y85">
        <v>0.55287855168309497</v>
      </c>
      <c r="Z85">
        <v>0.54843403667419111</v>
      </c>
      <c r="AA85">
        <v>0.55501044862370752</v>
      </c>
      <c r="AB85">
        <v>0.56139226827065747</v>
      </c>
      <c r="AC85">
        <v>0.56709565031708431</v>
      </c>
      <c r="AD85">
        <v>0.57170951986196872</v>
      </c>
      <c r="AE85">
        <v>0.57639874199101371</v>
      </c>
      <c r="AF85">
        <v>0.58184807778923109</v>
      </c>
      <c r="AG85">
        <v>0.58536584074583742</v>
      </c>
      <c r="AH85">
        <v>0.58969136073453221</v>
      </c>
      <c r="AI85">
        <v>0.58844100676490418</v>
      </c>
      <c r="AJ85">
        <v>0.59151611742541943</v>
      </c>
      <c r="AK85">
        <v>0.59958362960376044</v>
      </c>
      <c r="AL85">
        <v>0.60200369001983034</v>
      </c>
      <c r="AM85">
        <v>0.60400896604778065</v>
      </c>
      <c r="AN85">
        <v>0.60437786997740761</v>
      </c>
      <c r="AO85">
        <v>0.60388430314776109</v>
      </c>
      <c r="AP85">
        <v>0.60699861681564515</v>
      </c>
      <c r="AQ85">
        <v>0.60759452009575576</v>
      </c>
      <c r="AR85">
        <v>0.60376228802695786</v>
      </c>
      <c r="AS85">
        <v>0.62171010658309778</v>
      </c>
      <c r="AT85">
        <v>0.6174731201196979</v>
      </c>
      <c r="AU85">
        <v>-1</v>
      </c>
    </row>
    <row r="86" spans="1:47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0.27000000000000007</v>
      </c>
      <c r="G86">
        <v>31.813125504113518</v>
      </c>
      <c r="H86">
        <v>4.4059780097938965</v>
      </c>
      <c r="I86">
        <v>0.23406091281483371</v>
      </c>
      <c r="J86">
        <v>2.8460694322639073E-4</v>
      </c>
      <c r="K86">
        <v>0.54458823769756348</v>
      </c>
      <c r="L86">
        <v>4.1000989919174169E-2</v>
      </c>
      <c r="M86">
        <v>2.6170385428313704E-5</v>
      </c>
      <c r="N86">
        <v>1.8503756453979074E-3</v>
      </c>
      <c r="O86">
        <v>5.8563058139992146</v>
      </c>
      <c r="P86">
        <v>1.0566041665239164E-2</v>
      </c>
      <c r="Q86">
        <v>1.6450971377458579</v>
      </c>
      <c r="R86">
        <v>3.9622240409615504E-2</v>
      </c>
      <c r="S86">
        <v>4.7837935675245545E-2</v>
      </c>
      <c r="T86">
        <v>3.3534583884969882E-2</v>
      </c>
      <c r="U86">
        <v>0.1149316706942546</v>
      </c>
      <c r="V86">
        <v>0.17500420106542586</v>
      </c>
      <c r="W86">
        <v>0.25159477540781877</v>
      </c>
      <c r="X86">
        <v>-1.6458092939839364</v>
      </c>
      <c r="Y86">
        <v>3.5802193291820856</v>
      </c>
      <c r="Z86">
        <v>1.4066442346971906</v>
      </c>
      <c r="AA86">
        <v>-1.5169154394825117</v>
      </c>
      <c r="AB86">
        <v>0.15336912765834337</v>
      </c>
      <c r="AC86">
        <v>-1.4637223795494159</v>
      </c>
      <c r="AD86">
        <v>-1.1623872278038183</v>
      </c>
      <c r="AE86">
        <v>1.5436945754589524</v>
      </c>
      <c r="AF86">
        <v>-3.8672930362155955</v>
      </c>
      <c r="AG86">
        <v>-8.9381411544320368</v>
      </c>
      <c r="AH86">
        <v>2.5745962669492579</v>
      </c>
      <c r="AI86">
        <v>2.0808752908569281</v>
      </c>
      <c r="AJ86">
        <v>3.1348266166107384</v>
      </c>
      <c r="AK86">
        <v>5.3414480787885497</v>
      </c>
      <c r="AL86">
        <v>-2.0403083500088108</v>
      </c>
      <c r="AM86">
        <v>-2.0188791928960184</v>
      </c>
      <c r="AN86">
        <v>-5.0020998390174478</v>
      </c>
      <c r="AO86">
        <v>-9.1354272651985369</v>
      </c>
      <c r="AP86">
        <v>-7.5681512805602171</v>
      </c>
      <c r="AQ86">
        <v>-10.728396056304138</v>
      </c>
      <c r="AR86">
        <v>-14.060888367554075</v>
      </c>
      <c r="AS86">
        <v>-15.712511062993617</v>
      </c>
      <c r="AT86">
        <v>-8.0230608480704682</v>
      </c>
      <c r="AU86">
        <v>-1</v>
      </c>
    </row>
    <row r="87" spans="1:47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0.27000000000000007</v>
      </c>
      <c r="G87">
        <v>31.813125504113518</v>
      </c>
      <c r="H87">
        <v>0.67434601800830707</v>
      </c>
      <c r="I87">
        <v>2.3044496362811064E-3</v>
      </c>
      <c r="J87">
        <v>2.3825137495435261E-5</v>
      </c>
      <c r="K87">
        <v>1.0979379075840002E-2</v>
      </c>
      <c r="L87">
        <v>5.5528129798553493E-4</v>
      </c>
      <c r="M87">
        <v>1.3020665621255233E-6</v>
      </c>
      <c r="N87">
        <v>3.5179652996862246E-4</v>
      </c>
      <c r="O87">
        <v>0.24955841472125098</v>
      </c>
      <c r="P87">
        <v>4.0026697764168915E-4</v>
      </c>
      <c r="Q87">
        <v>9.5737998296888019E-2</v>
      </c>
      <c r="R87">
        <v>1.0996568106727087E-3</v>
      </c>
      <c r="S87">
        <v>2.2551132470880011E-3</v>
      </c>
      <c r="T87">
        <v>1.162152093090531E-3</v>
      </c>
      <c r="U87">
        <v>8.4646683028145112E-3</v>
      </c>
      <c r="V87">
        <v>4.7320849293541589E-3</v>
      </c>
      <c r="W87">
        <v>4.2103689878311798E-2</v>
      </c>
      <c r="X87">
        <v>1.6384127867424607</v>
      </c>
      <c r="Y87">
        <v>1.6674517098623789</v>
      </c>
      <c r="Z87">
        <v>1.660735977873278</v>
      </c>
      <c r="AA87">
        <v>1.6706634594613194</v>
      </c>
      <c r="AB87">
        <v>1.6802411159081272</v>
      </c>
      <c r="AC87">
        <v>1.6887546286489015</v>
      </c>
      <c r="AD87">
        <v>1.6956105351050832</v>
      </c>
      <c r="AE87">
        <v>1.7025501230953513</v>
      </c>
      <c r="AF87">
        <v>1.7105792368445349</v>
      </c>
      <c r="AG87">
        <v>1.7157423926653914</v>
      </c>
      <c r="AH87">
        <v>1.7220699042813801</v>
      </c>
      <c r="AI87">
        <v>1.7202432372480545</v>
      </c>
      <c r="AJ87">
        <v>1.7247322558041063</v>
      </c>
      <c r="AK87">
        <v>1.7364539787010487</v>
      </c>
      <c r="AL87">
        <v>1.7399548178464794</v>
      </c>
      <c r="AM87">
        <v>1.742850305889925</v>
      </c>
      <c r="AN87">
        <v>1.7433824554288264</v>
      </c>
      <c r="AO87">
        <v>1.7426704410224627</v>
      </c>
      <c r="AP87">
        <v>1.7471582568990625</v>
      </c>
      <c r="AQ87">
        <v>1.7480156574812722</v>
      </c>
      <c r="AR87">
        <v>1.74249437841828</v>
      </c>
      <c r="AS87">
        <v>1.7682039562708645</v>
      </c>
      <c r="AT87">
        <v>1.7621684550175558</v>
      </c>
      <c r="AU87">
        <v>-1</v>
      </c>
    </row>
    <row r="88" spans="1:47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0.28000000000000008</v>
      </c>
      <c r="I88">
        <v>0.51093495982545512</v>
      </c>
      <c r="J88">
        <v>0.62115314579445535</v>
      </c>
      <c r="K88">
        <v>0.70449901493226219</v>
      </c>
      <c r="L88">
        <v>0.32105591553127644</v>
      </c>
      <c r="M88">
        <v>0.61445805503381923</v>
      </c>
      <c r="N88">
        <v>0.63919529354877092</v>
      </c>
      <c r="O88">
        <v>0.7713138070786929</v>
      </c>
      <c r="P88">
        <v>0.7906177379362388</v>
      </c>
      <c r="Q88">
        <v>0.72595687874602288</v>
      </c>
      <c r="R88">
        <v>0.64699035726751797</v>
      </c>
      <c r="S88">
        <v>0.66827265935431468</v>
      </c>
      <c r="T88">
        <v>0.67365142749149098</v>
      </c>
      <c r="U88">
        <v>0.65011832696395555</v>
      </c>
      <c r="V88">
        <v>0.66426183979286557</v>
      </c>
      <c r="W88">
        <v>0.40918184867037988</v>
      </c>
      <c r="X88">
        <v>0.5256750956007632</v>
      </c>
      <c r="Y88">
        <v>0.54385671737876273</v>
      </c>
      <c r="Z88">
        <v>0.54001955597341478</v>
      </c>
      <c r="AA88">
        <v>0.54664379224899617</v>
      </c>
      <c r="AB88">
        <v>0.55289023252463809</v>
      </c>
      <c r="AC88">
        <v>0.55838029463546124</v>
      </c>
      <c r="AD88">
        <v>0.56293455101689682</v>
      </c>
      <c r="AE88">
        <v>0.5674539676931617</v>
      </c>
      <c r="AF88">
        <v>0.57261991668453083</v>
      </c>
      <c r="AG88">
        <v>0.5755748758385727</v>
      </c>
      <c r="AH88">
        <v>0.580216031901297</v>
      </c>
      <c r="AI88">
        <v>0.57889295984584488</v>
      </c>
      <c r="AJ88">
        <v>0.58178772093658282</v>
      </c>
      <c r="AK88">
        <v>0.58943414462564825</v>
      </c>
      <c r="AL88">
        <v>0.59169082118575378</v>
      </c>
      <c r="AM88">
        <v>0.59349940836833881</v>
      </c>
      <c r="AN88">
        <v>0.59372999284226569</v>
      </c>
      <c r="AO88">
        <v>0.59307244957127048</v>
      </c>
      <c r="AP88">
        <v>0.59599068034870328</v>
      </c>
      <c r="AQ88">
        <v>0.59633591570419997</v>
      </c>
      <c r="AR88">
        <v>0.59227920666064149</v>
      </c>
      <c r="AS88">
        <v>0.60932632515934737</v>
      </c>
      <c r="AT88">
        <v>0.60521981667597602</v>
      </c>
      <c r="AU88">
        <v>-1</v>
      </c>
    </row>
    <row r="89" spans="1:47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0.28000000000000008</v>
      </c>
      <c r="G89">
        <v>31.949303745475046</v>
      </c>
      <c r="H89">
        <v>4.5521923246694795</v>
      </c>
      <c r="I89">
        <v>0.2305756959593267</v>
      </c>
      <c r="J89">
        <v>2.8282328304058178E-4</v>
      </c>
      <c r="K89">
        <v>0.54255610515378294</v>
      </c>
      <c r="L89">
        <v>4.0780607605821736E-2</v>
      </c>
      <c r="M89">
        <v>2.643472767993726E-5</v>
      </c>
      <c r="N89">
        <v>1.8899525715713487E-3</v>
      </c>
      <c r="O89">
        <v>5.9270320593138131</v>
      </c>
      <c r="P89">
        <v>1.0608094796619597E-2</v>
      </c>
      <c r="Q89">
        <v>1.655976362360954</v>
      </c>
      <c r="R89">
        <v>3.9757724349191413E-2</v>
      </c>
      <c r="S89">
        <v>4.8844239608005241E-2</v>
      </c>
      <c r="T89">
        <v>3.3815510968131644E-2</v>
      </c>
      <c r="U89">
        <v>0.11499359115862774</v>
      </c>
      <c r="V89">
        <v>0.17473009049406557</v>
      </c>
      <c r="W89">
        <v>0.23750925690902369</v>
      </c>
      <c r="X89">
        <v>-1.6262940578783773</v>
      </c>
      <c r="Y89">
        <v>3.5556863081335681</v>
      </c>
      <c r="Z89">
        <v>1.4328315828870868</v>
      </c>
      <c r="AA89">
        <v>-1.5124192663351321</v>
      </c>
      <c r="AB89">
        <v>0.21537987397757055</v>
      </c>
      <c r="AC89">
        <v>-1.4525777028237448</v>
      </c>
      <c r="AD89">
        <v>-1.0844203562857191</v>
      </c>
      <c r="AE89">
        <v>1.6142647356545974</v>
      </c>
      <c r="AF89">
        <v>-3.800284734992712</v>
      </c>
      <c r="AG89">
        <v>-8.8695578326874323</v>
      </c>
      <c r="AH89">
        <v>2.6489580599661382</v>
      </c>
      <c r="AI89">
        <v>2.144436049315682</v>
      </c>
      <c r="AJ89">
        <v>3.2312669008225985</v>
      </c>
      <c r="AK89">
        <v>5.4037638535818058</v>
      </c>
      <c r="AL89">
        <v>-1.909166978934385</v>
      </c>
      <c r="AM89">
        <v>-1.892004367997127</v>
      </c>
      <c r="AN89">
        <v>-4.8682760417564994</v>
      </c>
      <c r="AO89">
        <v>-9.0103851265242909</v>
      </c>
      <c r="AP89">
        <v>-7.3753865158569685</v>
      </c>
      <c r="AQ89">
        <v>-10.535853328276657</v>
      </c>
      <c r="AR89">
        <v>-13.83056709545736</v>
      </c>
      <c r="AS89">
        <v>-15.425936754661057</v>
      </c>
      <c r="AT89">
        <v>-7.7619099599692802</v>
      </c>
      <c r="AU89">
        <v>-1</v>
      </c>
    </row>
    <row r="90" spans="1:47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0.28000000000000008</v>
      </c>
      <c r="G90">
        <v>31.949303745475046</v>
      </c>
      <c r="H90">
        <v>0.67476988685819994</v>
      </c>
      <c r="I90">
        <v>2.2528118117229319E-3</v>
      </c>
      <c r="J90">
        <v>2.3572847144005831E-5</v>
      </c>
      <c r="K90">
        <v>1.0784646567784509E-2</v>
      </c>
      <c r="L90">
        <v>5.4181482216496377E-4</v>
      </c>
      <c r="M90">
        <v>1.2772959428145669E-6</v>
      </c>
      <c r="N90">
        <v>3.4983213899103646E-4</v>
      </c>
      <c r="O90">
        <v>0.24588840894702158</v>
      </c>
      <c r="P90">
        <v>3.956435544075304E-4</v>
      </c>
      <c r="Q90">
        <v>9.5068281819524245E-2</v>
      </c>
      <c r="R90">
        <v>1.0785895460325449E-3</v>
      </c>
      <c r="S90">
        <v>2.2145672700446262E-3</v>
      </c>
      <c r="T90">
        <v>1.1407758904630149E-3</v>
      </c>
      <c r="U90">
        <v>8.3711340346885686E-3</v>
      </c>
      <c r="V90">
        <v>4.6658438149209313E-3</v>
      </c>
      <c r="W90">
        <v>4.1587327337129457E-2</v>
      </c>
      <c r="X90">
        <v>1.6328720487049799</v>
      </c>
      <c r="Y90">
        <v>1.6608702358009677</v>
      </c>
      <c r="Z90">
        <v>1.6550007595571856</v>
      </c>
      <c r="AA90">
        <v>1.6651204861288977</v>
      </c>
      <c r="AB90">
        <v>1.6746070396952333</v>
      </c>
      <c r="AC90">
        <v>1.6829007171332013</v>
      </c>
      <c r="AD90">
        <v>1.6897498097805903</v>
      </c>
      <c r="AE90">
        <v>1.6965191733302676</v>
      </c>
      <c r="AF90">
        <v>1.7042240055406856</v>
      </c>
      <c r="AG90">
        <v>1.7086156028577986</v>
      </c>
      <c r="AH90">
        <v>1.7154904946444169</v>
      </c>
      <c r="AI90">
        <v>1.7135334538166014</v>
      </c>
      <c r="AJ90">
        <v>1.7178123834262113</v>
      </c>
      <c r="AK90">
        <v>1.729064119655557</v>
      </c>
      <c r="AL90">
        <v>1.73237085964369</v>
      </c>
      <c r="AM90">
        <v>1.7350164585336876</v>
      </c>
      <c r="AN90">
        <v>1.7353534672998159</v>
      </c>
      <c r="AO90">
        <v>1.7343922676706081</v>
      </c>
      <c r="AP90">
        <v>1.7386540960785151</v>
      </c>
      <c r="AQ90">
        <v>1.7391575921775229</v>
      </c>
      <c r="AR90">
        <v>1.733231992298129</v>
      </c>
      <c r="AS90">
        <v>1.757998193882538</v>
      </c>
      <c r="AT90">
        <v>1.7520642314641366</v>
      </c>
      <c r="AU90">
        <v>-1</v>
      </c>
    </row>
    <row r="91" spans="1:47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0.29000000000000009</v>
      </c>
      <c r="I91">
        <v>0.48492650702291257</v>
      </c>
      <c r="J91">
        <v>0.60339946746309048</v>
      </c>
      <c r="K91">
        <v>0.67469672402690184</v>
      </c>
      <c r="L91">
        <v>0.30369293474633469</v>
      </c>
      <c r="M91">
        <v>0.58707705736782634</v>
      </c>
      <c r="N91">
        <v>0.62687982495359451</v>
      </c>
      <c r="O91">
        <v>0.74304277832410914</v>
      </c>
      <c r="P91">
        <v>0.76632428180163203</v>
      </c>
      <c r="Q91">
        <v>0.70994752488870383</v>
      </c>
      <c r="R91">
        <v>0.61795024601592774</v>
      </c>
      <c r="S91">
        <v>0.63974230717746738</v>
      </c>
      <c r="T91">
        <v>0.64435994748619552</v>
      </c>
      <c r="U91">
        <v>0.63094178636798637</v>
      </c>
      <c r="V91">
        <v>0.64094888711439812</v>
      </c>
      <c r="W91">
        <v>0.39627421815724179</v>
      </c>
      <c r="X91">
        <v>0.51775766971152337</v>
      </c>
      <c r="Y91">
        <v>0.535072452251108</v>
      </c>
      <c r="Z91">
        <v>0.53181066681367983</v>
      </c>
      <c r="AA91">
        <v>0.53846861864700113</v>
      </c>
      <c r="AB91">
        <v>0.54458352869300308</v>
      </c>
      <c r="AC91">
        <v>0.54987308297728388</v>
      </c>
      <c r="AD91">
        <v>0.55436828048683906</v>
      </c>
      <c r="AE91">
        <v>0.55872841230035597</v>
      </c>
      <c r="AF91">
        <v>0.56362994571834613</v>
      </c>
      <c r="AG91">
        <v>0.56607277576549409</v>
      </c>
      <c r="AH91">
        <v>0.57099357911829451</v>
      </c>
      <c r="AI91">
        <v>0.56961501377822266</v>
      </c>
      <c r="AJ91">
        <v>0.57234345928238639</v>
      </c>
      <c r="AK91">
        <v>0.57958961713830726</v>
      </c>
      <c r="AL91">
        <v>0.58169635731522695</v>
      </c>
      <c r="AM91">
        <v>0.58332563608340782</v>
      </c>
      <c r="AN91">
        <v>0.58343431556842473</v>
      </c>
      <c r="AO91">
        <v>0.58263357593096832</v>
      </c>
      <c r="AP91">
        <v>0.58536836656925917</v>
      </c>
      <c r="AQ91">
        <v>0.58548827418506943</v>
      </c>
      <c r="AR91">
        <v>0.58124111545781798</v>
      </c>
      <c r="AS91">
        <v>0.59741766336711144</v>
      </c>
      <c r="AT91">
        <v>0.59344525333055609</v>
      </c>
      <c r="AU91">
        <v>-1</v>
      </c>
    </row>
    <row r="92" spans="1:47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0.29000000000000009</v>
      </c>
      <c r="G92">
        <v>32.080875057530761</v>
      </c>
      <c r="H92">
        <v>4.695737554062748</v>
      </c>
      <c r="I92">
        <v>0.22727433173958453</v>
      </c>
      <c r="J92">
        <v>2.8116404304107822E-4</v>
      </c>
      <c r="K92">
        <v>0.54054101542436583</v>
      </c>
      <c r="L92">
        <v>4.0569100952721204E-2</v>
      </c>
      <c r="M92">
        <v>2.668598814881807E-5</v>
      </c>
      <c r="N92">
        <v>1.927735646793836E-3</v>
      </c>
      <c r="O92">
        <v>5.9937600972199725</v>
      </c>
      <c r="P92">
        <v>1.0647391282054563E-2</v>
      </c>
      <c r="Q92">
        <v>1.666380012506619</v>
      </c>
      <c r="R92">
        <v>3.9882413384138837E-2</v>
      </c>
      <c r="S92">
        <v>4.9791033473249466E-2</v>
      </c>
      <c r="T92">
        <v>3.4079026706340318E-2</v>
      </c>
      <c r="U92">
        <v>0.11506025335951878</v>
      </c>
      <c r="V92">
        <v>0.17444450766701361</v>
      </c>
      <c r="W92">
        <v>0.22421534235354393</v>
      </c>
      <c r="X92">
        <v>-1.6058978636546728</v>
      </c>
      <c r="Y92">
        <v>3.5320018815910137</v>
      </c>
      <c r="Z92">
        <v>1.4574550780879709</v>
      </c>
      <c r="AA92">
        <v>-1.5063728608330202</v>
      </c>
      <c r="AB92">
        <v>0.27420798756373238</v>
      </c>
      <c r="AC92">
        <v>-1.4401062524315864</v>
      </c>
      <c r="AD92">
        <v>-1.0108755203396762</v>
      </c>
      <c r="AE92">
        <v>1.6797070594418682</v>
      </c>
      <c r="AF92">
        <v>-3.7356337080816746</v>
      </c>
      <c r="AG92">
        <v>-8.8010261221713737</v>
      </c>
      <c r="AH92">
        <v>2.7176580884400643</v>
      </c>
      <c r="AI92">
        <v>2.2018360809005446</v>
      </c>
      <c r="AJ92">
        <v>3.3188138361365391</v>
      </c>
      <c r="AK92">
        <v>5.4581855770630083</v>
      </c>
      <c r="AL92">
        <v>-1.7875738738857851</v>
      </c>
      <c r="AM92">
        <v>-1.7743558729194973</v>
      </c>
      <c r="AN92">
        <v>-4.7427529245485047</v>
      </c>
      <c r="AO92">
        <v>-8.8914769789211459</v>
      </c>
      <c r="AP92">
        <v>-7.1943605434466669</v>
      </c>
      <c r="AQ92">
        <v>-10.353600550420417</v>
      </c>
      <c r="AR92">
        <v>-13.611241465653844</v>
      </c>
      <c r="AS92">
        <v>-15.154088974051636</v>
      </c>
      <c r="AT92">
        <v>-7.5166424023331135</v>
      </c>
      <c r="AU92">
        <v>-1</v>
      </c>
    </row>
    <row r="93" spans="1:47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0.29000000000000009</v>
      </c>
      <c r="G93">
        <v>32.080875057530761</v>
      </c>
      <c r="H93">
        <v>0.67517717536881139</v>
      </c>
      <c r="I93">
        <v>2.2037629351233318E-3</v>
      </c>
      <c r="J93">
        <v>2.3329206345356302E-5</v>
      </c>
      <c r="K93">
        <v>1.0597534285931546E-2</v>
      </c>
      <c r="L93">
        <v>5.2913037763176879E-4</v>
      </c>
      <c r="M93">
        <v>1.2536542397289437E-6</v>
      </c>
      <c r="N93">
        <v>3.4787232143275665E-4</v>
      </c>
      <c r="O93">
        <v>0.24233392718741592</v>
      </c>
      <c r="P93">
        <v>3.9112170640083472E-4</v>
      </c>
      <c r="Q93">
        <v>9.4401341274222186E-2</v>
      </c>
      <c r="R93">
        <v>1.0584463875677175E-3</v>
      </c>
      <c r="S93">
        <v>2.1757018149759335E-3</v>
      </c>
      <c r="T93">
        <v>1.1202934407532842E-3</v>
      </c>
      <c r="U93">
        <v>8.2807094070053867E-3</v>
      </c>
      <c r="V93">
        <v>4.602110599559792E-3</v>
      </c>
      <c r="W93">
        <v>4.1094674721410616E-2</v>
      </c>
      <c r="X93">
        <v>1.6272022339556362</v>
      </c>
      <c r="Y93">
        <v>1.6541868248661291</v>
      </c>
      <c r="Z93">
        <v>1.6491371811312219</v>
      </c>
      <c r="AA93">
        <v>1.6594281781703901</v>
      </c>
      <c r="AB93">
        <v>1.6688239050257816</v>
      </c>
      <c r="AC93">
        <v>1.6769089852847705</v>
      </c>
      <c r="AD93">
        <v>1.6837493764280413</v>
      </c>
      <c r="AE93">
        <v>1.6903577908321072</v>
      </c>
      <c r="AF93">
        <v>1.6977560662399989</v>
      </c>
      <c r="AG93">
        <v>1.7014312129711857</v>
      </c>
      <c r="AH93">
        <v>1.7088103807602173</v>
      </c>
      <c r="AI93">
        <v>1.7067463204707261</v>
      </c>
      <c r="AJ93">
        <v>1.7108290790655998</v>
      </c>
      <c r="AK93">
        <v>1.7216249970869957</v>
      </c>
      <c r="AL93">
        <v>1.7247511112164011</v>
      </c>
      <c r="AM93">
        <v>1.7271648579868253</v>
      </c>
      <c r="AN93">
        <v>1.7273257446627752</v>
      </c>
      <c r="AO93">
        <v>1.7261399958520973</v>
      </c>
      <c r="AP93">
        <v>1.7301863683772349</v>
      </c>
      <c r="AQ93">
        <v>1.7303635661137817</v>
      </c>
      <c r="AR93">
        <v>1.7240760746856765</v>
      </c>
      <c r="AS93">
        <v>1.7479028511566468</v>
      </c>
      <c r="AT93">
        <v>1.7420819925204165</v>
      </c>
      <c r="AU93">
        <v>-1</v>
      </c>
    </row>
    <row r="94" spans="1:47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0.3000000000000001</v>
      </c>
      <c r="I94">
        <v>0.4609479406372945</v>
      </c>
      <c r="J94">
        <v>0.58661316872737479</v>
      </c>
      <c r="K94">
        <v>0.64683729395350609</v>
      </c>
      <c r="L94">
        <v>0.28782043303866806</v>
      </c>
      <c r="M94">
        <v>0.5616460527584658</v>
      </c>
      <c r="N94">
        <v>0.61497072503010164</v>
      </c>
      <c r="O94">
        <v>0.71637620858209117</v>
      </c>
      <c r="P94">
        <v>0.74318440442446687</v>
      </c>
      <c r="Q94">
        <v>0.6944819618968423</v>
      </c>
      <c r="R94">
        <v>0.59094521321742033</v>
      </c>
      <c r="S94">
        <v>0.61312695696139263</v>
      </c>
      <c r="T94">
        <v>0.61705412303247187</v>
      </c>
      <c r="U94">
        <v>0.61280781116581795</v>
      </c>
      <c r="V94">
        <v>0.61904602269695141</v>
      </c>
      <c r="W94">
        <v>0.38419406211054485</v>
      </c>
      <c r="X94">
        <v>0.51002963977370286</v>
      </c>
      <c r="Y94">
        <v>0.52651647227589915</v>
      </c>
      <c r="Z94">
        <v>0.52379962206385933</v>
      </c>
      <c r="AA94">
        <v>0.53047886934697597</v>
      </c>
      <c r="AB94">
        <v>0.53646598736261708</v>
      </c>
      <c r="AC94">
        <v>0.54156675245949848</v>
      </c>
      <c r="AD94">
        <v>0.54600344676640244</v>
      </c>
      <c r="AE94">
        <v>0.55021387954206846</v>
      </c>
      <c r="AF94">
        <v>0.55486833847013373</v>
      </c>
      <c r="AG94">
        <v>0.55684469328163322</v>
      </c>
      <c r="AH94">
        <v>0.56201289833372325</v>
      </c>
      <c r="AI94">
        <v>0.56059347804373238</v>
      </c>
      <c r="AJ94">
        <v>0.56316825505890011</v>
      </c>
      <c r="AK94">
        <v>0.5700338626977659</v>
      </c>
      <c r="AL94">
        <v>0.57200274998480694</v>
      </c>
      <c r="AM94">
        <v>0.57346831446089619</v>
      </c>
      <c r="AN94">
        <v>0.57346949865655761</v>
      </c>
      <c r="AO94">
        <v>0.57254379556094892</v>
      </c>
      <c r="AP94">
        <v>0.57510681650931905</v>
      </c>
      <c r="AQ94">
        <v>0.57502399772205792</v>
      </c>
      <c r="AR94">
        <v>0.57061621120188877</v>
      </c>
      <c r="AS94">
        <v>0.58595223497067228</v>
      </c>
      <c r="AT94">
        <v>0.58211632548995995</v>
      </c>
      <c r="AU94">
        <v>-1</v>
      </c>
    </row>
    <row r="95" spans="1:47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0.3000000000000001</v>
      </c>
      <c r="G95">
        <v>32.208206827809533</v>
      </c>
      <c r="H95">
        <v>4.8368297755420189</v>
      </c>
      <c r="I95">
        <v>0.22414197663942761</v>
      </c>
      <c r="J95">
        <v>2.7961859999590271E-4</v>
      </c>
      <c r="K95">
        <v>0.53854587316855984</v>
      </c>
      <c r="L95">
        <v>4.0365841299871683E-2</v>
      </c>
      <c r="M95">
        <v>2.6925060764202393E-5</v>
      </c>
      <c r="N95">
        <v>1.9638374775596021E-3</v>
      </c>
      <c r="O95">
        <v>6.0567759418513756</v>
      </c>
      <c r="P95">
        <v>1.0684130837284672E-2</v>
      </c>
      <c r="Q95">
        <v>1.6763371706619212</v>
      </c>
      <c r="R95">
        <v>3.9997203326780709E-2</v>
      </c>
      <c r="S95">
        <v>5.0683004553382115E-2</v>
      </c>
      <c r="T95">
        <v>3.4326477207317747E-2</v>
      </c>
      <c r="U95">
        <v>0.11513104445664506</v>
      </c>
      <c r="V95">
        <v>0.17414893970959663</v>
      </c>
      <c r="W95">
        <v>0.21164864355802807</v>
      </c>
      <c r="X95">
        <v>-1.5847746745999014</v>
      </c>
      <c r="Y95">
        <v>3.5091127594795122</v>
      </c>
      <c r="Z95">
        <v>1.4806327026650559</v>
      </c>
      <c r="AA95">
        <v>-1.4989511425883144</v>
      </c>
      <c r="AB95">
        <v>0.33007567515244157</v>
      </c>
      <c r="AC95">
        <v>-1.4264828465112116</v>
      </c>
      <c r="AD95">
        <v>-0.94139978608835162</v>
      </c>
      <c r="AE95">
        <v>1.7404596499133009</v>
      </c>
      <c r="AF95">
        <v>-3.6731795868273371</v>
      </c>
      <c r="AG95">
        <v>-8.7326173994445906</v>
      </c>
      <c r="AH95">
        <v>2.7811721441165491</v>
      </c>
      <c r="AI95">
        <v>2.2536453700079719</v>
      </c>
      <c r="AJ95">
        <v>3.3982700601703111</v>
      </c>
      <c r="AK95">
        <v>5.505476746245904</v>
      </c>
      <c r="AL95">
        <v>-1.6746740665843123</v>
      </c>
      <c r="AM95">
        <v>-1.6650992777328959</v>
      </c>
      <c r="AN95">
        <v>-4.6247996214146276</v>
      </c>
      <c r="AO95">
        <v>-8.7781550634283914</v>
      </c>
      <c r="AP95">
        <v>-7.0240438911314396</v>
      </c>
      <c r="AQ95">
        <v>-10.180748411806496</v>
      </c>
      <c r="AR95">
        <v>-13.402007311432264</v>
      </c>
      <c r="AS95">
        <v>-14.895731338266197</v>
      </c>
      <c r="AT95">
        <v>-7.2859007697619029</v>
      </c>
      <c r="AU95">
        <v>-1</v>
      </c>
    </row>
    <row r="96" spans="1:47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0.3000000000000001</v>
      </c>
      <c r="G96">
        <v>32.208206827809533</v>
      </c>
      <c r="H96">
        <v>0.67556991176671322</v>
      </c>
      <c r="I96">
        <v>2.1571144716791965E-3</v>
      </c>
      <c r="J96">
        <v>2.309371212366671E-5</v>
      </c>
      <c r="K96">
        <v>1.0417617221041396E-2</v>
      </c>
      <c r="L96">
        <v>5.1716187672369779E-4</v>
      </c>
      <c r="M96">
        <v>1.2310676397393352E-6</v>
      </c>
      <c r="N96">
        <v>3.4591969589472854E-4</v>
      </c>
      <c r="O96">
        <v>0.23889014235339875</v>
      </c>
      <c r="P96">
        <v>3.8670007819765578E-4</v>
      </c>
      <c r="Q96">
        <v>9.3738039418292771E-2</v>
      </c>
      <c r="R96">
        <v>1.0391687076473696E-3</v>
      </c>
      <c r="S96">
        <v>2.1384169290475053E-3</v>
      </c>
      <c r="T96">
        <v>1.1006506497750863E-3</v>
      </c>
      <c r="U96">
        <v>8.1932345092416339E-3</v>
      </c>
      <c r="V96">
        <v>4.5407455087835037E-3</v>
      </c>
      <c r="W96">
        <v>4.062405795026075E-2</v>
      </c>
      <c r="X96">
        <v>1.6214229266119866</v>
      </c>
      <c r="Y96">
        <v>1.6474209452906894</v>
      </c>
      <c r="Z96">
        <v>1.6431650625636476</v>
      </c>
      <c r="AA96">
        <v>1.6536083115436067</v>
      </c>
      <c r="AB96">
        <v>1.662913649383305</v>
      </c>
      <c r="AC96">
        <v>1.6708005100381584</v>
      </c>
      <c r="AD96">
        <v>1.6776304260704598</v>
      </c>
      <c r="AE96">
        <v>1.6840864155148501</v>
      </c>
      <c r="AF96">
        <v>1.691194563717167</v>
      </c>
      <c r="AG96">
        <v>1.6942037726524897</v>
      </c>
      <c r="AH96">
        <v>1.7020477637510631</v>
      </c>
      <c r="AI96">
        <v>1.6998970582422912</v>
      </c>
      <c r="AJ96">
        <v>1.7037963559372795</v>
      </c>
      <c r="AK96">
        <v>1.7141504209705156</v>
      </c>
      <c r="AL96">
        <v>1.717108192379623</v>
      </c>
      <c r="AM96">
        <v>1.7193065409786008</v>
      </c>
      <c r="AN96">
        <v>1.7193083161370919</v>
      </c>
      <c r="AO96">
        <v>1.7179200890065556</v>
      </c>
      <c r="AP96">
        <v>1.7217609729468748</v>
      </c>
      <c r="AQ96">
        <v>1.7216369965953431</v>
      </c>
      <c r="AR96">
        <v>1.7150257883648212</v>
      </c>
      <c r="AS96">
        <v>1.7379197132145277</v>
      </c>
      <c r="AT96">
        <v>1.7322217666464435</v>
      </c>
      <c r="AU96">
        <v>-1</v>
      </c>
    </row>
    <row r="97" spans="1:47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0.31000000000000011</v>
      </c>
      <c r="I97">
        <v>0.43879063166282589</v>
      </c>
      <c r="J97">
        <v>0.57071448422708937</v>
      </c>
      <c r="K97">
        <v>0.62075139417583292</v>
      </c>
      <c r="L97">
        <v>0.27326934886470045</v>
      </c>
      <c r="M97">
        <v>0.53797969482372765</v>
      </c>
      <c r="N97">
        <v>0.60344721660501743</v>
      </c>
      <c r="O97">
        <v>0.6911905246524247</v>
      </c>
      <c r="P97">
        <v>0.72112349093228167</v>
      </c>
      <c r="Q97">
        <v>0.67953456664895695</v>
      </c>
      <c r="R97">
        <v>0.56578505415947344</v>
      </c>
      <c r="S97">
        <v>0.58825443348542639</v>
      </c>
      <c r="T97">
        <v>0.59155373880010353</v>
      </c>
      <c r="U97">
        <v>0.59563313464932954</v>
      </c>
      <c r="V97">
        <v>0.59843400774588995</v>
      </c>
      <c r="W97">
        <v>0.37286456321763956</v>
      </c>
      <c r="X97">
        <v>0.50248407379019688</v>
      </c>
      <c r="Y97">
        <v>0.51818002804193064</v>
      </c>
      <c r="Z97">
        <v>0.51597914777062315</v>
      </c>
      <c r="AA97">
        <v>0.52266875056344764</v>
      </c>
      <c r="AB97">
        <v>0.52853170248111014</v>
      </c>
      <c r="AC97">
        <v>0.5334544248594737</v>
      </c>
      <c r="AD97">
        <v>0.53783317784261453</v>
      </c>
      <c r="AE97">
        <v>0.54190266959793321</v>
      </c>
      <c r="AF97">
        <v>0.5463259397734177</v>
      </c>
      <c r="AG97">
        <v>0.54787703584739988</v>
      </c>
      <c r="AH97">
        <v>0.55326369629066929</v>
      </c>
      <c r="AI97">
        <v>0.55181586074300215</v>
      </c>
      <c r="AJ97">
        <v>0.55424839636528433</v>
      </c>
      <c r="AK97">
        <v>0.5607521227610337</v>
      </c>
      <c r="AL97">
        <v>0.56259404246114719</v>
      </c>
      <c r="AM97">
        <v>0.56390991739445784</v>
      </c>
      <c r="AN97">
        <v>0.56381628395842753</v>
      </c>
      <c r="AO97">
        <v>0.5627816487601206</v>
      </c>
      <c r="AP97">
        <v>0.5651836867879575</v>
      </c>
      <c r="AQ97">
        <v>0.56491834544087449</v>
      </c>
      <c r="AR97">
        <v>0.56037611194229797</v>
      </c>
      <c r="AS97">
        <v>0.57490139819443264</v>
      </c>
      <c r="AT97">
        <v>0.57120336215490219</v>
      </c>
      <c r="AU97">
        <v>-1</v>
      </c>
    </row>
    <row r="98" spans="1:47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0.31000000000000011</v>
      </c>
      <c r="G98">
        <v>32.331631594009657</v>
      </c>
      <c r="H98">
        <v>4.9756595903294265</v>
      </c>
      <c r="I98">
        <v>0.22116535410623586</v>
      </c>
      <c r="J98">
        <v>2.7817744471317579E-4</v>
      </c>
      <c r="K98">
        <v>0.53657292856992567</v>
      </c>
      <c r="L98">
        <v>4.0170258020837186E-2</v>
      </c>
      <c r="M98">
        <v>2.7152757652210478E-5</v>
      </c>
      <c r="N98">
        <v>1.9983609282649985E-3</v>
      </c>
      <c r="O98">
        <v>6.1163393782513831</v>
      </c>
      <c r="P98">
        <v>1.0718494494245039E-2</v>
      </c>
      <c r="Q98">
        <v>1.6858743262914975</v>
      </c>
      <c r="R98">
        <v>4.0102894427467221E-2</v>
      </c>
      <c r="S98">
        <v>5.1524361555553955E-2</v>
      </c>
      <c r="T98">
        <v>3.4559073753007916E-2</v>
      </c>
      <c r="U98">
        <v>0.11520540141524428</v>
      </c>
      <c r="V98">
        <v>0.17384469364825081</v>
      </c>
      <c r="W98">
        <v>0.19975170440054624</v>
      </c>
      <c r="X98">
        <v>-1.5630573309587878</v>
      </c>
      <c r="Y98">
        <v>3.4869704505013828</v>
      </c>
      <c r="Z98">
        <v>1.5024707112215807</v>
      </c>
      <c r="AA98">
        <v>-1.4903094351531996</v>
      </c>
      <c r="AB98">
        <v>0.38318439616163669</v>
      </c>
      <c r="AC98">
        <v>-1.4118611130635614</v>
      </c>
      <c r="AD98">
        <v>-0.87567759861907346</v>
      </c>
      <c r="AE98">
        <v>1.79691307178938</v>
      </c>
      <c r="AF98">
        <v>-3.6127791921792975</v>
      </c>
      <c r="AG98">
        <v>-8.6643955050828545</v>
      </c>
      <c r="AH98">
        <v>2.8399255819072842</v>
      </c>
      <c r="AI98">
        <v>2.3003703962652144</v>
      </c>
      <c r="AJ98">
        <v>3.470350482733445</v>
      </c>
      <c r="AK98">
        <v>5.5463151324048248</v>
      </c>
      <c r="AL98">
        <v>-1.5697069699195128</v>
      </c>
      <c r="AM98">
        <v>-1.5634932605078775</v>
      </c>
      <c r="AN98">
        <v>-4.5137668535677751</v>
      </c>
      <c r="AO98">
        <v>-8.6699362834800553</v>
      </c>
      <c r="AP98">
        <v>-6.8635218878351454</v>
      </c>
      <c r="AQ98">
        <v>-10.016507809218238</v>
      </c>
      <c r="AR98">
        <v>-13.202061377668636</v>
      </c>
      <c r="AS98">
        <v>-14.649764868485491</v>
      </c>
      <c r="AT98">
        <v>-7.06847624066845</v>
      </c>
      <c r="AU98">
        <v>-1</v>
      </c>
    </row>
    <row r="99" spans="1:47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0.31000000000000011</v>
      </c>
      <c r="G99">
        <v>32.331631594009657</v>
      </c>
      <c r="H99">
        <v>0.67594995283429926</v>
      </c>
      <c r="I99">
        <v>2.1126959577855305E-3</v>
      </c>
      <c r="J99">
        <v>2.2865903493507723E-5</v>
      </c>
      <c r="K99">
        <v>1.024450071465908E-2</v>
      </c>
      <c r="L99">
        <v>5.0585055145421938E-4</v>
      </c>
      <c r="M99">
        <v>1.209468542672497E-6</v>
      </c>
      <c r="N99">
        <v>3.4397651232092197E-4</v>
      </c>
      <c r="O99">
        <v>0.23555244430735564</v>
      </c>
      <c r="P99">
        <v>3.8237708918425567E-4</v>
      </c>
      <c r="Q99">
        <v>9.3079112257705113E-2</v>
      </c>
      <c r="R99">
        <v>1.0207026949333009E-3</v>
      </c>
      <c r="S99">
        <v>2.1026203244227126E-3</v>
      </c>
      <c r="T99">
        <v>1.0817976706284059E-3</v>
      </c>
      <c r="U99">
        <v>8.1085600828983348E-3</v>
      </c>
      <c r="V99">
        <v>4.481618674647375E-3</v>
      </c>
      <c r="W99">
        <v>4.0173956884688868E-2</v>
      </c>
      <c r="X99">
        <v>1.6155515775264728</v>
      </c>
      <c r="Y99">
        <v>1.6405898189460233</v>
      </c>
      <c r="Z99">
        <v>1.6371020504729983</v>
      </c>
      <c r="AA99">
        <v>1.6476802825143901</v>
      </c>
      <c r="AB99">
        <v>1.6568958043132769</v>
      </c>
      <c r="AC99">
        <v>1.6645940500092771</v>
      </c>
      <c r="AD99">
        <v>1.6714118301618424</v>
      </c>
      <c r="AE99">
        <v>1.677723246985678</v>
      </c>
      <c r="AF99">
        <v>1.6845565231599184</v>
      </c>
      <c r="AG99">
        <v>1.6869461745049752</v>
      </c>
      <c r="AH99">
        <v>1.6952188152437127</v>
      </c>
      <c r="AI99">
        <v>1.6929992534768403</v>
      </c>
      <c r="AJ99">
        <v>1.6967267218867832</v>
      </c>
      <c r="AK99">
        <v>1.7066526529383235</v>
      </c>
      <c r="AL99">
        <v>1.7094533021417142</v>
      </c>
      <c r="AM99">
        <v>1.7114512907413875</v>
      </c>
      <c r="AN99">
        <v>1.7113091973744963</v>
      </c>
      <c r="AO99">
        <v>1.7097383011387748</v>
      </c>
      <c r="AP99">
        <v>1.7133831282048659</v>
      </c>
      <c r="AQ99">
        <v>1.7129808830849766</v>
      </c>
      <c r="AR99">
        <v>1.7060803613256494</v>
      </c>
      <c r="AS99">
        <v>1.7280502192794294</v>
      </c>
      <c r="AT99">
        <v>1.7224834371359639</v>
      </c>
      <c r="AU99">
        <v>-1</v>
      </c>
    </row>
    <row r="100" spans="1:47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0.32000000000000012</v>
      </c>
      <c r="I100">
        <v>0.41827228294905716</v>
      </c>
      <c r="J100">
        <v>0.55563232938186524</v>
      </c>
      <c r="K100">
        <v>0.59628807393599981</v>
      </c>
      <c r="L100">
        <v>0.25989410986732042</v>
      </c>
      <c r="M100">
        <v>0.51591436575448146</v>
      </c>
      <c r="N100">
        <v>0.59229006320711064</v>
      </c>
      <c r="O100">
        <v>0.66737420610620268</v>
      </c>
      <c r="P100">
        <v>0.70007310164903935</v>
      </c>
      <c r="Q100">
        <v>0.66508132929533759</v>
      </c>
      <c r="R100">
        <v>0.5423015476873202</v>
      </c>
      <c r="S100">
        <v>0.56497178895452438</v>
      </c>
      <c r="T100">
        <v>0.56769889744340929</v>
      </c>
      <c r="U100">
        <v>0.57934311642334546</v>
      </c>
      <c r="V100">
        <v>0.57900635204446005</v>
      </c>
      <c r="W100">
        <v>0.36221791988441859</v>
      </c>
      <c r="X100">
        <v>0.49511445028658346</v>
      </c>
      <c r="Y100">
        <v>0.51005485912441118</v>
      </c>
      <c r="Z100">
        <v>0.50834239721935104</v>
      </c>
      <c r="AA100">
        <v>0.5150327160257091</v>
      </c>
      <c r="AB100">
        <v>0.52077501544621785</v>
      </c>
      <c r="AC100">
        <v>0.52552957429660463</v>
      </c>
      <c r="AD100">
        <v>0.52985095704919327</v>
      </c>
      <c r="AE100">
        <v>0.53378753014724856</v>
      </c>
      <c r="AF100">
        <v>0.53799419424210526</v>
      </c>
      <c r="AG100">
        <v>0.53915731497045294</v>
      </c>
      <c r="AH100">
        <v>0.54473640112347321</v>
      </c>
      <c r="AI100">
        <v>0.54327071651068104</v>
      </c>
      <c r="AJ100">
        <v>0.54557136108105109</v>
      </c>
      <c r="AK100">
        <v>0.55173088637139578</v>
      </c>
      <c r="AL100">
        <v>0.55345566788406997</v>
      </c>
      <c r="AM100">
        <v>0.55463449494086325</v>
      </c>
      <c r="AN100">
        <v>0.55445722061867109</v>
      </c>
      <c r="AO100">
        <v>0.55332777601460692</v>
      </c>
      <c r="AP100">
        <v>0.55557881347951987</v>
      </c>
      <c r="AQ100">
        <v>0.55514904842687651</v>
      </c>
      <c r="AR100">
        <v>0.55049538675432086</v>
      </c>
      <c r="AS100">
        <v>0.56423932097281315</v>
      </c>
      <c r="AT100">
        <v>0.5606796641183216</v>
      </c>
      <c r="AU100">
        <v>-1</v>
      </c>
    </row>
    <row r="101" spans="1:47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0.32000000000000012</v>
      </c>
      <c r="G101">
        <v>32.451450976187566</v>
      </c>
      <c r="H101">
        <v>5.1123957894949754</v>
      </c>
      <c r="I101">
        <v>0.21833255239403329</v>
      </c>
      <c r="J101">
        <v>2.7683204064607539E-4</v>
      </c>
      <c r="K101">
        <v>0.53462389752238082</v>
      </c>
      <c r="L101">
        <v>3.998183211452818E-2</v>
      </c>
      <c r="M101">
        <v>2.7369818416184627E-5</v>
      </c>
      <c r="N101">
        <v>2.0314002036138606E-3</v>
      </c>
      <c r="O101">
        <v>6.172686882885186</v>
      </c>
      <c r="P101">
        <v>1.0750646747124013E-2</v>
      </c>
      <c r="Q101">
        <v>1.6950156799685439</v>
      </c>
      <c r="R101">
        <v>4.0200203836336081E-2</v>
      </c>
      <c r="S101">
        <v>5.2318894319389027E-2</v>
      </c>
      <c r="T101">
        <v>3.4777909290542024E-2</v>
      </c>
      <c r="U101">
        <v>0.11528280819138934</v>
      </c>
      <c r="V101">
        <v>0.17353292093427483</v>
      </c>
      <c r="W101">
        <v>0.18847308274749175</v>
      </c>
      <c r="X101">
        <v>-1.5408606791819905</v>
      </c>
      <c r="Y101">
        <v>3.465530678640937</v>
      </c>
      <c r="Z101">
        <v>1.5230650681422124</v>
      </c>
      <c r="AA101">
        <v>-1.4805859590279924</v>
      </c>
      <c r="AB101">
        <v>0.43371729204423698</v>
      </c>
      <c r="AC101">
        <v>-1.3963763490506453</v>
      </c>
      <c r="AD101">
        <v>-0.81342589661382636</v>
      </c>
      <c r="AE101">
        <v>1.8494166319591105</v>
      </c>
      <c r="AF101">
        <v>-3.5543041340715051</v>
      </c>
      <c r="AG101">
        <v>-8.5964174034228371</v>
      </c>
      <c r="AH101">
        <v>2.8942998633573374</v>
      </c>
      <c r="AI101">
        <v>2.3424626059198195</v>
      </c>
      <c r="AJ101">
        <v>3.5356938112544789</v>
      </c>
      <c r="AK101">
        <v>5.5813041705214506</v>
      </c>
      <c r="AL101">
        <v>-1.4719938950097959</v>
      </c>
      <c r="AM101">
        <v>-1.468877172609979</v>
      </c>
      <c r="AN101">
        <v>-4.4090759599143912</v>
      </c>
      <c r="AO101">
        <v>-8.5663930430512387</v>
      </c>
      <c r="AP101">
        <v>-6.7119792380604792</v>
      </c>
      <c r="AQ101">
        <v>-9.8601761995215078</v>
      </c>
      <c r="AR101">
        <v>-13.01068749290107</v>
      </c>
      <c r="AS101">
        <v>-14.415209371740284</v>
      </c>
      <c r="AT101">
        <v>-6.8632888310323308</v>
      </c>
      <c r="AU101">
        <v>-1</v>
      </c>
    </row>
    <row r="102" spans="1:47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0.32000000000000012</v>
      </c>
      <c r="G102">
        <v>32.451450976187566</v>
      </c>
      <c r="H102">
        <v>0.67631899751598223</v>
      </c>
      <c r="I102">
        <v>2.0703528557316493E-3</v>
      </c>
      <c r="J102">
        <v>2.2645356952006155E-5</v>
      </c>
      <c r="K102">
        <v>1.0077817866725259E-2</v>
      </c>
      <c r="L102">
        <v>4.9514395756705481E-4</v>
      </c>
      <c r="M102">
        <v>1.1887949290972039E-6</v>
      </c>
      <c r="N102">
        <v>3.4204470055531635E-4</v>
      </c>
      <c r="O102">
        <v>0.23231643477483346</v>
      </c>
      <c r="P102">
        <v>3.781509843957857E-4</v>
      </c>
      <c r="Q102">
        <v>9.2425185784597144E-2</v>
      </c>
      <c r="R102">
        <v>1.0029988757215731E-3</v>
      </c>
      <c r="S102">
        <v>2.0682266653988873E-3</v>
      </c>
      <c r="T102">
        <v>1.0636884998354995E-3</v>
      </c>
      <c r="U102">
        <v>8.0265467279336308E-3</v>
      </c>
      <c r="V102">
        <v>4.4246093298774495E-3</v>
      </c>
      <c r="W102">
        <v>3.9742988256726515E-2</v>
      </c>
      <c r="X102">
        <v>1.609603753705332</v>
      </c>
      <c r="Y102">
        <v>1.6337086930944082</v>
      </c>
      <c r="Z102">
        <v>1.6309638745465975</v>
      </c>
      <c r="AA102">
        <v>1.6416613890798271</v>
      </c>
      <c r="AB102">
        <v>1.6507877808088067</v>
      </c>
      <c r="AC102">
        <v>1.6583063198739822</v>
      </c>
      <c r="AD102">
        <v>1.6651104135266166</v>
      </c>
      <c r="AE102">
        <v>1.6712845072739204</v>
      </c>
      <c r="AF102">
        <v>1.6778570992877824</v>
      </c>
      <c r="AG102">
        <v>1.6796698481413574</v>
      </c>
      <c r="AH102">
        <v>1.6883379166365071</v>
      </c>
      <c r="AI102">
        <v>1.6860650396240089</v>
      </c>
      <c r="AJ102">
        <v>1.6896313447778537</v>
      </c>
      <c r="AK102">
        <v>1.6991425816227934</v>
      </c>
      <c r="AL102">
        <v>1.7017963780304768</v>
      </c>
      <c r="AM102">
        <v>1.70360777561622</v>
      </c>
      <c r="AN102">
        <v>1.7033354971586261</v>
      </c>
      <c r="AO102">
        <v>1.7015997421410514</v>
      </c>
      <c r="AP102">
        <v>1.7050574368254499</v>
      </c>
      <c r="AQ102">
        <v>1.7043978401628948</v>
      </c>
      <c r="AR102">
        <v>1.6972390570768587</v>
      </c>
      <c r="AS102">
        <v>1.7182954868616394</v>
      </c>
      <c r="AT102">
        <v>1.7128667444844203</v>
      </c>
      <c r="AU102">
        <v>-1</v>
      </c>
    </row>
    <row r="103" spans="1:47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0.33000000000000013</v>
      </c>
      <c r="I103">
        <v>0.399233017759763</v>
      </c>
      <c r="J103">
        <v>0.54130314669860069</v>
      </c>
      <c r="K103">
        <v>0.57331238479830571</v>
      </c>
      <c r="L103">
        <v>0.2475688078889382</v>
      </c>
      <c r="M103">
        <v>0.49530517341934882</v>
      </c>
      <c r="N103">
        <v>0.5814814145420274</v>
      </c>
      <c r="O103">
        <v>0.64482636280020478</v>
      </c>
      <c r="P103">
        <v>0.67997034261967038</v>
      </c>
      <c r="Q103">
        <v>0.65109971885331641</v>
      </c>
      <c r="R103">
        <v>0.52034545413660893</v>
      </c>
      <c r="S103">
        <v>0.54314275275323809</v>
      </c>
      <c r="T103">
        <v>0.54534730175318669</v>
      </c>
      <c r="U103">
        <v>0.5638706614123955</v>
      </c>
      <c r="V103">
        <v>0.56066768470569261</v>
      </c>
      <c r="W103">
        <v>0.35219408817428477</v>
      </c>
      <c r="X103">
        <v>0.48791461884885956</v>
      </c>
      <c r="Y103">
        <v>0.50213315397202229</v>
      </c>
      <c r="Z103">
        <v>0.50088291120172446</v>
      </c>
      <c r="AA103">
        <v>0.50756545155521171</v>
      </c>
      <c r="AB103">
        <v>0.51319050063232285</v>
      </c>
      <c r="AC103">
        <v>0.51778599894067545</v>
      </c>
      <c r="AD103">
        <v>0.52205059344896532</v>
      </c>
      <c r="AE103">
        <v>0.5258616143301813</v>
      </c>
      <c r="AF103">
        <v>0.52986508507143748</v>
      </c>
      <c r="AG103">
        <v>0.53067401814413429</v>
      </c>
      <c r="AH103">
        <v>0.53642208586369688</v>
      </c>
      <c r="AI103">
        <v>0.53494751843147581</v>
      </c>
      <c r="AJ103">
        <v>0.5371256689834879</v>
      </c>
      <c r="AK103">
        <v>0.54295773956899629</v>
      </c>
      <c r="AL103">
        <v>0.54457427897567112</v>
      </c>
      <c r="AM103">
        <v>0.54562747732194639</v>
      </c>
      <c r="AN103">
        <v>0.54537643454139717</v>
      </c>
      <c r="AO103">
        <v>0.54416464373316986</v>
      </c>
      <c r="AP103">
        <v>0.54627392962131383</v>
      </c>
      <c r="AQ103">
        <v>0.5456959862809907</v>
      </c>
      <c r="AR103">
        <v>0.54095116148788946</v>
      </c>
      <c r="AS103">
        <v>0.55394261627171038</v>
      </c>
      <c r="AT103">
        <v>0.5505211161323682</v>
      </c>
      <c r="AU103">
        <v>-1</v>
      </c>
    </row>
    <row r="104" spans="1:47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0.33000000000000013</v>
      </c>
      <c r="G104">
        <v>32.567939098501817</v>
      </c>
      <c r="H104">
        <v>5.2471884104062205</v>
      </c>
      <c r="I104">
        <v>0.21563285299511073</v>
      </c>
      <c r="J104">
        <v>2.7557470363011273E-4</v>
      </c>
      <c r="K104">
        <v>0.53270005928533914</v>
      </c>
      <c r="L104">
        <v>3.9800090598462928E-2</v>
      </c>
      <c r="M104">
        <v>2.7576918171784251E-5</v>
      </c>
      <c r="N104">
        <v>2.063041784794543E-3</v>
      </c>
      <c r="O104">
        <v>6.2260341640444157</v>
      </c>
      <c r="P104">
        <v>1.0780737407425252E-2</v>
      </c>
      <c r="Q104">
        <v>1.7037834039750281</v>
      </c>
      <c r="R104">
        <v>4.0289776158171683E-2</v>
      </c>
      <c r="S104">
        <v>5.3070024779332634E-2</v>
      </c>
      <c r="T104">
        <v>3.4983972558787192E-2</v>
      </c>
      <c r="U104">
        <v>0.11536279274969202</v>
      </c>
      <c r="V104">
        <v>0.1732146381755226</v>
      </c>
      <c r="W104">
        <v>0.17776657516508906</v>
      </c>
      <c r="X104">
        <v>-1.5182841844104003</v>
      </c>
      <c r="Y104">
        <v>3.4447528887121268</v>
      </c>
      <c r="Z104">
        <v>1.5425026774086985</v>
      </c>
      <c r="AA104">
        <v>-1.4699039615526859</v>
      </c>
      <c r="AB104">
        <v>0.48184127601012439</v>
      </c>
      <c r="AC104">
        <v>-1.3801479419713016</v>
      </c>
      <c r="AD104">
        <v>-0.75438997695844101</v>
      </c>
      <c r="AE104">
        <v>1.8982836895791686</v>
      </c>
      <c r="AF104">
        <v>-3.4976388066871751</v>
      </c>
      <c r="AG104">
        <v>-8.5287338011455809</v>
      </c>
      <c r="AH104">
        <v>2.9446381003618258</v>
      </c>
      <c r="AI104">
        <v>2.3803255670765289</v>
      </c>
      <c r="AJ104">
        <v>3.5948723068001791</v>
      </c>
      <c r="AK104">
        <v>5.6109825917469722</v>
      </c>
      <c r="AL104">
        <v>-1.3809274904868774</v>
      </c>
      <c r="AM104">
        <v>-1.3806605349022267</v>
      </c>
      <c r="AN104">
        <v>-4.3102096445898015</v>
      </c>
      <c r="AO104">
        <v>-8.4671455819594073</v>
      </c>
      <c r="AP104">
        <v>-6.5686870086536713</v>
      </c>
      <c r="AQ104">
        <v>-9.7111261123116766</v>
      </c>
      <c r="AR104">
        <v>-12.827244953736203</v>
      </c>
      <c r="AS104">
        <v>-14.191187767133327</v>
      </c>
      <c r="AT104">
        <v>-6.6693707160396869</v>
      </c>
      <c r="AU104">
        <v>-1</v>
      </c>
    </row>
    <row r="105" spans="1:47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0.33000000000000013</v>
      </c>
      <c r="G105">
        <v>32.567939098501817</v>
      </c>
      <c r="H105">
        <v>0.67667859977490308</v>
      </c>
      <c r="I105">
        <v>2.0299447119574566E-3</v>
      </c>
      <c r="J105">
        <v>2.2431682558805987E-5</v>
      </c>
      <c r="K105">
        <v>9.9172271974868869E-3</v>
      </c>
      <c r="L105">
        <v>4.8499513835400219E-4</v>
      </c>
      <c r="M105">
        <v>1.1689898029988606E-6</v>
      </c>
      <c r="N105">
        <v>3.4012591204613251E-4</v>
      </c>
      <c r="O105">
        <v>0.22917792097306666</v>
      </c>
      <c r="P105">
        <v>3.7401987652721177E-4</v>
      </c>
      <c r="Q105">
        <v>9.1776790381718765E-2</v>
      </c>
      <c r="R105">
        <v>9.8601169043286015E-4</v>
      </c>
      <c r="S105">
        <v>2.0351569333867344E-3</v>
      </c>
      <c r="T105">
        <v>1.0462806179900987E-3</v>
      </c>
      <c r="U105">
        <v>7.9470641631191625E-3</v>
      </c>
      <c r="V105">
        <v>4.369605070260075E-3</v>
      </c>
      <c r="W105">
        <v>3.9329890799569257E-2</v>
      </c>
      <c r="X105">
        <v>1.6035933553012014</v>
      </c>
      <c r="Y105">
        <v>1.6267910758324233</v>
      </c>
      <c r="Z105">
        <v>1.6247645701468123</v>
      </c>
      <c r="AA105">
        <v>1.6355670751496616</v>
      </c>
      <c r="AB105">
        <v>1.644605116810022</v>
      </c>
      <c r="AC105">
        <v>1.651952228485094</v>
      </c>
      <c r="AD105">
        <v>1.6587411915061443</v>
      </c>
      <c r="AE105">
        <v>1.6647846693097792</v>
      </c>
      <c r="AF105">
        <v>1.6711097929884229</v>
      </c>
      <c r="AG105">
        <v>1.6723849293056232</v>
      </c>
      <c r="AH105">
        <v>1.6814178670901727</v>
      </c>
      <c r="AI105">
        <v>1.6791052570063698</v>
      </c>
      <c r="AJ105">
        <v>1.6825201982544193</v>
      </c>
      <c r="AK105">
        <v>1.6916298765833382</v>
      </c>
      <c r="AL105">
        <v>1.6941462363035928</v>
      </c>
      <c r="AM105">
        <v>1.695783671477975</v>
      </c>
      <c r="AN105">
        <v>1.6953935122166097</v>
      </c>
      <c r="AO105">
        <v>1.6935089379720132</v>
      </c>
      <c r="AP105">
        <v>1.6967879452615995</v>
      </c>
      <c r="AQ105">
        <v>1.6958901293932924</v>
      </c>
      <c r="AR105">
        <v>1.68850115301638</v>
      </c>
      <c r="AS105">
        <v>1.7086563371719201</v>
      </c>
      <c r="AT105">
        <v>1.7033712921876329</v>
      </c>
      <c r="AU105">
        <v>-1</v>
      </c>
    </row>
    <row r="106" spans="1:47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0.34000000000000014</v>
      </c>
      <c r="I106">
        <v>0.38153213274028552</v>
      </c>
      <c r="J106">
        <v>0.52766993102327708</v>
      </c>
      <c r="K106">
        <v>0.55170335879438903</v>
      </c>
      <c r="L106">
        <v>0.23618408300487373</v>
      </c>
      <c r="M106">
        <v>0.47602342339295223</v>
      </c>
      <c r="N106">
        <v>0.57100467151323653</v>
      </c>
      <c r="O106">
        <v>0.62345550895206936</v>
      </c>
      <c r="P106">
        <v>0.66075731306190344</v>
      </c>
      <c r="Q106">
        <v>0.63756856348215707</v>
      </c>
      <c r="R106">
        <v>0.49978398311374833</v>
      </c>
      <c r="S106">
        <v>0.52264557112793486</v>
      </c>
      <c r="T106">
        <v>0.52437195496081734</v>
      </c>
      <c r="U106">
        <v>0.54915529599032809</v>
      </c>
      <c r="V106">
        <v>0.54333236523275108</v>
      </c>
      <c r="W106">
        <v>0.34273972535578356</v>
      </c>
      <c r="X106">
        <v>0.48087876609438102</v>
      </c>
      <c r="Y106">
        <v>0.49440751444658471</v>
      </c>
      <c r="Z106">
        <v>0.49359458346287649</v>
      </c>
      <c r="AA106">
        <v>0.50026186113251903</v>
      </c>
      <c r="AB106">
        <v>0.50577295216653173</v>
      </c>
      <c r="AC106">
        <v>0.51021779609656759</v>
      </c>
      <c r="AD106">
        <v>0.51442619596361461</v>
      </c>
      <c r="AE106">
        <v>0.51811844440523069</v>
      </c>
      <c r="AF106">
        <v>0.52193108133331811</v>
      </c>
      <c r="AG106">
        <v>0.52241649944552859</v>
      </c>
      <c r="AH106">
        <v>0.52831240263910817</v>
      </c>
      <c r="AI106">
        <v>0.52683654959463244</v>
      </c>
      <c r="AJ106">
        <v>0.52890075664203828</v>
      </c>
      <c r="AK106">
        <v>0.53442123753732251</v>
      </c>
      <c r="AL106">
        <v>0.53593760359724119</v>
      </c>
      <c r="AM106">
        <v>0.53687550882090995</v>
      </c>
      <c r="AN106">
        <v>0.53655943349123791</v>
      </c>
      <c r="AO106">
        <v>0.53527631291005473</v>
      </c>
      <c r="AP106">
        <v>0.53725242662027528</v>
      </c>
      <c r="AQ106">
        <v>0.53654091405330429</v>
      </c>
      <c r="AR106">
        <v>0.53172278662843753</v>
      </c>
      <c r="AS106">
        <v>0.54399003455510986</v>
      </c>
      <c r="AT106">
        <v>0.5407058595505545</v>
      </c>
      <c r="AU106">
        <v>-1</v>
      </c>
    </row>
    <row r="107" spans="1:47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0.34000000000000014</v>
      </c>
      <c r="G107">
        <v>32.681345574167722</v>
      </c>
      <c r="H107">
        <v>5.3801712973142619</v>
      </c>
      <c r="I107">
        <v>0.21305658438183159</v>
      </c>
      <c r="J107">
        <v>2.7439849912299529E-4</v>
      </c>
      <c r="K107">
        <v>0.53080233609916794</v>
      </c>
      <c r="L107">
        <v>3.9624601595369534E-2</v>
      </c>
      <c r="M107">
        <v>2.7774674528482551E-5</v>
      </c>
      <c r="N107">
        <v>2.0933652425396744E-3</v>
      </c>
      <c r="O107">
        <v>6.2765783784368514</v>
      </c>
      <c r="P107">
        <v>1.0808903213319548E-2</v>
      </c>
      <c r="Q107">
        <v>1.7121978666285265</v>
      </c>
      <c r="R107">
        <v>4.0372192432982575E-2</v>
      </c>
      <c r="S107">
        <v>5.3780850643842457E-2</v>
      </c>
      <c r="T107">
        <v>3.5178160236864452E-2</v>
      </c>
      <c r="U107">
        <v>0.11544492403968229</v>
      </c>
      <c r="V107">
        <v>0.17289074473456889</v>
      </c>
      <c r="W107">
        <v>0.16759055911895926</v>
      </c>
      <c r="X107">
        <v>-1.4954141208718406</v>
      </c>
      <c r="Y107">
        <v>3.4245998249731753</v>
      </c>
      <c r="Z107">
        <v>1.5608624390553578</v>
      </c>
      <c r="AA107">
        <v>-1.4583735434849183</v>
      </c>
      <c r="AB107">
        <v>0.52770883791621948</v>
      </c>
      <c r="AC107">
        <v>-1.3632814292017554</v>
      </c>
      <c r="AD107">
        <v>-0.69833997836024819</v>
      </c>
      <c r="AE107">
        <v>1.9437961660672103</v>
      </c>
      <c r="AF107">
        <v>-3.4426787059097923</v>
      </c>
      <c r="AG107">
        <v>-8.4613897217178664</v>
      </c>
      <c r="AH107">
        <v>2.9912497736700927</v>
      </c>
      <c r="AI107">
        <v>2.4143210410809717</v>
      </c>
      <c r="AJ107">
        <v>3.6484000801561223</v>
      </c>
      <c r="AK107">
        <v>5.6358326068921007</v>
      </c>
      <c r="AL107">
        <v>-1.2959627674645173</v>
      </c>
      <c r="AM107">
        <v>-1.2983141243927385</v>
      </c>
      <c r="AN107">
        <v>-4.2167041363649345</v>
      </c>
      <c r="AO107">
        <v>-8.3718555328527309</v>
      </c>
      <c r="AP107">
        <v>-6.4329915997503999</v>
      </c>
      <c r="AQ107">
        <v>-9.5687954355597533</v>
      </c>
      <c r="AR107">
        <v>-12.651158720579328</v>
      </c>
      <c r="AS107">
        <v>-13.976912828090933</v>
      </c>
      <c r="AT107">
        <v>-6.4858520774568253</v>
      </c>
      <c r="AU107">
        <v>-1</v>
      </c>
    </row>
    <row r="108" spans="1:47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0.34000000000000014</v>
      </c>
      <c r="G108">
        <v>32.681345574167722</v>
      </c>
      <c r="H108">
        <v>0.67703018061001718</v>
      </c>
      <c r="I108">
        <v>1.991343568986352E-3</v>
      </c>
      <c r="J108">
        <v>2.2224520512851573E-5</v>
      </c>
      <c r="K108">
        <v>9.762410535371269E-3</v>
      </c>
      <c r="L108">
        <v>4.753619188692443E-4</v>
      </c>
      <c r="M108">
        <v>1.1500006992401352E-6</v>
      </c>
      <c r="N108">
        <v>3.3822155574550424E-4</v>
      </c>
      <c r="O108">
        <v>0.22613290837197009</v>
      </c>
      <c r="P108">
        <v>3.6998178062481654E-4</v>
      </c>
      <c r="Q108">
        <v>9.1134373243714761E-2</v>
      </c>
      <c r="R108">
        <v>9.6969911807509308E-4</v>
      </c>
      <c r="S108">
        <v>2.0033378598390433E-3</v>
      </c>
      <c r="T108">
        <v>1.0295346693808963E-3</v>
      </c>
      <c r="U108">
        <v>7.8699905394161856E-3</v>
      </c>
      <c r="V108">
        <v>4.3165011802103097E-3</v>
      </c>
      <c r="W108">
        <v>3.8933512254543071E-2</v>
      </c>
      <c r="X108">
        <v>1.59753280479469</v>
      </c>
      <c r="Y108">
        <v>1.6198489405452643</v>
      </c>
      <c r="Z108">
        <v>1.618516672023685</v>
      </c>
      <c r="AA108">
        <v>1.6294111429275513</v>
      </c>
      <c r="AB108">
        <v>1.6383616923742579</v>
      </c>
      <c r="AC108">
        <v>1.6455450860119516</v>
      </c>
      <c r="AD108">
        <v>1.6523175764711959</v>
      </c>
      <c r="AE108">
        <v>1.6582366560455621</v>
      </c>
      <c r="AF108">
        <v>1.6643266401105807</v>
      </c>
      <c r="AG108">
        <v>1.6651004075368896</v>
      </c>
      <c r="AH108">
        <v>1.6744700647171169</v>
      </c>
      <c r="AI108">
        <v>1.6721295934029301</v>
      </c>
      <c r="AJ108">
        <v>1.6754021903182099</v>
      </c>
      <c r="AK108">
        <v>1.6841231235771927</v>
      </c>
      <c r="AL108">
        <v>1.6865106954323748</v>
      </c>
      <c r="AM108">
        <v>1.687985769902572</v>
      </c>
      <c r="AN108">
        <v>1.6874888118558846</v>
      </c>
      <c r="AO108">
        <v>1.6854698857799726</v>
      </c>
      <c r="AP108">
        <v>1.6885781979818431</v>
      </c>
      <c r="AQ108">
        <v>1.6874596896263327</v>
      </c>
      <c r="AR108">
        <v>1.6798659249071681</v>
      </c>
      <c r="AS108">
        <v>1.6991333206328489</v>
      </c>
      <c r="AT108">
        <v>1.69399655468611</v>
      </c>
      <c r="AU108">
        <v>-1</v>
      </c>
    </row>
    <row r="109" spans="1:47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0.35000000000000014</v>
      </c>
      <c r="I109">
        <v>0.36504538889652155</v>
      </c>
      <c r="J109">
        <v>0.51468140225071335</v>
      </c>
      <c r="K109">
        <v>0.53135228199747297</v>
      </c>
      <c r="L109">
        <v>0.22564457004496563</v>
      </c>
      <c r="M109">
        <v>0.4579544817437145</v>
      </c>
      <c r="N109">
        <v>0.56084436784352754</v>
      </c>
      <c r="O109">
        <v>0.60317850276053464</v>
      </c>
      <c r="P109">
        <v>0.64238061872103991</v>
      </c>
      <c r="Q109">
        <v>0.62446794339403977</v>
      </c>
      <c r="R109">
        <v>0.48049864865857395</v>
      </c>
      <c r="S109">
        <v>0.5033711695285914</v>
      </c>
      <c r="T109">
        <v>0.50465920683234988</v>
      </c>
      <c r="U109">
        <v>0.53514237545337751</v>
      </c>
      <c r="V109">
        <v>0.52692329494057277</v>
      </c>
      <c r="W109">
        <v>0.33380729879228888</v>
      </c>
      <c r="X109">
        <v>0.47400138614230769</v>
      </c>
      <c r="Y109">
        <v>0.4868709243142133</v>
      </c>
      <c r="Z109">
        <v>0.48647163049501913</v>
      </c>
      <c r="AA109">
        <v>0.49311705424377938</v>
      </c>
      <c r="AB109">
        <v>0.49851737179832895</v>
      </c>
      <c r="AC109">
        <v>0.50281934013829843</v>
      </c>
      <c r="AD109">
        <v>0.50697215062780221</v>
      </c>
      <c r="AE109">
        <v>0.51055188013341934</v>
      </c>
      <c r="AF109">
        <v>0.51418509233594678</v>
      </c>
      <c r="AG109">
        <v>0.51437488562407219</v>
      </c>
      <c r="AH109">
        <v>0.52039952577991899</v>
      </c>
      <c r="AI109">
        <v>0.51892881080629882</v>
      </c>
      <c r="AJ109">
        <v>0.5208868710498249</v>
      </c>
      <c r="AK109">
        <v>0.52611079549907747</v>
      </c>
      <c r="AL109">
        <v>0.52753432161655345</v>
      </c>
      <c r="AM109">
        <v>0.52836630632148573</v>
      </c>
      <c r="AN109">
        <v>0.52799294152641918</v>
      </c>
      <c r="AO109">
        <v>0.52664824306760905</v>
      </c>
      <c r="AP109">
        <v>0.52849915178083673</v>
      </c>
      <c r="AQ109">
        <v>0.52766723063647325</v>
      </c>
      <c r="AR109">
        <v>0.52279155619513762</v>
      </c>
      <c r="AS109">
        <v>0.5343622031245886</v>
      </c>
      <c r="AT109">
        <v>0.53121401468510954</v>
      </c>
      <c r="AU109">
        <v>-1</v>
      </c>
    </row>
    <row r="110" spans="1:47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0.35000000000000014</v>
      </c>
      <c r="G110">
        <v>32.791898115832204</v>
      </c>
      <c r="H110">
        <v>5.5114642565039471</v>
      </c>
      <c r="I110">
        <v>0.21059499679810323</v>
      </c>
      <c r="J110">
        <v>2.7329715401990559E-4</v>
      </c>
      <c r="K110">
        <v>0.52893135829279525</v>
      </c>
      <c r="L110">
        <v>3.945497001977908E-2</v>
      </c>
      <c r="M110">
        <v>2.7963653676018685E-5</v>
      </c>
      <c r="N110">
        <v>2.1224439460218072E-3</v>
      </c>
      <c r="O110">
        <v>6.3245000709569039</v>
      </c>
      <c r="P110">
        <v>1.08352692306521E-2</v>
      </c>
      <c r="Q110">
        <v>1.7202778262211249</v>
      </c>
      <c r="R110">
        <v>4.0447977810161066E-2</v>
      </c>
      <c r="S110">
        <v>5.4454182980270466E-2</v>
      </c>
      <c r="T110">
        <v>3.5361287430497289E-2</v>
      </c>
      <c r="U110">
        <v>0.11552880901578488</v>
      </c>
      <c r="V110">
        <v>0.17256203772516579</v>
      </c>
      <c r="W110">
        <v>0.15790743236292396</v>
      </c>
      <c r="X110">
        <v>-1.4723254158255343</v>
      </c>
      <c r="Y110">
        <v>3.4050371700603885</v>
      </c>
      <c r="Z110">
        <v>1.5782161602565419</v>
      </c>
      <c r="AA110">
        <v>-1.44609323109545</v>
      </c>
      <c r="AB110">
        <v>0.5714596091596098</v>
      </c>
      <c r="AC110">
        <v>-1.3458702560094873</v>
      </c>
      <c r="AD110">
        <v>-0.64506787846191016</v>
      </c>
      <c r="AE110">
        <v>1.9862083920613773</v>
      </c>
      <c r="AF110">
        <v>-3.3893290103938774</v>
      </c>
      <c r="AG110">
        <v>-8.3944250351068863</v>
      </c>
      <c r="AH110">
        <v>3.0344147666632209</v>
      </c>
      <c r="AI110">
        <v>2.4447741566750172</v>
      </c>
      <c r="AJ110">
        <v>3.6967401769982762</v>
      </c>
      <c r="AK110">
        <v>5.6562868887141615</v>
      </c>
      <c r="AL110">
        <v>-1.2166094393878388</v>
      </c>
      <c r="AM110">
        <v>-1.2213623777616067</v>
      </c>
      <c r="AN110">
        <v>-4.1281425151771955</v>
      </c>
      <c r="AO110">
        <v>-8.2802204805060331</v>
      </c>
      <c r="AP110">
        <v>-6.3043053563758482</v>
      </c>
      <c r="AQ110">
        <v>-9.4326791641367649</v>
      </c>
      <c r="AR110">
        <v>-12.481911104375685</v>
      </c>
      <c r="AS110">
        <v>-13.77167591771272</v>
      </c>
      <c r="AT110">
        <v>-6.3119490413723591</v>
      </c>
      <c r="AU110">
        <v>-1</v>
      </c>
    </row>
    <row r="111" spans="1:47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0.35000000000000014</v>
      </c>
      <c r="G111">
        <v>32.791898115832204</v>
      </c>
      <c r="H111">
        <v>0.67737503920246789</v>
      </c>
      <c r="I111">
        <v>1.9544325904901211E-3</v>
      </c>
      <c r="J111">
        <v>2.2023538151596913E-5</v>
      </c>
      <c r="K111">
        <v>9.6130711062056354E-3</v>
      </c>
      <c r="L111">
        <v>4.6620630723017261E-4</v>
      </c>
      <c r="M111">
        <v>1.1317792472422259E-6</v>
      </c>
      <c r="N111">
        <v>3.3633282908144174E-4</v>
      </c>
      <c r="O111">
        <v>0.22317759290701061</v>
      </c>
      <c r="P111">
        <v>3.6603464270215864E-4</v>
      </c>
      <c r="Q111">
        <v>9.0498309109309269E-2</v>
      </c>
      <c r="R111">
        <v>9.540223425434308E-4</v>
      </c>
      <c r="S111">
        <v>1.9727014187187527E-3</v>
      </c>
      <c r="T111">
        <v>1.0134141758207657E-3</v>
      </c>
      <c r="U111">
        <v>7.7952118045376342E-3</v>
      </c>
      <c r="V111">
        <v>4.265200016549545E-3</v>
      </c>
      <c r="W111">
        <v>3.8552797984817616E-2</v>
      </c>
      <c r="X111">
        <v>1.5914332122819661</v>
      </c>
      <c r="Y111">
        <v>1.6128929038551494</v>
      </c>
      <c r="Z111">
        <v>1.6122313832826625</v>
      </c>
      <c r="AA111">
        <v>1.6232059380766</v>
      </c>
      <c r="AB111">
        <v>1.6320699171942157</v>
      </c>
      <c r="AC111">
        <v>1.6390967845577711</v>
      </c>
      <c r="AD111">
        <v>1.6458515580633788</v>
      </c>
      <c r="AE111">
        <v>1.6516520143676872</v>
      </c>
      <c r="AF111">
        <v>1.6575183763468675</v>
      </c>
      <c r="AG111">
        <v>1.6578242553418556</v>
      </c>
      <c r="AH111">
        <v>1.6675046647633038</v>
      </c>
      <c r="AI111">
        <v>1.6651467079190807</v>
      </c>
      <c r="AJ111">
        <v>1.6682852768712837</v>
      </c>
      <c r="AK111">
        <v>1.676629943583164</v>
      </c>
      <c r="AL111">
        <v>1.6788966849630593</v>
      </c>
      <c r="AM111">
        <v>1.6802200737958712</v>
      </c>
      <c r="AN111">
        <v>1.6796263134820508</v>
      </c>
      <c r="AO111">
        <v>1.6774861041887075</v>
      </c>
      <c r="AP111">
        <v>1.6804312867142452</v>
      </c>
      <c r="AQ111">
        <v>1.679108165478026</v>
      </c>
      <c r="AR111">
        <v>1.6713326359810885</v>
      </c>
      <c r="AS111">
        <v>1.6897267417543462</v>
      </c>
      <c r="AT111">
        <v>1.684741886551139</v>
      </c>
      <c r="AU111">
        <v>-1</v>
      </c>
    </row>
    <row r="112" spans="1:47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0.36000000000000015</v>
      </c>
      <c r="I112">
        <v>0.34966274069830167</v>
      </c>
      <c r="J112">
        <v>0.50229130017136958</v>
      </c>
      <c r="K112">
        <v>0.51216121468307774</v>
      </c>
      <c r="L112">
        <v>0.21586679431419942</v>
      </c>
      <c r="M112">
        <v>0.44099596086845705</v>
      </c>
      <c r="N112">
        <v>0.5509860658595479</v>
      </c>
      <c r="O112">
        <v>0.58391962603624703</v>
      </c>
      <c r="P112">
        <v>0.62479094191943674</v>
      </c>
      <c r="Q112">
        <v>0.61177909470420133</v>
      </c>
      <c r="R112">
        <v>0.46238344529439701</v>
      </c>
      <c r="S112">
        <v>0.48522158322489428</v>
      </c>
      <c r="T112">
        <v>0.48610708704135919</v>
      </c>
      <c r="U112">
        <v>0.52178240174279356</v>
      </c>
      <c r="V112">
        <v>0.51137089614840647</v>
      </c>
      <c r="W112">
        <v>0.32535433111036416</v>
      </c>
      <c r="X112">
        <v>0.46727725483483623</v>
      </c>
      <c r="Y112">
        <v>0.47951672111324856</v>
      </c>
      <c r="Z112">
        <v>0.47950856499803546</v>
      </c>
      <c r="AA112">
        <v>0.48612633433455216</v>
      </c>
      <c r="AB112">
        <v>0.49141895773226418</v>
      </c>
      <c r="AC112">
        <v>0.49558526286265558</v>
      </c>
      <c r="AD112">
        <v>0.49968310046697029</v>
      </c>
      <c r="AE112">
        <v>0.50315609111047355</v>
      </c>
      <c r="AF112">
        <v>0.50662042789196848</v>
      </c>
      <c r="AG112">
        <v>0.50653999511525305</v>
      </c>
      <c r="AH112">
        <v>0.51267610238491712</v>
      </c>
      <c r="AI112">
        <v>0.51121594166643047</v>
      </c>
      <c r="AJ112">
        <v>0.5130749787499882</v>
      </c>
      <c r="AK112">
        <v>0.51801659515704213</v>
      </c>
      <c r="AL112">
        <v>0.51935395943796603</v>
      </c>
      <c r="AM112">
        <v>0.52008853826752055</v>
      </c>
      <c r="AN112">
        <v>0.51966475770037668</v>
      </c>
      <c r="AO112">
        <v>0.51826712534164165</v>
      </c>
      <c r="AP112">
        <v>0.52000023570689247</v>
      </c>
      <c r="AQ112">
        <v>0.51905978145188736</v>
      </c>
      <c r="AR112">
        <v>0.51414046878727482</v>
      </c>
      <c r="AS112">
        <v>0.5250414041174678</v>
      </c>
      <c r="AT112">
        <v>0.52202744424812719</v>
      </c>
      <c r="AU112">
        <v>-1</v>
      </c>
    </row>
    <row r="113" spans="1:47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0.36000000000000015</v>
      </c>
      <c r="G113">
        <v>32.899804823995389</v>
      </c>
      <c r="H113">
        <v>5.6411748782407418</v>
      </c>
      <c r="I113">
        <v>0.20824015464186127</v>
      </c>
      <c r="J113">
        <v>2.7226498066873278E-4</v>
      </c>
      <c r="K113">
        <v>0.52708751767525586</v>
      </c>
      <c r="L113">
        <v>3.9290833784254388E-2</v>
      </c>
      <c r="M113">
        <v>2.8144375707568135E-5</v>
      </c>
      <c r="N113">
        <v>2.150345683214865E-3</v>
      </c>
      <c r="O113">
        <v>6.36996487702051</v>
      </c>
      <c r="P113">
        <v>1.0859950076582095E-2</v>
      </c>
      <c r="Q113">
        <v>1.7280405993758963</v>
      </c>
      <c r="R113">
        <v>4.0517608133179783E-2</v>
      </c>
      <c r="S113">
        <v>5.5092578677160477E-2</v>
      </c>
      <c r="T113">
        <v>3.553409675568759E-2</v>
      </c>
      <c r="U113">
        <v>0.11561408975644615</v>
      </c>
      <c r="V113">
        <v>0.17222922483877884</v>
      </c>
      <c r="W113">
        <v>0.14868313313207432</v>
      </c>
      <c r="X113">
        <v>-1.4490832078083979</v>
      </c>
      <c r="Y113">
        <v>3.3860332340056409</v>
      </c>
      <c r="Z113">
        <v>1.5946293439679169</v>
      </c>
      <c r="AA113">
        <v>-1.4331513338533799</v>
      </c>
      <c r="AB113">
        <v>0.61322172445102319</v>
      </c>
      <c r="AC113">
        <v>-1.3279972817801486</v>
      </c>
      <c r="AD113">
        <v>-0.5943849189748075</v>
      </c>
      <c r="AE113">
        <v>2.0257504022714552</v>
      </c>
      <c r="AF113">
        <v>-3.3375033794438078</v>
      </c>
      <c r="AG113">
        <v>-8.3278749437157753</v>
      </c>
      <c r="AH113">
        <v>3.0743868281408702</v>
      </c>
      <c r="AI113">
        <v>2.4719778377277737</v>
      </c>
      <c r="AJ113">
        <v>3.7403106537230775</v>
      </c>
      <c r="AK113">
        <v>5.6727345534783424</v>
      </c>
      <c r="AL113">
        <v>-1.1424253575836205</v>
      </c>
      <c r="AM113">
        <v>-1.1493768906663919</v>
      </c>
      <c r="AN113">
        <v>-4.0441490083267491</v>
      </c>
      <c r="AO113">
        <v>-8.1919693476635338</v>
      </c>
      <c r="AP113">
        <v>-6.1820985434317652</v>
      </c>
      <c r="AQ113">
        <v>-9.3023223614159445</v>
      </c>
      <c r="AR113">
        <v>-12.319034686983134</v>
      </c>
      <c r="AS113">
        <v>-13.574837376699273</v>
      </c>
      <c r="AT113">
        <v>-6.1469533546434274</v>
      </c>
      <c r="AU113">
        <v>-1</v>
      </c>
    </row>
    <row r="114" spans="1:47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0.36000000000000015</v>
      </c>
      <c r="G114">
        <v>32.899804823995389</v>
      </c>
      <c r="H114">
        <v>0.67771436319804146</v>
      </c>
      <c r="I114">
        <v>1.9191048663192377E-3</v>
      </c>
      <c r="J114">
        <v>2.1828427311300129E-5</v>
      </c>
      <c r="K114">
        <v>9.4689318022562492E-3</v>
      </c>
      <c r="L114">
        <v>4.5749398437267165E-4</v>
      </c>
      <c r="M114">
        <v>1.1142807835948458E-6</v>
      </c>
      <c r="N114">
        <v>3.3446074473692802E-4</v>
      </c>
      <c r="O114">
        <v>0.22030835288774525</v>
      </c>
      <c r="P114">
        <v>3.6217636330762126E-4</v>
      </c>
      <c r="Q114">
        <v>8.9868909551902298E-2</v>
      </c>
      <c r="R114">
        <v>9.3894545549559779E-4</v>
      </c>
      <c r="S114">
        <v>1.9431843713111424E-3</v>
      </c>
      <c r="T114">
        <v>9.9788528056292186E-4</v>
      </c>
      <c r="U114">
        <v>7.7226211162680237E-3</v>
      </c>
      <c r="V114">
        <v>4.2156104457203884E-3</v>
      </c>
      <c r="W114">
        <v>3.818678096971382E-2</v>
      </c>
      <c r="X114">
        <v>1.5853045201953198</v>
      </c>
      <c r="Y114">
        <v>1.6059323808480481</v>
      </c>
      <c r="Z114">
        <v>1.6059187231124126</v>
      </c>
      <c r="AA114">
        <v>1.6169625115383093</v>
      </c>
      <c r="AB114">
        <v>1.6257408944081324</v>
      </c>
      <c r="AC114">
        <v>1.6326179560176115</v>
      </c>
      <c r="AD114">
        <v>1.6393538608600469</v>
      </c>
      <c r="AE114">
        <v>1.6450410673197287</v>
      </c>
      <c r="AF114">
        <v>1.6506945815443657</v>
      </c>
      <c r="AG114">
        <v>1.6505635414090269</v>
      </c>
      <c r="AH114">
        <v>1.6605307180021949</v>
      </c>
      <c r="AI114">
        <v>1.65816434029046</v>
      </c>
      <c r="AJ114">
        <v>1.6611765621061767</v>
      </c>
      <c r="AK114">
        <v>1.6691570976733126</v>
      </c>
      <c r="AL114">
        <v>1.6713103415991701</v>
      </c>
      <c r="AM114">
        <v>1.672491882009433</v>
      </c>
      <c r="AN114">
        <v>1.671810349976341</v>
      </c>
      <c r="AO114">
        <v>1.6695606790365054</v>
      </c>
      <c r="AP114">
        <v>1.6723498950455635</v>
      </c>
      <c r="AQ114">
        <v>1.6708369338736708</v>
      </c>
      <c r="AR114">
        <v>1.6629005295491699</v>
      </c>
      <c r="AS114">
        <v>1.6804366829151363</v>
      </c>
      <c r="AT114">
        <v>1.6756065322815639</v>
      </c>
      <c r="AU114">
        <v>-1</v>
      </c>
    </row>
    <row r="115" spans="1:47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0.37000000000000016</v>
      </c>
      <c r="I115">
        <v>0.3352864238748231</v>
      </c>
      <c r="J115">
        <v>0.49045778097486276</v>
      </c>
      <c r="K115">
        <v>0.49404171822016113</v>
      </c>
      <c r="L115">
        <v>0.20677742828678242</v>
      </c>
      <c r="M115">
        <v>0.42505617360856252</v>
      </c>
      <c r="N115">
        <v>0.54141626441227153</v>
      </c>
      <c r="O115">
        <v>0.56560978272142148</v>
      </c>
      <c r="P115">
        <v>0.60794266057092794</v>
      </c>
      <c r="Q115">
        <v>0.5994843228014809</v>
      </c>
      <c r="R115">
        <v>0.44534329107084353</v>
      </c>
      <c r="S115">
        <v>0.46810861199003845</v>
      </c>
      <c r="T115">
        <v>0.46862387826570873</v>
      </c>
      <c r="U115">
        <v>0.5090304340781685</v>
      </c>
      <c r="V115">
        <v>0.49661223242803165</v>
      </c>
      <c r="W115">
        <v>0.31734275822679442</v>
      </c>
      <c r="X115">
        <v>0.46070140710481144</v>
      </c>
      <c r="Y115">
        <v>0.47233857092484455</v>
      </c>
      <c r="Z115">
        <v>0.47270017244979029</v>
      </c>
      <c r="AA115">
        <v>0.47928518822877308</v>
      </c>
      <c r="AB115">
        <v>0.48447309431363056</v>
      </c>
      <c r="AC115">
        <v>0.48851043590981619</v>
      </c>
      <c r="AD115">
        <v>0.49255392759353422</v>
      </c>
      <c r="AE115">
        <v>0.49592553241732296</v>
      </c>
      <c r="AF115">
        <v>0.49923076355553342</v>
      </c>
      <c r="AG115">
        <v>0.49890326789134248</v>
      </c>
      <c r="AH115">
        <v>0.50513520916765353</v>
      </c>
      <c r="AI115">
        <v>0.50369015275581386</v>
      </c>
      <c r="AJ115">
        <v>0.50545668783993858</v>
      </c>
      <c r="AK115">
        <v>0.51012950408942914</v>
      </c>
      <c r="AL115">
        <v>0.51138679924640673</v>
      </c>
      <c r="AM115">
        <v>0.51203172062878466</v>
      </c>
      <c r="AN115">
        <v>0.51156363494123436</v>
      </c>
      <c r="AO115">
        <v>0.51012073975742278</v>
      </c>
      <c r="AP115">
        <v>0.5117429445320778</v>
      </c>
      <c r="AQ115">
        <v>0.5107046896369033</v>
      </c>
      <c r="AR115">
        <v>0.50575402360443678</v>
      </c>
      <c r="AS115">
        <v>0.51601138455597806</v>
      </c>
      <c r="AT115">
        <v>0.51312955091311141</v>
      </c>
      <c r="AU115">
        <v>-1</v>
      </c>
    </row>
    <row r="116" spans="1:47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0.37000000000000016</v>
      </c>
      <c r="G116">
        <v>33.005256198052528</v>
      </c>
      <c r="H116">
        <v>5.7694000835377288</v>
      </c>
      <c r="I116">
        <v>0.20598484361562011</v>
      </c>
      <c r="J116">
        <v>2.7129681114615109E-4</v>
      </c>
      <c r="K116">
        <v>0.52527101142883692</v>
      </c>
      <c r="L116">
        <v>3.9131860456184928E-2</v>
      </c>
      <c r="M116">
        <v>2.8317319289600866E-5</v>
      </c>
      <c r="N116">
        <v>2.1771332056785388E-3</v>
      </c>
      <c r="O116">
        <v>6.4131250205909911</v>
      </c>
      <c r="P116">
        <v>1.0883050991651148E-2</v>
      </c>
      <c r="Q116">
        <v>1.7355022077661881</v>
      </c>
      <c r="R116">
        <v>4.0581515611509612E-2</v>
      </c>
      <c r="S116">
        <v>5.5698368582236216E-2</v>
      </c>
      <c r="T116">
        <v>3.5697266233919459E-2</v>
      </c>
      <c r="U116">
        <v>0.11570044071715743</v>
      </c>
      <c r="V116">
        <v>0.17189293535356207</v>
      </c>
      <c r="W116">
        <v>0.13988672784002834</v>
      </c>
      <c r="X116">
        <v>-1.4257441682382241</v>
      </c>
      <c r="Y116">
        <v>3.3675586850697758</v>
      </c>
      <c r="Z116">
        <v>1.6101618739868062</v>
      </c>
      <c r="AA116">
        <v>-1.419627120741219</v>
      </c>
      <c r="AB116">
        <v>0.65311301095331364</v>
      </c>
      <c r="AC116">
        <v>-1.3097360749556188</v>
      </c>
      <c r="AD116">
        <v>-0.54611938921928571</v>
      </c>
      <c r="AE116">
        <v>2.0626307684684546</v>
      </c>
      <c r="AF116">
        <v>-3.2871229300767104</v>
      </c>
      <c r="AG116">
        <v>-8.2617704264307417</v>
      </c>
      <c r="AH116">
        <v>3.1113965567064357</v>
      </c>
      <c r="AI116">
        <v>2.496196607073903</v>
      </c>
      <c r="AJ116">
        <v>3.7794898079920145</v>
      </c>
      <c r="AK116">
        <v>5.6855263049054034</v>
      </c>
      <c r="AL116">
        <v>-1.0730108641336216</v>
      </c>
      <c r="AM116">
        <v>-1.0819708331367719</v>
      </c>
      <c r="AN116">
        <v>-3.9643840961346122</v>
      </c>
      <c r="AO116">
        <v>-8.1068584658109764</v>
      </c>
      <c r="AP116">
        <v>-6.0658924590342265</v>
      </c>
      <c r="AQ116">
        <v>-9.177314131613425</v>
      </c>
      <c r="AR116">
        <v>-12.162106267194916</v>
      </c>
      <c r="AS116">
        <v>-13.385818288138779</v>
      </c>
      <c r="AT116">
        <v>-5.9902235144094469</v>
      </c>
      <c r="AU116">
        <v>-1</v>
      </c>
    </row>
    <row r="117" spans="1:47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0.37000000000000016</v>
      </c>
      <c r="G117">
        <v>33.005256198052528</v>
      </c>
      <c r="H117">
        <v>0.67804923815549001</v>
      </c>
      <c r="I117">
        <v>1.8852623702031767E-3</v>
      </c>
      <c r="J117">
        <v>2.1638901997436424E-5</v>
      </c>
      <c r="K117">
        <v>9.3297336121631151E-3</v>
      </c>
      <c r="L117">
        <v>4.4919386726947262E-4</v>
      </c>
      <c r="M117">
        <v>1.0974640073631919E-6</v>
      </c>
      <c r="N117">
        <v>3.3260615385294345E-4</v>
      </c>
      <c r="O117">
        <v>0.21752174078638134</v>
      </c>
      <c r="P117">
        <v>3.5840481689263588E-4</v>
      </c>
      <c r="Q117">
        <v>8.9246431037193916E-2</v>
      </c>
      <c r="R117">
        <v>9.2443519127519689E-4</v>
      </c>
      <c r="S117">
        <v>1.9147278571886833E-3</v>
      </c>
      <c r="T117">
        <v>9.8291651873540849E-4</v>
      </c>
      <c r="U117">
        <v>7.6521183017582281E-3</v>
      </c>
      <c r="V117">
        <v>4.167647329915437E-3</v>
      </c>
      <c r="W117">
        <v>3.7834572989312712E-2</v>
      </c>
      <c r="X117">
        <v>1.579155630284363</v>
      </c>
      <c r="Y117">
        <v>1.598975720777613</v>
      </c>
      <c r="Z117">
        <v>1.5995876562380409</v>
      </c>
      <c r="AA117">
        <v>1.6106907612755546</v>
      </c>
      <c r="AB117">
        <v>1.6193845640333449</v>
      </c>
      <c r="AC117">
        <v>1.6261181103595208</v>
      </c>
      <c r="AD117">
        <v>1.6328340825946095</v>
      </c>
      <c r="AE117">
        <v>1.6384130476262442</v>
      </c>
      <c r="AF117">
        <v>1.6438638062780273</v>
      </c>
      <c r="AG117">
        <v>1.6433245300272556</v>
      </c>
      <c r="AH117">
        <v>1.6535562920744653</v>
      </c>
      <c r="AI117">
        <v>1.6511894074814921</v>
      </c>
      <c r="AJ117">
        <v>1.6540823873860946</v>
      </c>
      <c r="AK117">
        <v>1.6617105795488458</v>
      </c>
      <c r="AL117">
        <v>1.6637570941128388</v>
      </c>
      <c r="AM117">
        <v>1.6648058642864709</v>
      </c>
      <c r="AN117">
        <v>1.6640447298244596</v>
      </c>
      <c r="AO117">
        <v>1.6616963048934346</v>
      </c>
      <c r="AP117">
        <v>1.6643363387440782</v>
      </c>
      <c r="AQ117">
        <v>1.662647128633846</v>
      </c>
      <c r="AR117">
        <v>1.6545688242620116</v>
      </c>
      <c r="AS117">
        <v>1.6712630267810202</v>
      </c>
      <c r="AT117">
        <v>1.6665896362741852</v>
      </c>
      <c r="AU117">
        <v>-1</v>
      </c>
    </row>
    <row r="118" spans="1:47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0.38000000000000017</v>
      </c>
      <c r="I118">
        <v>0.32182933836118316</v>
      </c>
      <c r="J118">
        <v>0.47914289875457433</v>
      </c>
      <c r="K118">
        <v>0.47691375600685904</v>
      </c>
      <c r="L118">
        <v>0.19831184009415959</v>
      </c>
      <c r="M118">
        <v>0.41005281113146153</v>
      </c>
      <c r="N118">
        <v>0.53212231723956871</v>
      </c>
      <c r="O118">
        <v>0.54818579874791062</v>
      </c>
      <c r="P118">
        <v>0.59179350964093413</v>
      </c>
      <c r="Q118">
        <v>0.58756692404547917</v>
      </c>
      <c r="R118">
        <v>0.42929269370233492</v>
      </c>
      <c r="S118">
        <v>0.45195266273561402</v>
      </c>
      <c r="T118">
        <v>0.45212689016867946</v>
      </c>
      <c r="U118">
        <v>0.49684557818686065</v>
      </c>
      <c r="V118">
        <v>0.48259024790899541</v>
      </c>
      <c r="W118">
        <v>0.30973838126240538</v>
      </c>
      <c r="X118">
        <v>0.45426911699868466</v>
      </c>
      <c r="Y118">
        <v>0.46533044565264919</v>
      </c>
      <c r="Z118">
        <v>0.46604149032679537</v>
      </c>
      <c r="AA118">
        <v>0.47258927639449538</v>
      </c>
      <c r="AB118">
        <v>0.47767534247375781</v>
      </c>
      <c r="AC118">
        <v>0.48158995495992779</v>
      </c>
      <c r="AD118">
        <v>0.48557973719116643</v>
      </c>
      <c r="AE118">
        <v>0.48885492307654926</v>
      </c>
      <c r="AF118">
        <v>0.49201011006014012</v>
      </c>
      <c r="AG118">
        <v>0.49145670444086847</v>
      </c>
      <c r="AH118">
        <v>0.49777031461567223</v>
      </c>
      <c r="AI118">
        <v>0.49634416710396173</v>
      </c>
      <c r="AJ118">
        <v>0.49802418073008886</v>
      </c>
      <c r="AK118">
        <v>0.50244100599404895</v>
      </c>
      <c r="AL118">
        <v>0.50362380056820366</v>
      </c>
      <c r="AM118">
        <v>0.50418612709745902</v>
      </c>
      <c r="AN118">
        <v>0.50367917578686039</v>
      </c>
      <c r="AO118">
        <v>0.50219783267930218</v>
      </c>
      <c r="AP118">
        <v>0.50371555288121717</v>
      </c>
      <c r="AQ118">
        <v>0.50258921102836607</v>
      </c>
      <c r="AR118">
        <v>0.49761804562000594</v>
      </c>
      <c r="AS118">
        <v>0.50725719310206119</v>
      </c>
      <c r="AT118">
        <v>0.50450510334875309</v>
      </c>
      <c r="AU118">
        <v>-1</v>
      </c>
    </row>
    <row r="119" spans="1:47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0.38000000000000017</v>
      </c>
      <c r="G119">
        <v>33.108426907792975</v>
      </c>
      <c r="H119">
        <v>5.8962274426033057</v>
      </c>
      <c r="I119">
        <v>0.20382249032914998</v>
      </c>
      <c r="J119">
        <v>2.703879402028312E-4</v>
      </c>
      <c r="K119">
        <v>0.52348187827356263</v>
      </c>
      <c r="L119">
        <v>3.8977744305815056E-2</v>
      </c>
      <c r="M119">
        <v>2.8482925770589006E-5</v>
      </c>
      <c r="N119">
        <v>2.2028647085606374E-3</v>
      </c>
      <c r="O119">
        <v>6.4541206358581302</v>
      </c>
      <c r="P119">
        <v>1.0904668781855847E-2</v>
      </c>
      <c r="Q119">
        <v>1.7426775064534268</v>
      </c>
      <c r="R119">
        <v>4.0640093724395948E-2</v>
      </c>
      <c r="S119">
        <v>5.6273681975019085E-2</v>
      </c>
      <c r="T119">
        <v>3.5851416176501588E-2</v>
      </c>
      <c r="U119">
        <v>0.11578756613745272</v>
      </c>
      <c r="V119">
        <v>0.17155372961469992</v>
      </c>
      <c r="W119">
        <v>0.13149005542677336</v>
      </c>
      <c r="X119">
        <v>-1.4023576261787061</v>
      </c>
      <c r="Y119">
        <v>3.3495863156749488</v>
      </c>
      <c r="Z119">
        <v>1.6248686120336215</v>
      </c>
      <c r="AA119">
        <v>-1.4055918425652389</v>
      </c>
      <c r="AB119">
        <v>0.69124203010521545</v>
      </c>
      <c r="AC119">
        <v>-1.291152029949737</v>
      </c>
      <c r="AD119">
        <v>-0.5001147110920523</v>
      </c>
      <c r="AE119">
        <v>2.0970390444100491</v>
      </c>
      <c r="AF119">
        <v>-3.2381153628700279</v>
      </c>
      <c r="AG119">
        <v>-8.1961386432131089</v>
      </c>
      <c r="AH119">
        <v>3.1456539825206455</v>
      </c>
      <c r="AI119">
        <v>2.5176698665417798</v>
      </c>
      <c r="AJ119">
        <v>3.8146206982194846</v>
      </c>
      <c r="AK119">
        <v>5.6949788739164751</v>
      </c>
      <c r="AL119">
        <v>-1.0080039161377252</v>
      </c>
      <c r="AM119">
        <v>-1.0187941342546287</v>
      </c>
      <c r="AN119">
        <v>-3.8885402963907918</v>
      </c>
      <c r="AO119">
        <v>-8.0246682161532785</v>
      </c>
      <c r="AP119">
        <v>-5.9552535025905149</v>
      </c>
      <c r="AQ119">
        <v>-9.0572824381010637</v>
      </c>
      <c r="AR119">
        <v>-12.010741663445332</v>
      </c>
      <c r="AS119">
        <v>-13.204093394704321</v>
      </c>
      <c r="AT119">
        <v>-5.8411771174403269</v>
      </c>
      <c r="AU119">
        <v>-1</v>
      </c>
    </row>
    <row r="120" spans="1:47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0.38000000000000017</v>
      </c>
      <c r="G120">
        <v>33.108426907792975</v>
      </c>
      <c r="H120">
        <v>0.67838065620419519</v>
      </c>
      <c r="I120">
        <v>1.8528150475323347E-3</v>
      </c>
      <c r="J120">
        <v>2.1454696322609109E-5</v>
      </c>
      <c r="K120">
        <v>9.1952341950734991E-3</v>
      </c>
      <c r="L120">
        <v>4.4127773347483226E-4</v>
      </c>
      <c r="M120">
        <v>1.0812906727485768E-6</v>
      </c>
      <c r="N120">
        <v>3.307697661743275E-4</v>
      </c>
      <c r="O120">
        <v>0.2148144750443402</v>
      </c>
      <c r="P120">
        <v>3.5471786768365908E-4</v>
      </c>
      <c r="Q120">
        <v>8.863108192403199E-2</v>
      </c>
      <c r="R120">
        <v>9.1046068997731376E-4</v>
      </c>
      <c r="S120">
        <v>1.8872770259763798E-3</v>
      </c>
      <c r="T120">
        <v>9.684786111944137E-4</v>
      </c>
      <c r="U120">
        <v>7.5836093598382762E-3</v>
      </c>
      <c r="V120">
        <v>4.121231057879148E-3</v>
      </c>
      <c r="W120">
        <v>3.7495356838567813E-2</v>
      </c>
      <c r="X120">
        <v>1.5729945152650973</v>
      </c>
      <c r="Y120">
        <v>1.5920303259562627</v>
      </c>
      <c r="Z120">
        <v>1.5932462066139714</v>
      </c>
      <c r="AA120">
        <v>1.6043995567106062</v>
      </c>
      <c r="AB120">
        <v>1.6130098288438315</v>
      </c>
      <c r="AC120">
        <v>1.6196057570267013</v>
      </c>
      <c r="AD120">
        <v>1.6263008155924481</v>
      </c>
      <c r="AE120">
        <v>1.631776215060887</v>
      </c>
      <c r="AF120">
        <v>1.6370336830989218</v>
      </c>
      <c r="AG120">
        <v>1.63611276855675</v>
      </c>
      <c r="AH120">
        <v>1.6465885780986567</v>
      </c>
      <c r="AI120">
        <v>1.6442280891899048</v>
      </c>
      <c r="AJ120">
        <v>1.6470084100455735</v>
      </c>
      <c r="AK120">
        <v>1.6542956973133578</v>
      </c>
      <c r="AL120">
        <v>1.656241738484916</v>
      </c>
      <c r="AM120">
        <v>1.657166127717091</v>
      </c>
      <c r="AN120">
        <v>1.6563327908015077</v>
      </c>
      <c r="AO120">
        <v>1.6538953226926654</v>
      </c>
      <c r="AP120">
        <v>1.6563926021747506</v>
      </c>
      <c r="AQ120">
        <v>1.6545396631426961</v>
      </c>
      <c r="AR120">
        <v>1.6463367113652316</v>
      </c>
      <c r="AS120">
        <v>1.662205477221087</v>
      </c>
      <c r="AT120">
        <v>1.6576902526704531</v>
      </c>
      <c r="AU120">
        <v>-1</v>
      </c>
    </row>
    <row r="121" spans="1:47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0.39000000000000018</v>
      </c>
      <c r="I121">
        <v>0.30921367528121479</v>
      </c>
      <c r="J121">
        <v>0.46831215839815943</v>
      </c>
      <c r="K121">
        <v>0.46070474151793406</v>
      </c>
      <c r="L121">
        <v>0.19041287920878763</v>
      </c>
      <c r="M121">
        <v>0.3959118082187591</v>
      </c>
      <c r="N121">
        <v>0.52309236034910311</v>
      </c>
      <c r="O121">
        <v>0.53158980858795979</v>
      </c>
      <c r="P121">
        <v>0.57630427952948815</v>
      </c>
      <c r="Q121">
        <v>0.57601111477972045</v>
      </c>
      <c r="R121">
        <v>0.4141546038799509</v>
      </c>
      <c r="S121">
        <v>0.43668175044747426</v>
      </c>
      <c r="T121">
        <v>0.43654140239481698</v>
      </c>
      <c r="U121">
        <v>0.48519054226230562</v>
      </c>
      <c r="V121">
        <v>0.46925310744754284</v>
      </c>
      <c r="W121">
        <v>0.30251039689702047</v>
      </c>
      <c r="X121">
        <v>0.44797587995345045</v>
      </c>
      <c r="Y121">
        <v>0.45848660248292927</v>
      </c>
      <c r="Z121">
        <v>0.45952778959466078</v>
      </c>
      <c r="AA121">
        <v>0.46603442395718186</v>
      </c>
      <c r="AB121">
        <v>0.47102143085516585</v>
      </c>
      <c r="AC121">
        <v>0.47481912546404942</v>
      </c>
      <c r="AD121">
        <v>0.47875584311620334</v>
      </c>
      <c r="AE121">
        <v>0.48193922689532137</v>
      </c>
      <c r="AF121">
        <v>0.48495278632590388</v>
      </c>
      <c r="AG121">
        <v>0.48419281247231427</v>
      </c>
      <c r="AH121">
        <v>0.49057524566604888</v>
      </c>
      <c r="AI121">
        <v>0.48917116944600075</v>
      </c>
      <c r="AJ121">
        <v>0.49077015592522327</v>
      </c>
      <c r="AK121">
        <v>0.49494314006076678</v>
      </c>
      <c r="AL121">
        <v>0.49605653219020729</v>
      </c>
      <c r="AM121">
        <v>0.49654271124734617</v>
      </c>
      <c r="AN121">
        <v>0.49600174226363419</v>
      </c>
      <c r="AO121">
        <v>0.4944880111590233</v>
      </c>
      <c r="AP121">
        <v>0.4959072342191766</v>
      </c>
      <c r="AQ121">
        <v>0.49470160910148542</v>
      </c>
      <c r="AR121">
        <v>0.48971953516225269</v>
      </c>
      <c r="AS121">
        <v>0.49876503917024112</v>
      </c>
      <c r="AT121">
        <v>0.49614008611988436</v>
      </c>
      <c r="AU121">
        <v>-1</v>
      </c>
    </row>
    <row r="122" spans="1:47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0.39000000000000018</v>
      </c>
      <c r="G122">
        <v>33.209477357530368</v>
      </c>
      <c r="H122">
        <v>6.0217363030062252</v>
      </c>
      <c r="I122">
        <v>0.20174709244499581</v>
      </c>
      <c r="J122">
        <v>2.6953407556439625E-4</v>
      </c>
      <c r="K122">
        <v>0.52172002832152942</v>
      </c>
      <c r="L122">
        <v>3.8828203694529773E-2</v>
      </c>
      <c r="M122">
        <v>2.8641602806103281E-5</v>
      </c>
      <c r="N122">
        <v>2.227594254853334E-3</v>
      </c>
      <c r="O122">
        <v>6.4930809362540982</v>
      </c>
      <c r="P122">
        <v>1.0924892648843082E-2</v>
      </c>
      <c r="Q122">
        <v>1.7495802965433886</v>
      </c>
      <c r="R122">
        <v>4.0693701475479203E-2</v>
      </c>
      <c r="S122">
        <v>5.682046792049622E-2</v>
      </c>
      <c r="T122">
        <v>3.5997115205952897E-2</v>
      </c>
      <c r="U122">
        <v>0.11587519761169969</v>
      </c>
      <c r="V122">
        <v>0.17121210722412997</v>
      </c>
      <c r="W122">
        <v>0.12346741945501073</v>
      </c>
      <c r="X122">
        <v>-1.3789665287179054</v>
      </c>
      <c r="Y122">
        <v>3.3320908379489129</v>
      </c>
      <c r="Z122">
        <v>1.6387999198165482</v>
      </c>
      <c r="AA122">
        <v>-1.3911096230243611</v>
      </c>
      <c r="AB122">
        <v>0.72770899325674032</v>
      </c>
      <c r="AC122">
        <v>-1.2723033334935028</v>
      </c>
      <c r="AD122">
        <v>-0.45622777859663993</v>
      </c>
      <c r="AE122">
        <v>2.129147883341274</v>
      </c>
      <c r="AF122">
        <v>-3.1904142119074659</v>
      </c>
      <c r="AG122">
        <v>-8.1310033029428173</v>
      </c>
      <c r="AH122">
        <v>3.1773508087407341</v>
      </c>
      <c r="AI122">
        <v>2.5366147353257982</v>
      </c>
      <c r="AJ122">
        <v>3.8460150623776337</v>
      </c>
      <c r="AK122">
        <v>5.7013788638379319</v>
      </c>
      <c r="AL122">
        <v>-0.94707586138229283</v>
      </c>
      <c r="AM122">
        <v>-0.95952931558276233</v>
      </c>
      <c r="AN122">
        <v>-3.8163385204682161</v>
      </c>
      <c r="AO122">
        <v>-7.9452001473820504</v>
      </c>
      <c r="AP122">
        <v>-5.8497880470485422</v>
      </c>
      <c r="AQ122">
        <v>-8.9418896328428339</v>
      </c>
      <c r="AR122">
        <v>-11.864591235224768</v>
      </c>
      <c r="AS122">
        <v>-13.029184984617064</v>
      </c>
      <c r="AT122">
        <v>-5.6992842379187394</v>
      </c>
      <c r="AU122">
        <v>-1</v>
      </c>
    </row>
    <row r="123" spans="1:47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0.39000000000000018</v>
      </c>
      <c r="G123">
        <v>33.209477357530368</v>
      </c>
      <c r="H123">
        <v>0.67870952396169537</v>
      </c>
      <c r="I123">
        <v>1.8216800144302448E-3</v>
      </c>
      <c r="J123">
        <v>2.1275562676100089E-5</v>
      </c>
      <c r="K123">
        <v>9.0652065841955037E-3</v>
      </c>
      <c r="L123">
        <v>4.3371989711229737E-4</v>
      </c>
      <c r="M123">
        <v>1.0657253145065887E-6</v>
      </c>
      <c r="N123">
        <v>3.2895216757590322E-4</v>
      </c>
      <c r="O123">
        <v>0.21218343199859041</v>
      </c>
      <c r="P123">
        <v>3.5111338264086502E-4</v>
      </c>
      <c r="Q123">
        <v>8.8023028557566052E-2</v>
      </c>
      <c r="R123">
        <v>8.9699328527824093E-4</v>
      </c>
      <c r="S123">
        <v>1.8607807052717221E-3</v>
      </c>
      <c r="T123">
        <v>9.5454427909777081E-4</v>
      </c>
      <c r="U123">
        <v>7.5170060033411283E-3</v>
      </c>
      <c r="V123">
        <v>4.0762871164381582E-3</v>
      </c>
      <c r="W123">
        <v>3.7168379434493491E-2</v>
      </c>
      <c r="X123">
        <v>1.5668283171889885</v>
      </c>
      <c r="Y123">
        <v>1.5851027561334936</v>
      </c>
      <c r="Z123">
        <v>1.5869015574923264</v>
      </c>
      <c r="AA123">
        <v>1.5980968482105795</v>
      </c>
      <c r="AB123">
        <v>1.6066246650847302</v>
      </c>
      <c r="AC123">
        <v>1.6130885117519871</v>
      </c>
      <c r="AD123">
        <v>1.619761753685719</v>
      </c>
      <c r="AE123">
        <v>1.6251379598259146</v>
      </c>
      <c r="AF123">
        <v>1.6302110245125097</v>
      </c>
      <c r="AG123">
        <v>1.6289331645332694</v>
      </c>
      <c r="AH123">
        <v>1.6396339845331862</v>
      </c>
      <c r="AI123">
        <v>1.6372859036515308</v>
      </c>
      <c r="AJ123">
        <v>1.6399596733554462</v>
      </c>
      <c r="AK123">
        <v>1.6469171458447327</v>
      </c>
      <c r="AL123">
        <v>1.6487685044903877</v>
      </c>
      <c r="AM123">
        <v>1.6495762757344969</v>
      </c>
      <c r="AN123">
        <v>1.6486774479333273</v>
      </c>
      <c r="AO123">
        <v>1.6461597538068282</v>
      </c>
      <c r="AP123">
        <v>1.6485203711620873</v>
      </c>
      <c r="AQ123">
        <v>1.6465152511756105</v>
      </c>
      <c r="AR123">
        <v>1.6382033534470004</v>
      </c>
      <c r="AS123">
        <v>1.653263578670936</v>
      </c>
      <c r="AT123">
        <v>1.6489073548816586</v>
      </c>
      <c r="AU123">
        <v>-1</v>
      </c>
    </row>
    <row r="124" spans="1:47" s="417" customFormat="1" x14ac:dyDescent="0.35">
      <c r="A124" s="417" t="str">
        <f t="shared" si="1"/>
        <v>RIDGEVIF0.4</v>
      </c>
      <c r="B124" s="417" t="s">
        <v>375</v>
      </c>
      <c r="C124" s="417" t="s">
        <v>378</v>
      </c>
      <c r="D124" s="417" t="s">
        <v>28</v>
      </c>
      <c r="E124" s="417">
        <v>0.40000000000000019</v>
      </c>
      <c r="I124" s="417">
        <v>0.29736974662821775</v>
      </c>
      <c r="J124" s="417">
        <v>0.45793412867958511</v>
      </c>
      <c r="K124" s="417">
        <v>0.44534871117133434</v>
      </c>
      <c r="L124" s="417">
        <v>0.18302985596759946</v>
      </c>
      <c r="M124" s="417">
        <v>0.38256636612922501</v>
      </c>
      <c r="N124" s="417">
        <v>0.51431524722294952</v>
      </c>
      <c r="O124" s="417">
        <v>0.51576871622575104</v>
      </c>
      <c r="P124" s="417">
        <v>0.56143854667891491</v>
      </c>
      <c r="Q124" s="417">
        <v>0.56480196680038353</v>
      </c>
      <c r="R124" s="417">
        <v>0.39985942622852849</v>
      </c>
      <c r="S124" s="417">
        <v>0.42223063296912139</v>
      </c>
      <c r="T124" s="417">
        <v>0.42179975031332356</v>
      </c>
      <c r="U124" s="417">
        <v>0.47403124977355965</v>
      </c>
      <c r="V124" s="417">
        <v>0.45655362255071824</v>
      </c>
      <c r="W124" s="417">
        <v>0.29563099353064998</v>
      </c>
      <c r="X124" s="417">
        <v>0.44181739699755218</v>
      </c>
      <c r="Y124" s="417">
        <v>0.45180156524912896</v>
      </c>
      <c r="Z124" s="417">
        <v>0.45315455815150252</v>
      </c>
      <c r="AA124" s="417">
        <v>0.45961661237677515</v>
      </c>
      <c r="AB124" s="417">
        <v>0.46450724754804124</v>
      </c>
      <c r="AC124" s="417">
        <v>0.46819344970777355</v>
      </c>
      <c r="AD124" s="417">
        <v>0.47207775489249282</v>
      </c>
      <c r="AE124" s="417">
        <v>0.47517363534939205</v>
      </c>
      <c r="AF124" s="417">
        <v>0.47805339551464243</v>
      </c>
      <c r="AG124" s="417">
        <v>0.47710456018179542</v>
      </c>
      <c r="AH124" s="417">
        <v>0.48354415823752966</v>
      </c>
      <c r="AI124" s="417">
        <v>0.4821647620458509</v>
      </c>
      <c r="AJ124" s="417">
        <v>0.48368777740912644</v>
      </c>
      <c r="AK124" s="417">
        <v>0.48762844805939382</v>
      </c>
      <c r="AL124" s="417">
        <v>0.48867711282899373</v>
      </c>
      <c r="AM124" s="417">
        <v>0.48909303879351423</v>
      </c>
      <c r="AN124" s="417">
        <v>0.48852237768463136</v>
      </c>
      <c r="AO124" s="417">
        <v>0.48698165149998235</v>
      </c>
      <c r="AP124" s="417">
        <v>0.48830796584502062</v>
      </c>
      <c r="AQ124" s="417">
        <v>0.48703104671342307</v>
      </c>
      <c r="AR124" s="417">
        <v>0.48204653801525804</v>
      </c>
      <c r="AS124" s="417">
        <v>0.49052217084432342</v>
      </c>
      <c r="AT124" s="417">
        <v>0.48802156968251792</v>
      </c>
      <c r="AU124" s="417">
        <v>-1</v>
      </c>
    </row>
    <row r="125" spans="1:47" s="417" customFormat="1" x14ac:dyDescent="0.35">
      <c r="A125" s="417" t="str">
        <f t="shared" si="1"/>
        <v>RIDGE0.4</v>
      </c>
      <c r="B125" s="417" t="s">
        <v>375</v>
      </c>
      <c r="C125" s="417" t="s">
        <v>379</v>
      </c>
      <c r="D125" s="417" t="s">
        <v>28</v>
      </c>
      <c r="E125" s="417">
        <v>0.40000000000000019</v>
      </c>
      <c r="G125" s="417">
        <v>33.308555070286097</v>
      </c>
      <c r="H125" s="417">
        <v>6.1459987585847253</v>
      </c>
      <c r="I125" s="417">
        <v>0.1997531577854906</v>
      </c>
      <c r="J125" s="417">
        <v>2.6873129449903266E-4</v>
      </c>
      <c r="K125" s="417">
        <v>0.51998526776277965</v>
      </c>
      <c r="L125" s="417">
        <v>3.8682978759576339E-2</v>
      </c>
      <c r="M125" s="417">
        <v>2.8793727565784984E-5</v>
      </c>
      <c r="N125" s="417">
        <v>2.2513721515008277E-3</v>
      </c>
      <c r="O125" s="417">
        <v>6.5301252509322705</v>
      </c>
      <c r="P125" s="417">
        <v>1.094380492350369E-2</v>
      </c>
      <c r="Q125" s="417">
        <v>1.7562234244104984</v>
      </c>
      <c r="R125" s="417">
        <v>4.0742667096607982E-2</v>
      </c>
      <c r="S125" s="417">
        <v>5.7340513958931041E-2</v>
      </c>
      <c r="T125" s="417">
        <v>3.6134885538106384E-2</v>
      </c>
      <c r="U125" s="417">
        <v>0.11596309182641432</v>
      </c>
      <c r="V125" s="417">
        <v>0.17086851413657081</v>
      </c>
      <c r="W125" s="417">
        <v>0.11579532061827039</v>
      </c>
      <c r="X125" s="417">
        <v>-1.3556082635361408</v>
      </c>
      <c r="Y125" s="417">
        <v>3.3150487043747274</v>
      </c>
      <c r="Z125" s="417">
        <v>1.6520021168958599</v>
      </c>
      <c r="AA125" s="417">
        <v>-1.3762382375502797</v>
      </c>
      <c r="AB125" s="417">
        <v>0.76260656881913502</v>
      </c>
      <c r="AC125" s="417">
        <v>-1.2532418031622186</v>
      </c>
      <c r="AD125" s="417">
        <v>-0.4143275132154543</v>
      </c>
      <c r="AE125" s="417">
        <v>2.159114878129027</v>
      </c>
      <c r="AF125" s="417">
        <v>-3.1439581986796896</v>
      </c>
      <c r="AG125" s="417">
        <v>-8.0663849973135502</v>
      </c>
      <c r="AH125" s="417">
        <v>3.2066623641418479</v>
      </c>
      <c r="AI125" s="417">
        <v>2.553228514461042</v>
      </c>
      <c r="AJ125" s="417">
        <v>3.8739567273085878</v>
      </c>
      <c r="AK125" s="417">
        <v>5.7049860916374922</v>
      </c>
      <c r="AL125" s="417">
        <v>-0.88992776629621717</v>
      </c>
      <c r="AM125" s="417">
        <v>-0.90388787390112257</v>
      </c>
      <c r="AN125" s="417">
        <v>-3.7475249128581902</v>
      </c>
      <c r="AO125" s="417">
        <v>-7.8682744937954823</v>
      </c>
      <c r="AP125" s="417">
        <v>-5.7491379912589338</v>
      </c>
      <c r="AQ125" s="417">
        <v>-8.830828586060413</v>
      </c>
      <c r="AR125" s="417">
        <v>-11.72333600998957</v>
      </c>
      <c r="AS125" s="417">
        <v>-12.860657595386201</v>
      </c>
      <c r="AT125" s="417">
        <v>-5.5640616758329369</v>
      </c>
      <c r="AU125" s="417">
        <v>-1</v>
      </c>
    </row>
    <row r="126" spans="1:47" s="417" customFormat="1" x14ac:dyDescent="0.35">
      <c r="A126" s="417" t="str">
        <f t="shared" si="1"/>
        <v>RIDGESEB0.4</v>
      </c>
      <c r="B126" s="417" t="s">
        <v>375</v>
      </c>
      <c r="C126" s="417" t="s">
        <v>380</v>
      </c>
      <c r="D126" s="417" t="s">
        <v>28</v>
      </c>
      <c r="E126" s="417">
        <v>0.40000000000000019</v>
      </c>
      <c r="G126" s="417">
        <v>33.308555070286097</v>
      </c>
      <c r="H126" s="417">
        <v>0.67903666976455668</v>
      </c>
      <c r="I126" s="417">
        <v>1.7917808524073862E-3</v>
      </c>
      <c r="J126" s="417">
        <v>2.1101270094731482E-5</v>
      </c>
      <c r="K126" s="417">
        <v>8.9394380066607371E-3</v>
      </c>
      <c r="L126" s="417">
        <v>4.2649692821304549E-4</v>
      </c>
      <c r="M126" s="417">
        <v>1.0507350021580403E-6</v>
      </c>
      <c r="N126" s="417">
        <v>3.2715383533849245E-4</v>
      </c>
      <c r="O126" s="417">
        <v>0.20962563800139497</v>
      </c>
      <c r="P126" s="417">
        <v>3.4758924198772753E-4</v>
      </c>
      <c r="Q126" s="417">
        <v>8.7422400581121995E-2</v>
      </c>
      <c r="R126" s="417">
        <v>8.8400631410059233E-4</v>
      </c>
      <c r="S126" s="417">
        <v>1.8351911006725162E-3</v>
      </c>
      <c r="T126" s="417">
        <v>9.4108807684407426E-4</v>
      </c>
      <c r="U126" s="417">
        <v>7.4522252384691037E-3</v>
      </c>
      <c r="V126" s="417">
        <v>4.0327456991153749E-3</v>
      </c>
      <c r="W126" s="417">
        <v>3.6852945700256858E-2</v>
      </c>
      <c r="X126" s="417">
        <v>1.5606634342848145</v>
      </c>
      <c r="Y126" s="417">
        <v>1.5781988203180801</v>
      </c>
      <c r="Z126" s="417">
        <v>1.5805601396853839</v>
      </c>
      <c r="AA126" s="417">
        <v>1.5917897636220835</v>
      </c>
      <c r="AB126" s="417">
        <v>1.6002362200590206</v>
      </c>
      <c r="AC126" s="417">
        <v>1.6065731907351875</v>
      </c>
      <c r="AD126" s="417">
        <v>1.6132237865367822</v>
      </c>
      <c r="AE126" s="417">
        <v>1.6185048937931101</v>
      </c>
      <c r="AF126" s="417">
        <v>1.6234019094415588</v>
      </c>
      <c r="AG126" s="417">
        <v>1.6217900537595622</v>
      </c>
      <c r="AH126" s="417">
        <v>1.6326982199798241</v>
      </c>
      <c r="AI126" s="417">
        <v>1.6303677749523924</v>
      </c>
      <c r="AJ126" s="417">
        <v>1.6329406687334433</v>
      </c>
      <c r="AK126" s="417">
        <v>1.6395790709438973</v>
      </c>
      <c r="AL126" s="417">
        <v>1.6413411147859327</v>
      </c>
      <c r="AM126" s="417">
        <v>1.642039460553697</v>
      </c>
      <c r="AN126" s="417">
        <v>1.6410812363760072</v>
      </c>
      <c r="AO126" s="417">
        <v>1.6384913308867073</v>
      </c>
      <c r="AP126" s="417">
        <v>1.6407210626358557</v>
      </c>
      <c r="AQ126" s="417">
        <v>1.6385744259854267</v>
      </c>
      <c r="AR126" s="417">
        <v>1.6301678842910032</v>
      </c>
      <c r="AS126" s="417">
        <v>1.6444367339507622</v>
      </c>
      <c r="AT126" s="417">
        <v>1.6402398446663105</v>
      </c>
      <c r="AU126" s="417">
        <v>-1</v>
      </c>
    </row>
    <row r="127" spans="1:47" x14ac:dyDescent="0.35">
      <c r="A127" t="str">
        <f t="shared" si="1"/>
        <v>RIDGEVIF0.41</v>
      </c>
      <c r="B127" t="s">
        <v>375</v>
      </c>
      <c r="C127" t="s">
        <v>378</v>
      </c>
      <c r="D127" t="s">
        <v>28</v>
      </c>
      <c r="E127">
        <v>0.4100000000000002</v>
      </c>
      <c r="I127">
        <v>0.28623498404185055</v>
      </c>
      <c r="J127">
        <v>0.44798010632234786</v>
      </c>
      <c r="K127">
        <v>0.43078560348287614</v>
      </c>
      <c r="L127">
        <v>0.17611768030479377</v>
      </c>
      <c r="M127">
        <v>0.3699561084532284</v>
      </c>
      <c r="N127">
        <v>0.50578049082922116</v>
      </c>
      <c r="O127">
        <v>0.50067372022663659</v>
      </c>
      <c r="P127">
        <v>0.54716243239345241</v>
      </c>
      <c r="Q127">
        <v>0.55392534854405218</v>
      </c>
      <c r="R127">
        <v>0.38634416353264051</v>
      </c>
      <c r="S127">
        <v>0.40854005937664334</v>
      </c>
      <c r="T127">
        <v>0.40784053176715229</v>
      </c>
      <c r="U127">
        <v>0.46333650087284467</v>
      </c>
      <c r="V127">
        <v>0.44444875045916882</v>
      </c>
      <c r="W127">
        <v>0.28907500286815974</v>
      </c>
      <c r="X127">
        <v>0.43578956060288732</v>
      </c>
      <c r="Y127">
        <v>0.44527010746776774</v>
      </c>
      <c r="Z127">
        <v>0.44691748595932052</v>
      </c>
      <c r="AA127">
        <v>0.45333197171735368</v>
      </c>
      <c r="AB127">
        <v>0.45812883237879021</v>
      </c>
      <c r="AC127">
        <v>0.46170861503826227</v>
      </c>
      <c r="AD127">
        <v>0.46554116591389116</v>
      </c>
      <c r="AE127">
        <v>0.46855355222210709</v>
      </c>
      <c r="AF127">
        <v>0.47130680369967826</v>
      </c>
      <c r="AG127">
        <v>0.47018533512189847</v>
      </c>
      <c r="AH127">
        <v>0.47667151107039585</v>
      </c>
      <c r="AI127">
        <v>0.47531892607888687</v>
      </c>
      <c r="AJ127">
        <v>0.47677063046373747</v>
      </c>
      <c r="AK127">
        <v>0.48048992797725421</v>
      </c>
      <c r="AL127">
        <v>0.4814781592233523</v>
      </c>
      <c r="AM127">
        <v>0.48182922841599413</v>
      </c>
      <c r="AN127">
        <v>0.48123273853440302</v>
      </c>
      <c r="AO127">
        <v>0.47966981982967288</v>
      </c>
      <c r="AP127">
        <v>0.48090844627235868</v>
      </c>
      <c r="AQ127">
        <v>0.47956749205539678</v>
      </c>
      <c r="AR127">
        <v>0.47458803284025058</v>
      </c>
      <c r="AS127">
        <v>0.48251676867794829</v>
      </c>
      <c r="AT127">
        <v>0.48013759736693823</v>
      </c>
      <c r="AU127">
        <v>-1</v>
      </c>
    </row>
    <row r="128" spans="1:47" x14ac:dyDescent="0.35">
      <c r="A128" t="str">
        <f t="shared" si="1"/>
        <v>RIDGE0.41</v>
      </c>
      <c r="B128" t="s">
        <v>375</v>
      </c>
      <c r="C128" t="s">
        <v>379</v>
      </c>
      <c r="D128" t="s">
        <v>28</v>
      </c>
      <c r="E128">
        <v>0.4100000000000002</v>
      </c>
      <c r="G128">
        <v>33.405795915454441</v>
      </c>
      <c r="H128">
        <v>6.2690804845257881</v>
      </c>
      <c r="I128">
        <v>0.19783565108572235</v>
      </c>
      <c r="J128">
        <v>2.6797600574443537E-4</v>
      </c>
      <c r="K128">
        <v>0.51827731930522303</v>
      </c>
      <c r="L128">
        <v>3.8541829357512124E-2</v>
      </c>
      <c r="M128">
        <v>2.8939649577698148E-5</v>
      </c>
      <c r="N128">
        <v>2.2742452837735301E-3</v>
      </c>
      <c r="O128">
        <v>6.5653639458656423</v>
      </c>
      <c r="P128">
        <v>1.0961481715890994E-2</v>
      </c>
      <c r="Q128">
        <v>1.7626188693728444</v>
      </c>
      <c r="R128">
        <v>4.0787291282496856E-2</v>
      </c>
      <c r="S128">
        <v>5.7835462512429825E-2</v>
      </c>
      <c r="T128">
        <v>3.6265207628752481E-2</v>
      </c>
      <c r="U128">
        <v>0.11605102846201105</v>
      </c>
      <c r="V128">
        <v>0.17052334882547024</v>
      </c>
      <c r="W128">
        <v>0.10845222358632177</v>
      </c>
      <c r="X128">
        <v>-1.3323153655209494</v>
      </c>
      <c r="Y128">
        <v>3.2984379498260266</v>
      </c>
      <c r="Z128">
        <v>1.6645178834114411</v>
      </c>
      <c r="AA128">
        <v>-1.3610297958611126</v>
      </c>
      <c r="AB128">
        <v>0.79602059582495044</v>
      </c>
      <c r="AC128">
        <v>-1.2340136170208889</v>
      </c>
      <c r="AD128">
        <v>-0.37429360298874786</v>
      </c>
      <c r="AE128">
        <v>2.1870841655372533</v>
      </c>
      <c r="AF128">
        <v>-3.0986906734267747</v>
      </c>
      <c r="AG128">
        <v>-8.0023015035564491</v>
      </c>
      <c r="AH128">
        <v>3.2337493096698982</v>
      </c>
      <c r="AI128">
        <v>2.5676908335387156</v>
      </c>
      <c r="AJ128">
        <v>3.8987045842267078</v>
      </c>
      <c r="AK128">
        <v>5.7060365003330977</v>
      </c>
      <c r="AL128">
        <v>-0.83628721394595507</v>
      </c>
      <c r="AM128">
        <v>-0.85160713084112494</v>
      </c>
      <c r="AN128">
        <v>-3.6818681011019465</v>
      </c>
      <c r="AO128">
        <v>-7.793728030933373</v>
      </c>
      <c r="AP128">
        <v>-5.6529768897635027</v>
      </c>
      <c r="AQ128">
        <v>-8.7238193245144959</v>
      </c>
      <c r="AR128">
        <v>-11.586684322236541</v>
      </c>
      <c r="AS128">
        <v>-12.698113410609979</v>
      </c>
      <c r="AT128">
        <v>-5.4350679452501813</v>
      </c>
      <c r="AU128">
        <v>-1</v>
      </c>
    </row>
    <row r="129" spans="1:47" x14ac:dyDescent="0.35">
      <c r="A129" t="str">
        <f t="shared" si="1"/>
        <v>RIDGESEB0.41</v>
      </c>
      <c r="B129" t="s">
        <v>375</v>
      </c>
      <c r="C129" t="s">
        <v>380</v>
      </c>
      <c r="D129" t="s">
        <v>28</v>
      </c>
      <c r="E129">
        <v>0.4100000000000002</v>
      </c>
      <c r="G129">
        <v>33.405795915454441</v>
      </c>
      <c r="H129">
        <v>0.67936285026638565</v>
      </c>
      <c r="I129">
        <v>1.7630469854047991E-3</v>
      </c>
      <c r="J129">
        <v>2.093160280926652E-5</v>
      </c>
      <c r="K129">
        <v>8.8177288080431831E-3</v>
      </c>
      <c r="L129">
        <v>4.1958740874404509E-4</v>
      </c>
      <c r="M129">
        <v>1.0362891195635502E-6</v>
      </c>
      <c r="N129">
        <v>3.2537515148791735E-4</v>
      </c>
      <c r="O129">
        <v>0.20713826178536221</v>
      </c>
      <c r="P129">
        <v>3.4414334771428005E-4</v>
      </c>
      <c r="Q129">
        <v>8.6829295574229928E-2</v>
      </c>
      <c r="R129">
        <v>8.7147494556913375E-4</v>
      </c>
      <c r="S129">
        <v>1.8104635243770427E-3</v>
      </c>
      <c r="T129">
        <v>9.2808624131903968E-4</v>
      </c>
      <c r="U129">
        <v>7.3891889783331182E-3</v>
      </c>
      <c r="V129">
        <v>3.9905413484779039E-3</v>
      </c>
      <c r="W129">
        <v>3.6548413126913495E-2</v>
      </c>
      <c r="X129">
        <v>1.5545055977734468</v>
      </c>
      <c r="Y129">
        <v>1.571323657712612</v>
      </c>
      <c r="Z129">
        <v>1.5742277095742911</v>
      </c>
      <c r="AA129">
        <v>1.5854846935626454</v>
      </c>
      <c r="AB129">
        <v>1.59385089832155</v>
      </c>
      <c r="AC129">
        <v>1.6000658938477776</v>
      </c>
      <c r="AD129">
        <v>1.6066930830192641</v>
      </c>
      <c r="AE129">
        <v>1.6118829311888019</v>
      </c>
      <c r="AF129">
        <v>1.6166117596748866</v>
      </c>
      <c r="AG129">
        <v>1.6146872605460116</v>
      </c>
      <c r="AH129">
        <v>1.62578636637403</v>
      </c>
      <c r="AI129">
        <v>1.6234780928937989</v>
      </c>
      <c r="AJ129">
        <v>1.6259553911407876</v>
      </c>
      <c r="AK129">
        <v>1.632285126280842</v>
      </c>
      <c r="AL129">
        <v>1.633962837417934</v>
      </c>
      <c r="AM129">
        <v>1.6345584298400695</v>
      </c>
      <c r="AN129">
        <v>1.6335463497835012</v>
      </c>
      <c r="AO129">
        <v>1.630891525760956</v>
      </c>
      <c r="AP129">
        <v>1.6329958513710596</v>
      </c>
      <c r="AQ129">
        <v>1.6307175577579969</v>
      </c>
      <c r="AR129">
        <v>1.6222294095375192</v>
      </c>
      <c r="AS129">
        <v>1.6357242205845957</v>
      </c>
      <c r="AT129">
        <v>1.6316865606844704</v>
      </c>
      <c r="AU129">
        <v>-1</v>
      </c>
    </row>
    <row r="130" spans="1:47" x14ac:dyDescent="0.35">
      <c r="A130" t="str">
        <f t="shared" si="1"/>
        <v>RIDGEVIF0.42</v>
      </c>
      <c r="B130" t="s">
        <v>375</v>
      </c>
      <c r="C130" t="s">
        <v>378</v>
      </c>
      <c r="D130" t="s">
        <v>28</v>
      </c>
      <c r="E130">
        <v>0.42000000000000021</v>
      </c>
      <c r="I130">
        <v>0.27575307923602954</v>
      </c>
      <c r="J130">
        <v>0.43842382338235419</v>
      </c>
      <c r="K130">
        <v>0.41696062904201348</v>
      </c>
      <c r="L130">
        <v>0.16963613187925708</v>
      </c>
      <c r="M130">
        <v>0.3580263496156082</v>
      </c>
      <c r="N130">
        <v>0.49747821157826833</v>
      </c>
      <c r="O130">
        <v>0.48625989418777216</v>
      </c>
      <c r="P130">
        <v>0.53344438643071501</v>
      </c>
      <c r="Q130">
        <v>0.54336787136078479</v>
      </c>
      <c r="R130">
        <v>0.37355167402540462</v>
      </c>
      <c r="S130">
        <v>0.39555611509621513</v>
      </c>
      <c r="T130">
        <v>0.39460791675828794</v>
      </c>
      <c r="U130">
        <v>0.45307767547973921</v>
      </c>
      <c r="V130">
        <v>0.43289915584675709</v>
      </c>
      <c r="W130">
        <v>0.28281959835823345</v>
      </c>
      <c r="X130">
        <v>0.42988844196105513</v>
      </c>
      <c r="Y130">
        <v>0.43888723684777942</v>
      </c>
      <c r="Z130">
        <v>0.4408124516407026</v>
      </c>
      <c r="AA130">
        <v>0.44717677344846862</v>
      </c>
      <c r="AB130">
        <v>0.45188236969916079</v>
      </c>
      <c r="AC130">
        <v>0.45536048311188498</v>
      </c>
      <c r="AD130">
        <v>0.45914194269918363</v>
      </c>
      <c r="AE130">
        <v>0.46207457976025096</v>
      </c>
      <c r="AF130">
        <v>0.46470812078901236</v>
      </c>
      <c r="AG130">
        <v>0.46342890786919211</v>
      </c>
      <c r="AH130">
        <v>0.46995204241530003</v>
      </c>
      <c r="AI130">
        <v>0.46862798774130004</v>
      </c>
      <c r="AJ130">
        <v>0.47001268295614429</v>
      </c>
      <c r="AK130">
        <v>0.47352099324013075</v>
      </c>
      <c r="AL130">
        <v>0.47445274055043524</v>
      </c>
      <c r="AM130">
        <v>0.47474389987432503</v>
      </c>
      <c r="AN130">
        <v>0.47412503492340491</v>
      </c>
      <c r="AO130">
        <v>0.47254420285543319</v>
      </c>
      <c r="AP130">
        <v>0.47370002312644938</v>
      </c>
      <c r="AQ130">
        <v>0.47230163666465552</v>
      </c>
      <c r="AR130">
        <v>0.46733383327297107</v>
      </c>
      <c r="AS130">
        <v>0.474737852968802</v>
      </c>
      <c r="AT130">
        <v>0.47247708678041078</v>
      </c>
      <c r="AU130">
        <v>-1</v>
      </c>
    </row>
    <row r="131" spans="1:47" x14ac:dyDescent="0.35">
      <c r="A131" t="str">
        <f t="shared" ref="A131:A156" si="2">C131&amp;E131</f>
        <v>RIDGE0.42</v>
      </c>
      <c r="B131" t="s">
        <v>375</v>
      </c>
      <c r="C131" t="s">
        <v>379</v>
      </c>
      <c r="D131" t="s">
        <v>28</v>
      </c>
      <c r="E131">
        <v>0.42000000000000021</v>
      </c>
      <c r="G131">
        <v>33.501325200005368</v>
      </c>
      <c r="H131">
        <v>6.3910414595428593</v>
      </c>
      <c r="I131">
        <v>0.19598994729342462</v>
      </c>
      <c r="J131">
        <v>2.6726491603485124E-4</v>
      </c>
      <c r="K131">
        <v>0.51659583911678197</v>
      </c>
      <c r="L131">
        <v>3.8404533233890432E-2</v>
      </c>
      <c r="M131">
        <v>2.9079693257270682E-5</v>
      </c>
      <c r="N131">
        <v>2.2962574133474582E-3</v>
      </c>
      <c r="O131">
        <v>6.5988992442353478</v>
      </c>
      <c r="P131">
        <v>1.0977993492442368E-2</v>
      </c>
      <c r="Q131">
        <v>1.7687778214002627</v>
      </c>
      <c r="R131">
        <v>4.0827850024312454E-2</v>
      </c>
      <c r="S131">
        <v>5.8306825327854188E-2</v>
      </c>
      <c r="T131">
        <v>3.6388524272303685E-2</v>
      </c>
      <c r="U131">
        <v>0.11613880825372432</v>
      </c>
      <c r="V131">
        <v>0.17017696765535359</v>
      </c>
      <c r="W131">
        <v>0.10141835313639501</v>
      </c>
      <c r="X131">
        <v>-1.3091161254800454</v>
      </c>
      <c r="Y131">
        <v>3.2822380519017167</v>
      </c>
      <c r="Z131">
        <v>1.6763866152981417</v>
      </c>
      <c r="AA131">
        <v>-1.3455313416468511</v>
      </c>
      <c r="AB131">
        <v>0.82803071648050741</v>
      </c>
      <c r="AC131">
        <v>-1.2146599502105269</v>
      </c>
      <c r="AD131">
        <v>-0.33601539852041418</v>
      </c>
      <c r="AE131">
        <v>2.2131878292046721</v>
      </c>
      <c r="AF131">
        <v>-3.0545591303256927</v>
      </c>
      <c r="AG131">
        <v>-7.9387680586722711</v>
      </c>
      <c r="AH131">
        <v>3.2587591345670508</v>
      </c>
      <c r="AI131">
        <v>2.5801655263744006</v>
      </c>
      <c r="AJ131">
        <v>3.9204951934947738</v>
      </c>
      <c r="AK131">
        <v>5.704744705184198</v>
      </c>
      <c r="AL131">
        <v>-0.7859055035250323</v>
      </c>
      <c r="AM131">
        <v>-0.8024474808279306</v>
      </c>
      <c r="AN131">
        <v>-3.6191567954217532</v>
      </c>
      <c r="AO131">
        <v>-7.7214122168407702</v>
      </c>
      <c r="AP131">
        <v>-5.5610065746454014</v>
      </c>
      <c r="AQ131">
        <v>-8.620606102385624</v>
      </c>
      <c r="AR131">
        <v>-11.454368887461911</v>
      </c>
      <c r="AS131">
        <v>-12.541188246368952</v>
      </c>
      <c r="AT131">
        <v>-5.311898893711307</v>
      </c>
      <c r="AU131">
        <v>-1</v>
      </c>
    </row>
    <row r="132" spans="1:47" x14ac:dyDescent="0.35">
      <c r="A132" t="str">
        <f t="shared" si="2"/>
        <v>RIDGESEB0.42</v>
      </c>
      <c r="B132" t="s">
        <v>375</v>
      </c>
      <c r="C132" t="s">
        <v>380</v>
      </c>
      <c r="D132" t="s">
        <v>28</v>
      </c>
      <c r="E132">
        <v>0.42000000000000021</v>
      </c>
      <c r="G132">
        <v>33.501325200005368</v>
      </c>
      <c r="H132">
        <v>0.67968875645524751</v>
      </c>
      <c r="I132">
        <v>1.735413128101168E-3</v>
      </c>
      <c r="J132">
        <v>2.076635894434963E-5</v>
      </c>
      <c r="K132">
        <v>8.6998914711587071E-3</v>
      </c>
      <c r="L132">
        <v>4.1297171981655146E-4</v>
      </c>
      <c r="M132">
        <v>1.0223591668880542E-6</v>
      </c>
      <c r="N132">
        <v>3.2361641446278081E-4</v>
      </c>
      <c r="O132">
        <v>0.20471860710886755</v>
      </c>
      <c r="P132">
        <v>3.4077363038958661E-4</v>
      </c>
      <c r="Q132">
        <v>8.624378310828619E-2</v>
      </c>
      <c r="R132">
        <v>8.5937602704143216E-4</v>
      </c>
      <c r="S132">
        <v>1.7865561492587439E-3</v>
      </c>
      <c r="T132">
        <v>9.155165556460215E-4</v>
      </c>
      <c r="U132">
        <v>7.3278236879294857E-3</v>
      </c>
      <c r="V132">
        <v>3.9496126291515927E-3</v>
      </c>
      <c r="W132">
        <v>3.6254186927698918E-2</v>
      </c>
      <c r="X132">
        <v>1.5483599399418064</v>
      </c>
      <c r="Y132">
        <v>1.5644818091860002</v>
      </c>
      <c r="Z132">
        <v>1.5679094181916022</v>
      </c>
      <c r="AA132">
        <v>1.5791873669286591</v>
      </c>
      <c r="AB132">
        <v>1.587474437963069</v>
      </c>
      <c r="AC132">
        <v>1.5935720782882774</v>
      </c>
      <c r="AD132">
        <v>1.6001751650686329</v>
      </c>
      <c r="AE132">
        <v>1.6052773600794357</v>
      </c>
      <c r="AF132">
        <v>1.6098454075886137</v>
      </c>
      <c r="AG132">
        <v>1.6076281510990134</v>
      </c>
      <c r="AH132">
        <v>1.618902943800467</v>
      </c>
      <c r="AI132">
        <v>1.6166207663169549</v>
      </c>
      <c r="AJ132">
        <v>1.6190073884826233</v>
      </c>
      <c r="AK132">
        <v>1.625038524022038</v>
      </c>
      <c r="AL132">
        <v>1.626636532548897</v>
      </c>
      <c r="AM132">
        <v>1.6271355682949749</v>
      </c>
      <c r="AN132">
        <v>1.6260746746680388</v>
      </c>
      <c r="AO132">
        <v>1.6233615746739567</v>
      </c>
      <c r="AP132">
        <v>1.6253456941081141</v>
      </c>
      <c r="AQ132">
        <v>1.6229448695521731</v>
      </c>
      <c r="AR132">
        <v>1.6143870079237528</v>
      </c>
      <c r="AS132">
        <v>1.6271252056906444</v>
      </c>
      <c r="AT132">
        <v>1.6232462864897417</v>
      </c>
      <c r="AU132">
        <v>-1</v>
      </c>
    </row>
    <row r="133" spans="1:47" x14ac:dyDescent="0.35">
      <c r="A133" t="str">
        <f t="shared" si="2"/>
        <v>RIDGEVIF0.43</v>
      </c>
      <c r="B133" t="s">
        <v>375</v>
      </c>
      <c r="C133" t="s">
        <v>378</v>
      </c>
      <c r="D133" t="s">
        <v>28</v>
      </c>
      <c r="E133">
        <v>0.43000000000000022</v>
      </c>
      <c r="I133">
        <v>0.26587324355785069</v>
      </c>
      <c r="J133">
        <v>0.42924119158092033</v>
      </c>
      <c r="K133">
        <v>0.40382371834865938</v>
      </c>
      <c r="L133">
        <v>0.16354923913788938</v>
      </c>
      <c r="M133">
        <v>0.34672745912566227</v>
      </c>
      <c r="N133">
        <v>0.48939909048757502</v>
      </c>
      <c r="O133">
        <v>0.47248581518421079</v>
      </c>
      <c r="P133">
        <v>0.52025499240529627</v>
      </c>
      <c r="Q133">
        <v>0.53311684032466489</v>
      </c>
      <c r="R133">
        <v>0.36143002492499621</v>
      </c>
      <c r="S133">
        <v>0.38322964969329426</v>
      </c>
      <c r="T133">
        <v>0.38205104499310699</v>
      </c>
      <c r="U133">
        <v>0.44322847221703843</v>
      </c>
      <c r="V133">
        <v>0.42186882628247008</v>
      </c>
      <c r="W133">
        <v>0.27684403338480562</v>
      </c>
      <c r="X133">
        <v>0.42411027949425706</v>
      </c>
      <c r="Y133">
        <v>0.43264818110441428</v>
      </c>
      <c r="Z133">
        <v>0.43483551035296902</v>
      </c>
      <c r="AA133">
        <v>0.44114742372574195</v>
      </c>
      <c r="AB133">
        <v>0.4457641816309168</v>
      </c>
      <c r="AC133">
        <v>0.44914508004136311</v>
      </c>
      <c r="AD133">
        <v>0.45287611506900549</v>
      </c>
      <c r="AE133">
        <v>0.45573250614738348</v>
      </c>
      <c r="AF133">
        <v>0.45825268339899822</v>
      </c>
      <c r="AG133">
        <v>0.45682939981874116</v>
      </c>
      <c r="AH133">
        <v>0.46338074918594646</v>
      </c>
      <c r="AI133">
        <v>0.46208658839432798</v>
      </c>
      <c r="AJ133">
        <v>0.46340825129040442</v>
      </c>
      <c r="AK133">
        <v>0.46671543671208848</v>
      </c>
      <c r="AL133">
        <v>0.46759433825025593</v>
      </c>
      <c r="AM133">
        <v>0.46783012835327037</v>
      </c>
      <c r="AN133">
        <v>0.46719197835123383</v>
      </c>
      <c r="AO133">
        <v>0.46559704728872636</v>
      </c>
      <c r="AP133">
        <v>0.46667463000453774</v>
      </c>
      <c r="AQ133">
        <v>0.46522482371065105</v>
      </c>
      <c r="AR133">
        <v>0.46027450250230523</v>
      </c>
      <c r="AS133">
        <v>0.46717520250808992</v>
      </c>
      <c r="AT133">
        <v>0.46502974349643389</v>
      </c>
      <c r="AU133">
        <v>-1</v>
      </c>
    </row>
    <row r="134" spans="1:47" x14ac:dyDescent="0.35">
      <c r="A134" t="str">
        <f t="shared" si="2"/>
        <v>RIDGE0.43</v>
      </c>
      <c r="B134" t="s">
        <v>375</v>
      </c>
      <c r="C134" t="s">
        <v>379</v>
      </c>
      <c r="D134" t="s">
        <v>28</v>
      </c>
      <c r="E134">
        <v>0.43000000000000022</v>
      </c>
      <c r="G134">
        <v>33.595258640433322</v>
      </c>
      <c r="H134">
        <v>6.5119365924523791</v>
      </c>
      <c r="I134">
        <v>0.19421179049393594</v>
      </c>
      <c r="J134">
        <v>2.6659500059023083E-4</v>
      </c>
      <c r="K134">
        <v>0.51494043087869035</v>
      </c>
      <c r="L134">
        <v>3.8270884391151609E-2</v>
      </c>
      <c r="M134">
        <v>2.9214160161110762E-5</v>
      </c>
      <c r="N134">
        <v>2.3174494447175636E-3</v>
      </c>
      <c r="O134">
        <v>6.630825958690644</v>
      </c>
      <c r="P134">
        <v>1.0993405589859012E-2</v>
      </c>
      <c r="Q134">
        <v>1.7747107501909281</v>
      </c>
      <c r="R134">
        <v>4.0864597099189347E-2</v>
      </c>
      <c r="S134">
        <v>5.8755996225454958E-2</v>
      </c>
      <c r="T134">
        <v>3.650524422646223E-2</v>
      </c>
      <c r="U134">
        <v>0.11622625120442047</v>
      </c>
      <c r="V134">
        <v>0.16982968957485259</v>
      </c>
      <c r="W134">
        <v>9.4675515351804504E-2</v>
      </c>
      <c r="X134">
        <v>-1.2860351159180039</v>
      </c>
      <c r="Y134">
        <v>3.2664298069879405</v>
      </c>
      <c r="Z134">
        <v>1.6876447384279989</v>
      </c>
      <c r="AA134">
        <v>-1.3297853807203961</v>
      </c>
      <c r="AB134">
        <v>0.85871093837910439</v>
      </c>
      <c r="AC134">
        <v>-1.1952175317467244</v>
      </c>
      <c r="AD134">
        <v>-0.29939094350254564</v>
      </c>
      <c r="AE134">
        <v>2.2375471302206664</v>
      </c>
      <c r="AF134">
        <v>-3.0115147852796578</v>
      </c>
      <c r="AG134">
        <v>-7.8757976077104352</v>
      </c>
      <c r="AH134">
        <v>3.2818274719088056</v>
      </c>
      <c r="AI134">
        <v>2.5908022746586066</v>
      </c>
      <c r="AJ134">
        <v>3.9395450714733804</v>
      </c>
      <c r="AK134">
        <v>5.7013062260475307</v>
      </c>
      <c r="AL134">
        <v>-0.73855519398011704</v>
      </c>
      <c r="AM134">
        <v>-0.75618998000672322</v>
      </c>
      <c r="AN134">
        <v>-3.5591976873919444</v>
      </c>
      <c r="AO134">
        <v>-7.6511915759333924</v>
      </c>
      <c r="AP134">
        <v>-5.4729541981810206</v>
      </c>
      <c r="AQ134">
        <v>-8.5209548414164065</v>
      </c>
      <c r="AR134">
        <v>-11.326144246742716</v>
      </c>
      <c r="AS134">
        <v>-12.389548041006883</v>
      </c>
      <c r="AT134">
        <v>-5.1941838618888863</v>
      </c>
      <c r="AU134">
        <v>-1</v>
      </c>
    </row>
    <row r="135" spans="1:47" x14ac:dyDescent="0.35">
      <c r="A135" t="str">
        <f t="shared" si="2"/>
        <v>RIDGESEB0.43</v>
      </c>
      <c r="B135" t="s">
        <v>375</v>
      </c>
      <c r="C135" t="s">
        <v>380</v>
      </c>
      <c r="D135" t="s">
        <v>28</v>
      </c>
      <c r="E135">
        <v>0.43000000000000022</v>
      </c>
      <c r="G135">
        <v>33.595258640433322</v>
      </c>
      <c r="H135">
        <v>0.68001501914019435</v>
      </c>
      <c r="I135">
        <v>1.7088187960609084E-3</v>
      </c>
      <c r="J135">
        <v>2.0605349353130331E-5</v>
      </c>
      <c r="K135">
        <v>8.5857497198936969E-3</v>
      </c>
      <c r="L135">
        <v>4.0663185549638935E-4</v>
      </c>
      <c r="M135">
        <v>1.0089185823702826E-6</v>
      </c>
      <c r="N135">
        <v>3.218778493371775E-4</v>
      </c>
      <c r="O135">
        <v>0.20236410570399549</v>
      </c>
      <c r="P135">
        <v>3.3747805456333459E-4</v>
      </c>
      <c r="Q135">
        <v>8.5665908297914997E-2</v>
      </c>
      <c r="R135">
        <v>8.4768794527975385E-4</v>
      </c>
      <c r="S135">
        <v>1.7634297856943938E-3</v>
      </c>
      <c r="T135">
        <v>9.033582258583503E-4</v>
      </c>
      <c r="U135">
        <v>7.2680600579761662E-3</v>
      </c>
      <c r="V135">
        <v>3.909901828702613E-3</v>
      </c>
      <c r="W135">
        <v>3.5969715711715575E-2</v>
      </c>
      <c r="X135">
        <v>1.5422310545810847</v>
      </c>
      <c r="Y135">
        <v>1.5576772805048813</v>
      </c>
      <c r="Z135">
        <v>1.5616098725157215</v>
      </c>
      <c r="AA135">
        <v>1.5729029178706999</v>
      </c>
      <c r="AB135">
        <v>1.5811119782541769</v>
      </c>
      <c r="AC135">
        <v>1.5870966239083062</v>
      </c>
      <c r="AD135">
        <v>1.593674973213836</v>
      </c>
      <c r="AE135">
        <v>1.5986929058227188</v>
      </c>
      <c r="AF135">
        <v>1.6031071562450994</v>
      </c>
      <c r="AG135">
        <v>1.6006156809167276</v>
      </c>
      <c r="AH135">
        <v>1.6120519679968641</v>
      </c>
      <c r="AI135">
        <v>1.6097992706737947</v>
      </c>
      <c r="AJ135">
        <v>1.6120998057241371</v>
      </c>
      <c r="AK135">
        <v>1.6178420799061102</v>
      </c>
      <c r="AL135">
        <v>1.6193646940961335</v>
      </c>
      <c r="AM135">
        <v>1.6197729347583061</v>
      </c>
      <c r="AN135">
        <v>1.6186678211995733</v>
      </c>
      <c r="AO135">
        <v>1.6159025011165906</v>
      </c>
      <c r="AP135">
        <v>1.6177713513137424</v>
      </c>
      <c r="AQ135">
        <v>1.6152564518388759</v>
      </c>
      <c r="AR135">
        <v>1.6066397329273685</v>
      </c>
      <c r="AS135">
        <v>1.6186387595263232</v>
      </c>
      <c r="AT135">
        <v>1.6149177579447822</v>
      </c>
      <c r="AU135">
        <v>-1</v>
      </c>
    </row>
    <row r="136" spans="1:47" x14ac:dyDescent="0.35">
      <c r="A136" t="str">
        <f t="shared" si="2"/>
        <v>RIDGEVIF0.44</v>
      </c>
      <c r="B136" t="s">
        <v>375</v>
      </c>
      <c r="C136" t="s">
        <v>378</v>
      </c>
      <c r="D136" t="s">
        <v>28</v>
      </c>
      <c r="E136">
        <v>0.44000000000000022</v>
      </c>
      <c r="I136">
        <v>0.25654956811751622</v>
      </c>
      <c r="J136">
        <v>0.42041007826411048</v>
      </c>
      <c r="K136">
        <v>0.39132903661124896</v>
      </c>
      <c r="L136">
        <v>0.15782474908923405</v>
      </c>
      <c r="M136">
        <v>0.33601430747859096</v>
      </c>
      <c r="N136">
        <v>0.48153432692517539</v>
      </c>
      <c r="O136">
        <v>0.45931323393034573</v>
      </c>
      <c r="P136">
        <v>0.50756679244951364</v>
      </c>
      <c r="Q136">
        <v>0.52316020910608607</v>
      </c>
      <c r="R136">
        <v>0.34993192817280533</v>
      </c>
      <c r="S136">
        <v>0.37151577553800796</v>
      </c>
      <c r="T136">
        <v>0.37012349866217292</v>
      </c>
      <c r="U136">
        <v>0.43376467827931792</v>
      </c>
      <c r="V136">
        <v>0.4113247339914754</v>
      </c>
      <c r="W136">
        <v>0.27112941330178192</v>
      </c>
      <c r="X136">
        <v>0.41845146844159886</v>
      </c>
      <c r="Y136">
        <v>0.42654837493288023</v>
      </c>
      <c r="Z136">
        <v>0.42898288278053354</v>
      </c>
      <c r="AA136">
        <v>0.43524045710533638</v>
      </c>
      <c r="AB136">
        <v>0.43977072172651593</v>
      </c>
      <c r="AC136">
        <v>0.44305858733922421</v>
      </c>
      <c r="AD136">
        <v>0.44673986713456831</v>
      </c>
      <c r="AE136">
        <v>0.44952329412696723</v>
      </c>
      <c r="AF136">
        <v>0.45193603942350885</v>
      </c>
      <c r="AG136">
        <v>0.45038125454116867</v>
      </c>
      <c r="AH136">
        <v>0.45695286825092496</v>
      </c>
      <c r="AI136">
        <v>0.45568965816621881</v>
      </c>
      <c r="AJ136">
        <v>0.45695197035437046</v>
      </c>
      <c r="AK136">
        <v>0.46006739880154057</v>
      </c>
      <c r="AL136">
        <v>0.46089681049343273</v>
      </c>
      <c r="AM136">
        <v>0.46108140415408494</v>
      </c>
      <c r="AN136">
        <v>0.46042673572640352</v>
      </c>
      <c r="AO136">
        <v>0.45882110667548898</v>
      </c>
      <c r="AP136">
        <v>0.45982473100316579</v>
      </c>
      <c r="AQ136">
        <v>0.45832898506542658</v>
      </c>
      <c r="AR136">
        <v>0.45340127850132722</v>
      </c>
      <c r="AS136">
        <v>0.45981928314113696</v>
      </c>
      <c r="AT136">
        <v>0.4577859852516678</v>
      </c>
      <c r="AU136">
        <v>-1</v>
      </c>
    </row>
    <row r="137" spans="1:47" x14ac:dyDescent="0.35">
      <c r="A137" t="str">
        <f t="shared" si="2"/>
        <v>RIDGE0.44</v>
      </c>
      <c r="B137" t="s">
        <v>375</v>
      </c>
      <c r="C137" t="s">
        <v>379</v>
      </c>
      <c r="D137" t="s">
        <v>28</v>
      </c>
      <c r="E137">
        <v>0.44000000000000022</v>
      </c>
      <c r="G137">
        <v>33.687703230263324</v>
      </c>
      <c r="H137">
        <v>6.6318162675085128</v>
      </c>
      <c r="I137">
        <v>0.1924972576840108</v>
      </c>
      <c r="J137">
        <v>2.6596347702923862E-4</v>
      </c>
      <c r="K137">
        <v>0.51331065744718529</v>
      </c>
      <c r="L137">
        <v>3.8140691630494633E-2</v>
      </c>
      <c r="M137">
        <v>2.9343331000186377E-5</v>
      </c>
      <c r="N137">
        <v>2.3378596638986724E-3</v>
      </c>
      <c r="O137">
        <v>6.6612321463007147</v>
      </c>
      <c r="P137">
        <v>1.1007778673642213E-2</v>
      </c>
      <c r="Q137">
        <v>1.7804274667477566</v>
      </c>
      <c r="R137">
        <v>4.0897766263586204E-2</v>
      </c>
      <c r="S137">
        <v>5.9184262381106321E-2</v>
      </c>
      <c r="T137">
        <v>3.6615745425669741E-2</v>
      </c>
      <c r="U137">
        <v>0.11631319494084062</v>
      </c>
      <c r="V137">
        <v>0.16948180022645676</v>
      </c>
      <c r="W137">
        <v>8.8206940351109028E-2</v>
      </c>
      <c r="X137">
        <v>-1.2630936463312328</v>
      </c>
      <c r="Y137">
        <v>3.2509952198932992</v>
      </c>
      <c r="Z137">
        <v>1.6983259871364855</v>
      </c>
      <c r="AA137">
        <v>-1.3138303472407693</v>
      </c>
      <c r="AB137">
        <v>0.88813013545274511</v>
      </c>
      <c r="AC137">
        <v>-1.1757191327020355</v>
      </c>
      <c r="AD137">
        <v>-0.26432612093681301</v>
      </c>
      <c r="AE137">
        <v>2.2602735895514114</v>
      </c>
      <c r="AF137">
        <v>-2.9695122069743536</v>
      </c>
      <c r="AG137">
        <v>-7.8134010284681281</v>
      </c>
      <c r="AH137">
        <v>3.3030792586328017</v>
      </c>
      <c r="AI137">
        <v>2.599738052328791</v>
      </c>
      <c r="AJ137">
        <v>3.9560527038093696</v>
      </c>
      <c r="AK137">
        <v>5.695899449895137</v>
      </c>
      <c r="AL137">
        <v>-0.69402794358850417</v>
      </c>
      <c r="AM137">
        <v>-0.71263422805601062</v>
      </c>
      <c r="AN137">
        <v>-3.5018136051980111</v>
      </c>
      <c r="AO137">
        <v>-7.5829422896400862</v>
      </c>
      <c r="AP137">
        <v>-5.3885696365715354</v>
      </c>
      <c r="AQ137">
        <v>-8.4246508873297259</v>
      </c>
      <c r="AR137">
        <v>-11.201784528286732</v>
      </c>
      <c r="AS137">
        <v>-12.242885776188945</v>
      </c>
      <c r="AT137">
        <v>-5.0815823073050046</v>
      </c>
      <c r="AU137">
        <v>-1</v>
      </c>
    </row>
    <row r="138" spans="1:47" x14ac:dyDescent="0.35">
      <c r="A138" t="str">
        <f t="shared" si="2"/>
        <v>RIDGESEB0.44</v>
      </c>
      <c r="B138" t="s">
        <v>375</v>
      </c>
      <c r="C138" t="s">
        <v>380</v>
      </c>
      <c r="D138" t="s">
        <v>28</v>
      </c>
      <c r="E138">
        <v>0.44000000000000022</v>
      </c>
      <c r="G138">
        <v>33.687703230263324</v>
      </c>
      <c r="H138">
        <v>0.68034221395374794</v>
      </c>
      <c r="I138">
        <v>1.6832078697136296E-3</v>
      </c>
      <c r="J138">
        <v>2.0448396570358456E-5</v>
      </c>
      <c r="K138">
        <v>8.4751376998064998E-3</v>
      </c>
      <c r="L138">
        <v>4.005512593943154E-4</v>
      </c>
      <c r="M138">
        <v>9.9594258164535255E-7</v>
      </c>
      <c r="N138">
        <v>3.2015961679133565E-4</v>
      </c>
      <c r="O138">
        <v>0.2000723105393801</v>
      </c>
      <c r="P138">
        <v>3.3425462299050979E-4</v>
      </c>
      <c r="Q138">
        <v>8.509569491482287E-2</v>
      </c>
      <c r="R138">
        <v>8.3639050107394547E-4</v>
      </c>
      <c r="S138">
        <v>1.7410476787508131E-3</v>
      </c>
      <c r="T138">
        <v>8.9159176910274987E-4</v>
      </c>
      <c r="U138">
        <v>7.2098327052014487E-3</v>
      </c>
      <c r="V138">
        <v>3.8713546838387994E-3</v>
      </c>
      <c r="W138">
        <v>3.5694487613945516E-2</v>
      </c>
      <c r="X138">
        <v>1.5361230507412516</v>
      </c>
      <c r="Y138">
        <v>1.5509135983724762</v>
      </c>
      <c r="Z138">
        <v>1.5553331899557725</v>
      </c>
      <c r="AA138">
        <v>1.5666359453111207</v>
      </c>
      <c r="AB138">
        <v>1.5747681197400394</v>
      </c>
      <c r="AC138">
        <v>1.5806438912579717</v>
      </c>
      <c r="AD138">
        <v>1.5871969248324693</v>
      </c>
      <c r="AE138">
        <v>1.5921337874876351</v>
      </c>
      <c r="AF138">
        <v>1.596400832821423</v>
      </c>
      <c r="AG138">
        <v>1.5936524369342979</v>
      </c>
      <c r="AH138">
        <v>1.6052370014615212</v>
      </c>
      <c r="AI138">
        <v>1.6030166905282976</v>
      </c>
      <c r="AJ138">
        <v>1.6052354243431999</v>
      </c>
      <c r="AK138">
        <v>1.6106982534342791</v>
      </c>
      <c r="AL138">
        <v>1.6121494868872406</v>
      </c>
      <c r="AM138">
        <v>1.6124722953525117</v>
      </c>
      <c r="AN138">
        <v>1.6113271508390983</v>
      </c>
      <c r="AO138">
        <v>1.6085151364831269</v>
      </c>
      <c r="AP138">
        <v>1.6102734068192823</v>
      </c>
      <c r="AQ138">
        <v>1.6076522757511074</v>
      </c>
      <c r="AR138">
        <v>1.5989866146787064</v>
      </c>
      <c r="AS138">
        <v>1.6102638677789249</v>
      </c>
      <c r="AT138">
        <v>1.6066996700641676</v>
      </c>
      <c r="AU138">
        <v>-1</v>
      </c>
    </row>
    <row r="139" spans="1:47" x14ac:dyDescent="0.35">
      <c r="A139" t="str">
        <f t="shared" si="2"/>
        <v>RIDGEVIF0.45</v>
      </c>
      <c r="B139" t="s">
        <v>375</v>
      </c>
      <c r="C139" t="s">
        <v>378</v>
      </c>
      <c r="D139" t="s">
        <v>28</v>
      </c>
      <c r="E139">
        <v>0.45000000000000023</v>
      </c>
      <c r="I139">
        <v>0.24774046912853989</v>
      </c>
      <c r="J139">
        <v>0.41191010952154394</v>
      </c>
      <c r="K139">
        <v>0.37943455630630141</v>
      </c>
      <c r="L139">
        <v>0.15243367292588336</v>
      </c>
      <c r="M139">
        <v>0.32584578190944291</v>
      </c>
      <c r="N139">
        <v>0.47387560038999293</v>
      </c>
      <c r="O139">
        <v>0.4467067812992967</v>
      </c>
      <c r="P139">
        <v>0.49535412891857034</v>
      </c>
      <c r="Q139">
        <v>0.51348653849086134</v>
      </c>
      <c r="R139">
        <v>0.33901424659774992</v>
      </c>
      <c r="S139">
        <v>0.36037342742267742</v>
      </c>
      <c r="T139">
        <v>0.35878283984301396</v>
      </c>
      <c r="U139">
        <v>0.42466396606672091</v>
      </c>
      <c r="V139">
        <v>0.40123653760383149</v>
      </c>
      <c r="W139">
        <v>0.26565849637546635</v>
      </c>
      <c r="X139">
        <v>0.41290855138637506</v>
      </c>
      <c r="Y139">
        <v>0.4205834480169367</v>
      </c>
      <c r="Z139">
        <v>0.4232509451099748</v>
      </c>
      <c r="AA139">
        <v>0.42945253065277345</v>
      </c>
      <c r="AB139">
        <v>0.43389856901088181</v>
      </c>
      <c r="AC139">
        <v>0.43709733356921371</v>
      </c>
      <c r="AD139">
        <v>0.44072952900459161</v>
      </c>
      <c r="AE139">
        <v>0.44344307063352456</v>
      </c>
      <c r="AF139">
        <v>0.44575393408296171</v>
      </c>
      <c r="AG139">
        <v>0.44407921222604946</v>
      </c>
      <c r="AH139">
        <v>0.45066385958983762</v>
      </c>
      <c r="AI139">
        <v>0.44943239252853301</v>
      </c>
      <c r="AJ139">
        <v>0.4506387669005627</v>
      </c>
      <c r="AK139">
        <v>0.45357133910886549</v>
      </c>
      <c r="AL139">
        <v>0.45435436065004692</v>
      </c>
      <c r="AM139">
        <v>0.4544915969882285</v>
      </c>
      <c r="AN139">
        <v>0.45382288876102239</v>
      </c>
      <c r="AO139">
        <v>0.45220959457626164</v>
      </c>
      <c r="AP139">
        <v>0.45314327182664504</v>
      </c>
      <c r="AQ139">
        <v>0.45160658591019287</v>
      </c>
      <c r="AR139">
        <v>0.44670600838094437</v>
      </c>
      <c r="AS139">
        <v>0.45266118474757833</v>
      </c>
      <c r="AT139">
        <v>0.45073687516116323</v>
      </c>
      <c r="AU139">
        <v>-1</v>
      </c>
    </row>
    <row r="140" spans="1:47" x14ac:dyDescent="0.35">
      <c r="A140" t="str">
        <f t="shared" si="2"/>
        <v>RIDGE0.45</v>
      </c>
      <c r="B140" t="s">
        <v>375</v>
      </c>
      <c r="C140" t="s">
        <v>379</v>
      </c>
      <c r="D140" t="s">
        <v>28</v>
      </c>
      <c r="E140">
        <v>0.45000000000000023</v>
      </c>
      <c r="G140">
        <v>33.778758015872995</v>
      </c>
      <c r="H140">
        <v>6.7507268204617521</v>
      </c>
      <c r="I140">
        <v>0.19084272673848074</v>
      </c>
      <c r="J140">
        <v>2.6536778225030053E-4</v>
      </c>
      <c r="K140">
        <v>0.51170605053093321</v>
      </c>
      <c r="L140">
        <v>3.8013777246759028E-2</v>
      </c>
      <c r="M140">
        <v>2.9467467441983254E-5</v>
      </c>
      <c r="N140">
        <v>2.3575239528032229E-3</v>
      </c>
      <c r="O140">
        <v>6.6901996955298078</v>
      </c>
      <c r="P140">
        <v>1.1021169148145873E-2</v>
      </c>
      <c r="Q140">
        <v>1.7859371784167548</v>
      </c>
      <c r="R140">
        <v>4.0927573190901914E-2</v>
      </c>
      <c r="S140">
        <v>5.9592814335587586E-2</v>
      </c>
      <c r="T140">
        <v>3.6720377836789921E-2</v>
      </c>
      <c r="U140">
        <v>0.11639949320421264</v>
      </c>
      <c r="V140">
        <v>0.16913355555397938</v>
      </c>
      <c r="W140">
        <v>8.1997143570982742E-2</v>
      </c>
      <c r="X140">
        <v>-1.2403101584232048</v>
      </c>
      <c r="Y140">
        <v>3.2359174052456563</v>
      </c>
      <c r="Z140">
        <v>1.7084616517742086</v>
      </c>
      <c r="AA140">
        <v>-1.2977010161771303</v>
      </c>
      <c r="AB140">
        <v>0.91635249541349173</v>
      </c>
      <c r="AC140">
        <v>-1.1561939952091118</v>
      </c>
      <c r="AD140">
        <v>-0.2307338991842679</v>
      </c>
      <c r="AE140">
        <v>2.2814699427467744</v>
      </c>
      <c r="AF140">
        <v>-2.9285089934198205</v>
      </c>
      <c r="AG140">
        <v>-7.7515873348065503</v>
      </c>
      <c r="AH140">
        <v>3.3226297612200533</v>
      </c>
      <c r="AI140">
        <v>2.6070983982294327</v>
      </c>
      <c r="AJ140">
        <v>3.9702003225833185</v>
      </c>
      <c r="AK140">
        <v>5.6886873605884078</v>
      </c>
      <c r="AL140">
        <v>-0.6521326048560212</v>
      </c>
      <c r="AM140">
        <v>-0.6715965023803574</v>
      </c>
      <c r="AN140">
        <v>-3.4468418897743853</v>
      </c>
      <c r="AO140">
        <v>-7.5165509638777257</v>
      </c>
      <c r="AP140">
        <v>-5.3076232045119554</v>
      </c>
      <c r="AQ140">
        <v>-8.3314970380284965</v>
      </c>
      <c r="AR140">
        <v>-11.081081480979378</v>
      </c>
      <c r="AS140">
        <v>-12.100918768683348</v>
      </c>
      <c r="AT140">
        <v>-4.9737808279513214</v>
      </c>
      <c r="AU140">
        <v>-1</v>
      </c>
    </row>
    <row r="141" spans="1:47" x14ac:dyDescent="0.35">
      <c r="A141" t="str">
        <f t="shared" si="2"/>
        <v>RIDGESEB0.45</v>
      </c>
      <c r="B141" t="s">
        <v>375</v>
      </c>
      <c r="C141" t="s">
        <v>380</v>
      </c>
      <c r="D141" t="s">
        <v>28</v>
      </c>
      <c r="E141">
        <v>0.45000000000000023</v>
      </c>
      <c r="G141">
        <v>33.778758015872995</v>
      </c>
      <c r="H141">
        <v>0.68067086591360548</v>
      </c>
      <c r="I141">
        <v>1.6585282053305553E-3</v>
      </c>
      <c r="J141">
        <v>2.0295333869951462E-5</v>
      </c>
      <c r="K141">
        <v>8.3678992281194277E-3</v>
      </c>
      <c r="L141">
        <v>3.9471468083276018E-4</v>
      </c>
      <c r="M141">
        <v>9.8340801265388448E-7</v>
      </c>
      <c r="N141">
        <v>3.1846182099509339E-4</v>
      </c>
      <c r="O141">
        <v>0.19784088940280037</v>
      </c>
      <c r="P141">
        <v>3.3110137987476439E-4</v>
      </c>
      <c r="Q141">
        <v>8.4533148121363769E-2</v>
      </c>
      <c r="R141">
        <v>8.2546479583438096E-4</v>
      </c>
      <c r="S141">
        <v>1.7193753236167363E-3</v>
      </c>
      <c r="T141">
        <v>8.8019891214884463E-4</v>
      </c>
      <c r="U141">
        <v>7.1530798968480833E-3</v>
      </c>
      <c r="V141">
        <v>3.8339201296149852E-3</v>
      </c>
      <c r="W141">
        <v>3.5428026827049673E-2</v>
      </c>
      <c r="X141">
        <v>1.5300396006228389</v>
      </c>
      <c r="Y141">
        <v>1.5441938601765857</v>
      </c>
      <c r="Z141">
        <v>1.5490830468692178</v>
      </c>
      <c r="AA141">
        <v>1.5603905659289143</v>
      </c>
      <c r="AB141">
        <v>1.5684469777242234</v>
      </c>
      <c r="AC141">
        <v>1.574217773253183</v>
      </c>
      <c r="AD141">
        <v>1.5807449660275892</v>
      </c>
      <c r="AE141">
        <v>1.5856037681083086</v>
      </c>
      <c r="AF141">
        <v>1.5897298361880641</v>
      </c>
      <c r="AG141">
        <v>1.5867406750594246</v>
      </c>
      <c r="AH141">
        <v>1.598461198953226</v>
      </c>
      <c r="AI141">
        <v>1.5962757575833171</v>
      </c>
      <c r="AJ141">
        <v>1.5984166976606704</v>
      </c>
      <c r="AK141">
        <v>1.6036091837547415</v>
      </c>
      <c r="AL141">
        <v>1.6049927798587096</v>
      </c>
      <c r="AM141">
        <v>1.6052351531261813</v>
      </c>
      <c r="AN141">
        <v>1.604053801154109</v>
      </c>
      <c r="AO141">
        <v>1.6012001387657016</v>
      </c>
      <c r="AP141">
        <v>1.6028522855495964</v>
      </c>
      <c r="AQ141">
        <v>1.6001322051510738</v>
      </c>
      <c r="AR141">
        <v>1.5914266620384034</v>
      </c>
      <c r="AS141">
        <v>1.6019994426944377</v>
      </c>
      <c r="AT141">
        <v>1.5985906832997123</v>
      </c>
      <c r="AU141">
        <v>-1</v>
      </c>
    </row>
    <row r="142" spans="1:47" x14ac:dyDescent="0.35">
      <c r="A142" t="str">
        <f t="shared" si="2"/>
        <v>RIDGEVIF0.46</v>
      </c>
      <c r="B142" t="s">
        <v>375</v>
      </c>
      <c r="C142" t="s">
        <v>378</v>
      </c>
      <c r="D142" t="s">
        <v>28</v>
      </c>
      <c r="E142">
        <v>0.46000000000000024</v>
      </c>
      <c r="I142">
        <v>0.23940820569414845</v>
      </c>
      <c r="J142">
        <v>0.40372249670293131</v>
      </c>
      <c r="K142">
        <v>0.3681016797081797</v>
      </c>
      <c r="L142">
        <v>0.14734989532156656</v>
      </c>
      <c r="M142">
        <v>0.31618436208830003</v>
      </c>
      <c r="N142">
        <v>0.4664150358620418</v>
      </c>
      <c r="O142">
        <v>0.43463370661555578</v>
      </c>
      <c r="P142">
        <v>0.48359300121799226</v>
      </c>
      <c r="Q142">
        <v>0.50408495818286547</v>
      </c>
      <c r="R142">
        <v>0.32863756060043059</v>
      </c>
      <c r="S142">
        <v>0.34976497475287049</v>
      </c>
      <c r="T142">
        <v>0.34799020357656707</v>
      </c>
      <c r="U142">
        <v>0.41590571304200641</v>
      </c>
      <c r="V142">
        <v>0.39157631853611935</v>
      </c>
      <c r="W142">
        <v>0.26041551949720781</v>
      </c>
      <c r="X142">
        <v>0.4074782096103331</v>
      </c>
      <c r="Y142">
        <v>0.41474921396443476</v>
      </c>
      <c r="Z142">
        <v>0.4176362198720463</v>
      </c>
      <c r="AA142">
        <v>0.42378041841149494</v>
      </c>
      <c r="AB142">
        <v>0.42814442237330796</v>
      </c>
      <c r="AC142">
        <v>0.43125778662966258</v>
      </c>
      <c r="AD142">
        <v>0.43484156913053329</v>
      </c>
      <c r="AE142">
        <v>0.4374881173114154</v>
      </c>
      <c r="AF142">
        <v>0.43970229727008547</v>
      </c>
      <c r="AG142">
        <v>0.43791828680836026</v>
      </c>
      <c r="AH142">
        <v>0.44450939108012455</v>
      </c>
      <c r="AI142">
        <v>0.44331023144032239</v>
      </c>
      <c r="AJ142">
        <v>0.44446383588948862</v>
      </c>
      <c r="AK142">
        <v>0.4472220111396486</v>
      </c>
      <c r="AL142">
        <v>0.44796150921860417</v>
      </c>
      <c r="AM142">
        <v>0.44805492424760229</v>
      </c>
      <c r="AN142">
        <v>0.44737439799888917</v>
      </c>
      <c r="AO142">
        <v>0.44575614320900131</v>
      </c>
      <c r="AP142">
        <v>0.4466236365637305</v>
      </c>
      <c r="AQ142">
        <v>0.44505057582884872</v>
      </c>
      <c r="AR142">
        <v>0.44018109058175908</v>
      </c>
      <c r="AS142">
        <v>0.4456925654728805</v>
      </c>
      <c r="AT142">
        <v>0.44387406270010732</v>
      </c>
      <c r="AU142">
        <v>-1</v>
      </c>
    </row>
    <row r="143" spans="1:47" x14ac:dyDescent="0.35">
      <c r="A143" t="str">
        <f t="shared" si="2"/>
        <v>RIDGE0.46</v>
      </c>
      <c r="B143" t="s">
        <v>375</v>
      </c>
      <c r="C143" t="s">
        <v>379</v>
      </c>
      <c r="D143" t="s">
        <v>28</v>
      </c>
      <c r="E143">
        <v>0.46000000000000024</v>
      </c>
      <c r="G143">
        <v>33.868514791661894</v>
      </c>
      <c r="H143">
        <v>6.8687109553478116</v>
      </c>
      <c r="I143">
        <v>0.18924484801341579</v>
      </c>
      <c r="J143">
        <v>2.6480555189326152E-4</v>
      </c>
      <c r="K143">
        <v>0.51012611871885116</v>
      </c>
      <c r="L143">
        <v>3.7889975858132113E-2</v>
      </c>
      <c r="M143">
        <v>2.958681372714686E-5</v>
      </c>
      <c r="N143">
        <v>2.3764759822105987E-3</v>
      </c>
      <c r="O143">
        <v>6.7178048533043269</v>
      </c>
      <c r="P143">
        <v>1.1033629524046349E-2</v>
      </c>
      <c r="Q143">
        <v>1.791248538208392</v>
      </c>
      <c r="R143">
        <v>4.0954217187576844E-2</v>
      </c>
      <c r="S143">
        <v>5.9982754895684769E-2</v>
      </c>
      <c r="T143">
        <v>3.6819466002677777E-2</v>
      </c>
      <c r="U143">
        <v>0.11648501446599022</v>
      </c>
      <c r="V143">
        <v>0.16878518497627321</v>
      </c>
      <c r="W143">
        <v>7.6031803088110111E-2</v>
      </c>
      <c r="X143">
        <v>-1.2177005699577224</v>
      </c>
      <c r="Y143">
        <v>3.2211804991201642</v>
      </c>
      <c r="Z143">
        <v>1.7180807992443849</v>
      </c>
      <c r="AA143">
        <v>-1.2814288689821987</v>
      </c>
      <c r="AB143">
        <v>0.94343792032418083</v>
      </c>
      <c r="AC143">
        <v>-1.1366682102822876</v>
      </c>
      <c r="AD143">
        <v>-0.19853366441771603</v>
      </c>
      <c r="AE143">
        <v>2.3012309842007546</v>
      </c>
      <c r="AF143">
        <v>-2.8884654874674411</v>
      </c>
      <c r="AG143">
        <v>-7.6903638606042346</v>
      </c>
      <c r="AH143">
        <v>3.3405854849473124</v>
      </c>
      <c r="AI143">
        <v>2.6129985403555045</v>
      </c>
      <c r="AJ143">
        <v>3.9821554789916243</v>
      </c>
      <c r="AK143">
        <v>5.6798190672941908</v>
      </c>
      <c r="AL143">
        <v>-0.61269354035141133</v>
      </c>
      <c r="AM143">
        <v>-0.63290811044378514</v>
      </c>
      <c r="AN143">
        <v>-3.3941329616728813</v>
      </c>
      <c r="AO143">
        <v>-7.4519135482359093</v>
      </c>
      <c r="AP143">
        <v>-5.2299036381764132</v>
      </c>
      <c r="AQ143">
        <v>-8.2413118060756592</v>
      </c>
      <c r="AR143">
        <v>-10.963842742092702</v>
      </c>
      <c r="AS143">
        <v>-11.963386281828869</v>
      </c>
      <c r="AT143">
        <v>-4.8704905315996712</v>
      </c>
      <c r="AU143">
        <v>-1</v>
      </c>
    </row>
    <row r="144" spans="1:47" x14ac:dyDescent="0.35">
      <c r="A144" t="str">
        <f t="shared" si="2"/>
        <v>RIDGESEB0.46</v>
      </c>
      <c r="B144" t="s">
        <v>375</v>
      </c>
      <c r="C144" t="s">
        <v>380</v>
      </c>
      <c r="D144" t="s">
        <v>28</v>
      </c>
      <c r="E144">
        <v>0.46000000000000024</v>
      </c>
      <c r="G144">
        <v>33.868514791661894</v>
      </c>
      <c r="H144">
        <v>0.68100145358359221</v>
      </c>
      <c r="I144">
        <v>1.6347312871468833E-3</v>
      </c>
      <c r="J144">
        <v>2.014600441491743E-5</v>
      </c>
      <c r="K144">
        <v>8.2638871064979191E-3</v>
      </c>
      <c r="L144">
        <v>3.8910804789268655E-4</v>
      </c>
      <c r="M144">
        <v>9.7129322441702747E-7</v>
      </c>
      <c r="N144">
        <v>3.1678451654558037E-4</v>
      </c>
      <c r="O144">
        <v>0.1956676188028629</v>
      </c>
      <c r="P144">
        <v>3.2801641329438812E-4</v>
      </c>
      <c r="Q144">
        <v>8.3978256872977664E-2</v>
      </c>
      <c r="R144">
        <v>8.1489312885545334E-4</v>
      </c>
      <c r="S144">
        <v>1.6983802974120357E-3</v>
      </c>
      <c r="T144">
        <v>8.6916249912442835E-4</v>
      </c>
      <c r="U144">
        <v>7.0977432973278526E-3</v>
      </c>
      <c r="V144">
        <v>3.7975500695422481E-3</v>
      </c>
      <c r="W144">
        <v>3.516989048768808E-2</v>
      </c>
      <c r="X144">
        <v>1.523983982316222</v>
      </c>
      <c r="Y144">
        <v>1.5375207782245606</v>
      </c>
      <c r="Z144">
        <v>1.5428627218397541</v>
      </c>
      <c r="AA144">
        <v>1.5541704614104022</v>
      </c>
      <c r="AB144">
        <v>1.5621522299514499</v>
      </c>
      <c r="AC144">
        <v>1.5678217412442652</v>
      </c>
      <c r="AD144">
        <v>1.57432261790235</v>
      </c>
      <c r="AE144">
        <v>1.579106199519775</v>
      </c>
      <c r="AF144">
        <v>1.583097179347583</v>
      </c>
      <c r="AG144">
        <v>1.5798823536536781</v>
      </c>
      <c r="AH144">
        <v>1.5917273480655545</v>
      </c>
      <c r="AI144">
        <v>1.5895788847519547</v>
      </c>
      <c r="AJ144">
        <v>1.5916457825214387</v>
      </c>
      <c r="AK144">
        <v>1.5965767217457671</v>
      </c>
      <c r="AL144">
        <v>1.5978961757573056</v>
      </c>
      <c r="AM144">
        <v>1.5980627745984004</v>
      </c>
      <c r="AN144">
        <v>1.5968487081242257</v>
      </c>
      <c r="AO144">
        <v>1.5939580094782606</v>
      </c>
      <c r="AP144">
        <v>1.5955082695348866</v>
      </c>
      <c r="AQ144">
        <v>1.5926960076147387</v>
      </c>
      <c r="AR144">
        <v>1.5839588647622651</v>
      </c>
      <c r="AS144">
        <v>1.5938443331363534</v>
      </c>
      <c r="AT144">
        <v>1.5905894292914222</v>
      </c>
      <c r="AU144">
        <v>-1</v>
      </c>
    </row>
    <row r="145" spans="1:47" x14ac:dyDescent="0.35">
      <c r="A145" t="str">
        <f t="shared" si="2"/>
        <v>RIDGEVIF0.47</v>
      </c>
      <c r="B145" t="s">
        <v>375</v>
      </c>
      <c r="C145" t="s">
        <v>378</v>
      </c>
      <c r="D145" t="s">
        <v>28</v>
      </c>
      <c r="E145">
        <v>0.47000000000000025</v>
      </c>
      <c r="I145">
        <v>0.23151845939262711</v>
      </c>
      <c r="J145">
        <v>0.39582988315320983</v>
      </c>
      <c r="K145">
        <v>0.35729490476900255</v>
      </c>
      <c r="L145">
        <v>0.14254983738647786</v>
      </c>
      <c r="M145">
        <v>0.30699574740290114</v>
      </c>
      <c r="N145">
        <v>0.45914517231838736</v>
      </c>
      <c r="O145">
        <v>0.4230636437855908</v>
      </c>
      <c r="P145">
        <v>0.47226093607875558</v>
      </c>
      <c r="Q145">
        <v>0.49494513157090131</v>
      </c>
      <c r="R145">
        <v>0.31876578699541858</v>
      </c>
      <c r="S145">
        <v>0.33965587921453655</v>
      </c>
      <c r="T145">
        <v>0.3377099390447485</v>
      </c>
      <c r="U145">
        <v>0.40747084179137866</v>
      </c>
      <c r="V145">
        <v>0.38231834744891141</v>
      </c>
      <c r="W145">
        <v>0.25538604518563851</v>
      </c>
      <c r="X145">
        <v>0.40215725517779355</v>
      </c>
      <c r="Y145">
        <v>0.40904166007590803</v>
      </c>
      <c r="Z145">
        <v>0.41213536755131958</v>
      </c>
      <c r="AA145">
        <v>0.4182210062007205</v>
      </c>
      <c r="AB145">
        <v>0.42250509528192237</v>
      </c>
      <c r="AC145">
        <v>0.42553654660314566</v>
      </c>
      <c r="AD145">
        <v>0.42907258722154501</v>
      </c>
      <c r="AE145">
        <v>0.43165486181850066</v>
      </c>
      <c r="AF145">
        <v>0.43377723203630358</v>
      </c>
      <c r="AG145">
        <v>0.43189374543522441</v>
      </c>
      <c r="AH145">
        <v>0.43848532471530227</v>
      </c>
      <c r="AI145">
        <v>0.43731884071714083</v>
      </c>
      <c r="AJ145">
        <v>0.43842261939746674</v>
      </c>
      <c r="AK145">
        <v>0.44101443968089499</v>
      </c>
      <c r="AL145">
        <v>0.44171306875755906</v>
      </c>
      <c r="AM145">
        <v>0.44176592272213966</v>
      </c>
      <c r="AN145">
        <v>0.44107557085112736</v>
      </c>
      <c r="AO145">
        <v>0.43945476680687251</v>
      </c>
      <c r="AP145">
        <v>0.44025960936211472</v>
      </c>
      <c r="AQ145">
        <v>0.43865434550318172</v>
      </c>
      <c r="AR145">
        <v>0.43381942382199323</v>
      </c>
      <c r="AS145">
        <v>0.43890560222662411</v>
      </c>
      <c r="AT145">
        <v>0.43718973139611916</v>
      </c>
      <c r="AU145">
        <v>-1</v>
      </c>
    </row>
    <row r="146" spans="1:47" x14ac:dyDescent="0.35">
      <c r="A146" t="str">
        <f t="shared" si="2"/>
        <v>RIDGE0.47</v>
      </c>
      <c r="B146" t="s">
        <v>375</v>
      </c>
      <c r="C146" t="s">
        <v>379</v>
      </c>
      <c r="D146" t="s">
        <v>28</v>
      </c>
      <c r="E146">
        <v>0.47000000000000025</v>
      </c>
      <c r="G146">
        <v>33.957058724123698</v>
      </c>
      <c r="H146">
        <v>6.9858081104085628</v>
      </c>
      <c r="I146">
        <v>0.18770051911234134</v>
      </c>
      <c r="J146">
        <v>2.6427460205123872E-4</v>
      </c>
      <c r="K146">
        <v>0.50857035413407647</v>
      </c>
      <c r="L146">
        <v>3.7769133354883459E-2</v>
      </c>
      <c r="M146">
        <v>2.9701598122636952E-5</v>
      </c>
      <c r="N146">
        <v>2.3947473858431209E-3</v>
      </c>
      <c r="O146">
        <v>6.7441186991665045</v>
      </c>
      <c r="P146">
        <v>1.1045208748320601E-2</v>
      </c>
      <c r="Q146">
        <v>1.7963696891051106</v>
      </c>
      <c r="R146">
        <v>4.0977882716755711E-2</v>
      </c>
      <c r="S146">
        <v>6.03551070679079E-2</v>
      </c>
      <c r="T146">
        <v>3.6913311312747631E-2</v>
      </c>
      <c r="U146">
        <v>0.11656964065956044</v>
      </c>
      <c r="V146">
        <v>0.16843689418536864</v>
      </c>
      <c r="W146">
        <v>7.0297650848307219E-2</v>
      </c>
      <c r="X146">
        <v>-1.195278574580523</v>
      </c>
      <c r="Y146">
        <v>3.206769579600472</v>
      </c>
      <c r="Z146">
        <v>1.7272104699167516</v>
      </c>
      <c r="AA146">
        <v>-1.2650424184371714</v>
      </c>
      <c r="AB146">
        <v>0.96944238600459731</v>
      </c>
      <c r="AC146">
        <v>-1.1171650512575411</v>
      </c>
      <c r="AD146">
        <v>-0.16765062807848261</v>
      </c>
      <c r="AE146">
        <v>2.3196443156185667</v>
      </c>
      <c r="AF146">
        <v>-2.8493445258346388</v>
      </c>
      <c r="AG146">
        <v>-7.629736426194266</v>
      </c>
      <c r="AH146">
        <v>3.3570449819371473</v>
      </c>
      <c r="AI146">
        <v>2.6175443914336012</v>
      </c>
      <c r="AJ146">
        <v>3.9920724384690565</v>
      </c>
      <c r="AK146">
        <v>5.6694311581904238</v>
      </c>
      <c r="AL146">
        <v>-0.57554913027985932</v>
      </c>
      <c r="AM146">
        <v>-0.59641393120371644</v>
      </c>
      <c r="AN146">
        <v>-3.3435490531201415</v>
      </c>
      <c r="AO146">
        <v>-7.3889343857186223</v>
      </c>
      <c r="AP146">
        <v>-5.1552163106775755</v>
      </c>
      <c r="AQ146">
        <v>-8.1539278837363884</v>
      </c>
      <c r="AR146">
        <v>-10.849890307211698</v>
      </c>
      <c r="AS146">
        <v>-11.830047413518981</v>
      </c>
      <c r="AT146">
        <v>-4.7714447048348871</v>
      </c>
      <c r="AU146">
        <v>-1</v>
      </c>
    </row>
    <row r="147" spans="1:47" x14ac:dyDescent="0.35">
      <c r="A147" t="str">
        <f t="shared" si="2"/>
        <v>RIDGESEB0.47</v>
      </c>
      <c r="B147" t="s">
        <v>375</v>
      </c>
      <c r="C147" t="s">
        <v>380</v>
      </c>
      <c r="D147" t="s">
        <v>28</v>
      </c>
      <c r="E147">
        <v>0.47000000000000025</v>
      </c>
      <c r="G147">
        <v>33.957058724123698</v>
      </c>
      <c r="H147">
        <v>0.68133441287056651</v>
      </c>
      <c r="I147">
        <v>1.6117719156042943E-3</v>
      </c>
      <c r="J147">
        <v>2.0000260489112934E-5</v>
      </c>
      <c r="K147">
        <v>8.1629624907024086E-3</v>
      </c>
      <c r="L147">
        <v>3.8371835506259197E-4</v>
      </c>
      <c r="M147">
        <v>9.5957794816876807E-7</v>
      </c>
      <c r="N147">
        <v>3.1512771458053532E-4</v>
      </c>
      <c r="O147">
        <v>0.19355037818499216</v>
      </c>
      <c r="P147">
        <v>3.2499785694832913E-4</v>
      </c>
      <c r="Q147">
        <v>8.3430996031816557E-2</v>
      </c>
      <c r="R147">
        <v>8.0465890410707185E-4</v>
      </c>
      <c r="S147">
        <v>1.678032105720266E-3</v>
      </c>
      <c r="T147">
        <v>8.5846640752203522E-4</v>
      </c>
      <c r="U147">
        <v>7.0437677351270333E-3</v>
      </c>
      <c r="V147">
        <v>3.762199164698016E-3</v>
      </c>
      <c r="W147">
        <v>3.4919665876294553E-2</v>
      </c>
      <c r="X147">
        <v>1.5179591180038836</v>
      </c>
      <c r="Y147">
        <v>1.530896719137528</v>
      </c>
      <c r="Z147">
        <v>1.5366751343450669</v>
      </c>
      <c r="AA147">
        <v>1.5479789206565127</v>
      </c>
      <c r="AB147">
        <v>1.5558871591895189</v>
      </c>
      <c r="AC147">
        <v>1.5614588861601644</v>
      </c>
      <c r="AD147">
        <v>1.5679330179045117</v>
      </c>
      <c r="AE147">
        <v>1.5726440624238116</v>
      </c>
      <c r="AF147">
        <v>1.5765055273483333</v>
      </c>
      <c r="AG147">
        <v>1.5730791634415597</v>
      </c>
      <c r="AH147">
        <v>1.5850379054662078</v>
      </c>
      <c r="AI147">
        <v>1.5829281967267168</v>
      </c>
      <c r="AJ147">
        <v>1.5849245677401687</v>
      </c>
      <c r="AK147">
        <v>1.5896024587378978</v>
      </c>
      <c r="AL147">
        <v>1.5908610377459278</v>
      </c>
      <c r="AM147">
        <v>1.5909562135554685</v>
      </c>
      <c r="AN147">
        <v>1.58971262620924</v>
      </c>
      <c r="AO147">
        <v>1.5867891089833923</v>
      </c>
      <c r="AP147">
        <v>1.5882415123783051</v>
      </c>
      <c r="AQ147">
        <v>1.5853433644274679</v>
      </c>
      <c r="AR147">
        <v>1.5765821956945349</v>
      </c>
      <c r="AS147">
        <v>1.5857973336632831</v>
      </c>
      <c r="AT147">
        <v>1.5826945161120687</v>
      </c>
      <c r="AU147">
        <v>-1</v>
      </c>
    </row>
    <row r="148" spans="1:47" x14ac:dyDescent="0.35">
      <c r="A148" t="str">
        <f t="shared" si="2"/>
        <v>RIDGEVIF0.48</v>
      </c>
      <c r="B148" t="s">
        <v>375</v>
      </c>
      <c r="C148" t="s">
        <v>378</v>
      </c>
      <c r="D148" t="s">
        <v>28</v>
      </c>
      <c r="E148">
        <v>0.48000000000000026</v>
      </c>
      <c r="I148">
        <v>0.22403996674731252</v>
      </c>
      <c r="J148">
        <v>0.38821620847039784</v>
      </c>
      <c r="K148">
        <v>0.34698152870621396</v>
      </c>
      <c r="L148">
        <v>0.13801216500499805</v>
      </c>
      <c r="M148">
        <v>0.29824852876469959</v>
      </c>
      <c r="N148">
        <v>0.45205893406411574</v>
      </c>
      <c r="O148">
        <v>0.41196840187867656</v>
      </c>
      <c r="P148">
        <v>0.46133686981716654</v>
      </c>
      <c r="Q148">
        <v>0.48605722317815819</v>
      </c>
      <c r="R148">
        <v>0.30936584293101821</v>
      </c>
      <c r="S148">
        <v>0.33001439188578008</v>
      </c>
      <c r="T148">
        <v>0.32790929242117572</v>
      </c>
      <c r="U148">
        <v>0.39934167770745665</v>
      </c>
      <c r="V148">
        <v>0.37343887689025806</v>
      </c>
      <c r="W148">
        <v>0.25055682694057196</v>
      </c>
      <c r="X148">
        <v>0.39694262366651395</v>
      </c>
      <c r="Y148">
        <v>0.40345693786424786</v>
      </c>
      <c r="Z148">
        <v>0.40674517887795353</v>
      </c>
      <c r="AA148">
        <v>0.41277128671566904</v>
      </c>
      <c r="AB148">
        <v>0.41697751079604978</v>
      </c>
      <c r="AC148">
        <v>0.41993033911544647</v>
      </c>
      <c r="AD148">
        <v>0.42341930767004077</v>
      </c>
      <c r="AE148">
        <v>0.42593986982663934</v>
      </c>
      <c r="AF148">
        <v>0.42797500408508615</v>
      </c>
      <c r="AG148">
        <v>0.42600108998060182</v>
      </c>
      <c r="AH148">
        <v>0.4325877040839729</v>
      </c>
      <c r="AI148">
        <v>0.43145409533429846</v>
      </c>
      <c r="AJ148">
        <v>0.43251078775194596</v>
      </c>
      <c r="AK148">
        <v>0.43494390049831061</v>
      </c>
      <c r="AL148">
        <v>0.43560412143106297</v>
      </c>
      <c r="AM148">
        <v>0.43561942331577147</v>
      </c>
      <c r="AN148">
        <v>0.43492103310920704</v>
      </c>
      <c r="AO148">
        <v>0.43329982905859965</v>
      </c>
      <c r="AP148">
        <v>0.43404534034838577</v>
      </c>
      <c r="AQ148">
        <v>0.43241168826027526</v>
      </c>
      <c r="AR148">
        <v>0.42761436188658375</v>
      </c>
      <c r="AS148">
        <v>0.43229294661470263</v>
      </c>
      <c r="AT148">
        <v>0.43067655233815172</v>
      </c>
      <c r="AU148">
        <v>-1</v>
      </c>
    </row>
    <row r="149" spans="1:47" x14ac:dyDescent="0.35">
      <c r="A149" t="str">
        <f t="shared" si="2"/>
        <v>RIDGE0.48</v>
      </c>
      <c r="B149" t="s">
        <v>375</v>
      </c>
      <c r="C149" t="s">
        <v>379</v>
      </c>
      <c r="D149" t="s">
        <v>28</v>
      </c>
      <c r="E149">
        <v>0.48000000000000026</v>
      </c>
      <c r="G149">
        <v>34.04446891310765</v>
      </c>
      <c r="H149">
        <v>7.1020547802198806</v>
      </c>
      <c r="I149">
        <v>0.18620686241132342</v>
      </c>
      <c r="J149">
        <v>2.6377291294993034E-4</v>
      </c>
      <c r="K149">
        <v>0.50703823794188707</v>
      </c>
      <c r="L149">
        <v>3.7651105953377145E-2</v>
      </c>
      <c r="M149">
        <v>2.981203423047209E-5</v>
      </c>
      <c r="N149">
        <v>2.4123679177253557E-3</v>
      </c>
      <c r="O149">
        <v>6.7692075725931211</v>
      </c>
      <c r="P149">
        <v>1.1055952501137077E-2</v>
      </c>
      <c r="Q149">
        <v>1.8013083039591615</v>
      </c>
      <c r="R149">
        <v>4.0998740754299698E-2</v>
      </c>
      <c r="S149">
        <v>6.0710821145506716E-2</v>
      </c>
      <c r="T149">
        <v>3.7002194034148249E-2</v>
      </c>
      <c r="U149">
        <v>0.11665326601904463</v>
      </c>
      <c r="V149">
        <v>0.16808886761857081</v>
      </c>
      <c r="W149">
        <v>6.4782375989540883E-2</v>
      </c>
      <c r="X149">
        <v>-1.173055903792702</v>
      </c>
      <c r="Y149">
        <v>3.1926705951675913</v>
      </c>
      <c r="Z149">
        <v>1.7358758538289631</v>
      </c>
      <c r="AA149">
        <v>-1.2485674977843744</v>
      </c>
      <c r="AB149">
        <v>0.99441826519132692</v>
      </c>
      <c r="AC149">
        <v>-1.0977052686496505</v>
      </c>
      <c r="AD149">
        <v>-0.13801529962905548</v>
      </c>
      <c r="AE149">
        <v>2.3367910111622066</v>
      </c>
      <c r="AF149">
        <v>-2.811111217029818</v>
      </c>
      <c r="AG149">
        <v>-7.5697094889671481</v>
      </c>
      <c r="AH149">
        <v>3.3720995709880501</v>
      </c>
      <c r="AI149">
        <v>2.6208334326482965</v>
      </c>
      <c r="AJ149">
        <v>4.0000934211819175</v>
      </c>
      <c r="AK149">
        <v>5.6576489021604015</v>
      </c>
      <c r="AL149">
        <v>-0.54055044692095966</v>
      </c>
      <c r="AM149">
        <v>-0.56197112093273405</v>
      </c>
      <c r="AN149">
        <v>-3.2949630835520538</v>
      </c>
      <c r="AO149">
        <v>-7.3275253751716853</v>
      </c>
      <c r="AP149">
        <v>-5.0833816494452044</v>
      </c>
      <c r="AQ149">
        <v>-8.0691907836651602</v>
      </c>
      <c r="AR149">
        <v>-10.73905917531321</v>
      </c>
      <c r="AS149">
        <v>-11.700679224063808</v>
      </c>
      <c r="AT149">
        <v>-4.6763967427009518</v>
      </c>
      <c r="AU149">
        <v>-1</v>
      </c>
    </row>
    <row r="150" spans="1:47" x14ac:dyDescent="0.35">
      <c r="A150" t="str">
        <f t="shared" si="2"/>
        <v>RIDGESEB0.48</v>
      </c>
      <c r="B150" t="s">
        <v>375</v>
      </c>
      <c r="C150" t="s">
        <v>380</v>
      </c>
      <c r="D150" t="s">
        <v>28</v>
      </c>
      <c r="E150">
        <v>0.48000000000000026</v>
      </c>
      <c r="G150">
        <v>34.04446891310765</v>
      </c>
      <c r="H150">
        <v>0.68167014049063068</v>
      </c>
      <c r="I150">
        <v>1.5896079273826685E-3</v>
      </c>
      <c r="J150">
        <v>1.9857962801669852E-5</v>
      </c>
      <c r="K150">
        <v>8.064994311807858E-3</v>
      </c>
      <c r="L150">
        <v>3.7853356355792159E-4</v>
      </c>
      <c r="M150">
        <v>9.4824318951988759E-7</v>
      </c>
      <c r="N150">
        <v>3.1349138817170111E-4</v>
      </c>
      <c r="O150">
        <v>0.19148714445392151</v>
      </c>
      <c r="P150">
        <v>3.2204389133755036E-4</v>
      </c>
      <c r="Q150">
        <v>8.2891328228030622E-2</v>
      </c>
      <c r="R150">
        <v>7.9474654554764009E-4</v>
      </c>
      <c r="S150">
        <v>1.658302042376716E-3</v>
      </c>
      <c r="T150">
        <v>8.4809547163199289E-4</v>
      </c>
      <c r="U150">
        <v>6.9911009882184464E-3</v>
      </c>
      <c r="V150">
        <v>3.7278246401128276E-3</v>
      </c>
      <c r="W150">
        <v>3.4676967894531556E-2</v>
      </c>
      <c r="X150">
        <v>1.5119676081597642</v>
      </c>
      <c r="Y150">
        <v>1.5243237389857736</v>
      </c>
      <c r="Z150">
        <v>1.5305228793600361</v>
      </c>
      <c r="AA150">
        <v>1.5418188775450854</v>
      </c>
      <c r="AB150">
        <v>1.5496546913168681</v>
      </c>
      <c r="AC150">
        <v>1.5551319553124947</v>
      </c>
      <c r="AD150">
        <v>1.5615789568235718</v>
      </c>
      <c r="AE150">
        <v>1.5662200022470991</v>
      </c>
      <c r="AF150">
        <v>1.5699572312067847</v>
      </c>
      <c r="AG150">
        <v>1.5663325542660185</v>
      </c>
      <c r="AH150">
        <v>1.5783950293136222</v>
      </c>
      <c r="AI150">
        <v>1.5763255574424286</v>
      </c>
      <c r="AJ150">
        <v>1.5782546996740385</v>
      </c>
      <c r="AK150">
        <v>1.5826877522596379</v>
      </c>
      <c r="AL150">
        <v>1.5838885132651246</v>
      </c>
      <c r="AM150">
        <v>1.5839163324079975</v>
      </c>
      <c r="AN150">
        <v>1.5826461464199728</v>
      </c>
      <c r="AO150">
        <v>1.5796936703780458</v>
      </c>
      <c r="AP150">
        <v>1.5810520523341336</v>
      </c>
      <c r="AQ150">
        <v>1.5780738796771829</v>
      </c>
      <c r="AR150">
        <v>1.569295612945335</v>
      </c>
      <c r="AS150">
        <v>1.5778571927094589</v>
      </c>
      <c r="AT150">
        <v>1.5749045330356501</v>
      </c>
      <c r="AU150">
        <v>-1</v>
      </c>
    </row>
    <row r="151" spans="1:47" x14ac:dyDescent="0.35">
      <c r="A151" t="str">
        <f t="shared" si="2"/>
        <v>RIDGEVIF0.49</v>
      </c>
      <c r="B151" t="s">
        <v>375</v>
      </c>
      <c r="C151" t="s">
        <v>378</v>
      </c>
      <c r="D151" t="s">
        <v>28</v>
      </c>
      <c r="E151">
        <v>0.49000000000000027</v>
      </c>
      <c r="I151">
        <v>0.21694419709139418</v>
      </c>
      <c r="J151">
        <v>0.38086658799262935</v>
      </c>
      <c r="K151">
        <v>0.33713138447404856</v>
      </c>
      <c r="L151">
        <v>0.13371753569055547</v>
      </c>
      <c r="M151">
        <v>0.28991389894627978</v>
      </c>
      <c r="N151">
        <v>0.445149604572946</v>
      </c>
      <c r="O151">
        <v>0.40132177723344703</v>
      </c>
      <c r="P151">
        <v>0.45080104129806636</v>
      </c>
      <c r="Q151">
        <v>0.477411868545005</v>
      </c>
      <c r="R151">
        <v>0.30040734887205367</v>
      </c>
      <c r="S151">
        <v>0.32081128465195496</v>
      </c>
      <c r="T151">
        <v>0.31855812592190574</v>
      </c>
      <c r="U151">
        <v>0.39150182208085255</v>
      </c>
      <c r="V151">
        <v>0.36491595679539218</v>
      </c>
      <c r="W151">
        <v>0.24591569046065484</v>
      </c>
      <c r="X151">
        <v>0.39183136747386055</v>
      </c>
      <c r="Y151">
        <v>0.39799135425362336</v>
      </c>
      <c r="Z151">
        <v>0.40146256772769834</v>
      </c>
      <c r="AA151">
        <v>0.40742835490622636</v>
      </c>
      <c r="AB151">
        <v>0.41155869685433277</v>
      </c>
      <c r="AC151">
        <v>0.41443600915417655</v>
      </c>
      <c r="AD151">
        <v>0.4178785734366674</v>
      </c>
      <c r="AE151">
        <v>0.42033983764323352</v>
      </c>
      <c r="AF151">
        <v>0.42229203215743016</v>
      </c>
      <c r="AG151">
        <v>0.42023604035772455</v>
      </c>
      <c r="AH151">
        <v>0.42681274296296956</v>
      </c>
      <c r="AI151">
        <v>0.4257120644173506</v>
      </c>
      <c r="AJ151">
        <v>0.42672422260792997</v>
      </c>
      <c r="AK151">
        <v>0.42900590206329547</v>
      </c>
      <c r="AL151">
        <v>0.42962999883816771</v>
      </c>
      <c r="AM151">
        <v>0.42961052837852115</v>
      </c>
      <c r="AN151">
        <v>0.42890570348473894</v>
      </c>
      <c r="AO151">
        <v>0.42728601409468236</v>
      </c>
      <c r="AP151">
        <v>0.42797531523920535</v>
      </c>
      <c r="AQ151">
        <v>0.42631676583550404</v>
      </c>
      <c r="AR151">
        <v>0.42155967348142392</v>
      </c>
      <c r="AS151">
        <v>0.42584768559842023</v>
      </c>
      <c r="AT151">
        <v>0.42432764274262691</v>
      </c>
      <c r="AU151">
        <v>-1</v>
      </c>
    </row>
    <row r="152" spans="1:47" x14ac:dyDescent="0.35">
      <c r="A152" t="str">
        <f t="shared" si="2"/>
        <v>RIDGE0.49</v>
      </c>
      <c r="B152" t="s">
        <v>375</v>
      </c>
      <c r="C152" t="s">
        <v>379</v>
      </c>
      <c r="D152" t="s">
        <v>28</v>
      </c>
      <c r="E152">
        <v>0.49000000000000027</v>
      </c>
      <c r="G152">
        <v>34.130818897487181</v>
      </c>
      <c r="H152">
        <v>7.2174848000073508</v>
      </c>
      <c r="I152">
        <v>0.18476120499677584</v>
      </c>
      <c r="J152">
        <v>2.6329861435168712E-4</v>
      </c>
      <c r="K152">
        <v>0.50552924490023854</v>
      </c>
      <c r="L152">
        <v>3.7535759343372326E-2</v>
      </c>
      <c r="M152">
        <v>2.9918322168629713E-5</v>
      </c>
      <c r="N152">
        <v>2.4293655947162122E-3</v>
      </c>
      <c r="O152">
        <v>6.7931334587741752</v>
      </c>
      <c r="P152">
        <v>1.1065903463479973E-2</v>
      </c>
      <c r="Q152">
        <v>1.8060716215014723</v>
      </c>
      <c r="R152">
        <v>4.101694999834312E-2</v>
      </c>
      <c r="S152">
        <v>6.1050781052533795E-2</v>
      </c>
      <c r="T152">
        <v>3.7086375132504575E-2</v>
      </c>
      <c r="U152">
        <v>0.11673579601670903</v>
      </c>
      <c r="V152">
        <v>0.16774127064681427</v>
      </c>
      <c r="W152">
        <v>5.9474538711396206E-2</v>
      </c>
      <c r="X152">
        <v>-1.1510425563076025</v>
      </c>
      <c r="Y152">
        <v>3.1788702999713299</v>
      </c>
      <c r="Z152">
        <v>1.7441004486827094</v>
      </c>
      <c r="AA152">
        <v>-1.2320275185500991</v>
      </c>
      <c r="AB152">
        <v>1.0184146187029564</v>
      </c>
      <c r="AC152">
        <v>-1.0783073513864012</v>
      </c>
      <c r="AD152">
        <v>-0.10956301630621781</v>
      </c>
      <c r="AE152">
        <v>2.3527462099233536</v>
      </c>
      <c r="AF152">
        <v>-2.7737327442814936</v>
      </c>
      <c r="AG152">
        <v>-7.5102862796661078</v>
      </c>
      <c r="AH152">
        <v>3.3858339802889956</v>
      </c>
      <c r="AI152">
        <v>2.6229554998594384</v>
      </c>
      <c r="AJ152">
        <v>4.006349707496021</v>
      </c>
      <c r="AK152">
        <v>5.6445873178727286</v>
      </c>
      <c r="AL152">
        <v>-0.50756007467209219</v>
      </c>
      <c r="AM152">
        <v>-0.5294479623314251</v>
      </c>
      <c r="AN152">
        <v>-3.2482576601090996</v>
      </c>
      <c r="AO152">
        <v>-7.2676052312472699</v>
      </c>
      <c r="AP152">
        <v>-5.0142337294657517</v>
      </c>
      <c r="AQ152">
        <v>-7.9869576323204585</v>
      </c>
      <c r="AR152">
        <v>-10.631196145991682</v>
      </c>
      <c r="AS152">
        <v>-11.575075072732295</v>
      </c>
      <c r="AT152">
        <v>-4.5851183055798197</v>
      </c>
      <c r="AU152">
        <v>-1</v>
      </c>
    </row>
    <row r="153" spans="1:47" x14ac:dyDescent="0.35">
      <c r="A153" t="str">
        <f t="shared" si="2"/>
        <v>RIDGESEB0.49</v>
      </c>
      <c r="B153" t="s">
        <v>375</v>
      </c>
      <c r="C153" t="s">
        <v>380</v>
      </c>
      <c r="D153" t="s">
        <v>28</v>
      </c>
      <c r="E153">
        <v>0.49000000000000027</v>
      </c>
      <c r="G153">
        <v>34.130818897487181</v>
      </c>
      <c r="H153">
        <v>0.68200899713518881</v>
      </c>
      <c r="I153">
        <v>1.5681999434785114E-3</v>
      </c>
      <c r="J153">
        <v>1.9718979856094402E-5</v>
      </c>
      <c r="K153">
        <v>7.9698587442319137E-3</v>
      </c>
      <c r="L153">
        <v>3.7354251266721004E-4</v>
      </c>
      <c r="M153">
        <v>9.372711304869802E-7</v>
      </c>
      <c r="N153">
        <v>3.1187547708847553E-4</v>
      </c>
      <c r="O153">
        <v>0.18947598679283895</v>
      </c>
      <c r="P153">
        <v>3.1915274447864871E-4</v>
      </c>
      <c r="Q153">
        <v>8.2359205500252622E-2</v>
      </c>
      <c r="R153">
        <v>7.851414200706477E-4</v>
      </c>
      <c r="S153">
        <v>1.6391630612080568E-3</v>
      </c>
      <c r="T153">
        <v>8.3803541265342141E-4</v>
      </c>
      <c r="U153">
        <v>6.9396935863861395E-3</v>
      </c>
      <c r="V153">
        <v>3.6943861068743475E-3</v>
      </c>
      <c r="W153">
        <v>3.4441436789209585E-2</v>
      </c>
      <c r="X153">
        <v>1.5060117622108131</v>
      </c>
      <c r="Y153">
        <v>1.5178036146707334</v>
      </c>
      <c r="Z153">
        <v>1.5244082583699947</v>
      </c>
      <c r="AA153">
        <v>1.5356929447685264</v>
      </c>
      <c r="AB153">
        <v>1.5434574294429051</v>
      </c>
      <c r="AC153">
        <v>1.5488433853674926</v>
      </c>
      <c r="AD153">
        <v>1.5552629119475989</v>
      </c>
      <c r="AE153">
        <v>1.5598363612813244</v>
      </c>
      <c r="AF153">
        <v>1.5634543583030982</v>
      </c>
      <c r="AG153">
        <v>1.5596437590556369</v>
      </c>
      <c r="AH153">
        <v>1.5718006082967557</v>
      </c>
      <c r="AI153">
        <v>1.5697725947802261</v>
      </c>
      <c r="AJ153">
        <v>1.571637605240837</v>
      </c>
      <c r="AK153">
        <v>1.575833749143454</v>
      </c>
      <c r="AL153">
        <v>1.5769795554584429</v>
      </c>
      <c r="AM153">
        <v>1.5769438213793929</v>
      </c>
      <c r="AN153">
        <v>1.575649712605047</v>
      </c>
      <c r="AO153">
        <v>1.5726718120790872</v>
      </c>
      <c r="AP153">
        <v>1.5739398241357767</v>
      </c>
      <c r="AQ153">
        <v>1.5708870885251274</v>
      </c>
      <c r="AR153">
        <v>1.5620980620201914</v>
      </c>
      <c r="AS153">
        <v>1.5700226199475913</v>
      </c>
      <c r="AT153">
        <v>1.5672180548616141</v>
      </c>
      <c r="AU153">
        <v>-1</v>
      </c>
    </row>
    <row r="154" spans="1:47" s="417" customFormat="1" x14ac:dyDescent="0.35">
      <c r="A154" s="417" t="str">
        <f t="shared" si="2"/>
        <v>RIDGEVIF0.5</v>
      </c>
      <c r="B154" s="417" t="s">
        <v>375</v>
      </c>
      <c r="C154" s="417" t="s">
        <v>378</v>
      </c>
      <c r="D154" s="417" t="s">
        <v>28</v>
      </c>
      <c r="E154" s="417">
        <v>0.50000000000000022</v>
      </c>
      <c r="I154" s="417">
        <v>0.21020506951310305</v>
      </c>
      <c r="J154" s="417">
        <v>0.37376720555699833</v>
      </c>
      <c r="K154" s="417">
        <v>0.3277166059831268</v>
      </c>
      <c r="L154" s="417">
        <v>0.12964837824054787</v>
      </c>
      <c r="M154" s="417">
        <v>0.28196539635197937</v>
      </c>
      <c r="N154" s="417">
        <v>0.43841080257084242</v>
      </c>
      <c r="O154" s="417">
        <v>0.39109938455873638</v>
      </c>
      <c r="P154" s="417">
        <v>0.44063489447609844</v>
      </c>
      <c r="Q154" s="417">
        <v>0.46900014632384263</v>
      </c>
      <c r="R154" s="417">
        <v>0.29186236552163847</v>
      </c>
      <c r="S154" s="417">
        <v>0.31201961152856172</v>
      </c>
      <c r="T154" s="417">
        <v>0.30962866838229192</v>
      </c>
      <c r="U154" s="417">
        <v>0.3839360386972388</v>
      </c>
      <c r="V154" s="417">
        <v>0.3567292699843379</v>
      </c>
      <c r="W154" s="417">
        <v>0.24145142861138646</v>
      </c>
      <c r="X154" s="417">
        <v>0.38682064963664781</v>
      </c>
      <c r="Y154" s="417">
        <v>0.39264136339444061</v>
      </c>
      <c r="Z154" s="417">
        <v>0.39628456456604372</v>
      </c>
      <c r="AA154" s="417">
        <v>0.40218940361270944</v>
      </c>
      <c r="AB154" s="417">
        <v>0.40624578181866655</v>
      </c>
      <c r="AC154" s="417">
        <v>0.40905051530360048</v>
      </c>
      <c r="AD154" s="417">
        <v>0.4124473403501232</v>
      </c>
      <c r="AE154" s="417">
        <v>0.4148515853883169</v>
      </c>
      <c r="AF154" s="417">
        <v>0.41672487921042345</v>
      </c>
      <c r="AG154" s="417">
        <v>0.41459451941443748</v>
      </c>
      <c r="AH154" s="417">
        <v>0.42115681489819234</v>
      </c>
      <c r="AI154" s="417">
        <v>0.42008899770913383</v>
      </c>
      <c r="AJ154" s="417">
        <v>0.421059001721314</v>
      </c>
      <c r="AK154" s="417">
        <v>0.42319616906051738</v>
      </c>
      <c r="AL154" s="417">
        <v>0.42378626384280665</v>
      </c>
      <c r="AM154" s="417">
        <v>0.4237345913282059</v>
      </c>
      <c r="AN154" s="417">
        <v>0.42302477079180228</v>
      </c>
      <c r="AO154" s="417">
        <v>0.42140830056251372</v>
      </c>
      <c r="AP154" s="417">
        <v>0.42204432817127135</v>
      </c>
      <c r="AQ154" s="417">
        <v>0.42036407780863605</v>
      </c>
      <c r="AR154" s="417">
        <v>0.41564950649241783</v>
      </c>
      <c r="AS154" s="417">
        <v>0.41956330627821903</v>
      </c>
      <c r="AT154" s="417">
        <v>0.41813652892961295</v>
      </c>
      <c r="AU154" s="417">
        <v>-1</v>
      </c>
    </row>
    <row r="155" spans="1:47" s="417" customFormat="1" x14ac:dyDescent="0.35">
      <c r="A155" s="417" t="str">
        <f t="shared" si="2"/>
        <v>RIDGE0.5</v>
      </c>
      <c r="B155" s="417" t="s">
        <v>375</v>
      </c>
      <c r="C155" s="417" t="s">
        <v>379</v>
      </c>
      <c r="D155" s="417" t="s">
        <v>28</v>
      </c>
      <c r="E155" s="417">
        <v>0.50000000000000022</v>
      </c>
      <c r="G155" s="417">
        <v>34.216177111523088</v>
      </c>
      <c r="H155" s="417">
        <v>7.3321295972195344</v>
      </c>
      <c r="I155" s="417">
        <v>0.18336106071866889</v>
      </c>
      <c r="J155" s="417">
        <v>2.6284997247539134E-4</v>
      </c>
      <c r="K155" s="417">
        <v>0.50404284710954728</v>
      </c>
      <c r="L155" s="417">
        <v>3.742296791813926E-2</v>
      </c>
      <c r="M155" s="417">
        <v>3.0020649638521333E-5</v>
      </c>
      <c r="N155" s="417">
        <v>2.445766825858571E-3</v>
      </c>
      <c r="O155" s="417">
        <v>6.8159543374746212</v>
      </c>
      <c r="P155" s="417">
        <v>1.1075101558829748E-2</v>
      </c>
      <c r="Q155" s="417">
        <v>1.8106664789117655</v>
      </c>
      <c r="R155" s="417">
        <v>4.1032657950577138E-2</v>
      </c>
      <c r="S155" s="417">
        <v>6.1375810034401131E-2</v>
      </c>
      <c r="T155" s="417">
        <v>3.7166097907248695E-2</v>
      </c>
      <c r="U155" s="417">
        <v>0.11681714639097618</v>
      </c>
      <c r="V155" s="417">
        <v>0.16739425151550602</v>
      </c>
      <c r="W155" s="417">
        <v>5.4363493366293314E-2</v>
      </c>
      <c r="X155" s="417">
        <v>-1.1292469992308258</v>
      </c>
      <c r="Y155" s="417">
        <v>3.1653561951732576</v>
      </c>
      <c r="Z155" s="417">
        <v>1.7519062017998241</v>
      </c>
      <c r="AA155" s="417">
        <v>-1.2154437008559338</v>
      </c>
      <c r="AB155" s="417">
        <v>1.0414774582963457</v>
      </c>
      <c r="AC155" s="417">
        <v>-1.0589877586737497</v>
      </c>
      <c r="AD155" s="417">
        <v>-8.2233522764926528E-2</v>
      </c>
      <c r="AE155" s="417">
        <v>2.3675796448439428</v>
      </c>
      <c r="AF155" s="417">
        <v>-2.7371781901662926</v>
      </c>
      <c r="AG155" s="417">
        <v>-7.4514689257577675</v>
      </c>
      <c r="AH155" s="417">
        <v>3.3983269225463473</v>
      </c>
      <c r="AI155" s="417">
        <v>2.6239934845931625</v>
      </c>
      <c r="AJ155" s="417">
        <v>4.0109626252315103</v>
      </c>
      <c r="AK155" s="417">
        <v>5.6303521268722703</v>
      </c>
      <c r="AL155" s="417">
        <v>-0.47645105747329025</v>
      </c>
      <c r="AM155" s="417">
        <v>-0.49872283886706714</v>
      </c>
      <c r="AN155" s="417">
        <v>-3.2033241872533522</v>
      </c>
      <c r="AO155" s="417">
        <v>-7.2090988290242803</v>
      </c>
      <c r="AP155" s="417">
        <v>-4.9476190200908476</v>
      </c>
      <c r="AQ155" s="417">
        <v>-7.9070960965350077</v>
      </c>
      <c r="AR155" s="417">
        <v>-10.526158749213602</v>
      </c>
      <c r="AS155" s="417">
        <v>-11.453043136326459</v>
      </c>
      <c r="AT155" s="417">
        <v>-4.497397674723735</v>
      </c>
      <c r="AU155" s="417">
        <v>-1</v>
      </c>
    </row>
    <row r="156" spans="1:47" s="417" customFormat="1" x14ac:dyDescent="0.35">
      <c r="A156" s="417" t="str">
        <f t="shared" si="2"/>
        <v>RIDGESEB0.5</v>
      </c>
      <c r="B156" s="417" t="s">
        <v>375</v>
      </c>
      <c r="C156" s="417" t="s">
        <v>380</v>
      </c>
      <c r="D156" s="417" t="s">
        <v>28</v>
      </c>
      <c r="E156" s="417">
        <v>0.50000000000000022</v>
      </c>
      <c r="G156" s="417">
        <v>34.216177111523088</v>
      </c>
      <c r="H156" s="417">
        <v>0.68235131036448515</v>
      </c>
      <c r="I156" s="417">
        <v>1.547511142086186E-3</v>
      </c>
      <c r="J156" s="417">
        <v>1.958318737703612E-5</v>
      </c>
      <c r="K156" s="417">
        <v>7.8774387162945363E-3</v>
      </c>
      <c r="L156" s="417">
        <v>3.6873484072153201E-4</v>
      </c>
      <c r="M156" s="417">
        <v>9.266450403575962E-7</v>
      </c>
      <c r="N156" s="417">
        <v>3.1027989200971561E-4</v>
      </c>
      <c r="O156" s="417">
        <v>0.18751506176788618</v>
      </c>
      <c r="P156" s="417">
        <v>3.1632269223116368E-4</v>
      </c>
      <c r="Q156" s="417">
        <v>8.1834570742571444E-2</v>
      </c>
      <c r="R156" s="417">
        <v>7.7582976730004491E-4</v>
      </c>
      <c r="S156" s="417">
        <v>1.6205896585627013E-3</v>
      </c>
      <c r="T156" s="417">
        <v>8.2827277481858019E-4</v>
      </c>
      <c r="U156" s="417">
        <v>6.8894986290054701E-3</v>
      </c>
      <c r="V156" s="417">
        <v>3.661845398537031E-3</v>
      </c>
      <c r="W156" s="417">
        <v>3.4212736095359485E-2</v>
      </c>
      <c r="X156" s="417">
        <v>1.5000936260660485</v>
      </c>
      <c r="Y156" s="417">
        <v>1.5113378719929682</v>
      </c>
      <c r="Z156" s="417">
        <v>1.5183333072071421</v>
      </c>
      <c r="AA156" s="417">
        <v>1.5296034441995632</v>
      </c>
      <c r="AB156" s="417">
        <v>1.5372976845196684</v>
      </c>
      <c r="AC156" s="417">
        <v>1.5425953319280115</v>
      </c>
      <c r="AD156" s="417">
        <v>1.5489870768213512</v>
      </c>
      <c r="AE156" s="417">
        <v>1.5534952075317372</v>
      </c>
      <c r="AF156" s="417">
        <v>1.5569987196547515</v>
      </c>
      <c r="AG156" s="417">
        <v>1.5530138153219977</v>
      </c>
      <c r="AH156" s="417">
        <v>1.5652562876863749</v>
      </c>
      <c r="AI156" s="417">
        <v>1.5632707228170983</v>
      </c>
      <c r="AJ156" s="417">
        <v>1.5650745126619376</v>
      </c>
      <c r="AK156" s="417">
        <v>1.5690414062870404</v>
      </c>
      <c r="AL156" s="417">
        <v>1.5701349424318827</v>
      </c>
      <c r="AM156" s="417">
        <v>1.5700392157638021</v>
      </c>
      <c r="AN156" s="417">
        <v>1.5687236361420966</v>
      </c>
      <c r="AO156" s="417">
        <v>1.5657235492352768</v>
      </c>
      <c r="AP156" s="417">
        <v>1.5669046696981097</v>
      </c>
      <c r="AQ156" s="417">
        <v>1.5637824647275469</v>
      </c>
      <c r="AR156" s="417">
        <v>1.5549884778783842</v>
      </c>
      <c r="AS156" s="417">
        <v>1.56229229290786</v>
      </c>
      <c r="AT156" s="417">
        <v>1.5596336458265356</v>
      </c>
      <c r="AU156" s="417">
        <v>-1</v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1B63-7CFF-46E3-90C8-051F5B63FE33}">
  <sheetPr codeName="Sheet12">
    <tabColor theme="9" tint="0.59999389629810485"/>
  </sheetPr>
  <dimension ref="B1:AC72"/>
  <sheetViews>
    <sheetView showGridLines="0" zoomScale="70" zoomScaleNormal="70" workbookViewId="0">
      <pane xSplit="5" ySplit="4" topLeftCell="T35" activePane="bottomRight" state="frozen"/>
      <selection activeCell="E40" sqref="E40"/>
      <selection pane="topRight" activeCell="E40" sqref="E40"/>
      <selection pane="bottomLeft" activeCell="E40" sqref="E40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 t="s">
        <v>381</v>
      </c>
      <c r="E2" s="1">
        <v>0.15</v>
      </c>
      <c r="G2" t="str">
        <f>"RIDGE"&amp;$E$2</f>
        <v>RIDGE0.15</v>
      </c>
      <c r="H2" t="str">
        <f>"RIDGESEB"&amp;$E$2</f>
        <v>RIDGESEB0.15</v>
      </c>
      <c r="K2" t="str">
        <f>"RIDGEVIF"&amp;$E$2</f>
        <v>RIDGEVIF0.15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7'!$D5,Controls!$J$4:$J$100,0)),"-")</f>
        <v>16</v>
      </c>
      <c r="C5" s="364" t="str">
        <f>IFERROR(INDEX(Controls!$F$4:$F200,MATCH('Model 7'!$E5,Controls!$G$4:$G$200,0)),"-")</f>
        <v>No Ad &amp; Tf</v>
      </c>
      <c r="D5" s="346" t="str">
        <f>IFERROR(INDEX(Controls!$H$4:$H$200,MATCH('Model 7'!$E5,Controls!$G$4:$G$200,0)),"-")</f>
        <v>Intercept</v>
      </c>
      <c r="E5" s="28" t="s">
        <v>6</v>
      </c>
      <c r="F5" s="29"/>
      <c r="G5" s="30">
        <f>IFERROR(INDEX('Raw Ridge Model 7'!$B$2:$BS$300,MATCH('Model 7'!$G$2,'Raw Ridge Model 7'!$A$2:$A$300,0),MATCH('Model 7'!$E5,'Raw Ridge Model 7'!$B$1:$BS$1,0)),"-")</f>
        <v>-8.3999487312958419</v>
      </c>
      <c r="H5" s="30">
        <f>IFERROR(INDEX('Raw Ridge Model 7'!$B$2:$BS$300,MATCH('Model 7'!$H$2,'Raw Ridge Model 7'!$A$2:$A$300,0),MATCH('Model 7'!$E5,'Raw Ridge Model 7'!$B$1:$BS$1,0)),"-")</f>
        <v>0.82376617192519852</v>
      </c>
      <c r="I5" s="30">
        <f>IFERROR(G5/H5,"-")</f>
        <v>-10.197006162154706</v>
      </c>
      <c r="J5" s="31">
        <f>IFERROR(_xlfn.T.DIST(I5,5040,FALSE),"-")</f>
        <v>1.7679454497777985E-23</v>
      </c>
      <c r="K5" s="30">
        <f>IFERROR(INDEX('Raw Ridge Model 7'!$B$2:$BS$300,MATCH('Model 7'!$K$2,'Raw Ridge Model 7'!$A$2:$A$300,0),MATCH('Model 7'!$E5,'Raw Ridge Model 7'!$B$1:$BS$1,0)),"-")</f>
        <v>0</v>
      </c>
      <c r="L5" s="32">
        <f>INDEX(Controls!$X$3:$X$200,MATCH('Model 7'!$E5,Controls!$W$3:$W$200,0))</f>
        <v>5040</v>
      </c>
      <c r="M5" s="32">
        <v>493920.30199999973</v>
      </c>
      <c r="N5" s="32">
        <f>INDEX(Controls!$AA$3:$AA$200,MATCH('Model 7'!$E5,Controls!$Z$3:$Z$200,0))</f>
        <v>2520</v>
      </c>
      <c r="O5" s="32">
        <v>253584.23500000039</v>
      </c>
      <c r="P5" s="33">
        <f>IFERROR(G5*L5/M5,"-")</f>
        <v>-8.5713710155876657E-2</v>
      </c>
      <c r="Q5" s="379">
        <f>IFERROR(G5*N5/O5,"-")</f>
        <v>-8.3474711284262162E-2</v>
      </c>
      <c r="R5" s="306">
        <f>IFERROR(G5*N5,"-")</f>
        <v>-21167.87080286552</v>
      </c>
      <c r="S5" s="307">
        <f>IFERROR($Q5*$O5*Controls!$C$5,"-")</f>
        <v>-13166415.639382353</v>
      </c>
      <c r="T5" s="307" t="str">
        <f>IFERROR(INDEX('Vendor Level Info'!$I$4:$I$50,MATCH(SUBSTITUTE(SUBSTITUTE('Model 7'!$D5,"_pre",""),"_post",""),'Vendor Level Info'!$F$4:$F$50,0)),"-")</f>
        <v>-</v>
      </c>
      <c r="U5" s="377">
        <f t="shared" ref="U5:U36" si="0">IFERROR(S5/$T5,0)</f>
        <v>0</v>
      </c>
      <c r="V5" s="307">
        <f>IFERROR($Q5*$O5*Controls!$C$4,"-")</f>
        <v>-11176635.783912994</v>
      </c>
      <c r="W5" s="307">
        <f>IFERROR($T5*(1-Controls!$C$6),0)</f>
        <v>0</v>
      </c>
      <c r="X5" s="308" t="str">
        <f t="shared" ref="X5:X36" si="1">IFERROR(V5/W5,"-")</f>
        <v>-</v>
      </c>
      <c r="Y5" s="308" t="str">
        <f>IFERROR(R5/INDEX('Vendor Level Info'!$N$4:$N$300,MATCH('Model 7'!$D5,'Vendor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7'!$D6,Controls!$J$4:$J$100,0)),"-")</f>
        <v>17</v>
      </c>
      <c r="C6" s="365" t="str">
        <f>IFERROR(INDEX(Controls!$F$4:$F201,MATCH('Model 7'!$E6,Controls!$G$4:$G$200,0)),"-")</f>
        <v>No Ad &amp; Tf</v>
      </c>
      <c r="D6" s="342" t="str">
        <f>IFERROR(INDEX(Controls!$H$4:$H$200,MATCH('Model 7'!$E6,Controls!$G$4:$G$200,0)),"-")</f>
        <v>RTIME</v>
      </c>
      <c r="E6" s="11" t="s">
        <v>8</v>
      </c>
      <c r="F6" s="12"/>
      <c r="G6" s="13">
        <f>IFERROR(INDEX('Raw Ridge Model 7'!$B$2:$BS$300,MATCH('Model 7'!$G$2,'Raw Ridge Model 7'!$A$2:$A$300,0),MATCH('Model 7'!$E6,'Raw Ridge Model 7'!$B$1:$BS$1,0)),"-")</f>
        <v>0.44121758197593941</v>
      </c>
      <c r="H6" s="13">
        <f>IFERROR(INDEX('Raw Ridge Model 7'!$B$2:$BS$300,MATCH('Model 7'!$H$2,'Raw Ridge Model 7'!$A$2:$A$300,0),MATCH('Model 7'!$E6,'Raw Ridge Model 7'!$B$1:$BS$1,0)),"-")</f>
        <v>4.7522548107152091E-2</v>
      </c>
      <c r="I6" s="13">
        <f t="shared" ref="I6:I42" si="2">IFERROR(G6/H6,"-")</f>
        <v>9.284383930362873</v>
      </c>
      <c r="J6" s="23">
        <f t="shared" ref="J6:J42" si="3">IFERROR(_xlfn.T.DIST(I6,5040,FALSE),"-")</f>
        <v>1.0900015902684056E-19</v>
      </c>
      <c r="K6" s="13">
        <f>IFERROR(INDEX('Raw Ridge Model 7'!$B$2:$BS$300,MATCH('Model 7'!$K$2,'Raw Ridge Model 7'!$A$2:$A$300,0),MATCH('Model 7'!$E6,'Raw Ridge Model 7'!$B$1:$BS$1,0)),"-")</f>
        <v>0.69301131654729953</v>
      </c>
      <c r="L6" s="25">
        <f>INDEX(Controls!$X$3:$X$200,MATCH('Model 7'!$E6,Controls!$W$3:$W$200,0))</f>
        <v>63000</v>
      </c>
      <c r="M6" s="25">
        <v>493920.30199999973</v>
      </c>
      <c r="N6" s="25">
        <f>INDEX(Controls!$AA$3:$AA$200,MATCH('Model 7'!$E6,Controls!$Z$3:$Z$200,0))</f>
        <v>18900</v>
      </c>
      <c r="O6" s="25">
        <v>253584.23500000039</v>
      </c>
      <c r="P6" s="14">
        <f t="shared" ref="P6:P42" si="4">IFERROR(G6*L6/M6,"-")</f>
        <v>5.6277718392883959E-2</v>
      </c>
      <c r="Q6" s="5">
        <f t="shared" ref="Q6:Q42" si="5">IFERROR(G6*N6/O6,"-")</f>
        <v>3.2884584877073457E-2</v>
      </c>
      <c r="R6" s="62">
        <f t="shared" ref="R6:R69" si="6">IFERROR(G6*N6,"-")</f>
        <v>8339.0122993452551</v>
      </c>
      <c r="S6" s="27">
        <f>IFERROR($Q6*$O6*Controls!$C$5,"-")</f>
        <v>5186865.6501927488</v>
      </c>
      <c r="T6" s="27" t="str">
        <f>IFERROR(INDEX('Vendor Level Info'!$I$4:$I$50,MATCH(SUBSTITUTE(SUBSTITUTE('Model 7'!$D6,"_pre",""),"_post",""),'Vendor Level Info'!$F$4:$F$50,0)),"-")</f>
        <v>-</v>
      </c>
      <c r="U6" s="375">
        <f t="shared" si="0"/>
        <v>0</v>
      </c>
      <c r="V6" s="27">
        <f>IFERROR($Q6*$O6*Controls!$C$4,"-")</f>
        <v>4402998.4940542951</v>
      </c>
      <c r="W6" s="27">
        <f>IFERROR($T6*(1-Controls!$C$6),0)</f>
        <v>0</v>
      </c>
      <c r="X6" s="77" t="str">
        <f t="shared" si="1"/>
        <v>-</v>
      </c>
      <c r="Y6" s="77" t="str">
        <f>IFERROR(R6/INDEX('Vendor Level Info'!$N$4:$N$300,MATCH('Model 7'!$D6,'Vendor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7'!$D7,Controls!$J$4:$J$100,0)),"-")</f>
        <v>18</v>
      </c>
      <c r="C7" s="365" t="str">
        <f>IFERROR(INDEX(Controls!$F$4:$F202,MATCH('Model 7'!$E7,Controls!$G$4:$G$200,0)),"-")</f>
        <v>No Ad &amp; Tf</v>
      </c>
      <c r="D7" s="342" t="str">
        <f>IFERROR(INDEX(Controls!$H$4:$H$200,MATCH('Model 7'!$E7,Controls!$G$4:$G$200,0)),"-")</f>
        <v>T1</v>
      </c>
      <c r="E7" s="11" t="s">
        <v>33</v>
      </c>
      <c r="F7" s="12"/>
      <c r="G7" s="13">
        <f>IFERROR(INDEX('Raw Ridge Model 7'!$B$2:$BS$300,MATCH('Model 7'!$G$2,'Raw Ridge Model 7'!$A$2:$A$300,0),MATCH('Model 7'!$E7,'Raw Ridge Model 7'!$B$1:$BS$1,0)),"-")</f>
        <v>-0.13862214814116314</v>
      </c>
      <c r="H7" s="13">
        <f>IFERROR(INDEX('Raw Ridge Model 7'!$B$2:$BS$300,MATCH('Model 7'!$H$2,'Raw Ridge Model 7'!$A$2:$A$300,0),MATCH('Model 7'!$E7,'Raw Ridge Model 7'!$B$1:$BS$1,0)),"-")</f>
        <v>1.593897490955875</v>
      </c>
      <c r="I7" s="13">
        <f t="shared" si="2"/>
        <v>-8.6970554209248527E-2</v>
      </c>
      <c r="J7" s="23">
        <f t="shared" si="3"/>
        <v>0.39741634392354908</v>
      </c>
      <c r="K7" s="13">
        <f>IFERROR(INDEX('Raw Ridge Model 7'!$B$2:$BS$300,MATCH('Model 7'!$K$2,'Raw Ridge Model 7'!$A$2:$A$300,0),MATCH('Model 7'!$E7,'Raw Ridge Model 7'!$B$1:$BS$1,0)),"-")</f>
        <v>0.64965145644201649</v>
      </c>
      <c r="L7" s="25">
        <f>INDEX(Controls!$X$3:$X$200,MATCH('Model 7'!$E7,Controls!$W$3:$W$200,0))</f>
        <v>210</v>
      </c>
      <c r="M7" s="25">
        <v>493920.30199999973</v>
      </c>
      <c r="N7" s="25">
        <f>INDEX(Controls!$AA$3:$AA$200,MATCH('Model 7'!$E7,Controls!$Z$3:$Z$200,0))</f>
        <v>0</v>
      </c>
      <c r="O7" s="25">
        <v>253584.23500000039</v>
      </c>
      <c r="P7" s="14">
        <f t="shared" si="4"/>
        <v>-5.8937952118526756E-5</v>
      </c>
      <c r="Q7" s="5">
        <f t="shared" si="5"/>
        <v>0</v>
      </c>
      <c r="R7" s="62">
        <f t="shared" si="6"/>
        <v>0</v>
      </c>
      <c r="S7" s="27">
        <f>IFERROR($Q7*$O7*Controls!$C$5,"-")</f>
        <v>0</v>
      </c>
      <c r="T7" s="27" t="str">
        <f>IFERROR(INDEX('Vendor Level Info'!$I$4:$I$50,MATCH(SUBSTITUTE(SUBSTITUTE('Model 7'!$D7,"_pre",""),"_post",""),'Vendor Level Info'!$F$4:$F$50,0)),"-")</f>
        <v>-</v>
      </c>
      <c r="U7" s="375">
        <f t="shared" si="0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1"/>
        <v>-</v>
      </c>
      <c r="Y7" s="77" t="str">
        <f>IFERROR(R7/INDEX('Vendor Level Info'!$N$4:$N$300,MATCH('Model 7'!$D7,'Vendor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7'!$D8,Controls!$J$4:$J$100,0)),"-")</f>
        <v>27</v>
      </c>
      <c r="C8" s="365" t="str">
        <f>IFERROR(INDEX(Controls!$F$4:$F203,MATCH('Model 7'!$E8,Controls!$G$4:$G$200,0)),"-")</f>
        <v>No Ad &amp; Tf</v>
      </c>
      <c r="D8" s="342" t="str">
        <f>IFERROR(INDEX(Controls!$H$4:$H$200,MATCH('Model 7'!$E8,Controls!$G$4:$G$200,0)),"-")</f>
        <v>T10</v>
      </c>
      <c r="E8" s="11" t="s">
        <v>42</v>
      </c>
      <c r="F8" s="12"/>
      <c r="G8" s="13">
        <f>IFERROR(INDEX('Raw Ridge Model 7'!$B$2:$BS$300,MATCH('Model 7'!$G$2,'Raw Ridge Model 7'!$A$2:$A$300,0),MATCH('Model 7'!$E8,'Raw Ridge Model 7'!$B$1:$BS$1,0)),"-")</f>
        <v>-9.5075691147085948</v>
      </c>
      <c r="H8" s="13">
        <f>IFERROR(INDEX('Raw Ridge Model 7'!$B$2:$BS$300,MATCH('Model 7'!$H$2,'Raw Ridge Model 7'!$A$2:$A$300,0),MATCH('Model 7'!$E8,'Raw Ridge Model 7'!$B$1:$BS$1,0)),"-")</f>
        <v>1.678269698472789</v>
      </c>
      <c r="I8" s="13">
        <f t="shared" si="2"/>
        <v>-5.6651020532399539</v>
      </c>
      <c r="J8" s="23">
        <f t="shared" si="3"/>
        <v>4.4938188913393501E-8</v>
      </c>
      <c r="K8" s="13">
        <f>IFERROR(INDEX('Raw Ridge Model 7'!$B$2:$BS$300,MATCH('Model 7'!$K$2,'Raw Ridge Model 7'!$A$2:$A$300,0),MATCH('Model 7'!$E8,'Raw Ridge Model 7'!$B$1:$BS$1,0)),"-")</f>
        <v>0.72024980468642974</v>
      </c>
      <c r="L8" s="25">
        <f>INDEX(Controls!$X$3:$X$200,MATCH('Model 7'!$E8,Controls!$W$3:$W$200,0))</f>
        <v>210</v>
      </c>
      <c r="M8" s="25">
        <v>493920.30199999973</v>
      </c>
      <c r="N8" s="25">
        <f>INDEX(Controls!$AA$3:$AA$200,MATCH('Model 7'!$E8,Controls!$Z$3:$Z$200,0))</f>
        <v>210</v>
      </c>
      <c r="O8" s="25">
        <v>253584.23500000039</v>
      </c>
      <c r="P8" s="14">
        <f t="shared" si="4"/>
        <v>-4.0423313356510015E-3</v>
      </c>
      <c r="Q8" s="5">
        <f t="shared" si="5"/>
        <v>-7.873476496237243E-3</v>
      </c>
      <c r="R8" s="62">
        <f t="shared" si="6"/>
        <v>-1996.5895140888049</v>
      </c>
      <c r="S8" s="27">
        <f>IFERROR($Q8*$O8*Controls!$C$5,"-")</f>
        <v>-1241878.6777632365</v>
      </c>
      <c r="T8" s="27" t="str">
        <f>IFERROR(INDEX('Vendor Level Info'!$I$4:$I$50,MATCH(SUBSTITUTE(SUBSTITUTE('Model 7'!$D8,"_pre",""),"_post",""),'Vendor Level Info'!$F$4:$F$50,0)),"-")</f>
        <v>-</v>
      </c>
      <c r="U8" s="375">
        <f t="shared" si="0"/>
        <v>0</v>
      </c>
      <c r="V8" s="27">
        <f>IFERROR($Q8*$O8*Controls!$C$4,"-")</f>
        <v>-1054199.2634388888</v>
      </c>
      <c r="W8" s="27">
        <f>IFERROR($T8*(1-Controls!$C$6),0)</f>
        <v>0</v>
      </c>
      <c r="X8" s="77" t="str">
        <f t="shared" si="1"/>
        <v>-</v>
      </c>
      <c r="Y8" s="77" t="str">
        <f>IFERROR(R8/INDEX('Vendor Level Info'!$N$4:$N$300,MATCH('Model 7'!$D8,'Vendor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7'!$D9,Controls!$J$4:$J$100,0)),"-")</f>
        <v>28</v>
      </c>
      <c r="C9" s="365" t="str">
        <f>IFERROR(INDEX(Controls!$F$4:$F204,MATCH('Model 7'!$E9,Controls!$G$4:$G$200,0)),"-")</f>
        <v>No Ad &amp; Tf</v>
      </c>
      <c r="D9" s="342" t="str">
        <f>IFERROR(INDEX(Controls!$H$4:$H$200,MATCH('Model 7'!$E9,Controls!$G$4:$G$200,0)),"-")</f>
        <v>T11</v>
      </c>
      <c r="E9" s="11" t="s">
        <v>43</v>
      </c>
      <c r="F9" s="12"/>
      <c r="G9" s="13">
        <f>IFERROR(INDEX('Raw Ridge Model 7'!$B$2:$BS$300,MATCH('Model 7'!$G$2,'Raw Ridge Model 7'!$A$2:$A$300,0),MATCH('Model 7'!$E9,'Raw Ridge Model 7'!$B$1:$BS$1,0)),"-")</f>
        <v>1.0057710925135455</v>
      </c>
      <c r="H9" s="13">
        <f>IFERROR(INDEX('Raw Ridge Model 7'!$B$2:$BS$300,MATCH('Model 7'!$H$2,'Raw Ridge Model 7'!$A$2:$A$300,0),MATCH('Model 7'!$E9,'Raw Ridge Model 7'!$B$1:$BS$1,0)),"-")</f>
        <v>1.6882558380040404</v>
      </c>
      <c r="I9" s="13">
        <f t="shared" si="2"/>
        <v>0.59574566240068783</v>
      </c>
      <c r="J9" s="23">
        <f t="shared" si="3"/>
        <v>0.33404701113561958</v>
      </c>
      <c r="K9" s="13">
        <f>IFERROR(INDEX('Raw Ridge Model 7'!$B$2:$BS$300,MATCH('Model 7'!$K$2,'Raw Ridge Model 7'!$A$2:$A$300,0),MATCH('Model 7'!$E9,'Raw Ridge Model 7'!$B$1:$BS$1,0)),"-")</f>
        <v>0.72884665144776295</v>
      </c>
      <c r="L9" s="25">
        <f>INDEX(Controls!$X$3:$X$200,MATCH('Model 7'!$E9,Controls!$W$3:$W$200,0))</f>
        <v>210</v>
      </c>
      <c r="M9" s="25">
        <v>493920.30199999973</v>
      </c>
      <c r="N9" s="25">
        <f>INDEX(Controls!$AA$3:$AA$200,MATCH('Model 7'!$E9,Controls!$Z$3:$Z$200,0))</f>
        <v>210</v>
      </c>
      <c r="O9" s="25">
        <v>253584.23500000039</v>
      </c>
      <c r="P9" s="14">
        <f t="shared" si="4"/>
        <v>4.2762350235978894E-4</v>
      </c>
      <c r="Q9" s="5">
        <f t="shared" si="5"/>
        <v>8.3290638878968253E-4</v>
      </c>
      <c r="R9" s="62">
        <f t="shared" si="6"/>
        <v>211.21192942784455</v>
      </c>
      <c r="S9" s="27">
        <f>IFERROR($Q9*$O9*Controls!$C$5,"-")</f>
        <v>131373.82010411931</v>
      </c>
      <c r="T9" s="27" t="str">
        <f>IFERROR(INDEX('Vendor Level Info'!$I$4:$I$50,MATCH(SUBSTITUTE(SUBSTITUTE('Model 7'!$D9,"_pre",""),"_post",""),'Vendor Level Info'!$F$4:$F$50,0)),"-")</f>
        <v>-</v>
      </c>
      <c r="U9" s="375">
        <f t="shared" si="0"/>
        <v>0</v>
      </c>
      <c r="V9" s="27">
        <f>IFERROR($Q9*$O9*Controls!$C$4,"-")</f>
        <v>111519.89873790192</v>
      </c>
      <c r="W9" s="27">
        <f>IFERROR($T9*(1-Controls!$C$6),0)</f>
        <v>0</v>
      </c>
      <c r="X9" s="77" t="str">
        <f t="shared" si="1"/>
        <v>-</v>
      </c>
      <c r="Y9" s="77" t="str">
        <f>IFERROR(R9/INDEX('Vendor Level Info'!$N$4:$N$300,MATCH('Model 7'!$D9,'Vendor Level Info'!$M$4:$M$300,0)),"-")</f>
        <v>-</v>
      </c>
    </row>
    <row r="10" spans="2:29" x14ac:dyDescent="0.35">
      <c r="B10" s="341">
        <f>IFERROR(INDEX(Controls!$L$4:$L$100,MATCH('Model 7'!$D10,Controls!$J$4:$J$100,0)),"-")</f>
        <v>29</v>
      </c>
      <c r="C10" s="365" t="str">
        <f>IFERROR(INDEX(Controls!$F$4:$F205,MATCH('Model 7'!$E10,Controls!$G$4:$G$200,0)),"-")</f>
        <v>No Ad &amp; Tf</v>
      </c>
      <c r="D10" s="342" t="str">
        <f>IFERROR(INDEX(Controls!$H$4:$H$200,MATCH('Model 7'!$E10,Controls!$G$4:$G$200,0)),"-")</f>
        <v>T12</v>
      </c>
      <c r="E10" s="11" t="s">
        <v>44</v>
      </c>
      <c r="F10" s="12"/>
      <c r="G10" s="13">
        <f>IFERROR(INDEX('Raw Ridge Model 7'!$B$2:$BS$300,MATCH('Model 7'!$G$2,'Raw Ridge Model 7'!$A$2:$A$300,0),MATCH('Model 7'!$E10,'Raw Ridge Model 7'!$B$1:$BS$1,0)),"-")</f>
        <v>-0.99434304229703196</v>
      </c>
      <c r="H10" s="13">
        <f>IFERROR(INDEX('Raw Ridge Model 7'!$B$2:$BS$300,MATCH('Model 7'!$H$2,'Raw Ridge Model 7'!$A$2:$A$300,0),MATCH('Model 7'!$E10,'Raw Ridge Model 7'!$B$1:$BS$1,0)),"-")</f>
        <v>1.6921064654840452</v>
      </c>
      <c r="I10" s="13">
        <f t="shared" si="2"/>
        <v>-0.58763621709381597</v>
      </c>
      <c r="J10" s="23">
        <f t="shared" si="3"/>
        <v>0.33565392329454236</v>
      </c>
      <c r="K10" s="13">
        <f>IFERROR(INDEX('Raw Ridge Model 7'!$B$2:$BS$300,MATCH('Model 7'!$K$2,'Raw Ridge Model 7'!$A$2:$A$300,0),MATCH('Model 7'!$E10,'Raw Ridge Model 7'!$B$1:$BS$1,0)),"-")</f>
        <v>0.73217519618366289</v>
      </c>
      <c r="L10" s="25">
        <f>INDEX(Controls!$X$3:$X$200,MATCH('Model 7'!$E10,Controls!$W$3:$W$200,0))</f>
        <v>210</v>
      </c>
      <c r="M10" s="25">
        <v>493920.30199999973</v>
      </c>
      <c r="N10" s="25">
        <f>INDEX(Controls!$AA$3:$AA$200,MATCH('Model 7'!$E10,Controls!$Z$3:$Z$200,0))</f>
        <v>210</v>
      </c>
      <c r="O10" s="25">
        <v>253584.23500000039</v>
      </c>
      <c r="P10" s="14">
        <f t="shared" si="4"/>
        <v>-4.22764640442694E-4</v>
      </c>
      <c r="Q10" s="5">
        <f t="shared" si="5"/>
        <v>-8.2344250967484787E-4</v>
      </c>
      <c r="R10" s="62">
        <f t="shared" si="6"/>
        <v>-208.81203888237673</v>
      </c>
      <c r="S10" s="27">
        <f>IFERROR($Q10*$O10*Controls!$C$5,"-")</f>
        <v>-129881.08818483833</v>
      </c>
      <c r="T10" s="27" t="str">
        <f>IFERROR(INDEX('Vendor Level Info'!$I$4:$I$50,MATCH(SUBSTITUTE(SUBSTITUTE('Model 7'!$D10,"_pre",""),"_post",""),'Vendor Level Info'!$F$4:$F$50,0)),"-")</f>
        <v>-</v>
      </c>
      <c r="U10" s="375">
        <f t="shared" si="0"/>
        <v>0</v>
      </c>
      <c r="V10" s="27">
        <f>IFERROR($Q10*$O10*Controls!$C$4,"-")</f>
        <v>-110252.7565298949</v>
      </c>
      <c r="W10" s="27">
        <f>IFERROR($T10*(1-Controls!$C$6),0)</f>
        <v>0</v>
      </c>
      <c r="X10" s="77" t="str">
        <f t="shared" si="1"/>
        <v>-</v>
      </c>
      <c r="Y10" s="77" t="str">
        <f>IFERROR(R10/INDEX('Vendor Level Info'!$N$4:$N$300,MATCH('Model 7'!$D10,'Vendor Level Info'!$M$4:$M$300,0)),"-")</f>
        <v>-</v>
      </c>
    </row>
    <row r="11" spans="2:29" x14ac:dyDescent="0.35">
      <c r="B11" s="341">
        <f>IFERROR(INDEX(Controls!$L$4:$L$100,MATCH('Model 7'!$D11,Controls!$J$4:$J$100,0)),"-")</f>
        <v>30</v>
      </c>
      <c r="C11" s="365" t="str">
        <f>IFERROR(INDEX(Controls!$F$4:$F206,MATCH('Model 7'!$E11,Controls!$G$4:$G$200,0)),"-")</f>
        <v>No Ad &amp; Tf</v>
      </c>
      <c r="D11" s="342" t="str">
        <f>IFERROR(INDEX(Controls!$H$4:$H$200,MATCH('Model 7'!$E11,Controls!$G$4:$G$200,0)),"-")</f>
        <v>T13</v>
      </c>
      <c r="E11" s="11" t="s">
        <v>45</v>
      </c>
      <c r="F11" s="12"/>
      <c r="G11" s="13">
        <f>IFERROR(INDEX('Raw Ridge Model 7'!$B$2:$BS$300,MATCH('Model 7'!$G$2,'Raw Ridge Model 7'!$A$2:$A$300,0),MATCH('Model 7'!$E11,'Raw Ridge Model 7'!$B$1:$BS$1,0)),"-")</f>
        <v>-1.0095009838269005</v>
      </c>
      <c r="H11" s="13">
        <f>IFERROR(INDEX('Raw Ridge Model 7'!$B$2:$BS$300,MATCH('Model 7'!$H$2,'Raw Ridge Model 7'!$A$2:$A$300,0),MATCH('Model 7'!$E11,'Raw Ridge Model 7'!$B$1:$BS$1,0)),"-")</f>
        <v>1.6991132287198694</v>
      </c>
      <c r="I11" s="13">
        <f t="shared" si="2"/>
        <v>-0.59413402636354595</v>
      </c>
      <c r="J11" s="23">
        <f t="shared" si="3"/>
        <v>0.33436749895456958</v>
      </c>
      <c r="K11" s="13">
        <f>IFERROR(INDEX('Raw Ridge Model 7'!$B$2:$BS$300,MATCH('Model 7'!$K$2,'Raw Ridge Model 7'!$A$2:$A$300,0),MATCH('Model 7'!$E11,'Raw Ridge Model 7'!$B$1:$BS$1,0)),"-")</f>
        <v>0.73825140948027934</v>
      </c>
      <c r="L11" s="25">
        <f>INDEX(Controls!$X$3:$X$200,MATCH('Model 7'!$E11,Controls!$W$3:$W$200,0))</f>
        <v>210</v>
      </c>
      <c r="M11" s="25">
        <v>493920.30199999973</v>
      </c>
      <c r="N11" s="25">
        <f>INDEX(Controls!$AA$3:$AA$200,MATCH('Model 7'!$E11,Controls!$Z$3:$Z$200,0))</f>
        <v>210</v>
      </c>
      <c r="O11" s="25">
        <v>253584.23500000039</v>
      </c>
      <c r="P11" s="14">
        <f t="shared" si="4"/>
        <v>-4.2920933953358577E-4</v>
      </c>
      <c r="Q11" s="5">
        <f t="shared" si="5"/>
        <v>-8.3599521320262197E-4</v>
      </c>
      <c r="R11" s="62">
        <f t="shared" si="6"/>
        <v>-211.99520660364911</v>
      </c>
      <c r="S11" s="27">
        <f>IFERROR($Q11*$O11*Controls!$C$5,"-")</f>
        <v>-131861.01850746974</v>
      </c>
      <c r="T11" s="27" t="str">
        <f>IFERROR(INDEX('Vendor Level Info'!$I$4:$I$50,MATCH(SUBSTITUTE(SUBSTITUTE('Model 7'!$D11,"_pre",""),"_post",""),'Vendor Level Info'!$F$4:$F$50,0)),"-")</f>
        <v>-</v>
      </c>
      <c r="U11" s="375">
        <f t="shared" si="0"/>
        <v>0</v>
      </c>
      <c r="V11" s="27">
        <f>IFERROR($Q11*$O11*Controls!$C$4,"-")</f>
        <v>-111933.46908672673</v>
      </c>
      <c r="W11" s="27">
        <f>IFERROR($T11*(1-Controls!$C$6),0)</f>
        <v>0</v>
      </c>
      <c r="X11" s="77" t="str">
        <f t="shared" si="1"/>
        <v>-</v>
      </c>
      <c r="Y11" s="77" t="str">
        <f>IFERROR(R11/INDEX('Vendor Level Info'!$N$4:$N$300,MATCH('Model 7'!$D11,'Vendor Level Info'!$M$4:$M$300,0)),"-")</f>
        <v>-</v>
      </c>
    </row>
    <row r="12" spans="2:29" x14ac:dyDescent="0.35">
      <c r="B12" s="341">
        <f>IFERROR(INDEX(Controls!$L$4:$L$100,MATCH('Model 7'!$D12,Controls!$J$4:$J$100,0)),"-")</f>
        <v>31</v>
      </c>
      <c r="C12" s="365" t="str">
        <f>IFERROR(INDEX(Controls!$F$4:$F207,MATCH('Model 7'!$E12,Controls!$G$4:$G$200,0)),"-")</f>
        <v>No Ad &amp; Tf</v>
      </c>
      <c r="D12" s="342" t="str">
        <f>IFERROR(INDEX(Controls!$H$4:$H$200,MATCH('Model 7'!$E12,Controls!$G$4:$G$200,0)),"-")</f>
        <v>T14</v>
      </c>
      <c r="E12" s="11" t="s">
        <v>46</v>
      </c>
      <c r="F12" s="12"/>
      <c r="G12" s="13">
        <f>IFERROR(INDEX('Raw Ridge Model 7'!$B$2:$BS$300,MATCH('Model 7'!$G$2,'Raw Ridge Model 7'!$A$2:$A$300,0),MATCH('Model 7'!$E12,'Raw Ridge Model 7'!$B$1:$BS$1,0)),"-")</f>
        <v>3.9829079547908601</v>
      </c>
      <c r="H12" s="13">
        <f>IFERROR(INDEX('Raw Ridge Model 7'!$B$2:$BS$300,MATCH('Model 7'!$H$2,'Raw Ridge Model 7'!$A$2:$A$300,0),MATCH('Model 7'!$E12,'Raw Ridge Model 7'!$B$1:$BS$1,0)),"-")</f>
        <v>1.7161091433506721</v>
      </c>
      <c r="I12" s="13">
        <f t="shared" si="2"/>
        <v>2.3208943150400705</v>
      </c>
      <c r="J12" s="23">
        <f t="shared" si="3"/>
        <v>2.7015102053205904E-2</v>
      </c>
      <c r="K12" s="13">
        <f>IFERROR(INDEX('Raw Ridge Model 7'!$B$2:$BS$300,MATCH('Model 7'!$K$2,'Raw Ridge Model 7'!$A$2:$A$300,0),MATCH('Model 7'!$E12,'Raw Ridge Model 7'!$B$1:$BS$1,0)),"-")</f>
        <v>0.75309446015628811</v>
      </c>
      <c r="L12" s="25">
        <f>INDEX(Controls!$X$3:$X$200,MATCH('Model 7'!$E12,Controls!$W$3:$W$200,0))</f>
        <v>210</v>
      </c>
      <c r="M12" s="25">
        <v>493920.30199999973</v>
      </c>
      <c r="N12" s="25">
        <f>INDEX(Controls!$AA$3:$AA$200,MATCH('Model 7'!$E12,Controls!$Z$3:$Z$200,0))</f>
        <v>0</v>
      </c>
      <c r="O12" s="25">
        <v>253584.23500000039</v>
      </c>
      <c r="P12" s="14">
        <f t="shared" si="4"/>
        <v>1.6934122106729702E-3</v>
      </c>
      <c r="Q12" s="5">
        <f t="shared" si="5"/>
        <v>0</v>
      </c>
      <c r="R12" s="62">
        <f t="shared" si="6"/>
        <v>0</v>
      </c>
      <c r="S12" s="27">
        <f>IFERROR($Q12*$O12*Controls!$C$5,"-")</f>
        <v>0</v>
      </c>
      <c r="T12" s="27" t="str">
        <f>IFERROR(INDEX('Vendor Level Info'!$I$4:$I$50,MATCH(SUBSTITUTE(SUBSTITUTE('Model 7'!$D12,"_pre",""),"_post",""),'Vendor Level Info'!$F$4:$F$50,0)),"-")</f>
        <v>-</v>
      </c>
      <c r="U12" s="375">
        <f t="shared" si="0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1"/>
        <v>-</v>
      </c>
      <c r="Y12" s="77" t="str">
        <f>IFERROR(R12/INDEX('Vendor Level Info'!$N$4:$N$300,MATCH('Model 7'!$D12,'Vendor Level Info'!$M$4:$M$300,0)),"-")</f>
        <v>-</v>
      </c>
    </row>
    <row r="13" spans="2:29" x14ac:dyDescent="0.35">
      <c r="B13" s="341">
        <f>IFERROR(INDEX(Controls!$L$4:$L$100,MATCH('Model 7'!$D13,Controls!$J$4:$J$100,0)),"-")</f>
        <v>32</v>
      </c>
      <c r="C13" s="365" t="str">
        <f>IFERROR(INDEX(Controls!$F$4:$F208,MATCH('Model 7'!$E13,Controls!$G$4:$G$200,0)),"-")</f>
        <v>No Ad &amp; Tf</v>
      </c>
      <c r="D13" s="342" t="str">
        <f>IFERROR(INDEX(Controls!$H$4:$H$200,MATCH('Model 7'!$E13,Controls!$G$4:$G$200,0)),"-")</f>
        <v>T15</v>
      </c>
      <c r="E13" s="11" t="s">
        <v>47</v>
      </c>
      <c r="F13" s="12"/>
      <c r="G13" s="13">
        <f>IFERROR(INDEX('Raw Ridge Model 7'!$B$2:$BS$300,MATCH('Model 7'!$G$2,'Raw Ridge Model 7'!$A$2:$A$300,0),MATCH('Model 7'!$E13,'Raw Ridge Model 7'!$B$1:$BS$1,0)),"-")</f>
        <v>-4.8240071002592915</v>
      </c>
      <c r="H13" s="13">
        <f>IFERROR(INDEX('Raw Ridge Model 7'!$B$2:$BS$300,MATCH('Model 7'!$H$2,'Raw Ridge Model 7'!$A$2:$A$300,0),MATCH('Model 7'!$E13,'Raw Ridge Model 7'!$B$1:$BS$1,0)),"-")</f>
        <v>1.7227054475722219</v>
      </c>
      <c r="I13" s="13">
        <f t="shared" si="2"/>
        <v>-2.800250679567815</v>
      </c>
      <c r="J13" s="23">
        <f t="shared" si="3"/>
        <v>7.9274761343130131E-3</v>
      </c>
      <c r="K13" s="13">
        <f>IFERROR(INDEX('Raw Ridge Model 7'!$B$2:$BS$300,MATCH('Model 7'!$K$2,'Raw Ridge Model 7'!$A$2:$A$300,0),MATCH('Model 7'!$E13,'Raw Ridge Model 7'!$B$1:$BS$1,0)),"-")</f>
        <v>0.75889500889589112</v>
      </c>
      <c r="L13" s="25">
        <f>INDEX(Controls!$X$3:$X$200,MATCH('Model 7'!$E13,Controls!$W$3:$W$200,0))</f>
        <v>210</v>
      </c>
      <c r="M13" s="25">
        <v>493920.30199999973</v>
      </c>
      <c r="N13" s="25">
        <f>INDEX(Controls!$AA$3:$AA$200,MATCH('Model 7'!$E13,Controls!$Z$3:$Z$200,0))</f>
        <v>0</v>
      </c>
      <c r="O13" s="25">
        <v>253584.23500000039</v>
      </c>
      <c r="P13" s="14">
        <f t="shared" si="4"/>
        <v>-2.051022172914147E-3</v>
      </c>
      <c r="Q13" s="5">
        <f t="shared" si="5"/>
        <v>0</v>
      </c>
      <c r="R13" s="62">
        <f t="shared" si="6"/>
        <v>0</v>
      </c>
      <c r="S13" s="27">
        <f>IFERROR($Q13*$O13*Controls!$C$5,"-")</f>
        <v>0</v>
      </c>
      <c r="T13" s="27" t="str">
        <f>IFERROR(INDEX('Vendor Level Info'!$I$4:$I$50,MATCH(SUBSTITUTE(SUBSTITUTE('Model 7'!$D13,"_pre",""),"_post",""),'Vendor Level Info'!$F$4:$F$50,0)),"-")</f>
        <v>-</v>
      </c>
      <c r="U13" s="375">
        <f t="shared" si="0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1"/>
        <v>-</v>
      </c>
      <c r="Y13" s="77" t="str">
        <f>IFERROR(R13/INDEX('Vendor Level Info'!$N$4:$N$300,MATCH('Model 7'!$D13,'Vendor Level Info'!$M$4:$M$300,0)),"-")</f>
        <v>-</v>
      </c>
    </row>
    <row r="14" spans="2:29" x14ac:dyDescent="0.35">
      <c r="B14" s="341">
        <f>IFERROR(INDEX(Controls!$L$4:$L$100,MATCH('Model 7'!$D14,Controls!$J$4:$J$100,0)),"-")</f>
        <v>33</v>
      </c>
      <c r="C14" s="365" t="str">
        <f>IFERROR(INDEX(Controls!$F$4:$F209,MATCH('Model 7'!$E14,Controls!$G$4:$G$200,0)),"-")</f>
        <v>No Ad &amp; Tf</v>
      </c>
      <c r="D14" s="342" t="str">
        <f>IFERROR(INDEX(Controls!$H$4:$H$200,MATCH('Model 7'!$E14,Controls!$G$4:$G$200,0)),"-")</f>
        <v>T16</v>
      </c>
      <c r="E14" s="11" t="s">
        <v>48</v>
      </c>
      <c r="F14" s="12"/>
      <c r="G14" s="13">
        <f>IFERROR(INDEX('Raw Ridge Model 7'!$B$2:$BS$300,MATCH('Model 7'!$G$2,'Raw Ridge Model 7'!$A$2:$A$300,0),MATCH('Model 7'!$E14,'Raw Ridge Model 7'!$B$1:$BS$1,0)),"-")</f>
        <v>-4.9188924251835155</v>
      </c>
      <c r="H14" s="13">
        <f>IFERROR(INDEX('Raw Ridge Model 7'!$B$2:$BS$300,MATCH('Model 7'!$H$2,'Raw Ridge Model 7'!$A$2:$A$300,0),MATCH('Model 7'!$E14,'Raw Ridge Model 7'!$B$1:$BS$1,0)),"-")</f>
        <v>1.7289668735694697</v>
      </c>
      <c r="I14" s="13">
        <f t="shared" si="2"/>
        <v>-2.8449893982227734</v>
      </c>
      <c r="J14" s="23">
        <f t="shared" si="3"/>
        <v>6.9882391687221971E-3</v>
      </c>
      <c r="K14" s="13">
        <f>IFERROR(INDEX('Raw Ridge Model 7'!$B$2:$BS$300,MATCH('Model 7'!$K$2,'Raw Ridge Model 7'!$A$2:$A$300,0),MATCH('Model 7'!$E14,'Raw Ridge Model 7'!$B$1:$BS$1,0)),"-")</f>
        <v>0.76442166516602439</v>
      </c>
      <c r="L14" s="25">
        <f>INDEX(Controls!$X$3:$X$200,MATCH('Model 7'!$E14,Controls!$W$3:$W$200,0))</f>
        <v>210</v>
      </c>
      <c r="M14" s="25">
        <v>493920.30199999973</v>
      </c>
      <c r="N14" s="25">
        <f>INDEX(Controls!$AA$3:$AA$200,MATCH('Model 7'!$E14,Controls!$Z$3:$Z$200,0))</f>
        <v>0</v>
      </c>
      <c r="O14" s="25">
        <v>253584.23500000039</v>
      </c>
      <c r="P14" s="14">
        <f t="shared" si="4"/>
        <v>-2.0913645483002208E-3</v>
      </c>
      <c r="Q14" s="5">
        <f t="shared" si="5"/>
        <v>0</v>
      </c>
      <c r="R14" s="62">
        <f t="shared" si="6"/>
        <v>0</v>
      </c>
      <c r="S14" s="27">
        <f>IFERROR($Q14*$O14*Controls!$C$5,"-")</f>
        <v>0</v>
      </c>
      <c r="T14" s="27" t="str">
        <f>IFERROR(INDEX('Vendor Level Info'!$I$4:$I$50,MATCH(SUBSTITUTE(SUBSTITUTE('Model 7'!$D14,"_pre",""),"_post",""),'Vendor Level Info'!$F$4:$F$50,0)),"-")</f>
        <v>-</v>
      </c>
      <c r="U14" s="375">
        <f t="shared" si="0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1"/>
        <v>-</v>
      </c>
      <c r="Y14" s="77" t="str">
        <f>IFERROR(R14/INDEX('Vendor Level Info'!$N$4:$N$300,MATCH('Model 7'!$D14,'Vendor Level Info'!$M$4:$M$300,0)),"-")</f>
        <v>-</v>
      </c>
    </row>
    <row r="15" spans="2:29" x14ac:dyDescent="0.35">
      <c r="B15" s="341">
        <f>IFERROR(INDEX(Controls!$L$4:$L$100,MATCH('Model 7'!$D15,Controls!$J$4:$J$100,0)),"-")</f>
        <v>34</v>
      </c>
      <c r="C15" s="365" t="str">
        <f>IFERROR(INDEX(Controls!$F$4:$F210,MATCH('Model 7'!$E15,Controls!$G$4:$G$200,0)),"-")</f>
        <v>No Ad &amp; Tf</v>
      </c>
      <c r="D15" s="342" t="str">
        <f>IFERROR(INDEX(Controls!$H$4:$H$200,MATCH('Model 7'!$E15,Controls!$G$4:$G$200,0)),"-")</f>
        <v>T17</v>
      </c>
      <c r="E15" s="11" t="s">
        <v>49</v>
      </c>
      <c r="F15" s="12"/>
      <c r="G15" s="13">
        <f>IFERROR(INDEX('Raw Ridge Model 7'!$B$2:$BS$300,MATCH('Model 7'!$G$2,'Raw Ridge Model 7'!$A$2:$A$300,0),MATCH('Model 7'!$E15,'Raw Ridge Model 7'!$B$1:$BS$1,0)),"-")</f>
        <v>-7.142498114327033</v>
      </c>
      <c r="H15" s="13">
        <f>IFERROR(INDEX('Raw Ridge Model 7'!$B$2:$BS$300,MATCH('Model 7'!$H$2,'Raw Ridge Model 7'!$A$2:$A$300,0),MATCH('Model 7'!$E15,'Raw Ridge Model 7'!$B$1:$BS$1,0)),"-")</f>
        <v>1.734224652075371</v>
      </c>
      <c r="I15" s="13">
        <f t="shared" si="2"/>
        <v>-4.1185541364433407</v>
      </c>
      <c r="J15" s="23">
        <f t="shared" si="3"/>
        <v>8.3750199633414362E-5</v>
      </c>
      <c r="K15" s="13">
        <f>IFERROR(INDEX('Raw Ridge Model 7'!$B$2:$BS$300,MATCH('Model 7'!$K$2,'Raw Ridge Model 7'!$A$2:$A$300,0),MATCH('Model 7'!$E15,'Raw Ridge Model 7'!$B$1:$BS$1,0)),"-")</f>
        <v>0.7690779382077183</v>
      </c>
      <c r="L15" s="25">
        <f>INDEX(Controls!$X$3:$X$200,MATCH('Model 7'!$E15,Controls!$W$3:$W$200,0))</f>
        <v>210</v>
      </c>
      <c r="M15" s="25">
        <v>493920.30199999973</v>
      </c>
      <c r="N15" s="25">
        <f>INDEX(Controls!$AA$3:$AA$200,MATCH('Model 7'!$E15,Controls!$Z$3:$Z$200,0))</f>
        <v>0</v>
      </c>
      <c r="O15" s="25">
        <v>253584.23500000039</v>
      </c>
      <c r="P15" s="14">
        <f t="shared" si="4"/>
        <v>-3.0367745523622505E-3</v>
      </c>
      <c r="Q15" s="5">
        <f t="shared" si="5"/>
        <v>0</v>
      </c>
      <c r="R15" s="62">
        <f t="shared" si="6"/>
        <v>0</v>
      </c>
      <c r="S15" s="27">
        <f>IFERROR($Q15*$O15*Controls!$C$5,"-")</f>
        <v>0</v>
      </c>
      <c r="T15" s="27" t="str">
        <f>IFERROR(INDEX('Vendor Level Info'!$I$4:$I$50,MATCH(SUBSTITUTE(SUBSTITUTE('Model 7'!$D15,"_pre",""),"_post",""),'Vendor Level Info'!$F$4:$F$50,0)),"-")</f>
        <v>-</v>
      </c>
      <c r="U15" s="375">
        <f t="shared" si="0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1"/>
        <v>-</v>
      </c>
      <c r="Y15" s="77" t="str">
        <f>IFERROR(R15/INDEX('Vendor Level Info'!$N$4:$N$300,MATCH('Model 7'!$D15,'Vendor Level Info'!$M$4:$M$300,0)),"-")</f>
        <v>-</v>
      </c>
    </row>
    <row r="16" spans="2:29" x14ac:dyDescent="0.35">
      <c r="B16" s="341">
        <f>IFERROR(INDEX(Controls!$L$4:$L$100,MATCH('Model 7'!$D16,Controls!$J$4:$J$100,0)),"-")</f>
        <v>35</v>
      </c>
      <c r="C16" s="365" t="str">
        <f>IFERROR(INDEX(Controls!$F$4:$F211,MATCH('Model 7'!$E16,Controls!$G$4:$G$200,0)),"-")</f>
        <v>No Ad &amp; Tf</v>
      </c>
      <c r="D16" s="342" t="str">
        <f>IFERROR(INDEX(Controls!$H$4:$H$200,MATCH('Model 7'!$E16,Controls!$G$4:$G$200,0)),"-")</f>
        <v>T18</v>
      </c>
      <c r="E16" s="11" t="s">
        <v>50</v>
      </c>
      <c r="F16" s="12"/>
      <c r="G16" s="13">
        <f>IFERROR(INDEX('Raw Ridge Model 7'!$B$2:$BS$300,MATCH('Model 7'!$G$2,'Raw Ridge Model 7'!$A$2:$A$300,0),MATCH('Model 7'!$E16,'Raw Ridge Model 7'!$B$1:$BS$1,0)),"-")</f>
        <v>-8.6737592557162984</v>
      </c>
      <c r="H16" s="13">
        <f>IFERROR(INDEX('Raw Ridge Model 7'!$B$2:$BS$300,MATCH('Model 7'!$H$2,'Raw Ridge Model 7'!$A$2:$A$300,0),MATCH('Model 7'!$E16,'Raw Ridge Model 7'!$B$1:$BS$1,0)),"-")</f>
        <v>1.7394426936408494</v>
      </c>
      <c r="I16" s="13">
        <f t="shared" si="2"/>
        <v>-4.9865162488113617</v>
      </c>
      <c r="J16" s="23">
        <f t="shared" si="3"/>
        <v>1.6355153485678242E-6</v>
      </c>
      <c r="K16" s="13">
        <f>IFERROR(INDEX('Raw Ridge Model 7'!$B$2:$BS$300,MATCH('Model 7'!$K$2,'Raw Ridge Model 7'!$A$2:$A$300,0),MATCH('Model 7'!$E16,'Raw Ridge Model 7'!$B$1:$BS$1,0)),"-")</f>
        <v>0.77371299866026511</v>
      </c>
      <c r="L16" s="25">
        <f>INDEX(Controls!$X$3:$X$200,MATCH('Model 7'!$E16,Controls!$W$3:$W$200,0))</f>
        <v>210</v>
      </c>
      <c r="M16" s="25">
        <v>493920.30199999973</v>
      </c>
      <c r="N16" s="25">
        <f>INDEX(Controls!$AA$3:$AA$200,MATCH('Model 7'!$E16,Controls!$Z$3:$Z$200,0))</f>
        <v>0</v>
      </c>
      <c r="O16" s="25">
        <v>253584.23500000039</v>
      </c>
      <c r="P16" s="14">
        <f t="shared" si="4"/>
        <v>-3.6878205579418026E-3</v>
      </c>
      <c r="Q16" s="5">
        <f t="shared" si="5"/>
        <v>0</v>
      </c>
      <c r="R16" s="62">
        <f t="shared" si="6"/>
        <v>0</v>
      </c>
      <c r="S16" s="27">
        <f>IFERROR($Q16*$O16*Controls!$C$5,"-")</f>
        <v>0</v>
      </c>
      <c r="T16" s="27" t="str">
        <f>IFERROR(INDEX('Vendor Level Info'!$I$4:$I$50,MATCH(SUBSTITUTE(SUBSTITUTE('Model 7'!$D16,"_pre",""),"_post",""),'Vendor Level Info'!$F$4:$F$50,0)),"-")</f>
        <v>-</v>
      </c>
      <c r="U16" s="375">
        <f t="shared" si="0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1"/>
        <v>-</v>
      </c>
      <c r="Y16" s="77" t="str">
        <f>IFERROR(R16/INDEX('Vendor Level Info'!$N$4:$N$300,MATCH('Model 7'!$D16,'Vendor Level Info'!$M$4:$M$300,0)),"-")</f>
        <v>-</v>
      </c>
    </row>
    <row r="17" spans="2:25" x14ac:dyDescent="0.35">
      <c r="B17" s="341">
        <f>IFERROR(INDEX(Controls!$L$4:$L$100,MATCH('Model 7'!$D17,Controls!$J$4:$J$100,0)),"-")</f>
        <v>36</v>
      </c>
      <c r="C17" s="365" t="str">
        <f>IFERROR(INDEX(Controls!$F$4:$F212,MATCH('Model 7'!$E17,Controls!$G$4:$G$200,0)),"-")</f>
        <v>No Ad &amp; Tf</v>
      </c>
      <c r="D17" s="342" t="str">
        <f>IFERROR(INDEX(Controls!$H$4:$H$200,MATCH('Model 7'!$E17,Controls!$G$4:$G$200,0)),"-")</f>
        <v>T19</v>
      </c>
      <c r="E17" s="11" t="s">
        <v>51</v>
      </c>
      <c r="F17" s="12"/>
      <c r="G17" s="13">
        <f>IFERROR(INDEX('Raw Ridge Model 7'!$B$2:$BS$300,MATCH('Model 7'!$G$2,'Raw Ridge Model 7'!$A$2:$A$300,0),MATCH('Model 7'!$E17,'Raw Ridge Model 7'!$B$1:$BS$1,0)),"-")</f>
        <v>-7.2818135534489503</v>
      </c>
      <c r="H17" s="13">
        <f>IFERROR(INDEX('Raw Ridge Model 7'!$B$2:$BS$300,MATCH('Model 7'!$H$2,'Raw Ridge Model 7'!$A$2:$A$300,0),MATCH('Model 7'!$E17,'Raw Ridge Model 7'!$B$1:$BS$1,0)),"-")</f>
        <v>1.7496256940267281</v>
      </c>
      <c r="I17" s="13">
        <f t="shared" si="2"/>
        <v>-4.1619265070862124</v>
      </c>
      <c r="J17" s="23">
        <f t="shared" si="3"/>
        <v>7.002411610429597E-5</v>
      </c>
      <c r="K17" s="13">
        <f>IFERROR(INDEX('Raw Ridge Model 7'!$B$2:$BS$300,MATCH('Model 7'!$K$2,'Raw Ridge Model 7'!$A$2:$A$300,0),MATCH('Model 7'!$E17,'Raw Ridge Model 7'!$B$1:$BS$1,0)),"-")</f>
        <v>0.78279841606601475</v>
      </c>
      <c r="L17" s="25">
        <f>INDEX(Controls!$X$3:$X$200,MATCH('Model 7'!$E17,Controls!$W$3:$W$200,0))</f>
        <v>210</v>
      </c>
      <c r="M17" s="25">
        <v>493920.30199999973</v>
      </c>
      <c r="N17" s="25">
        <f>INDEX(Controls!$AA$3:$AA$200,MATCH('Model 7'!$E17,Controls!$Z$3:$Z$200,0))</f>
        <v>0</v>
      </c>
      <c r="O17" s="25">
        <v>253584.23500000039</v>
      </c>
      <c r="P17" s="14">
        <f t="shared" si="4"/>
        <v>-3.0960072708739969E-3</v>
      </c>
      <c r="Q17" s="5">
        <f t="shared" si="5"/>
        <v>0</v>
      </c>
      <c r="R17" s="62">
        <f t="shared" si="6"/>
        <v>0</v>
      </c>
      <c r="S17" s="27">
        <f>IFERROR($Q17*$O17*Controls!$C$5,"-")</f>
        <v>0</v>
      </c>
      <c r="T17" s="27" t="str">
        <f>IFERROR(INDEX('Vendor Level Info'!$I$4:$I$50,MATCH(SUBSTITUTE(SUBSTITUTE('Model 7'!$D17,"_pre",""),"_post",""),'Vendor Level Info'!$F$4:$F$50,0)),"-")</f>
        <v>-</v>
      </c>
      <c r="U17" s="375">
        <f t="shared" si="0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1"/>
        <v>-</v>
      </c>
      <c r="Y17" s="77" t="str">
        <f>IFERROR(R17/INDEX('Vendor Level Info'!$N$4:$N$300,MATCH('Model 7'!$D17,'Vendor Level Info'!$M$4:$M$300,0)),"-")</f>
        <v>-</v>
      </c>
    </row>
    <row r="18" spans="2:25" x14ac:dyDescent="0.35">
      <c r="B18" s="341">
        <f>IFERROR(INDEX(Controls!$L$4:$L$100,MATCH('Model 7'!$D18,Controls!$J$4:$J$100,0)),"-")</f>
        <v>19</v>
      </c>
      <c r="C18" s="365" t="str">
        <f>IFERROR(INDEX(Controls!$F$4:$F213,MATCH('Model 7'!$E18,Controls!$G$4:$G$200,0)),"-")</f>
        <v>No Ad &amp; Tf</v>
      </c>
      <c r="D18" s="342" t="str">
        <f>IFERROR(INDEX(Controls!$H$4:$H$200,MATCH('Model 7'!$E18,Controls!$G$4:$G$200,0)),"-")</f>
        <v>T2</v>
      </c>
      <c r="E18" s="11" t="s">
        <v>34</v>
      </c>
      <c r="F18" s="12"/>
      <c r="G18" s="13">
        <f>IFERROR(INDEX('Raw Ridge Model 7'!$B$2:$BS$300,MATCH('Model 7'!$G$2,'Raw Ridge Model 7'!$A$2:$A$300,0),MATCH('Model 7'!$E18,'Raw Ridge Model 7'!$B$1:$BS$1,0)),"-")</f>
        <v>4.5315309745011492</v>
      </c>
      <c r="H18" s="13">
        <f>IFERROR(INDEX('Raw Ridge Model 7'!$B$2:$BS$300,MATCH('Model 7'!$H$2,'Raw Ridge Model 7'!$A$2:$A$300,0),MATCH('Model 7'!$E18,'Raw Ridge Model 7'!$B$1:$BS$1,0)),"-")</f>
        <v>1.6274097784521102</v>
      </c>
      <c r="I18" s="13">
        <f t="shared" si="2"/>
        <v>2.7845051900887903</v>
      </c>
      <c r="J18" s="23">
        <f t="shared" si="3"/>
        <v>8.2833118246793055E-3</v>
      </c>
      <c r="K18" s="13">
        <f>IFERROR(INDEX('Raw Ridge Model 7'!$B$2:$BS$300,MATCH('Model 7'!$K$2,'Raw Ridge Model 7'!$A$2:$A$300,0),MATCH('Model 7'!$E18,'Raw Ridge Model 7'!$B$1:$BS$1,0)),"-")</f>
        <v>0.67725697237013616</v>
      </c>
      <c r="L18" s="25">
        <f>INDEX(Controls!$X$3:$X$200,MATCH('Model 7'!$E18,Controls!$W$3:$W$200,0))</f>
        <v>210</v>
      </c>
      <c r="M18" s="25">
        <v>493920.30199999973</v>
      </c>
      <c r="N18" s="25">
        <f>INDEX(Controls!$AA$3:$AA$200,MATCH('Model 7'!$E18,Controls!$Z$3:$Z$200,0))</f>
        <v>210</v>
      </c>
      <c r="O18" s="25">
        <v>253584.23500000039</v>
      </c>
      <c r="P18" s="14">
        <f t="shared" si="4"/>
        <v>1.9266701546624052E-3</v>
      </c>
      <c r="Q18" s="5">
        <f t="shared" si="5"/>
        <v>3.752684013046946E-3</v>
      </c>
      <c r="R18" s="62">
        <f t="shared" si="6"/>
        <v>951.62150464524132</v>
      </c>
      <c r="S18" s="27">
        <f>IFERROR($Q18*$O18*Controls!$C$5,"-")</f>
        <v>591908.57588934014</v>
      </c>
      <c r="T18" s="27" t="str">
        <f>IFERROR(INDEX('Vendor Level Info'!$I$4:$I$50,MATCH(SUBSTITUTE(SUBSTITUTE('Model 7'!$D18,"_pre",""),"_post",""),'Vendor Level Info'!$F$4:$F$50,0)),"-")</f>
        <v>-</v>
      </c>
      <c r="U18" s="375">
        <f t="shared" si="0"/>
        <v>0</v>
      </c>
      <c r="V18" s="27">
        <f>IFERROR($Q18*$O18*Controls!$C$4,"-")</f>
        <v>502456.15445268742</v>
      </c>
      <c r="W18" s="27">
        <f>IFERROR($T18*(1-Controls!$C$6),0)</f>
        <v>0</v>
      </c>
      <c r="X18" s="77" t="str">
        <f t="shared" si="1"/>
        <v>-</v>
      </c>
      <c r="Y18" s="77" t="str">
        <f>IFERROR(R18/INDEX('Vendor Level Info'!$N$4:$N$300,MATCH('Model 7'!$D18,'Vendor Level Info'!$M$4:$M$300,0)),"-")</f>
        <v>-</v>
      </c>
    </row>
    <row r="19" spans="2:25" x14ac:dyDescent="0.35">
      <c r="B19" s="341">
        <f>IFERROR(INDEX(Controls!$L$4:$L$100,MATCH('Model 7'!$D19,Controls!$J$4:$J$100,0)),"-")</f>
        <v>37</v>
      </c>
      <c r="C19" s="365" t="str">
        <f>IFERROR(INDEX(Controls!$F$4:$F214,MATCH('Model 7'!$E19,Controls!$G$4:$G$200,0)),"-")</f>
        <v>No Ad &amp; Tf</v>
      </c>
      <c r="D19" s="342" t="str">
        <f>IFERROR(INDEX(Controls!$H$4:$H$200,MATCH('Model 7'!$E19,Controls!$G$4:$G$200,0)),"-")</f>
        <v>T20</v>
      </c>
      <c r="E19" s="11" t="s">
        <v>52</v>
      </c>
      <c r="F19" s="12"/>
      <c r="G19" s="13">
        <f>IFERROR(INDEX('Raw Ridge Model 7'!$B$2:$BS$300,MATCH('Model 7'!$G$2,'Raw Ridge Model 7'!$A$2:$A$300,0),MATCH('Model 7'!$E19,'Raw Ridge Model 7'!$B$1:$BS$1,0)),"-")</f>
        <v>-9.8243058102842209</v>
      </c>
      <c r="H19" s="13">
        <f>IFERROR(INDEX('Raw Ridge Model 7'!$B$2:$BS$300,MATCH('Model 7'!$H$2,'Raw Ridge Model 7'!$A$2:$A$300,0),MATCH('Model 7'!$E19,'Raw Ridge Model 7'!$B$1:$BS$1,0)),"-")</f>
        <v>1.7603384851077921</v>
      </c>
      <c r="I19" s="13">
        <f t="shared" si="2"/>
        <v>-5.5809186093449759</v>
      </c>
      <c r="J19" s="23">
        <f t="shared" si="3"/>
        <v>7.1937263160188163E-8</v>
      </c>
      <c r="K19" s="13">
        <f>IFERROR(INDEX('Raw Ridge Model 7'!$B$2:$BS$300,MATCH('Model 7'!$K$2,'Raw Ridge Model 7'!$A$2:$A$300,0),MATCH('Model 7'!$E19,'Raw Ridge Model 7'!$B$1:$BS$1,0)),"-")</f>
        <v>0.79241376307681599</v>
      </c>
      <c r="L19" s="25">
        <f>INDEX(Controls!$X$3:$X$200,MATCH('Model 7'!$E19,Controls!$W$3:$W$200,0))</f>
        <v>210</v>
      </c>
      <c r="M19" s="25">
        <v>493920.30199999973</v>
      </c>
      <c r="N19" s="25">
        <f>INDEX(Controls!$AA$3:$AA$200,MATCH('Model 7'!$E19,Controls!$Z$3:$Z$200,0))</f>
        <v>0</v>
      </c>
      <c r="O19" s="25">
        <v>253584.23500000039</v>
      </c>
      <c r="P19" s="14">
        <f t="shared" si="4"/>
        <v>-4.1769982157155543E-3</v>
      </c>
      <c r="Q19" s="5">
        <f t="shared" si="5"/>
        <v>0</v>
      </c>
      <c r="R19" s="62">
        <f t="shared" si="6"/>
        <v>0</v>
      </c>
      <c r="S19" s="27">
        <f>IFERROR($Q19*$O19*Controls!$C$5,"-")</f>
        <v>0</v>
      </c>
      <c r="T19" s="27" t="str">
        <f>IFERROR(INDEX('Vendor Level Info'!$I$4:$I$50,MATCH(SUBSTITUTE(SUBSTITUTE('Model 7'!$D19,"_pre",""),"_post",""),'Vendor Level Info'!$F$4:$F$50,0)),"-")</f>
        <v>-</v>
      </c>
      <c r="U19" s="375">
        <f t="shared" si="0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1"/>
        <v>-</v>
      </c>
      <c r="Y19" s="77" t="str">
        <f>IFERROR(R19/INDEX('Vendor Level Info'!$N$4:$N$300,MATCH('Model 7'!$D19,'Vendor Level Info'!$M$4:$M$300,0)),"-")</f>
        <v>-</v>
      </c>
    </row>
    <row r="20" spans="2:25" x14ac:dyDescent="0.35">
      <c r="B20" s="341">
        <f>IFERROR(INDEX(Controls!$L$4:$L$100,MATCH('Model 7'!$D20,Controls!$J$4:$J$100,0)),"-")</f>
        <v>38</v>
      </c>
      <c r="C20" s="365" t="str">
        <f>IFERROR(INDEX(Controls!$F$4:$F215,MATCH('Model 7'!$E20,Controls!$G$4:$G$200,0)),"-")</f>
        <v>No Ad &amp; Tf</v>
      </c>
      <c r="D20" s="342" t="str">
        <f>IFERROR(INDEX(Controls!$H$4:$H$200,MATCH('Model 7'!$E20,Controls!$G$4:$G$200,0)),"-")</f>
        <v>T21</v>
      </c>
      <c r="E20" s="11" t="s">
        <v>53</v>
      </c>
      <c r="F20" s="12"/>
      <c r="G20" s="13">
        <f>IFERROR(INDEX('Raw Ridge Model 7'!$B$2:$BS$300,MATCH('Model 7'!$G$2,'Raw Ridge Model 7'!$A$2:$A$300,0),MATCH('Model 7'!$E20,'Raw Ridge Model 7'!$B$1:$BS$1,0)),"-")</f>
        <v>-9.2010377658502662</v>
      </c>
      <c r="H20" s="13">
        <f>IFERROR(INDEX('Raw Ridge Model 7'!$B$2:$BS$300,MATCH('Model 7'!$H$2,'Raw Ridge Model 7'!$A$2:$A$300,0),MATCH('Model 7'!$E20,'Raw Ridge Model 7'!$B$1:$BS$1,0)),"-")</f>
        <v>1.7664099321181466</v>
      </c>
      <c r="I20" s="13">
        <f t="shared" si="2"/>
        <v>-5.2088915480774443</v>
      </c>
      <c r="J20" s="23">
        <f t="shared" si="3"/>
        <v>5.2937852411345666E-7</v>
      </c>
      <c r="K20" s="13">
        <f>IFERROR(INDEX('Raw Ridge Model 7'!$B$2:$BS$300,MATCH('Model 7'!$K$2,'Raw Ridge Model 7'!$A$2:$A$300,0),MATCH('Model 7'!$E20,'Raw Ridge Model 7'!$B$1:$BS$1,0)),"-")</f>
        <v>0.79788929520481011</v>
      </c>
      <c r="L20" s="25">
        <f>INDEX(Controls!$X$3:$X$200,MATCH('Model 7'!$E20,Controls!$W$3:$W$200,0))</f>
        <v>210</v>
      </c>
      <c r="M20" s="25">
        <v>493920.30199999973</v>
      </c>
      <c r="N20" s="25">
        <f>INDEX(Controls!$AA$3:$AA$200,MATCH('Model 7'!$E20,Controls!$Z$3:$Z$200,0))</f>
        <v>0</v>
      </c>
      <c r="O20" s="25">
        <v>253584.23500000039</v>
      </c>
      <c r="P20" s="14">
        <f t="shared" si="4"/>
        <v>-3.9120034608914637E-3</v>
      </c>
      <c r="Q20" s="5">
        <f t="shared" si="5"/>
        <v>0</v>
      </c>
      <c r="R20" s="62">
        <f t="shared" si="6"/>
        <v>0</v>
      </c>
      <c r="S20" s="27">
        <f>IFERROR($Q20*$O20*Controls!$C$5,"-")</f>
        <v>0</v>
      </c>
      <c r="T20" s="27" t="str">
        <f>IFERROR(INDEX('Vendor Level Info'!$I$4:$I$50,MATCH(SUBSTITUTE(SUBSTITUTE('Model 7'!$D20,"_pre",""),"_post",""),'Vendor Level Info'!$F$4:$F$50,0)),"-")</f>
        <v>-</v>
      </c>
      <c r="U20" s="375">
        <f t="shared" si="0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1"/>
        <v>-</v>
      </c>
      <c r="Y20" s="77" t="str">
        <f>IFERROR(R20/INDEX('Vendor Level Info'!$N$4:$N$300,MATCH('Model 7'!$D20,'Vendor Level Info'!$M$4:$M$300,0)),"-")</f>
        <v>-</v>
      </c>
    </row>
    <row r="21" spans="2:25" x14ac:dyDescent="0.35">
      <c r="B21" s="341">
        <f>IFERROR(INDEX(Controls!$L$4:$L$100,MATCH('Model 7'!$D21,Controls!$J$4:$J$100,0)),"-")</f>
        <v>39</v>
      </c>
      <c r="C21" s="365" t="str">
        <f>IFERROR(INDEX(Controls!$F$4:$F216,MATCH('Model 7'!$E21,Controls!$G$4:$G$200,0)),"-")</f>
        <v>No Ad &amp; Tf</v>
      </c>
      <c r="D21" s="342" t="str">
        <f>IFERROR(INDEX(Controls!$H$4:$H$200,MATCH('Model 7'!$E21,Controls!$G$4:$G$200,0)),"-")</f>
        <v>T22</v>
      </c>
      <c r="E21" s="11" t="s">
        <v>54</v>
      </c>
      <c r="F21" s="12"/>
      <c r="G21" s="13">
        <f>IFERROR(INDEX('Raw Ridge Model 7'!$B$2:$BS$300,MATCH('Model 7'!$G$2,'Raw Ridge Model 7'!$A$2:$A$300,0),MATCH('Model 7'!$E21,'Raw Ridge Model 7'!$B$1:$BS$1,0)),"-")</f>
        <v>-11.905161883461401</v>
      </c>
      <c r="H21" s="13">
        <f>IFERROR(INDEX('Raw Ridge Model 7'!$B$2:$BS$300,MATCH('Model 7'!$H$2,'Raw Ridge Model 7'!$A$2:$A$300,0),MATCH('Model 7'!$E21,'Raw Ridge Model 7'!$B$1:$BS$1,0)),"-")</f>
        <v>1.794987501485042</v>
      </c>
      <c r="I21" s="13">
        <f t="shared" si="2"/>
        <v>-6.63244834496727</v>
      </c>
      <c r="J21" s="23">
        <f t="shared" si="3"/>
        <v>1.2253942820060958E-10</v>
      </c>
      <c r="K21" s="13">
        <f>IFERROR(INDEX('Raw Ridge Model 7'!$B$2:$BS$300,MATCH('Model 7'!$K$2,'Raw Ridge Model 7'!$A$2:$A$300,0),MATCH('Model 7'!$E21,'Raw Ridge Model 7'!$B$1:$BS$1,0)),"-")</f>
        <v>0.8239151721154504</v>
      </c>
      <c r="L21" s="25">
        <f>INDEX(Controls!$X$3:$X$200,MATCH('Model 7'!$E21,Controls!$W$3:$W$200,0))</f>
        <v>210</v>
      </c>
      <c r="M21" s="25">
        <v>493920.30199999973</v>
      </c>
      <c r="N21" s="25">
        <f>INDEX(Controls!$AA$3:$AA$200,MATCH('Model 7'!$E21,Controls!$Z$3:$Z$200,0))</f>
        <v>0</v>
      </c>
      <c r="O21" s="25">
        <v>253584.23500000039</v>
      </c>
      <c r="P21" s="14">
        <f t="shared" si="4"/>
        <v>-5.0617153929560397E-3</v>
      </c>
      <c r="Q21" s="5">
        <f t="shared" si="5"/>
        <v>0</v>
      </c>
      <c r="R21" s="62">
        <f t="shared" si="6"/>
        <v>0</v>
      </c>
      <c r="S21" s="27">
        <f>IFERROR($Q21*$O21*Controls!$C$5,"-")</f>
        <v>0</v>
      </c>
      <c r="T21" s="27" t="str">
        <f>IFERROR(INDEX('Vendor Level Info'!$I$4:$I$50,MATCH(SUBSTITUTE(SUBSTITUTE('Model 7'!$D21,"_pre",""),"_post",""),'Vendor Level Info'!$F$4:$F$50,0)),"-")</f>
        <v>-</v>
      </c>
      <c r="U21" s="375">
        <f t="shared" si="0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1"/>
        <v>-</v>
      </c>
      <c r="Y21" s="77" t="str">
        <f>IFERROR(R21/INDEX('Vendor Level Info'!$N$4:$N$300,MATCH('Model 7'!$D21,'Vendor Level Info'!$M$4:$M$300,0)),"-")</f>
        <v>-</v>
      </c>
    </row>
    <row r="22" spans="2:25" x14ac:dyDescent="0.35">
      <c r="B22" s="341">
        <f>IFERROR(INDEX(Controls!$L$4:$L$100,MATCH('Model 7'!$D22,Controls!$J$4:$J$100,0)),"-")</f>
        <v>40</v>
      </c>
      <c r="C22" s="365" t="str">
        <f>IFERROR(INDEX(Controls!$F$4:$F217,MATCH('Model 7'!$E22,Controls!$G$4:$G$200,0)),"-")</f>
        <v>No Ad &amp; Tf</v>
      </c>
      <c r="D22" s="342" t="str">
        <f>IFERROR(INDEX(Controls!$H$4:$H$200,MATCH('Model 7'!$E22,Controls!$G$4:$G$200,0)),"-")</f>
        <v>T23</v>
      </c>
      <c r="E22" s="11" t="s">
        <v>55</v>
      </c>
      <c r="F22" s="12">
        <v>0</v>
      </c>
      <c r="G22" s="13">
        <f>IFERROR(INDEX('Raw Ridge Model 7'!$B$2:$BS$300,MATCH('Model 7'!$G$2,'Raw Ridge Model 7'!$A$2:$A$300,0),MATCH('Model 7'!$E22,'Raw Ridge Model 7'!$B$1:$BS$1,0)),"-")</f>
        <v>-14.35979302627214</v>
      </c>
      <c r="H22" s="13">
        <f>IFERROR(INDEX('Raw Ridge Model 7'!$B$2:$BS$300,MATCH('Model 7'!$H$2,'Raw Ridge Model 7'!$A$2:$A$300,0),MATCH('Model 7'!$E22,'Raw Ridge Model 7'!$B$1:$BS$1,0)),"-")</f>
        <v>1.81358586559797</v>
      </c>
      <c r="I22" s="13">
        <f t="shared" si="2"/>
        <v>-7.9179008276718523</v>
      </c>
      <c r="J22" s="23">
        <f t="shared" si="3"/>
        <v>1.1709381426229479E-14</v>
      </c>
      <c r="K22" s="13">
        <f>IFERROR(INDEX('Raw Ridge Model 7'!$B$2:$BS$300,MATCH('Model 7'!$K$2,'Raw Ridge Model 7'!$A$2:$A$300,0),MATCH('Model 7'!$E22,'Raw Ridge Model 7'!$B$1:$BS$1,0)),"-")</f>
        <v>0.84107725234571995</v>
      </c>
      <c r="L22" s="25">
        <f>INDEX(Controls!$X$3:$X$200,MATCH('Model 7'!$E22,Controls!$W$3:$W$200,0))</f>
        <v>210</v>
      </c>
      <c r="M22" s="25">
        <v>493920.30199999973</v>
      </c>
      <c r="N22" s="25">
        <f>INDEX(Controls!$AA$3:$AA$200,MATCH('Model 7'!$E22,Controls!$Z$3:$Z$200,0))</f>
        <v>0</v>
      </c>
      <c r="O22" s="25">
        <v>253584.23500000039</v>
      </c>
      <c r="P22" s="14">
        <f t="shared" si="4"/>
        <v>-6.1053504448115416E-3</v>
      </c>
      <c r="Q22" s="5">
        <f t="shared" si="5"/>
        <v>0</v>
      </c>
      <c r="R22" s="62">
        <f t="shared" si="6"/>
        <v>0</v>
      </c>
      <c r="S22" s="27">
        <f>IFERROR($Q22*$O22*Controls!$C$5,"-")</f>
        <v>0</v>
      </c>
      <c r="T22" s="27" t="str">
        <f>IFERROR(INDEX('Vendor Level Info'!$I$4:$I$50,MATCH(SUBSTITUTE(SUBSTITUTE('Model 7'!$D22,"_pre",""),"_post",""),'Vendor Level Info'!$F$4:$F$50,0)),"-")</f>
        <v>-</v>
      </c>
      <c r="U22" s="375">
        <f t="shared" si="0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1"/>
        <v>-</v>
      </c>
      <c r="Y22" s="77" t="str">
        <f>IFERROR(R22/INDEX('Vendor Level Info'!$N$4:$N$300,MATCH('Model 7'!$D22,'Vendor Level Info'!$M$4:$M$300,0)),"-")</f>
        <v>-</v>
      </c>
    </row>
    <row r="23" spans="2:25" x14ac:dyDescent="0.35">
      <c r="B23" s="341">
        <f>IFERROR(INDEX(Controls!$L$4:$L$100,MATCH('Model 7'!$D23,Controls!$J$4:$J$100,0)),"-")</f>
        <v>20</v>
      </c>
      <c r="C23" s="365" t="str">
        <f>IFERROR(INDEX(Controls!$F$4:$F218,MATCH('Model 7'!$E23,Controls!$G$4:$G$200,0)),"-")</f>
        <v>No Ad &amp; Tf</v>
      </c>
      <c r="D23" s="342" t="str">
        <f>IFERROR(INDEX(Controls!$H$4:$H$200,MATCH('Model 7'!$E23,Controls!$G$4:$G$200,0)),"-")</f>
        <v>T3</v>
      </c>
      <c r="E23" s="11" t="s">
        <v>35</v>
      </c>
      <c r="F23" s="12"/>
      <c r="G23" s="13">
        <f>IFERROR(INDEX('Raw Ridge Model 7'!$B$2:$BS$300,MATCH('Model 7'!$G$2,'Raw Ridge Model 7'!$A$2:$A$300,0),MATCH('Model 7'!$E23,'Raw Ridge Model 7'!$B$1:$BS$1,0)),"-")</f>
        <v>0.53035303935139677</v>
      </c>
      <c r="H23" s="13">
        <f>IFERROR(INDEX('Raw Ridge Model 7'!$B$2:$BS$300,MATCH('Model 7'!$H$2,'Raw Ridge Model 7'!$A$2:$A$300,0),MATCH('Model 7'!$E23,'Raw Ridge Model 7'!$B$1:$BS$1,0)),"-")</f>
        <v>1.6135441308457581</v>
      </c>
      <c r="I23" s="13">
        <f t="shared" si="2"/>
        <v>0.32868827645476667</v>
      </c>
      <c r="J23" s="23">
        <f t="shared" si="3"/>
        <v>0.37794134524582862</v>
      </c>
      <c r="K23" s="13">
        <f>IFERROR(INDEX('Raw Ridge Model 7'!$B$2:$BS$300,MATCH('Model 7'!$K$2,'Raw Ridge Model 7'!$A$2:$A$300,0),MATCH('Model 7'!$E23,'Raw Ridge Model 7'!$B$1:$BS$1,0)),"-")</f>
        <v>0.66576557994722374</v>
      </c>
      <c r="L23" s="25">
        <f>INDEX(Controls!$X$3:$X$200,MATCH('Model 7'!$E23,Controls!$W$3:$W$200,0))</f>
        <v>210</v>
      </c>
      <c r="M23" s="25">
        <v>493920.30199999973</v>
      </c>
      <c r="N23" s="25">
        <f>INDEX(Controls!$AA$3:$AA$200,MATCH('Model 7'!$E23,Controls!$Z$3:$Z$200,0))</f>
        <v>210</v>
      </c>
      <c r="O23" s="25">
        <v>253584.23500000039</v>
      </c>
      <c r="P23" s="14">
        <f t="shared" si="4"/>
        <v>2.2549009994692098E-4</v>
      </c>
      <c r="Q23" s="5">
        <f t="shared" si="5"/>
        <v>4.3919977227209396E-4</v>
      </c>
      <c r="R23" s="62">
        <f t="shared" si="6"/>
        <v>111.37413826379333</v>
      </c>
      <c r="S23" s="27">
        <f>IFERROR($Q23*$O23*Controls!$C$5,"-")</f>
        <v>69274.714000079446</v>
      </c>
      <c r="T23" s="27" t="str">
        <f>IFERROR(INDEX('Vendor Level Info'!$I$4:$I$50,MATCH(SUBSTITUTE(SUBSTITUTE('Model 7'!$D23,"_pre",""),"_post",""),'Vendor Level Info'!$F$4:$F$50,0)),"-")</f>
        <v>-</v>
      </c>
      <c r="U23" s="375">
        <f t="shared" si="0"/>
        <v>0</v>
      </c>
      <c r="V23" s="27">
        <f>IFERROR($Q23*$O23*Controls!$C$4,"-")</f>
        <v>58805.545003282874</v>
      </c>
      <c r="W23" s="27">
        <f>IFERROR($T23*(1-Controls!$C$6),0)</f>
        <v>0</v>
      </c>
      <c r="X23" s="77" t="str">
        <f t="shared" si="1"/>
        <v>-</v>
      </c>
      <c r="Y23" s="77" t="str">
        <f>IFERROR(R23/INDEX('Vendor Level Info'!$N$4:$N$300,MATCH('Model 7'!$D23,'Vendor Level Info'!$M$4:$M$300,0)),"-")</f>
        <v>-</v>
      </c>
    </row>
    <row r="24" spans="2:25" x14ac:dyDescent="0.35">
      <c r="B24" s="341">
        <f>IFERROR(INDEX(Controls!$L$4:$L$100,MATCH('Model 7'!$D24,Controls!$J$4:$J$100,0)),"-")</f>
        <v>21</v>
      </c>
      <c r="C24" s="365" t="str">
        <f>IFERROR(INDEX(Controls!$F$4:$F219,MATCH('Model 7'!$E24,Controls!$G$4:$G$200,0)),"-")</f>
        <v>No Ad &amp; Tf</v>
      </c>
      <c r="D24" s="342" t="str">
        <f>IFERROR(INDEX(Controls!$H$4:$H$200,MATCH('Model 7'!$E24,Controls!$G$4:$G$200,0)),"-")</f>
        <v>T4</v>
      </c>
      <c r="E24" s="11" t="s">
        <v>36</v>
      </c>
      <c r="F24" s="12"/>
      <c r="G24" s="13">
        <f>IFERROR(INDEX('Raw Ridge Model 7'!$B$2:$BS$300,MATCH('Model 7'!$G$2,'Raw Ridge Model 7'!$A$2:$A$300,0),MATCH('Model 7'!$E24,'Raw Ridge Model 7'!$B$1:$BS$1,0)),"-")</f>
        <v>-1.7419304423174209</v>
      </c>
      <c r="H24" s="13">
        <f>IFERROR(INDEX('Raw Ridge Model 7'!$B$2:$BS$300,MATCH('Model 7'!$H$2,'Raw Ridge Model 7'!$A$2:$A$300,0),MATCH('Model 7'!$E24,'Raw Ridge Model 7'!$B$1:$BS$1,0)),"-")</f>
        <v>1.6228387269665365</v>
      </c>
      <c r="I24" s="13">
        <f t="shared" si="2"/>
        <v>-1.0733848122872287</v>
      </c>
      <c r="J24" s="23">
        <f t="shared" si="3"/>
        <v>0.22422302709753322</v>
      </c>
      <c r="K24" s="13">
        <f>IFERROR(INDEX('Raw Ridge Model 7'!$B$2:$BS$300,MATCH('Model 7'!$K$2,'Raw Ridge Model 7'!$A$2:$A$300,0),MATCH('Model 7'!$E24,'Raw Ridge Model 7'!$B$1:$BS$1,0)),"-")</f>
        <v>0.67345777091717396</v>
      </c>
      <c r="L24" s="25">
        <f>INDEX(Controls!$X$3:$X$200,MATCH('Model 7'!$E24,Controls!$W$3:$W$200,0))</f>
        <v>210</v>
      </c>
      <c r="M24" s="25">
        <v>493920.30199999973</v>
      </c>
      <c r="N24" s="25">
        <f>INDEX(Controls!$AA$3:$AA$200,MATCH('Model 7'!$E24,Controls!$Z$3:$Z$200,0))</f>
        <v>210</v>
      </c>
      <c r="O24" s="25">
        <v>253584.23500000039</v>
      </c>
      <c r="P24" s="14">
        <f t="shared" si="4"/>
        <v>-7.4061623182004497E-4</v>
      </c>
      <c r="Q24" s="5">
        <f t="shared" si="5"/>
        <v>-1.4425399626544523E-3</v>
      </c>
      <c r="R24" s="62">
        <f t="shared" si="6"/>
        <v>-365.80539288665841</v>
      </c>
      <c r="S24" s="27">
        <f>IFERROR($Q24*$O24*Controls!$C$5,"-")</f>
        <v>-227530.95437550152</v>
      </c>
      <c r="T24" s="27" t="str">
        <f>IFERROR(INDEX('Vendor Level Info'!$I$4:$I$50,MATCH(SUBSTITUTE(SUBSTITUTE('Model 7'!$D24,"_pre",""),"_post",""),'Vendor Level Info'!$F$4:$F$50,0)),"-")</f>
        <v>-</v>
      </c>
      <c r="U24" s="375">
        <f t="shared" si="0"/>
        <v>0</v>
      </c>
      <c r="V24" s="27">
        <f>IFERROR($Q24*$O24*Controls!$C$4,"-")</f>
        <v>-193145.24744415563</v>
      </c>
      <c r="W24" s="27">
        <f>IFERROR($T24*(1-Controls!$C$6),0)</f>
        <v>0</v>
      </c>
      <c r="X24" s="77" t="str">
        <f t="shared" si="1"/>
        <v>-</v>
      </c>
      <c r="Y24" s="77" t="str">
        <f>IFERROR(R24/INDEX('Vendor Level Info'!$N$4:$N$300,MATCH('Model 7'!$D24,'Vendor Level Info'!$M$4:$M$300,0)),"-")</f>
        <v>-</v>
      </c>
    </row>
    <row r="25" spans="2:25" x14ac:dyDescent="0.35">
      <c r="B25" s="341">
        <f>IFERROR(INDEX(Controls!$L$4:$L$100,MATCH('Model 7'!$D25,Controls!$J$4:$J$100,0)),"-")</f>
        <v>22</v>
      </c>
      <c r="C25" s="365" t="str">
        <f>IFERROR(INDEX(Controls!$F$4:$F220,MATCH('Model 7'!$E25,Controls!$G$4:$G$200,0)),"-")</f>
        <v>No Ad &amp; Tf</v>
      </c>
      <c r="D25" s="342" t="str">
        <f>IFERROR(INDEX(Controls!$H$4:$H$200,MATCH('Model 7'!$E25,Controls!$G$4:$G$200,0)),"-")</f>
        <v>T5</v>
      </c>
      <c r="E25" s="11" t="s">
        <v>37</v>
      </c>
      <c r="F25" s="12"/>
      <c r="G25" s="13">
        <f>IFERROR(INDEX('Raw Ridge Model 7'!$B$2:$BS$300,MATCH('Model 7'!$G$2,'Raw Ridge Model 7'!$A$2:$A$300,0),MATCH('Model 7'!$E25,'Raw Ridge Model 7'!$B$1:$BS$1,0)),"-")</f>
        <v>-1.4053269117203722</v>
      </c>
      <c r="H25" s="13">
        <f>IFERROR(INDEX('Raw Ridge Model 7'!$B$2:$BS$300,MATCH('Model 7'!$H$2,'Raw Ridge Model 7'!$A$2:$A$300,0),MATCH('Model 7'!$E25,'Raw Ridge Model 7'!$B$1:$BS$1,0)),"-")</f>
        <v>1.6328317540588195</v>
      </c>
      <c r="I25" s="13">
        <f t="shared" si="2"/>
        <v>-0.86066853380764674</v>
      </c>
      <c r="J25" s="23">
        <f t="shared" si="3"/>
        <v>0.27543336044379801</v>
      </c>
      <c r="K25" s="13">
        <f>IFERROR(INDEX('Raw Ridge Model 7'!$B$2:$BS$300,MATCH('Model 7'!$K$2,'Raw Ridge Model 7'!$A$2:$A$300,0),MATCH('Model 7'!$E25,'Raw Ridge Model 7'!$B$1:$BS$1,0)),"-")</f>
        <v>0.68177726944285322</v>
      </c>
      <c r="L25" s="25">
        <f>INDEX(Controls!$X$3:$X$200,MATCH('Model 7'!$E25,Controls!$W$3:$W$200,0))</f>
        <v>210</v>
      </c>
      <c r="M25" s="25">
        <v>493920.30199999973</v>
      </c>
      <c r="N25" s="25">
        <f>INDEX(Controls!$AA$3:$AA$200,MATCH('Model 7'!$E25,Controls!$Z$3:$Z$200,0))</f>
        <v>210</v>
      </c>
      <c r="O25" s="25">
        <v>253584.23500000039</v>
      </c>
      <c r="P25" s="14">
        <f t="shared" si="4"/>
        <v>-5.9750257332260518E-4</v>
      </c>
      <c r="Q25" s="5">
        <f t="shared" si="5"/>
        <v>-1.1637894266624173E-3</v>
      </c>
      <c r="R25" s="62">
        <f t="shared" si="6"/>
        <v>-295.11865146127815</v>
      </c>
      <c r="S25" s="27">
        <f>IFERROR($Q25*$O25*Controls!$C$5,"-")</f>
        <v>-183563.80120891501</v>
      </c>
      <c r="T25" s="27" t="str">
        <f>IFERROR(INDEX('Vendor Level Info'!$I$4:$I$50,MATCH(SUBSTITUTE(SUBSTITUTE('Model 7'!$D25,"_pre",""),"_post",""),'Vendor Level Info'!$F$4:$F$50,0)),"-")</f>
        <v>-</v>
      </c>
      <c r="U25" s="375">
        <f t="shared" si="0"/>
        <v>0</v>
      </c>
      <c r="V25" s="27">
        <f>IFERROR($Q25*$O25*Controls!$C$4,"-")</f>
        <v>-155822.64797155486</v>
      </c>
      <c r="W25" s="27">
        <f>IFERROR($T25*(1-Controls!$C$6),0)</f>
        <v>0</v>
      </c>
      <c r="X25" s="77" t="str">
        <f t="shared" si="1"/>
        <v>-</v>
      </c>
      <c r="Y25" s="77" t="str">
        <f>IFERROR(R25/INDEX('Vendor Level Info'!$N$4:$N$300,MATCH('Model 7'!$D25,'Vendor Level Info'!$M$4:$M$300,0)),"-")</f>
        <v>-</v>
      </c>
    </row>
    <row r="26" spans="2:25" x14ac:dyDescent="0.35">
      <c r="B26" s="341">
        <f>IFERROR(INDEX(Controls!$L$4:$L$100,MATCH('Model 7'!$D26,Controls!$J$4:$J$100,0)),"-")</f>
        <v>23</v>
      </c>
      <c r="C26" s="365" t="str">
        <f>IFERROR(INDEX(Controls!$F$4:$F221,MATCH('Model 7'!$E26,Controls!$G$4:$G$200,0)),"-")</f>
        <v>No Ad &amp; Tf</v>
      </c>
      <c r="D26" s="342" t="str">
        <f>IFERROR(INDEX(Controls!$H$4:$H$200,MATCH('Model 7'!$E26,Controls!$G$4:$G$200,0)),"-")</f>
        <v>T6</v>
      </c>
      <c r="E26" s="11" t="s">
        <v>38</v>
      </c>
      <c r="F26" s="12"/>
      <c r="G26" s="13">
        <f>IFERROR(INDEX('Raw Ridge Model 7'!$B$2:$BS$300,MATCH('Model 7'!$G$2,'Raw Ridge Model 7'!$A$2:$A$300,0),MATCH('Model 7'!$E26,'Raw Ridge Model 7'!$B$1:$BS$1,0)),"-")</f>
        <v>2.327160751225124</v>
      </c>
      <c r="H26" s="13">
        <f>IFERROR(INDEX('Raw Ridge Model 7'!$B$2:$BS$300,MATCH('Model 7'!$H$2,'Raw Ridge Model 7'!$A$2:$A$300,0),MATCH('Model 7'!$E26,'Raw Ridge Model 7'!$B$1:$BS$1,0)),"-")</f>
        <v>1.6416490014979128</v>
      </c>
      <c r="I26" s="13">
        <f t="shared" si="2"/>
        <v>1.4175751022914886</v>
      </c>
      <c r="J26" s="23">
        <f t="shared" si="3"/>
        <v>0.14605868494816571</v>
      </c>
      <c r="K26" s="13">
        <f>IFERROR(INDEX('Raw Ridge Model 7'!$B$2:$BS$300,MATCH('Model 7'!$K$2,'Raw Ridge Model 7'!$A$2:$A$300,0),MATCH('Model 7'!$E26,'Raw Ridge Model 7'!$B$1:$BS$1,0)),"-")</f>
        <v>0.68916030760826463</v>
      </c>
      <c r="L26" s="25">
        <f>INDEX(Controls!$X$3:$X$200,MATCH('Model 7'!$E26,Controls!$W$3:$W$200,0))</f>
        <v>210</v>
      </c>
      <c r="M26" s="25">
        <v>493920.30199999973</v>
      </c>
      <c r="N26" s="25">
        <f>INDEX(Controls!$AA$3:$AA$200,MATCH('Model 7'!$E26,Controls!$Z$3:$Z$200,0))</f>
        <v>210</v>
      </c>
      <c r="O26" s="25">
        <v>253584.23500000039</v>
      </c>
      <c r="P26" s="14">
        <f t="shared" si="4"/>
        <v>9.8943848993126898E-4</v>
      </c>
      <c r="Q26" s="5">
        <f t="shared" si="5"/>
        <v>1.9271850939679878E-3</v>
      </c>
      <c r="R26" s="62">
        <f t="shared" si="6"/>
        <v>488.70375775727604</v>
      </c>
      <c r="S26" s="27">
        <f>IFERROR($Q26*$O26*Controls!$C$5,"-")</f>
        <v>303973.73732502572</v>
      </c>
      <c r="T26" s="27" t="str">
        <f>IFERROR(INDEX('Vendor Level Info'!$I$4:$I$50,MATCH(SUBSTITUTE(SUBSTITUTE('Model 7'!$D26,"_pre",""),"_post",""),'Vendor Level Info'!$F$4:$F$50,0)),"-")</f>
        <v>-</v>
      </c>
      <c r="U26" s="375">
        <f t="shared" si="0"/>
        <v>0</v>
      </c>
      <c r="V26" s="27">
        <f>IFERROR($Q26*$O26*Controls!$C$4,"-")</f>
        <v>258035.58409584174</v>
      </c>
      <c r="W26" s="27">
        <f>IFERROR($T26*(1-Controls!$C$6),0)</f>
        <v>0</v>
      </c>
      <c r="X26" s="77" t="str">
        <f t="shared" si="1"/>
        <v>-</v>
      </c>
      <c r="Y26" s="77" t="str">
        <f>IFERROR(R26/INDEX('Vendor Level Info'!$N$4:$N$300,MATCH('Model 7'!$D26,'Vendor Level Info'!$M$4:$M$300,0)),"-")</f>
        <v>-</v>
      </c>
    </row>
    <row r="27" spans="2:25" x14ac:dyDescent="0.35">
      <c r="B27" s="341">
        <f>IFERROR(INDEX(Controls!$L$4:$L$100,MATCH('Model 7'!$D27,Controls!$J$4:$J$100,0)),"-")</f>
        <v>24</v>
      </c>
      <c r="C27" s="365" t="str">
        <f>IFERROR(INDEX(Controls!$F$4:$F222,MATCH('Model 7'!$E27,Controls!$G$4:$G$200,0)),"-")</f>
        <v>No Ad &amp; Tf</v>
      </c>
      <c r="D27" s="342" t="str">
        <f>IFERROR(INDEX(Controls!$H$4:$H$200,MATCH('Model 7'!$E27,Controls!$G$4:$G$200,0)),"-")</f>
        <v>T7</v>
      </c>
      <c r="E27" s="11" t="s">
        <v>39</v>
      </c>
      <c r="F27" s="12"/>
      <c r="G27" s="13">
        <f>IFERROR(INDEX('Raw Ridge Model 7'!$B$2:$BS$300,MATCH('Model 7'!$G$2,'Raw Ridge Model 7'!$A$2:$A$300,0),MATCH('Model 7'!$E27,'Raw Ridge Model 7'!$B$1:$BS$1,0)),"-")</f>
        <v>-4.0187247524027834</v>
      </c>
      <c r="H27" s="13">
        <f>IFERROR(INDEX('Raw Ridge Model 7'!$B$2:$BS$300,MATCH('Model 7'!$H$2,'Raw Ridge Model 7'!$A$2:$A$300,0),MATCH('Model 7'!$E27,'Raw Ridge Model 7'!$B$1:$BS$1,0)),"-")</f>
        <v>1.6518213289085246</v>
      </c>
      <c r="I27" s="13">
        <f t="shared" si="2"/>
        <v>-2.4329052313776813</v>
      </c>
      <c r="J27" s="23">
        <f t="shared" si="3"/>
        <v>2.0705571775391986E-2</v>
      </c>
      <c r="K27" s="13">
        <f>IFERROR(INDEX('Raw Ridge Model 7'!$B$2:$BS$300,MATCH('Model 7'!$K$2,'Raw Ridge Model 7'!$A$2:$A$300,0),MATCH('Model 7'!$E27,'Raw Ridge Model 7'!$B$1:$BS$1,0)),"-")</f>
        <v>0.69772740547207501</v>
      </c>
      <c r="L27" s="25">
        <f>INDEX(Controls!$X$3:$X$200,MATCH('Model 7'!$E27,Controls!$W$3:$W$200,0))</f>
        <v>210</v>
      </c>
      <c r="M27" s="25">
        <v>493920.30199999973</v>
      </c>
      <c r="N27" s="25">
        <f>INDEX(Controls!$AA$3:$AA$200,MATCH('Model 7'!$E27,Controls!$Z$3:$Z$200,0))</f>
        <v>210</v>
      </c>
      <c r="O27" s="25">
        <v>253584.23500000039</v>
      </c>
      <c r="P27" s="14">
        <f t="shared" si="4"/>
        <v>-1.7086404316390804E-3</v>
      </c>
      <c r="Q27" s="5">
        <f t="shared" si="5"/>
        <v>-3.3280152372428956E-3</v>
      </c>
      <c r="R27" s="62">
        <f t="shared" si="6"/>
        <v>-843.93219800458451</v>
      </c>
      <c r="S27" s="27">
        <f>IFERROR($Q27*$O27*Controls!$C$5,"-")</f>
        <v>-524925.82715885155</v>
      </c>
      <c r="T27" s="27" t="str">
        <f>IFERROR(INDEX('Vendor Level Info'!$I$4:$I$50,MATCH(SUBSTITUTE(SUBSTITUTE('Model 7'!$D27,"_pre",""),"_post",""),'Vendor Level Info'!$F$4:$F$50,0)),"-")</f>
        <v>-</v>
      </c>
      <c r="U27" s="375">
        <f t="shared" si="0"/>
        <v>0</v>
      </c>
      <c r="V27" s="27">
        <f>IFERROR($Q27*$O27*Controls!$C$4,"-")</f>
        <v>-445596.20054642064</v>
      </c>
      <c r="W27" s="27">
        <f>IFERROR($T27*(1-Controls!$C$6),0)</f>
        <v>0</v>
      </c>
      <c r="X27" s="77" t="str">
        <f t="shared" si="1"/>
        <v>-</v>
      </c>
      <c r="Y27" s="77" t="str">
        <f>IFERROR(R27/INDEX('Vendor Level Info'!$N$4:$N$300,MATCH('Model 7'!$D27,'Vendor Level Info'!$M$4:$M$300,0)),"-")</f>
        <v>-</v>
      </c>
    </row>
    <row r="28" spans="2:25" x14ac:dyDescent="0.35">
      <c r="B28" s="341">
        <f>IFERROR(INDEX(Controls!$L$4:$L$100,MATCH('Model 7'!$D28,Controls!$J$4:$J$100,0)),"-")</f>
        <v>25</v>
      </c>
      <c r="C28" s="365" t="str">
        <f>IFERROR(INDEX(Controls!$F$4:$F223,MATCH('Model 7'!$E28,Controls!$G$4:$G$200,0)),"-")</f>
        <v>No Ad &amp; Tf</v>
      </c>
      <c r="D28" s="342" t="str">
        <f>IFERROR(INDEX(Controls!$H$4:$H$200,MATCH('Model 7'!$E28,Controls!$G$4:$G$200,0)),"-")</f>
        <v>T8</v>
      </c>
      <c r="E28" s="11" t="s">
        <v>40</v>
      </c>
      <c r="F28" s="12"/>
      <c r="G28" s="13">
        <f>IFERROR(INDEX('Raw Ridge Model 7'!$B$2:$BS$300,MATCH('Model 7'!$G$2,'Raw Ridge Model 7'!$A$2:$A$300,0),MATCH('Model 7'!$E28,'Raw Ridge Model 7'!$B$1:$BS$1,0)),"-")</f>
        <v>-0.75529774393893367</v>
      </c>
      <c r="H28" s="13">
        <f>IFERROR(INDEX('Raw Ridge Model 7'!$B$2:$BS$300,MATCH('Model 7'!$H$2,'Raw Ridge Model 7'!$A$2:$A$300,0),MATCH('Model 7'!$E28,'Raw Ridge Model 7'!$B$1:$BS$1,0)),"-")</f>
        <v>1.660613711141494</v>
      </c>
      <c r="I28" s="13">
        <f t="shared" si="2"/>
        <v>-0.45483048759108907</v>
      </c>
      <c r="J28" s="23">
        <f t="shared" si="3"/>
        <v>0.35971546957030459</v>
      </c>
      <c r="K28" s="13">
        <f>IFERROR(INDEX('Raw Ridge Model 7'!$B$2:$BS$300,MATCH('Model 7'!$K$2,'Raw Ridge Model 7'!$A$2:$A$300,0),MATCH('Model 7'!$E28,'Raw Ridge Model 7'!$B$1:$BS$1,0)),"-")</f>
        <v>0.70517495795824625</v>
      </c>
      <c r="L28" s="25">
        <f>INDEX(Controls!$X$3:$X$200,MATCH('Model 7'!$E28,Controls!$W$3:$W$200,0))</f>
        <v>210</v>
      </c>
      <c r="M28" s="25">
        <v>493920.30199999973</v>
      </c>
      <c r="N28" s="25">
        <f>INDEX(Controls!$AA$3:$AA$200,MATCH('Model 7'!$E28,Controls!$Z$3:$Z$200,0))</f>
        <v>210</v>
      </c>
      <c r="O28" s="25">
        <v>253584.23500000039</v>
      </c>
      <c r="P28" s="14">
        <f t="shared" si="4"/>
        <v>-3.2112979682130205E-4</v>
      </c>
      <c r="Q28" s="5">
        <f t="shared" si="5"/>
        <v>-6.2548259842405349E-4</v>
      </c>
      <c r="R28" s="62">
        <f t="shared" si="6"/>
        <v>-158.61252622717606</v>
      </c>
      <c r="S28" s="27">
        <f>IFERROR($Q28*$O28*Controls!$C$5,"-")</f>
        <v>-98656.991313303515</v>
      </c>
      <c r="T28" s="27" t="str">
        <f>IFERROR(INDEX('Vendor Level Info'!$I$4:$I$50,MATCH(SUBSTITUTE(SUBSTITUTE('Model 7'!$D28,"_pre",""),"_post",""),'Vendor Level Info'!$F$4:$F$50,0)),"-")</f>
        <v>-</v>
      </c>
      <c r="U28" s="375">
        <f t="shared" si="0"/>
        <v>0</v>
      </c>
      <c r="V28" s="27">
        <f>IFERROR($Q28*$O28*Controls!$C$4,"-")</f>
        <v>-83747.413847948963</v>
      </c>
      <c r="W28" s="27">
        <f>IFERROR($T28*(1-Controls!$C$6),0)</f>
        <v>0</v>
      </c>
      <c r="X28" s="77" t="str">
        <f t="shared" si="1"/>
        <v>-</v>
      </c>
      <c r="Y28" s="77" t="str">
        <f>IFERROR(R28/INDEX('Vendor Level Info'!$N$4:$N$300,MATCH('Model 7'!$D28,'Vendor Level Info'!$M$4:$M$300,0)),"-")</f>
        <v>-</v>
      </c>
    </row>
    <row r="29" spans="2:25" x14ac:dyDescent="0.35">
      <c r="B29" s="341">
        <f>IFERROR(INDEX(Controls!$L$4:$L$100,MATCH('Model 7'!$D29,Controls!$J$4:$J$100,0)),"-")</f>
        <v>26</v>
      </c>
      <c r="C29" s="365" t="str">
        <f>IFERROR(INDEX(Controls!$F$4:$F224,MATCH('Model 7'!$E29,Controls!$G$4:$G$200,0)),"-")</f>
        <v>No Ad &amp; Tf</v>
      </c>
      <c r="D29" s="342" t="str">
        <f>IFERROR(INDEX(Controls!$H$4:$H$200,MATCH('Model 7'!$E29,Controls!$G$4:$G$200,0)),"-")</f>
        <v>T9</v>
      </c>
      <c r="E29" s="11" t="s">
        <v>41</v>
      </c>
      <c r="F29" s="12"/>
      <c r="G29" s="13">
        <f>IFERROR(INDEX('Raw Ridge Model 7'!$B$2:$BS$300,MATCH('Model 7'!$G$2,'Raw Ridge Model 7'!$A$2:$A$300,0),MATCH('Model 7'!$E29,'Raw Ridge Model 7'!$B$1:$BS$1,0)),"-")</f>
        <v>-7.1683076643208672</v>
      </c>
      <c r="H29" s="13">
        <f>IFERROR(INDEX('Raw Ridge Model 7'!$B$2:$BS$300,MATCH('Model 7'!$H$2,'Raw Ridge Model 7'!$A$2:$A$300,0),MATCH('Model 7'!$E29,'Raw Ridge Model 7'!$B$1:$BS$1,0)),"-")</f>
        <v>1.6700248400874969</v>
      </c>
      <c r="I29" s="13">
        <f t="shared" si="2"/>
        <v>-4.2923359534851597</v>
      </c>
      <c r="J29" s="23">
        <f t="shared" si="3"/>
        <v>4.0423885274714764E-5</v>
      </c>
      <c r="K29" s="13">
        <f>IFERROR(INDEX('Raw Ridge Model 7'!$B$2:$BS$300,MATCH('Model 7'!$K$2,'Raw Ridge Model 7'!$A$2:$A$300,0),MATCH('Model 7'!$E29,'Raw Ridge Model 7'!$B$1:$BS$1,0)),"-")</f>
        <v>0.71319042570596269</v>
      </c>
      <c r="L29" s="25">
        <f>INDEX(Controls!$X$3:$X$200,MATCH('Model 7'!$E29,Controls!$W$3:$W$200,0))</f>
        <v>210</v>
      </c>
      <c r="M29" s="25">
        <v>493920.30199999973</v>
      </c>
      <c r="N29" s="25">
        <f>INDEX(Controls!$AA$3:$AA$200,MATCH('Model 7'!$E29,Controls!$Z$3:$Z$200,0))</f>
        <v>210</v>
      </c>
      <c r="O29" s="25">
        <v>253584.23500000039</v>
      </c>
      <c r="P29" s="14">
        <f t="shared" si="4"/>
        <v>-3.0477479937793344E-3</v>
      </c>
      <c r="Q29" s="5">
        <f t="shared" si="5"/>
        <v>-5.93627048427273E-3</v>
      </c>
      <c r="R29" s="62">
        <f t="shared" si="6"/>
        <v>-1505.3446095073821</v>
      </c>
      <c r="S29" s="27">
        <f>IFERROR($Q29*$O29*Controls!$C$5,"-")</f>
        <v>-936324.34711359162</v>
      </c>
      <c r="T29" s="27" t="str">
        <f>IFERROR(INDEX('Vendor Level Info'!$I$4:$I$50,MATCH(SUBSTITUTE(SUBSTITUTE('Model 7'!$D29,"_pre",""),"_post",""),'Vendor Level Info'!$F$4:$F$50,0)),"-")</f>
        <v>-</v>
      </c>
      <c r="U29" s="375">
        <f t="shared" si="0"/>
        <v>0</v>
      </c>
      <c r="V29" s="27">
        <f>IFERROR($Q29*$O29*Controls!$C$4,"-")</f>
        <v>-794821.95381989772</v>
      </c>
      <c r="W29" s="27">
        <f>IFERROR($T29*(1-Controls!$C$6),0)</f>
        <v>0</v>
      </c>
      <c r="X29" s="77" t="str">
        <f t="shared" si="1"/>
        <v>-</v>
      </c>
      <c r="Y29" s="77" t="str">
        <f>IFERROR(R29/INDEX('Vendor Level Info'!$N$4:$N$300,MATCH('Model 7'!$D29,'Vendor Level Info'!$M$4:$M$300,0)),"-")</f>
        <v>-</v>
      </c>
    </row>
    <row r="30" spans="2:25" x14ac:dyDescent="0.35">
      <c r="B30" s="341">
        <f>IFERROR(INDEX(Controls!$L$4:$L$100,MATCH('Model 7'!$D30,Controls!$J$4:$J$100,0)),"-")</f>
        <v>15</v>
      </c>
      <c r="C30" s="365" t="str">
        <f>IFERROR(INDEX(Controls!$F$4:$F225,MATCH('Model 7'!$E30,Controls!$G$4:$G$200,0)),"-")</f>
        <v>No Ad &amp; Tf</v>
      </c>
      <c r="D30" s="16" t="str">
        <f>IFERROR(INDEX(Controls!$H$4:$H$200,MATCH('Model 7'!$E30,Controls!$G$4:$G$200,0)),"-")</f>
        <v>hcp_grail_nrx_lag</v>
      </c>
      <c r="E30" s="11" t="s">
        <v>18</v>
      </c>
      <c r="F30" s="12">
        <v>1</v>
      </c>
      <c r="G30" s="380">
        <f>IFERROR(INDEX('Raw Ridge Model 7'!$B$2:$BS$300,MATCH('Model 7'!$G$2,'Raw Ridge Model 7'!$A$2:$A$300,0),MATCH('Model 7'!$E30,'Raw Ridge Model 7'!$B$1:$BS$1,0)),"-")</f>
        <v>0.30791990444814443</v>
      </c>
      <c r="H30" s="13">
        <f>IFERROR(INDEX('Raw Ridge Model 7'!$B$2:$BS$300,MATCH('Model 7'!$H$2,'Raw Ridge Model 7'!$A$2:$A$300,0),MATCH('Model 7'!$E30,'Raw Ridge Model 7'!$B$1:$BS$1,0)),"-")</f>
        <v>3.1386918387163181E-3</v>
      </c>
      <c r="I30" s="13">
        <f t="shared" si="2"/>
        <v>98.104535351288092</v>
      </c>
      <c r="J30" s="23">
        <f t="shared" si="3"/>
        <v>0</v>
      </c>
      <c r="K30" s="13">
        <f>IFERROR(INDEX('Raw Ridge Model 7'!$B$2:$BS$300,MATCH('Model 7'!$K$2,'Raw Ridge Model 7'!$A$2:$A$300,0),MATCH('Model 7'!$E30,'Raw Ridge Model 7'!$B$1:$BS$1,0)),"-")</f>
        <v>1.2863516167027547</v>
      </c>
      <c r="L30" s="25">
        <f>INDEX(Controls!$X$3:$X$200,MATCH('Model 7'!$E30,Controls!$W$3:$W$200,0))</f>
        <v>471850.99599999981</v>
      </c>
      <c r="M30" s="25">
        <v>493920.30199999973</v>
      </c>
      <c r="N30" s="25">
        <f>INDEX(Controls!$AA$3:$AA$200,MATCH('Model 7'!$E30,Controls!$Z$3:$Z$200,0))</f>
        <v>250911.43300000014</v>
      </c>
      <c r="O30" s="25">
        <v>253584.23500000039</v>
      </c>
      <c r="P30" s="14">
        <f>IFERROR(G30*L30/M30,"-")</f>
        <v>0.29416145279665346</v>
      </c>
      <c r="Q30" s="5">
        <f t="shared" si="5"/>
        <v>0.30467439931471657</v>
      </c>
      <c r="R30" s="62">
        <f t="shared" si="6"/>
        <v>77260.624474307042</v>
      </c>
      <c r="S30" s="27">
        <f>IFERROR($Q30*$O30*Controls!$C$5,"-")</f>
        <v>48056108.423018977</v>
      </c>
      <c r="T30" s="27" t="str">
        <f>IFERROR(INDEX('Vendor Level Info'!$I$4:$I$50,MATCH(SUBSTITUTE(SUBSTITUTE('Model 7'!$D30,"_pre",""),"_post",""),'Vendor Level Info'!$F$4:$F$50,0)),"-")</f>
        <v>-</v>
      </c>
      <c r="U30" s="375">
        <f t="shared" si="0"/>
        <v>0</v>
      </c>
      <c r="V30" s="27">
        <f>IFERROR($Q30*$O30*Controls!$C$4,"-")</f>
        <v>40793609.722434118</v>
      </c>
      <c r="W30" s="27">
        <f>IFERROR($T30*(1-Controls!$C$6),0)</f>
        <v>0</v>
      </c>
      <c r="X30" s="77" t="str">
        <f t="shared" si="1"/>
        <v>-</v>
      </c>
      <c r="Y30" s="77" t="str">
        <f>IFERROR(R30/INDEX('Vendor Level Info'!$N$4:$N$300,MATCH('Model 7'!$D30,'Vendor Level Info'!$M$4:$M$300,0)),"-")</f>
        <v>-</v>
      </c>
    </row>
    <row r="31" spans="2:25" x14ac:dyDescent="0.35">
      <c r="B31" s="341">
        <f>IFERROR(INDEX(Controls!$L$4:$L$100,MATCH('Model 7'!$D31,Controls!$J$4:$J$100,0)),"-")</f>
        <v>4.5</v>
      </c>
      <c r="C31" s="365" t="str">
        <f>IFERROR(INDEX(Controls!$F$4:$F226,MATCH('Model 7'!$E31,Controls!$G$4:$G$200,0)),"-")</f>
        <v>No Ad &amp; Tf</v>
      </c>
      <c r="D31" s="16" t="str">
        <f>IFERROR(INDEX(Controls!$H$4:$H$200,MATCH('Model 7'!$E31,Controls!$G$4:$G$200,0)),"-")</f>
        <v>hcc_disp_imp</v>
      </c>
      <c r="E31" s="11" t="s">
        <v>257</v>
      </c>
      <c r="F31" s="12">
        <v>1</v>
      </c>
      <c r="G31" s="13">
        <f>IFERROR(INDEX('Raw Ridge Model 7'!$B$2:$BS$300,MATCH('Model 7'!$G$2,'Raw Ridge Model 7'!$A$2:$A$300,0),MATCH('Model 7'!$E31,'Raw Ridge Model 7'!$B$1:$BS$1,0)),"-")</f>
        <v>2.5114743231322218E-4</v>
      </c>
      <c r="H31" s="13">
        <f>IFERROR(INDEX('Raw Ridge Model 7'!$B$2:$BS$300,MATCH('Model 7'!$H$2,'Raw Ridge Model 7'!$A$2:$A$300,0),MATCH('Model 7'!$E31,'Raw Ridge Model 7'!$B$1:$BS$1,0)),"-")</f>
        <v>2.6717410510455576E-5</v>
      </c>
      <c r="I31" s="13">
        <f t="shared" si="2"/>
        <v>9.4001412380491853</v>
      </c>
      <c r="J31" s="23">
        <f t="shared" si="3"/>
        <v>3.764169746162155E-20</v>
      </c>
      <c r="K31" s="13">
        <f>IFERROR(INDEX('Raw Ridge Model 7'!$B$2:$BS$300,MATCH('Model 7'!$K$2,'Raw Ridge Model 7'!$A$2:$A$300,0),MATCH('Model 7'!$E31,'Raw Ridge Model 7'!$B$1:$BS$1,0)),"-")</f>
        <v>1.03492740103415</v>
      </c>
      <c r="L31" s="25">
        <f>INDEX(Controls!$X$3:$X$200,MATCH('Model 7'!$E31,Controls!$W$3:$W$200,0))</f>
        <v>17323350</v>
      </c>
      <c r="M31" s="25">
        <v>493920.30199999973</v>
      </c>
      <c r="N31" s="25">
        <f>INDEX(Controls!$AA$3:$AA$200,MATCH('Model 7'!$E31,Controls!$Z$3:$Z$200,0))</f>
        <v>12</v>
      </c>
      <c r="O31" s="25">
        <v>253584.23500000039</v>
      </c>
      <c r="P31" s="14">
        <f t="shared" si="4"/>
        <v>8.8085362232453029E-3</v>
      </c>
      <c r="Q31" s="5">
        <f t="shared" si="5"/>
        <v>1.1884686710743913E-8</v>
      </c>
      <c r="R31" s="62">
        <f t="shared" si="6"/>
        <v>3.0137691877586662E-3</v>
      </c>
      <c r="S31" s="27">
        <f>IFERROR($Q31*$O31*Controls!$C$5,"-")</f>
        <v>1.8745644347858903</v>
      </c>
      <c r="T31" s="27">
        <f>IFERROR(INDEX('Vendor Level Info'!$I$4:$I$50,MATCH(SUBSTITUTE(SUBSTITUTE('Model 7'!$D31,"_pre",""),"_post",""),'Vendor Level Info'!$F$4:$F$50,0)),"-")</f>
        <v>0</v>
      </c>
      <c r="U31" s="375">
        <f t="shared" si="0"/>
        <v>0</v>
      </c>
      <c r="V31" s="27">
        <f>IFERROR($Q31*$O31*Controls!$C$4,"-")</f>
        <v>1.5912701311365758</v>
      </c>
      <c r="W31" s="27">
        <f>IFERROR($T31*(1-Controls!$C$6),0)</f>
        <v>0</v>
      </c>
      <c r="X31" s="77" t="str">
        <f t="shared" si="1"/>
        <v>-</v>
      </c>
      <c r="Y31" s="77">
        <f>IFERROR(R31/INDEX('Vendor Level Info'!$N$4:$N$300,MATCH('Model 7'!$D31,'Vendor Level Info'!$M$4:$M$300,0)),"-")</f>
        <v>2.5114743231322218E-4</v>
      </c>
    </row>
    <row r="32" spans="2:25" x14ac:dyDescent="0.35">
      <c r="B32" s="341">
        <f>IFERROR(INDEX(Controls!$L$4:$L$100,MATCH('Model 7'!$D32,Controls!$J$4:$J$100,0)),"-")</f>
        <v>5.5</v>
      </c>
      <c r="C32" s="365" t="str">
        <f>IFERROR(INDEX(Controls!$F$4:$F227,MATCH('Model 7'!$E32,Controls!$G$4:$G$200,0)),"-")</f>
        <v>Ad: 20</v>
      </c>
      <c r="D32" s="16" t="str">
        <f>IFERROR(INDEX(Controls!$H$4:$H$200,MATCH('Model 7'!$E32,Controls!$G$4:$G$200,0)),"-")</f>
        <v>hcc_osrch_sessions</v>
      </c>
      <c r="E32" s="11" t="s">
        <v>465</v>
      </c>
      <c r="F32" s="12">
        <v>1</v>
      </c>
      <c r="G32" s="13">
        <f>IFERROR(INDEX('Raw Ridge Model 7'!$B$2:$BS$300,MATCH('Model 7'!$G$2,'Raw Ridge Model 7'!$A$2:$A$300,0),MATCH('Model 7'!$E32,'Raw Ridge Model 7'!$B$1:$BS$1,0)),"-")</f>
        <v>0.46130561580119728</v>
      </c>
      <c r="H32" s="13">
        <f>IFERROR(INDEX('Raw Ridge Model 7'!$B$2:$BS$300,MATCH('Model 7'!$H$2,'Raw Ridge Model 7'!$A$2:$A$300,0),MATCH('Model 7'!$E32,'Raw Ridge Model 7'!$B$1:$BS$1,0)),"-")</f>
        <v>1.0885012871331012E-2</v>
      </c>
      <c r="I32" s="13">
        <f t="shared" si="2"/>
        <v>42.379887029457336</v>
      </c>
      <c r="J32" s="23">
        <f t="shared" si="3"/>
        <v>0</v>
      </c>
      <c r="K32" s="13">
        <f>IFERROR(INDEX('Raw Ridge Model 7'!$B$2:$BS$300,MATCH('Model 7'!$K$2,'Raw Ridge Model 7'!$A$2:$A$300,0),MATCH('Model 7'!$E32,'Raw Ridge Model 7'!$B$1:$BS$1,0)),"-")</f>
        <v>1.4150278204392313</v>
      </c>
      <c r="L32" s="25">
        <f>INDEX(Controls!$X$3:$X$200,MATCH('Model 7'!$E32,Controls!$W$3:$W$200,0))</f>
        <v>115963.2</v>
      </c>
      <c r="M32" s="25">
        <v>493920.30199999973</v>
      </c>
      <c r="N32" s="25">
        <f>INDEX(Controls!$AA$3:$AA$200,MATCH('Model 7'!$E32,Controls!$Z$3:$Z$200,0))</f>
        <v>54874.05</v>
      </c>
      <c r="O32" s="25">
        <v>253584.23500000039</v>
      </c>
      <c r="P32" s="14">
        <f t="shared" si="4"/>
        <v>0.1083058849163836</v>
      </c>
      <c r="Q32" s="5">
        <f t="shared" si="5"/>
        <v>9.9823663828138412E-2</v>
      </c>
      <c r="R32" s="62">
        <f t="shared" si="6"/>
        <v>25313.707426755689</v>
      </c>
      <c r="S32" s="27">
        <f>IFERROR($Q32*$O32*Controls!$C$5,"-")</f>
        <v>15745126.019442039</v>
      </c>
      <c r="T32" s="27" t="str">
        <f>IFERROR(INDEX('Vendor Level Info'!$I$4:$I$50,MATCH(SUBSTITUTE(SUBSTITUTE('Model 7'!$D32,"_pre",""),"_post",""),'Vendor Level Info'!$F$4:$F$50,0)),"-")</f>
        <v>-</v>
      </c>
      <c r="U32" s="375">
        <f t="shared" si="0"/>
        <v>0</v>
      </c>
      <c r="V32" s="27">
        <f>IFERROR($Q32*$O32*Controls!$C$4,"-")</f>
        <v>13365637.521327004</v>
      </c>
      <c r="W32" s="27">
        <f>IFERROR($T32*(1-Controls!$C$6),0)</f>
        <v>0</v>
      </c>
      <c r="X32" s="77" t="str">
        <f t="shared" si="1"/>
        <v>-</v>
      </c>
      <c r="Y32" s="77">
        <f>IFERROR(R32/INDEX('Vendor Level Info'!$N$4:$N$300,MATCH('Model 7'!$D32,'Vendor Level Info'!$M$4:$M$300,0)),"-")</f>
        <v>0.47511603871611119</v>
      </c>
    </row>
    <row r="33" spans="2:25" x14ac:dyDescent="0.35">
      <c r="B33" s="341">
        <f>IFERROR(INDEX(Controls!$L$4:$L$100,MATCH('Model 7'!$D33,Controls!$J$4:$J$100,0)),"-")</f>
        <v>3.5</v>
      </c>
      <c r="C33" s="365" t="str">
        <f>IFERROR(INDEX(Controls!$F$4:$F228,MATCH('Model 7'!$E33,Controls!$G$4:$G$200,0)),"-")</f>
        <v>No Ad &amp; Tf</v>
      </c>
      <c r="D33" s="16" t="str">
        <f>IFERROR(INDEX(Controls!$H$4:$H$200,MATCH('Model 7'!$E33,Controls!$G$4:$G$200,0)),"-")</f>
        <v>hcc_psrch_clk</v>
      </c>
      <c r="E33" s="11" t="s">
        <v>276</v>
      </c>
      <c r="F33" s="12">
        <v>1</v>
      </c>
      <c r="G33" s="13">
        <f>IFERROR(INDEX('Raw Ridge Model 7'!$B$2:$BS$300,MATCH('Model 7'!$G$2,'Raw Ridge Model 7'!$A$2:$A$300,0),MATCH('Model 7'!$E33,'Raw Ridge Model 7'!$B$1:$BS$1,0)),"-")</f>
        <v>0.12222696004241805</v>
      </c>
      <c r="H33" s="13">
        <f>IFERROR(INDEX('Raw Ridge Model 7'!$B$2:$BS$300,MATCH('Model 7'!$H$2,'Raw Ridge Model 7'!$A$2:$A$300,0),MATCH('Model 7'!$E33,'Raw Ridge Model 7'!$B$1:$BS$1,0)),"-")</f>
        <v>2.7643938907886555E-3</v>
      </c>
      <c r="I33" s="13">
        <f t="shared" si="2"/>
        <v>44.214741050360175</v>
      </c>
      <c r="J33" s="23">
        <f t="shared" si="3"/>
        <v>0</v>
      </c>
      <c r="K33" s="13">
        <f>IFERROR(INDEX('Raw Ridge Model 7'!$B$2:$BS$300,MATCH('Model 7'!$K$2,'Raw Ridge Model 7'!$A$2:$A$300,0),MATCH('Model 7'!$E33,'Raw Ridge Model 7'!$B$1:$BS$1,0)),"-")</f>
        <v>1.3125198452585689</v>
      </c>
      <c r="L33" s="25">
        <f>INDEX(Controls!$X$3:$X$200,MATCH('Model 7'!$E33,Controls!$W$3:$W$200,0))</f>
        <v>469213</v>
      </c>
      <c r="M33" s="25">
        <v>493920.30199999973</v>
      </c>
      <c r="N33" s="25">
        <f>INDEX(Controls!$AA$3:$AA$200,MATCH('Model 7'!$E33,Controls!$Z$3:$Z$200,0))</f>
        <v>235762</v>
      </c>
      <c r="O33" s="25">
        <v>253584.23500000039</v>
      </c>
      <c r="P33" s="14">
        <f t="shared" si="4"/>
        <v>0.11611281895106862</v>
      </c>
      <c r="Q33" s="5">
        <f t="shared" si="5"/>
        <v>0.11363668783873934</v>
      </c>
      <c r="R33" s="62">
        <f t="shared" si="6"/>
        <v>28816.472553520565</v>
      </c>
      <c r="S33" s="27">
        <f>IFERROR($Q33*$O33*Controls!$C$5,"-")</f>
        <v>17923845.928289793</v>
      </c>
      <c r="T33" s="27">
        <f>IFERROR(INDEX('Vendor Level Info'!$I$4:$I$50,MATCH(SUBSTITUTE(SUBSTITUTE('Model 7'!$D33,"_pre",""),"_post",""),'Vendor Level Info'!$F$4:$F$50,0)),"-")</f>
        <v>655000</v>
      </c>
      <c r="U33" s="375">
        <f t="shared" si="0"/>
        <v>27.364650272198158</v>
      </c>
      <c r="V33" s="27">
        <f>IFERROR($Q33*$O33*Controls!$C$4,"-")</f>
        <v>15215097.508258859</v>
      </c>
      <c r="W33" s="27">
        <f>IFERROR($T33*(1-Controls!$C$6),0)</f>
        <v>504350</v>
      </c>
      <c r="X33" s="77">
        <f t="shared" si="1"/>
        <v>30.167735715790343</v>
      </c>
      <c r="Y33" s="77">
        <f>IFERROR(R33/INDEX('Vendor Level Info'!$N$4:$N$300,MATCH('Model 7'!$D33,'Vendor Level Info'!$M$4:$M$300,0)),"-")</f>
        <v>0.11895835763507499</v>
      </c>
    </row>
    <row r="34" spans="2:25" x14ac:dyDescent="0.35">
      <c r="B34" s="341">
        <f>IFERROR(INDEX(Controls!$L$4:$L$100,MATCH('Model 7'!$D34,Controls!$J$4:$J$100,0)),"-")</f>
        <v>2.5</v>
      </c>
      <c r="C34" s="365" t="str">
        <f>IFERROR(INDEX(Controls!$F$4:$F229,MATCH('Model 7'!$E34,Controls!$G$4:$G$200,0)),"-")</f>
        <v>Ad: 60 &amp; Trf: RT6</v>
      </c>
      <c r="D34" s="16" t="str">
        <f>IFERROR(INDEX(Controls!$H$4:$H$200,MATCH('Model 7'!$E34,Controls!$G$4:$G$200,0)),"-")</f>
        <v>hcc_soc_imp</v>
      </c>
      <c r="E34" s="11" t="s">
        <v>466</v>
      </c>
      <c r="F34" s="12">
        <v>1</v>
      </c>
      <c r="G34" s="13">
        <f>IFERROR(INDEX('Raw Ridge Model 7'!$B$2:$BS$300,MATCH('Model 7'!$G$2,'Raw Ridge Model 7'!$A$2:$A$300,0),MATCH('Model 7'!$E34,'Raw Ridge Model 7'!$B$1:$BS$1,0)),"-")</f>
        <v>2.5681711355733409E-3</v>
      </c>
      <c r="H34" s="13">
        <f>IFERROR(INDEX('Raw Ridge Model 7'!$B$2:$BS$300,MATCH('Model 7'!$H$2,'Raw Ridge Model 7'!$A$2:$A$300,0),MATCH('Model 7'!$E34,'Raw Ridge Model 7'!$B$1:$BS$1,0)),"-")</f>
        <v>5.2684029176476924E-4</v>
      </c>
      <c r="I34" s="13">
        <f t="shared" si="2"/>
        <v>4.8746672866850753</v>
      </c>
      <c r="J34" s="23">
        <f t="shared" si="3"/>
        <v>2.8317665774852867E-6</v>
      </c>
      <c r="K34" s="13">
        <f>IFERROR(INDEX('Raw Ridge Model 7'!$B$2:$BS$300,MATCH('Model 7'!$K$2,'Raw Ridge Model 7'!$A$2:$A$300,0),MATCH('Model 7'!$E34,'Raw Ridge Model 7'!$B$1:$BS$1,0)),"-")</f>
        <v>1.2800944586605516</v>
      </c>
      <c r="L34" s="25">
        <f>INDEX(Controls!$X$3:$X$200,MATCH('Model 7'!$E34,Controls!$W$3:$W$200,0))</f>
        <v>5836743</v>
      </c>
      <c r="M34" s="25">
        <v>493920.30199999973</v>
      </c>
      <c r="N34" s="25">
        <f>INDEX(Controls!$AA$3:$AA$200,MATCH('Model 7'!$E34,Controls!$Z$3:$Z$200,0))</f>
        <v>2171103</v>
      </c>
      <c r="O34" s="25">
        <v>253584.23500000039</v>
      </c>
      <c r="P34" s="14">
        <f t="shared" si="4"/>
        <v>3.0348529585973075E-2</v>
      </c>
      <c r="Q34" s="5">
        <f t="shared" si="5"/>
        <v>2.1987818197596862E-2</v>
      </c>
      <c r="R34" s="62">
        <f t="shared" si="6"/>
        <v>5575.7640569566875</v>
      </c>
      <c r="S34" s="27">
        <f>IFERROR($Q34*$O34*Controls!$C$5,"-")</f>
        <v>3468125.2434270596</v>
      </c>
      <c r="T34" s="27">
        <f>IFERROR(INDEX('Vendor Level Info'!$I$4:$I$50,MATCH(SUBSTITUTE(SUBSTITUTE('Model 7'!$D34,"_pre",""),"_post",""),'Vendor Level Info'!$F$4:$F$50,0)),"-")</f>
        <v>1080000</v>
      </c>
      <c r="U34" s="375">
        <f t="shared" si="0"/>
        <v>3.2112270772472775</v>
      </c>
      <c r="V34" s="27">
        <f>IFERROR($Q34*$O34*Controls!$C$4,"-")</f>
        <v>2944003.422073131</v>
      </c>
      <c r="W34" s="27">
        <f>IFERROR($T34*(1-Controls!$C$6),0)</f>
        <v>831600</v>
      </c>
      <c r="X34" s="77">
        <f t="shared" si="1"/>
        <v>3.5401676552105954</v>
      </c>
      <c r="Y34" s="77">
        <f>IFERROR(R34/INDEX('Vendor Level Info'!$N$4:$N$300,MATCH('Model 7'!$D34,'Vendor Level Info'!$M$4:$M$300,0)),"-")</f>
        <v>5.6681980838450283E-5</v>
      </c>
    </row>
    <row r="35" spans="2:25" x14ac:dyDescent="0.35">
      <c r="B35" s="341">
        <f>IFERROR(INDEX(Controls!$L$4:$L$100,MATCH('Model 7'!$D35,Controls!$J$4:$J$100,0)),"-")</f>
        <v>5.5</v>
      </c>
      <c r="C35" s="365" t="str">
        <f>IFERROR(INDEX(Controls!$F$4:$F230,MATCH('Model 7'!$E35,Controls!$G$4:$G$200,0)),"-")</f>
        <v>Ad:40</v>
      </c>
      <c r="D35" s="16" t="str">
        <f>IFERROR(INDEX(Controls!$H$4:$H$200,MATCH('Model 7'!$E35,Controls!$G$4:$G$200,0)),"-")</f>
        <v>hcp_disp_imp</v>
      </c>
      <c r="E35" s="11" t="s">
        <v>453</v>
      </c>
      <c r="F35" s="12">
        <v>1</v>
      </c>
      <c r="G35" s="13">
        <f>IFERROR(INDEX('Raw Ridge Model 7'!$B$2:$BS$300,MATCH('Model 7'!$G$2,'Raw Ridge Model 7'!$A$2:$A$300,0),MATCH('Model 7'!$E35,'Raw Ridge Model 7'!$B$1:$BS$1,0)),"-")</f>
        <v>1.5738444268399497E-3</v>
      </c>
      <c r="H35" s="13">
        <f>IFERROR(INDEX('Raw Ridge Model 7'!$B$2:$BS$300,MATCH('Model 7'!$H$2,'Raw Ridge Model 7'!$A$2:$A$300,0),MATCH('Model 7'!$E35,'Raw Ridge Model 7'!$B$1:$BS$1,0)),"-")</f>
        <v>2.9721617113546365E-4</v>
      </c>
      <c r="I35" s="13">
        <f t="shared" si="2"/>
        <v>5.2952853164999256</v>
      </c>
      <c r="J35" s="23">
        <f t="shared" si="3"/>
        <v>3.3708547255107275E-7</v>
      </c>
      <c r="K35" s="13">
        <f>IFERROR(INDEX('Raw Ridge Model 7'!$B$2:$BS$300,MATCH('Model 7'!$K$2,'Raw Ridge Model 7'!$A$2:$A$300,0),MATCH('Model 7'!$E35,'Raw Ridge Model 7'!$B$1:$BS$1,0)),"-")</f>
        <v>0.87135135078024983</v>
      </c>
      <c r="L35" s="25">
        <f>INDEX(Controls!$X$3:$X$200,MATCH('Model 7'!$E35,Controls!$W$3:$W$200,0))</f>
        <v>670105.19999999995</v>
      </c>
      <c r="M35" s="25">
        <v>493920.30199999973</v>
      </c>
      <c r="N35" s="25">
        <f>INDEX(Controls!$AA$3:$AA$200,MATCH('Model 7'!$E35,Controls!$Z$3:$Z$200,0))</f>
        <v>511655</v>
      </c>
      <c r="O35" s="25">
        <v>253584.23500000039</v>
      </c>
      <c r="P35" s="14">
        <f t="shared" si="4"/>
        <v>2.1352459701412928E-3</v>
      </c>
      <c r="Q35" s="5">
        <f t="shared" si="5"/>
        <v>3.1755340398617175E-3</v>
      </c>
      <c r="R35" s="62">
        <f t="shared" si="6"/>
        <v>805.26537021479442</v>
      </c>
      <c r="S35" s="27">
        <f>IFERROR($Q35*$O35*Controls!$C$5,"-")</f>
        <v>500875.06027360214</v>
      </c>
      <c r="T35" s="27">
        <f>IFERROR(INDEX('Vendor Level Info'!$I$4:$I$50,MATCH(SUBSTITUTE(SUBSTITUTE('Model 7'!$D35,"_pre",""),"_post",""),'Vendor Level Info'!$F$4:$F$50,0)),"-")</f>
        <v>0</v>
      </c>
      <c r="U35" s="375">
        <f t="shared" si="0"/>
        <v>0</v>
      </c>
      <c r="V35" s="27">
        <f>IFERROR($Q35*$O35*Controls!$C$4,"-")</f>
        <v>425180.11547341145</v>
      </c>
      <c r="W35" s="27">
        <f>IFERROR($T35*(1-Controls!$C$6),0)</f>
        <v>0</v>
      </c>
      <c r="X35" s="77" t="str">
        <f t="shared" si="1"/>
        <v>-</v>
      </c>
      <c r="Y35" s="77">
        <f>IFERROR(R35/INDEX('Vendor Level Info'!$N$4:$N$300,MATCH('Model 7'!$D35,'Vendor Level Info'!$M$4:$M$300,0)),"-")</f>
        <v>1.7936158744276674E-3</v>
      </c>
    </row>
    <row r="36" spans="2:25" x14ac:dyDescent="0.35">
      <c r="B36" s="341">
        <f>IFERROR(INDEX(Controls!$L$4:$L$100,MATCH('Model 7'!$D36,Controls!$J$4:$J$100,0)),"-")</f>
        <v>6.5</v>
      </c>
      <c r="C36" s="365" t="str">
        <f>IFERROR(INDEX(Controls!$F$4:$F231,MATCH('Model 7'!$E36,Controls!$G$4:$G$200,0)),"-")</f>
        <v>Ad: 60 &amp; Trf: RT4</v>
      </c>
      <c r="D36" s="16" t="str">
        <f>IFERROR(INDEX(Controls!$H$4:$H$200,MATCH('Model 7'!$E36,Controls!$G$4:$G$200,0)),"-")</f>
        <v>hcp_osrch_sessions</v>
      </c>
      <c r="E36" s="11" t="s">
        <v>467</v>
      </c>
      <c r="F36" s="12">
        <v>1</v>
      </c>
      <c r="G36" s="13">
        <f>IFERROR(INDEX('Raw Ridge Model 7'!$B$2:$BS$300,MATCH('Model 7'!$G$2,'Raw Ridge Model 7'!$A$2:$A$300,0),MATCH('Model 7'!$E36,'Raw Ridge Model 7'!$B$1:$BS$1,0)),"-")</f>
        <v>6.6937416502055616</v>
      </c>
      <c r="H36" s="13">
        <f>IFERROR(INDEX('Raw Ridge Model 7'!$B$2:$BS$300,MATCH('Model 7'!$H$2,'Raw Ridge Model 7'!$A$2:$A$300,0),MATCH('Model 7'!$E36,'Raw Ridge Model 7'!$B$1:$BS$1,0)),"-")</f>
        <v>0.40623332333710616</v>
      </c>
      <c r="I36" s="13">
        <f t="shared" si="2"/>
        <v>16.477578932270085</v>
      </c>
      <c r="J36" s="23">
        <f t="shared" si="3"/>
        <v>1.4620179850547818E-58</v>
      </c>
      <c r="K36" s="13">
        <f>IFERROR(INDEX('Raw Ridge Model 7'!$B$2:$BS$300,MATCH('Model 7'!$K$2,'Raw Ridge Model 7'!$A$2:$A$300,0),MATCH('Model 7'!$E36,'Raw Ridge Model 7'!$B$1:$BS$1,0)),"-")</f>
        <v>1.320663837471165</v>
      </c>
      <c r="L36" s="25">
        <f>INDEX(Controls!$X$3:$X$200,MATCH('Model 7'!$E36,Controls!$W$3:$W$200,0))</f>
        <v>8018.0129999999999</v>
      </c>
      <c r="M36" s="25">
        <v>493920.30199999973</v>
      </c>
      <c r="N36" s="25">
        <f>INDEX(Controls!$AA$3:$AA$200,MATCH('Model 7'!$E36,Controls!$Z$3:$Z$200,0))</f>
        <v>3998.7750000000001</v>
      </c>
      <c r="O36" s="25">
        <v>253584.23500000039</v>
      </c>
      <c r="P36" s="14">
        <f t="shared" si="4"/>
        <v>0.1086622828676309</v>
      </c>
      <c r="Q36" s="5">
        <f t="shared" si="5"/>
        <v>0.10555374929873186</v>
      </c>
      <c r="R36" s="62">
        <f t="shared" si="6"/>
        <v>26766.766767300745</v>
      </c>
      <c r="S36" s="27">
        <f>IFERROR($Q36*$O36*Controls!$C$5,"-")</f>
        <v>16648928.929261064</v>
      </c>
      <c r="T36" s="27" t="str">
        <f>IFERROR(INDEX('Vendor Level Info'!$I$4:$I$50,MATCH(SUBSTITUTE(SUBSTITUTE('Model 7'!$D36,"_pre",""),"_post",""),'Vendor Level Info'!$F$4:$F$50,0)),"-")</f>
        <v>-</v>
      </c>
      <c r="U36" s="375">
        <f t="shared" si="0"/>
        <v>0</v>
      </c>
      <c r="V36" s="27">
        <f>IFERROR($Q36*$O36*Controls!$C$4,"-")</f>
        <v>14132852.853134794</v>
      </c>
      <c r="W36" s="27">
        <f>IFERROR($T36*(1-Controls!$C$6),0)</f>
        <v>0</v>
      </c>
      <c r="X36" s="77" t="str">
        <f t="shared" si="1"/>
        <v>-</v>
      </c>
      <c r="Y36" s="77">
        <f>IFERROR(R36/INDEX('Vendor Level Info'!$N$4:$N$300,MATCH('Model 7'!$D36,'Vendor Level Info'!$M$4:$M$300,0)),"-")</f>
        <v>3.5368349322543269</v>
      </c>
    </row>
    <row r="37" spans="2:25" x14ac:dyDescent="0.35">
      <c r="B37" s="341">
        <f>IFERROR(INDEX(Controls!$L$4:$L$100,MATCH('Model 7'!$D37,Controls!$J$4:$J$100,0)),"-")</f>
        <v>13</v>
      </c>
      <c r="C37" s="365" t="str">
        <f>IFERROR(INDEX(Controls!$F$4:$F232,MATCH('Model 7'!$E37,Controls!$G$4:$G$200,0)),"-")</f>
        <v>No Ad &amp; Tf</v>
      </c>
      <c r="D37" s="16" t="str">
        <f>IFERROR(INDEX(Controls!$H$4:$H$200,MATCH('Model 7'!$E37,Controls!$G$4:$G$200,0)),"-")</f>
        <v>hcp_grail_sdot</v>
      </c>
      <c r="E37" s="11" t="s">
        <v>19</v>
      </c>
      <c r="F37" s="12">
        <v>1</v>
      </c>
      <c r="G37" s="13">
        <f>IFERROR(INDEX('Raw Ridge Model 7'!$B$2:$BS$300,MATCH('Model 7'!$G$2,'Raw Ridge Model 7'!$A$2:$A$300,0),MATCH('Model 7'!$E37,'Raw Ridge Model 7'!$B$1:$BS$1,0)),"-")</f>
        <v>8.3462435886477622E-3</v>
      </c>
      <c r="H37" s="13">
        <f>IFERROR(INDEX('Raw Ridge Model 7'!$B$2:$BS$300,MATCH('Model 7'!$H$2,'Raw Ridge Model 7'!$A$2:$A$300,0),MATCH('Model 7'!$E37,'Raw Ridge Model 7'!$B$1:$BS$1,0)),"-")</f>
        <v>4.4016666923695061E-4</v>
      </c>
      <c r="I37" s="13">
        <f t="shared" si="2"/>
        <v>18.961552911574071</v>
      </c>
      <c r="J37" s="23">
        <f t="shared" si="3"/>
        <v>1.4850323746939557E-76</v>
      </c>
      <c r="K37" s="13">
        <f>IFERROR(INDEX('Raw Ridge Model 7'!$B$2:$BS$300,MATCH('Model 7'!$K$2,'Raw Ridge Model 7'!$A$2:$A$300,0),MATCH('Model 7'!$E37,'Raw Ridge Model 7'!$B$1:$BS$1,0)),"-")</f>
        <v>1.2692267617882058</v>
      </c>
      <c r="L37" s="25">
        <f>INDEX(Controls!$X$3:$X$200,MATCH('Model 7'!$E37,Controls!$W$3:$W$200,0))</f>
        <v>2527599</v>
      </c>
      <c r="M37" s="25">
        <v>493920.30199999973</v>
      </c>
      <c r="N37" s="25">
        <f>INDEX(Controls!$AA$3:$AA$200,MATCH('Model 7'!$E37,Controls!$Z$3:$Z$200,0))</f>
        <v>1138890</v>
      </c>
      <c r="O37" s="25">
        <v>253584.23500000039</v>
      </c>
      <c r="P37" s="14">
        <f t="shared" si="4"/>
        <v>4.2711256984173343E-2</v>
      </c>
      <c r="Q37" s="5">
        <f t="shared" si="5"/>
        <v>3.7484401822830332E-2</v>
      </c>
      <c r="R37" s="62">
        <f t="shared" si="6"/>
        <v>9505.4533606750501</v>
      </c>
      <c r="S37" s="27">
        <f>IFERROR($Q37*$O37*Controls!$C$5,"-")</f>
        <v>5912391.9903398808</v>
      </c>
      <c r="T37" s="27" t="str">
        <f>IFERROR(INDEX('Vendor Level Info'!$I$4:$I$50,MATCH(SUBSTITUTE(SUBSTITUTE('Model 7'!$D37,"_pre",""),"_post",""),'Vendor Level Info'!$F$4:$F$50,0)),"-")</f>
        <v>-</v>
      </c>
      <c r="U37" s="375">
        <f t="shared" ref="U37:U72" si="7">IFERROR(S37/$T37,0)</f>
        <v>0</v>
      </c>
      <c r="V37" s="27">
        <f>IFERROR($Q37*$O37*Controls!$C$4,"-")</f>
        <v>5018879.3744364269</v>
      </c>
      <c r="W37" s="27">
        <f>IFERROR($T37*(1-Controls!$C$6),0)</f>
        <v>0</v>
      </c>
      <c r="X37" s="77" t="str">
        <f t="shared" ref="X37:X68" si="8">IFERROR(V37/W37,"-")</f>
        <v>-</v>
      </c>
      <c r="Y37" s="77">
        <f>IFERROR(R37/INDEX('Vendor Level Info'!$N$4:$N$300,MATCH('Model 7'!$D37,'Vendor Level Info'!$M$4:$M$300,0)),"-")</f>
        <v>8.3457159770695157E-3</v>
      </c>
    </row>
    <row r="38" spans="2:25" x14ac:dyDescent="0.35">
      <c r="B38" s="341">
        <f>IFERROR(INDEX(Controls!$L$4:$L$100,MATCH('Model 7'!$D38,Controls!$J$4:$J$100,0)),"-")</f>
        <v>14</v>
      </c>
      <c r="C38" s="365" t="str">
        <f>IFERROR(INDEX(Controls!$F$4:$F233,MATCH('Model 7'!$E38,Controls!$G$4:$G$200,0)),"-")</f>
        <v>Ad: 30 &amp; Tf: RT4</v>
      </c>
      <c r="D38" s="16" t="str">
        <f>IFERROR(INDEX(Controls!$H$4:$H$200,MATCH('Model 7'!$E38,Controls!$G$4:$G$200,0)),"-")</f>
        <v>hcp_grail_vnrx</v>
      </c>
      <c r="E38" s="11" t="s">
        <v>468</v>
      </c>
      <c r="F38" s="12">
        <v>1</v>
      </c>
      <c r="G38" s="13">
        <f>IFERROR(INDEX('Raw Ridge Model 7'!$B$2:$BS$300,MATCH('Model 7'!$G$2,'Raw Ridge Model 7'!$A$2:$A$300,0),MATCH('Model 7'!$E38,'Raw Ridge Model 7'!$B$1:$BS$1,0)),"-")</f>
        <v>0.91452395283420951</v>
      </c>
      <c r="H38" s="13">
        <f>IFERROR(INDEX('Raw Ridge Model 7'!$B$2:$BS$300,MATCH('Model 7'!$H$2,'Raw Ridge Model 7'!$A$2:$A$300,0),MATCH('Model 7'!$E38,'Raw Ridge Model 7'!$B$1:$BS$1,0)),"-")</f>
        <v>7.5473670704507459E-2</v>
      </c>
      <c r="I38" s="13">
        <f t="shared" si="2"/>
        <v>12.117125671742265</v>
      </c>
      <c r="J38" s="23">
        <f t="shared" si="3"/>
        <v>1.4710937837425319E-32</v>
      </c>
      <c r="K38" s="13">
        <f>IFERROR(INDEX('Raw Ridge Model 7'!$B$2:$BS$300,MATCH('Model 7'!$K$2,'Raw Ridge Model 7'!$A$2:$A$300,0),MATCH('Model 7'!$E38,'Raw Ridge Model 7'!$B$1:$BS$1,0)),"-")</f>
        <v>1.0534754078519342</v>
      </c>
      <c r="L38" s="25">
        <f>INDEX(Controls!$X$3:$X$200,MATCH('Model 7'!$E38,Controls!$W$3:$W$200,0))</f>
        <v>15736.68</v>
      </c>
      <c r="M38" s="25">
        <v>493920.30199999973</v>
      </c>
      <c r="N38" s="25">
        <f>INDEX(Controls!$AA$3:$AA$200,MATCH('Model 7'!$E38,Controls!$Z$3:$Z$200,0))</f>
        <v>7844.6360000000004</v>
      </c>
      <c r="O38" s="25">
        <v>253584.23500000039</v>
      </c>
      <c r="P38" s="14">
        <f t="shared" si="4"/>
        <v>2.9137435209308435E-2</v>
      </c>
      <c r="Q38" s="5">
        <f t="shared" si="5"/>
        <v>2.8290826215066293E-2</v>
      </c>
      <c r="R38" s="62">
        <f t="shared" si="6"/>
        <v>7174.1075232655421</v>
      </c>
      <c r="S38" s="27">
        <f>IFERROR($Q38*$O38*Controls!$C$5,"-")</f>
        <v>4462294.879471167</v>
      </c>
      <c r="T38" s="27" t="str">
        <f>IFERROR(INDEX('Vendor Level Info'!$I$4:$I$50,MATCH(SUBSTITUTE(SUBSTITUTE('Model 7'!$D38,"_pre",""),"_post",""),'Vendor Level Info'!$F$4:$F$50,0)),"-")</f>
        <v>-</v>
      </c>
      <c r="U38" s="375">
        <f t="shared" si="7"/>
        <v>0</v>
      </c>
      <c r="V38" s="27">
        <f>IFERROR($Q38*$O38*Controls!$C$4,"-")</f>
        <v>3787928.772284206</v>
      </c>
      <c r="W38" s="27">
        <f>IFERROR($T38*(1-Controls!$C$6),0)</f>
        <v>0</v>
      </c>
      <c r="X38" s="77" t="str">
        <f t="shared" si="8"/>
        <v>-</v>
      </c>
      <c r="Y38" s="77">
        <f>IFERROR(R38/INDEX('Vendor Level Info'!$N$4:$N$300,MATCH('Model 7'!$D38,'Vendor Level Info'!$M$4:$M$300,0)),"-")</f>
        <v>1.3029549105654079</v>
      </c>
    </row>
    <row r="39" spans="2:25" x14ac:dyDescent="0.35">
      <c r="B39" s="341">
        <f>IFERROR(INDEX(Controls!$L$4:$L$100,MATCH('Model 7'!$D39,Controls!$J$4:$J$100,0)),"-")</f>
        <v>12</v>
      </c>
      <c r="C39" s="365" t="str">
        <f>IFERROR(INDEX(Controls!$F$4:$F234,MATCH('Model 7'!$E39,Controls!$G$4:$G$200,0)),"-")</f>
        <v>Ad: 60</v>
      </c>
      <c r="D39" s="16" t="str">
        <f>IFERROR(INDEX(Controls!$H$4:$H$200,MATCH('Model 7'!$E39,Controls!$G$4:$G$200,0)),"-")</f>
        <v>hcp_rdtl_totdet</v>
      </c>
      <c r="E39" s="11" t="s">
        <v>462</v>
      </c>
      <c r="F39" s="12">
        <v>1</v>
      </c>
      <c r="G39" s="13">
        <f>IFERROR(INDEX('Raw Ridge Model 7'!$B$2:$BS$300,MATCH('Model 7'!$G$2,'Raw Ridge Model 7'!$A$2:$A$300,0),MATCH('Model 7'!$E39,'Raw Ridge Model 7'!$B$1:$BS$1,0)),"-")</f>
        <v>4.5914793093204884E-2</v>
      </c>
      <c r="H39" s="13">
        <f>IFERROR(INDEX('Raw Ridge Model 7'!$B$2:$BS$300,MATCH('Model 7'!$H$2,'Raw Ridge Model 7'!$A$2:$A$300,0),MATCH('Model 7'!$E39,'Raw Ridge Model 7'!$B$1:$BS$1,0)),"-")</f>
        <v>1.7888443322949359E-3</v>
      </c>
      <c r="I39" s="13">
        <f t="shared" si="2"/>
        <v>25.667293830033881</v>
      </c>
      <c r="J39" s="23">
        <f t="shared" si="3"/>
        <v>1.3275197430833775E-135</v>
      </c>
      <c r="K39" s="13">
        <f>IFERROR(INDEX('Raw Ridge Model 7'!$B$2:$BS$300,MATCH('Model 7'!$K$2,'Raw Ridge Model 7'!$A$2:$A$300,0),MATCH('Model 7'!$E39,'Raw Ridge Model 7'!$B$1:$BS$1,0)),"-")</f>
        <v>1.3779513944824571</v>
      </c>
      <c r="L39" s="25">
        <f>INDEX(Controls!$X$3:$X$200,MATCH('Model 7'!$E39,Controls!$W$3:$W$200,0))</f>
        <v>818592.1</v>
      </c>
      <c r="M39" s="25">
        <v>493920.30199999973</v>
      </c>
      <c r="N39" s="25">
        <f>INDEX(Controls!$AA$3:$AA$200,MATCH('Model 7'!$E39,Controls!$Z$3:$Z$200,0))</f>
        <v>427473.7</v>
      </c>
      <c r="O39" s="25">
        <v>253584.23500000039</v>
      </c>
      <c r="P39" s="14">
        <f t="shared" si="4"/>
        <v>7.609625833771072E-2</v>
      </c>
      <c r="Q39" s="5">
        <f t="shared" si="5"/>
        <v>7.7399789810619374E-2</v>
      </c>
      <c r="R39" s="62">
        <f t="shared" si="6"/>
        <v>19627.366488286738</v>
      </c>
      <c r="S39" s="27">
        <f>IFERROR($Q39*$O39*Controls!$C$5,"-")</f>
        <v>12208221.955714351</v>
      </c>
      <c r="T39" s="27">
        <f>IFERROR(INDEX('Vendor Level Info'!$I$4:$I$50,MATCH(SUBSTITUTE(SUBSTITUTE('Model 7'!$D39,"_pre",""),"_post",""),'Vendor Level Info'!$F$4:$F$50,0)),"-")</f>
        <v>0</v>
      </c>
      <c r="U39" s="375">
        <f t="shared" si="7"/>
        <v>0</v>
      </c>
      <c r="V39" s="27">
        <f>IFERROR($Q39*$O39*Controls!$C$4,"-")</f>
        <v>10363249.505815398</v>
      </c>
      <c r="W39" s="27">
        <f>IFERROR($T39*(1-Controls!$C$6),0)</f>
        <v>0</v>
      </c>
      <c r="X39" s="77" t="str">
        <f t="shared" si="8"/>
        <v>-</v>
      </c>
      <c r="Y39" s="77">
        <f>IFERROR(R39/INDEX('Vendor Level Info'!$N$4:$N$300,MATCH('Model 7'!$D39,'Vendor Level Info'!$M$4:$M$300,0)),"-")</f>
        <v>0.11586060912184845</v>
      </c>
    </row>
    <row r="40" spans="2:25" x14ac:dyDescent="0.35">
      <c r="B40" s="341">
        <f>IFERROR(INDEX(Controls!$L$4:$L$100,MATCH('Model 7'!$D40,Controls!$J$4:$J$100,0)),"-")</f>
        <v>5.5</v>
      </c>
      <c r="C40" s="365" t="str">
        <f>IFERROR(INDEX(Controls!$F$4:$F235,MATCH('Model 7'!$E40,Controls!$G$4:$G$200,0)),"-")</f>
        <v>Ad: 60 &amp; Trf: RT6</v>
      </c>
      <c r="D40" s="16" t="str">
        <f>IFERROR(INDEX(Controls!$H$4:$H$200,MATCH('Model 7'!$E40,Controls!$G$4:$G$200,0)),"-")</f>
        <v>hcp_npp_eng</v>
      </c>
      <c r="E40" s="11" t="s">
        <v>469</v>
      </c>
      <c r="F40" s="12">
        <v>1</v>
      </c>
      <c r="G40" s="13">
        <f>IFERROR(INDEX('Raw Ridge Model 7'!$B$2:$BS$300,MATCH('Model 7'!$G$2,'Raw Ridge Model 7'!$A$2:$A$300,0),MATCH('Model 7'!$E40,'Raw Ridge Model 7'!$B$1:$BS$1,0)),"-")</f>
        <v>0.44261433064198102</v>
      </c>
      <c r="H40" s="13">
        <f>IFERROR(INDEX('Raw Ridge Model 7'!$B$2:$BS$300,MATCH('Model 7'!$H$2,'Raw Ridge Model 7'!$A$2:$A$300,0),MATCH('Model 7'!$E40,'Raw Ridge Model 7'!$B$1:$BS$1,0)),"-")</f>
        <v>2.339112476308243E-2</v>
      </c>
      <c r="I40" s="13">
        <f t="shared" si="2"/>
        <v>18.922319261044986</v>
      </c>
      <c r="J40" s="23">
        <f t="shared" si="3"/>
        <v>2.9723294130068096E-76</v>
      </c>
      <c r="K40" s="13">
        <f>IFERROR(INDEX('Raw Ridge Model 7'!$B$2:$BS$300,MATCH('Model 7'!$K$2,'Raw Ridge Model 7'!$A$2:$A$300,0),MATCH('Model 7'!$E40,'Raw Ridge Model 7'!$B$1:$BS$1,0)),"-")</f>
        <v>1.1274366238490718</v>
      </c>
      <c r="L40" s="25">
        <f>INDEX(Controls!$X$3:$X$200,MATCH('Model 7'!$E40,Controls!$W$3:$W$200,0))</f>
        <v>110346.5</v>
      </c>
      <c r="M40" s="25">
        <v>493920.30199999973</v>
      </c>
      <c r="N40" s="25">
        <f>INDEX(Controls!$AA$3:$AA$200,MATCH('Model 7'!$E40,Controls!$Z$3:$Z$200,0))</f>
        <v>60072.15</v>
      </c>
      <c r="O40" s="25">
        <v>253584.23500000039</v>
      </c>
      <c r="P40" s="14">
        <f t="shared" si="4"/>
        <v>9.8884257315232579E-2</v>
      </c>
      <c r="Q40" s="5">
        <f t="shared" si="5"/>
        <v>0.10485192213338751</v>
      </c>
      <c r="R40" s="62">
        <f t="shared" si="6"/>
        <v>26588.794462474681</v>
      </c>
      <c r="S40" s="27">
        <f>IFERROR($Q40*$O40*Controls!$C$5,"-")</f>
        <v>16538230.155659253</v>
      </c>
      <c r="T40" s="27" t="str">
        <f>IFERROR(INDEX('Vendor Level Info'!$I$4:$I$50,MATCH(SUBSTITUTE(SUBSTITUTE('Model 7'!$D40,"_pre",""),"_post",""),'Vendor Level Info'!$F$4:$F$50,0)),"-")</f>
        <v>-</v>
      </c>
      <c r="U40" s="375">
        <f t="shared" si="7"/>
        <v>0</v>
      </c>
      <c r="V40" s="27">
        <f>IFERROR($Q40*$O40*Controls!$C$4,"-")</f>
        <v>14038883.476186631</v>
      </c>
      <c r="W40" s="27">
        <f>IFERROR($T40*(1-Controls!$C$6),0)</f>
        <v>0</v>
      </c>
      <c r="X40" s="77" t="str">
        <f t="shared" si="8"/>
        <v>-</v>
      </c>
      <c r="Y40" s="77" t="str">
        <f>IFERROR(R40/INDEX('Vendor Level Info'!$N$4:$N$300,MATCH('Model 7'!$D40,'Vendor Level Info'!$M$4:$M$300,0)),"-")</f>
        <v>-</v>
      </c>
    </row>
    <row r="41" spans="2:25" x14ac:dyDescent="0.35">
      <c r="B41" s="341">
        <f>IFERROR(INDEX(Controls!$L$4:$L$100,MATCH('Model 7'!$D41,Controls!$J$4:$J$100,0)),"-")</f>
        <v>10</v>
      </c>
      <c r="C41" s="365" t="str">
        <f>IFERROR(INDEX(Controls!$F$4:$F236,MATCH('Model 7'!$E41,Controls!$G$4:$G$200,0)),"-")</f>
        <v>No Ad &amp; Tf</v>
      </c>
      <c r="D41" s="16" t="str">
        <f>IFERROR(INDEX(Controls!$H$4:$H$200,MATCH('Model 7'!$E41,Controls!$G$4:$G$200,0)),"-")</f>
        <v>pp_hcp</v>
      </c>
      <c r="E41" s="11" t="s">
        <v>112</v>
      </c>
      <c r="F41" s="12">
        <v>1</v>
      </c>
      <c r="G41" s="13">
        <f>IFERROR(INDEX('Raw Ridge Model 7'!$B$2:$BS$300,MATCH('Model 7'!$G$2,'Raw Ridge Model 7'!$A$2:$A$300,0),MATCH('Model 7'!$E41,'Raw Ridge Model 7'!$B$1:$BS$1,0)),"-")</f>
        <v>0.20868962557036214</v>
      </c>
      <c r="H41" s="13">
        <f>IFERROR(INDEX('Raw Ridge Model 7'!$B$2:$BS$300,MATCH('Model 7'!$H$2,'Raw Ridge Model 7'!$A$2:$A$300,0),MATCH('Model 7'!$E41,'Raw Ridge Model 7'!$B$1:$BS$1,0)),"-")</f>
        <v>1.9127352294397271E-2</v>
      </c>
      <c r="I41" s="13">
        <f t="shared" si="2"/>
        <v>10.910533897129657</v>
      </c>
      <c r="J41" s="23">
        <f t="shared" si="3"/>
        <v>1.1148296325461978E-26</v>
      </c>
      <c r="K41" s="13">
        <f>IFERROR(INDEX('Raw Ridge Model 7'!$B$2:$BS$300,MATCH('Model 7'!$K$2,'Raw Ridge Model 7'!$A$2:$A$300,0),MATCH('Model 7'!$E41,'Raw Ridge Model 7'!$B$1:$BS$1,0)),"-")</f>
        <v>1.2334282458364367</v>
      </c>
      <c r="L41" s="25">
        <f>INDEX(Controls!$X$3:$X$200,MATCH('Model 7'!$E41,Controls!$W$3:$W$200,0))</f>
        <v>63204</v>
      </c>
      <c r="M41" s="25">
        <v>493920.30199999973</v>
      </c>
      <c r="N41" s="25">
        <f>INDEX(Controls!$AA$3:$AA$200,MATCH('Model 7'!$E41,Controls!$Z$3:$Z$200,0))</f>
        <v>31548</v>
      </c>
      <c r="O41" s="25">
        <v>253584.23500000039</v>
      </c>
      <c r="P41" s="14">
        <f t="shared" si="4"/>
        <v>2.6704751841824827E-2</v>
      </c>
      <c r="Q41" s="5">
        <f t="shared" si="5"/>
        <v>2.5962735055252054E-2</v>
      </c>
      <c r="R41" s="62">
        <f t="shared" si="6"/>
        <v>6583.7403074937847</v>
      </c>
      <c r="S41" s="27">
        <f>IFERROR($Q41*$O41*Controls!$C$5,"-")</f>
        <v>4095086.4712611339</v>
      </c>
      <c r="T41" s="27">
        <f>IFERROR(INDEX('Vendor Level Info'!$I$4:$I$50,MATCH(SUBSTITUTE(SUBSTITUTE('Model 7'!$D41,"_pre",""),"_post",""),'Vendor Level Info'!$F$4:$F$50,0)),"-")</f>
        <v>195006</v>
      </c>
      <c r="U41" s="375">
        <f t="shared" si="7"/>
        <v>20.999797294755719</v>
      </c>
      <c r="V41" s="27">
        <f>IFERROR($Q41*$O41*Controls!$C$4,"-")</f>
        <v>3476214.8823567182</v>
      </c>
      <c r="W41" s="27">
        <f>IFERROR($T41*(1-Controls!$C$6),0)</f>
        <v>150154.62</v>
      </c>
      <c r="X41" s="77">
        <f t="shared" si="8"/>
        <v>23.150901932665931</v>
      </c>
      <c r="Y41" s="77">
        <f>IFERROR(R41/INDEX('Vendor Level Info'!$N$4:$N$300,MATCH('Model 7'!$D41,'Vendor Level Info'!$M$4:$M$300,0)),"-")</f>
        <v>0.21216655304353016</v>
      </c>
    </row>
    <row r="42" spans="2:25" x14ac:dyDescent="0.35">
      <c r="B42" s="341">
        <f>IFERROR(INDEX(Controls!$L$4:$L$100,MATCH('Model 7'!$D42,Controls!$J$4:$J$100,0)),"-")</f>
        <v>10.5</v>
      </c>
      <c r="C42" s="365" t="str">
        <f>IFERROR(INDEX(Controls!$F$4:$F237,MATCH('Model 7'!$E42,Controls!$G$4:$G$200,0)),"-")</f>
        <v>No Ad &amp; Tf</v>
      </c>
      <c r="D42" s="16" t="str">
        <f>IFERROR(INDEX(Controls!$H$4:$H$200,MATCH('Model 7'!$E42,Controls!$G$4:$G$200,0)),"-")</f>
        <v>pp_hcc</v>
      </c>
      <c r="E42" s="11" t="s">
        <v>358</v>
      </c>
      <c r="F42" s="12">
        <v>1</v>
      </c>
      <c r="G42" s="13">
        <f>IFERROR(INDEX('Raw Ridge Model 7'!$B$2:$BS$300,MATCH('Model 7'!$G$2,'Raw Ridge Model 7'!$A$2:$A$300,0),MATCH('Model 7'!$E42,'Raw Ridge Model 7'!$B$1:$BS$1,0)),"-")</f>
        <v>2.7073187390175783E-2</v>
      </c>
      <c r="H42" s="13">
        <f>IFERROR(INDEX('Raw Ridge Model 7'!$B$2:$BS$300,MATCH('Model 7'!$H$2,'Raw Ridge Model 7'!$A$2:$A$300,0),MATCH('Model 7'!$E42,'Raw Ridge Model 7'!$B$1:$BS$1,0)),"-")</f>
        <v>1.5101317809001087E-3</v>
      </c>
      <c r="I42" s="13">
        <f t="shared" si="2"/>
        <v>17.927698584052649</v>
      </c>
      <c r="J42" s="23">
        <f t="shared" si="3"/>
        <v>8.5278999556964518E-69</v>
      </c>
      <c r="K42" s="13">
        <f>IFERROR(INDEX('Raw Ridge Model 7'!$B$2:$BS$300,MATCH('Model 7'!$K$2,'Raw Ridge Model 7'!$A$2:$A$300,0),MATCH('Model 7'!$E42,'Raw Ridge Model 7'!$B$1:$BS$1,0)),"-")</f>
        <v>1.3788599552824177</v>
      </c>
      <c r="L42" s="25">
        <f>INDEX(Controls!$X$3:$X$200,MATCH('Model 7'!$E42,Controls!$W$3:$W$200,0))</f>
        <v>941558</v>
      </c>
      <c r="M42" s="25">
        <v>493920.30199999973</v>
      </c>
      <c r="N42" s="25">
        <f>INDEX(Controls!$AA$3:$AA$200,MATCH('Model 7'!$E42,Controls!$Z$3:$Z$200,0))</f>
        <v>459267</v>
      </c>
      <c r="O42" s="25">
        <v>253584.23500000039</v>
      </c>
      <c r="P42" s="14">
        <f t="shared" si="4"/>
        <v>5.1609492603361631E-2</v>
      </c>
      <c r="Q42" s="5">
        <f t="shared" si="5"/>
        <v>4.9032312884607528E-2</v>
      </c>
      <c r="R42" s="62">
        <f t="shared" si="6"/>
        <v>12433.821553123862</v>
      </c>
      <c r="S42" s="27">
        <f>IFERROR($Q42*$O42*Controls!$C$5,"-")</f>
        <v>7733837.0060430421</v>
      </c>
      <c r="T42" s="27" t="str">
        <f>IFERROR(INDEX('Vendor Level Info'!$I$4:$I$50,MATCH(SUBSTITUTE(SUBSTITUTE('Model 7'!$D42,"_pre",""),"_post",""),'Vendor Level Info'!$F$4:$F$50,0)),"-")</f>
        <v>-</v>
      </c>
      <c r="U42" s="375">
        <f t="shared" si="7"/>
        <v>0</v>
      </c>
      <c r="V42" s="27">
        <f>IFERROR($Q42*$O42*Controls!$C$4,"-")</f>
        <v>6565057.7800493995</v>
      </c>
      <c r="W42" s="27">
        <f>IFERROR($T42*(1-Controls!$C$6),0)</f>
        <v>0</v>
      </c>
      <c r="X42" s="77" t="str">
        <f t="shared" si="8"/>
        <v>-</v>
      </c>
      <c r="Y42" s="77" t="str">
        <f>IFERROR(R42/INDEX('Vendor Level Info'!$N$4:$N$300,MATCH('Model 7'!$D42,'Vendor Level Info'!$M$4:$M$300,0)),"-")</f>
        <v>-</v>
      </c>
    </row>
    <row r="43" spans="2:25" x14ac:dyDescent="0.35">
      <c r="B43" s="341">
        <f>IFERROR(INDEX(Controls!$L$4:$L$100,MATCH('Model 7'!$D43,Controls!$J$4:$J$100,0)),"-")</f>
        <v>11</v>
      </c>
      <c r="C43" s="365" t="str">
        <f>IFERROR(INDEX(Controls!$F$4:$F238,MATCH('Model 7'!$E43,Controls!$G$4:$G$200,0)),"-")</f>
        <v>No Ad &amp; Tf</v>
      </c>
      <c r="D43" s="16" t="str">
        <f>IFERROR(INDEX(Controls!$H$4:$H$200,MATCH('Model 7'!$E43,Controls!$G$4:$G$200,0)),"-")</f>
        <v>webmd</v>
      </c>
      <c r="E43" s="11" t="s">
        <v>113</v>
      </c>
      <c r="F43" s="12">
        <v>1</v>
      </c>
      <c r="G43" s="13">
        <f>IFERROR(INDEX('Raw Ridge Model 7'!$B$2:$BS$300,MATCH('Model 7'!$G$2,'Raw Ridge Model 7'!$A$2:$A$300,0),MATCH('Model 7'!$E43,'Raw Ridge Model 7'!$B$1:$BS$1,0)),"-")</f>
        <v>0.15913787227027618</v>
      </c>
      <c r="H43" s="13">
        <f>IFERROR(INDEX('Raw Ridge Model 7'!$B$2:$BS$300,MATCH('Model 7'!$H$2,'Raw Ridge Model 7'!$A$2:$A$300,0),MATCH('Model 7'!$E43,'Raw Ridge Model 7'!$B$1:$BS$1,0)),"-")</f>
        <v>9.3653847247736535E-3</v>
      </c>
      <c r="I43" s="13">
        <f t="shared" ref="I43:I44" si="9">IFERROR(G43/H43,"-")</f>
        <v>16.992134006979867</v>
      </c>
      <c r="J43" s="23">
        <f t="shared" ref="J43:J44" si="10">IFERROR(_xlfn.T.DIST(I43,5040,FALSE),"-")</f>
        <v>4.182563354808707E-62</v>
      </c>
      <c r="K43" s="13">
        <f>IFERROR(INDEX('Raw Ridge Model 7'!$B$2:$BS$300,MATCH('Model 7'!$K$2,'Raw Ridge Model 7'!$A$2:$A$300,0),MATCH('Model 7'!$E43,'Raw Ridge Model 7'!$B$1:$BS$1,0)),"-")</f>
        <v>1.0554109916681396</v>
      </c>
      <c r="L43" s="25">
        <f>INDEX(Controls!$X$3:$X$200,MATCH('Model 7'!$E43,Controls!$W$3:$W$200,0))</f>
        <v>64834</v>
      </c>
      <c r="M43" s="25">
        <v>493920.30199999973</v>
      </c>
      <c r="N43" s="25">
        <f>INDEX(Controls!$AA$3:$AA$200,MATCH('Model 7'!$E43,Controls!$Z$3:$Z$200,0))</f>
        <v>0</v>
      </c>
      <c r="O43" s="25">
        <v>253584.23500000039</v>
      </c>
      <c r="P43" s="14">
        <f t="shared" ref="P43:P44" si="11">IFERROR(G43*L43/M43,"-")</f>
        <v>2.0889088318485623E-2</v>
      </c>
      <c r="Q43" s="15">
        <f t="shared" ref="Q43:Q44" si="12">IFERROR(G43*N43/O43,"-")</f>
        <v>0</v>
      </c>
      <c r="R43" s="62">
        <f t="shared" si="6"/>
        <v>0</v>
      </c>
      <c r="S43" s="27">
        <f>IFERROR($Q43*$O43*Controls!$C$5,"-")</f>
        <v>0</v>
      </c>
      <c r="T43" s="27" t="str">
        <f>IFERROR(INDEX('Vendor Level Info'!$I$4:$I$50,MATCH(SUBSTITUTE(SUBSTITUTE('Model 7'!$D43,"_pre",""),"_post",""),'Vendor Level Info'!$F$4:$F$50,0)),"-")</f>
        <v>-</v>
      </c>
      <c r="U43" s="375">
        <f t="shared" si="7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8"/>
        <v>-</v>
      </c>
      <c r="Y43" s="77" t="str">
        <f>IFERROR(R43/INDEX('Vendor Level Info'!$N$4:$N$300,MATCH('Model 7'!$D43,'Vendor Level Info'!$M$4:$M$300,0)),"-")</f>
        <v>-</v>
      </c>
    </row>
    <row r="44" spans="2:25" x14ac:dyDescent="0.35">
      <c r="B44" s="341">
        <f>IFERROR(INDEX(Controls!$L$4:$L$100,MATCH('Model 7'!$D44,Controls!$J$4:$J$100,0)),"-")</f>
        <v>9</v>
      </c>
      <c r="C44" s="365" t="str">
        <f>IFERROR(INDEX(Controls!$F$4:$F239,MATCH('Model 7'!$E44,Controls!$G$4:$G$200,0)),"-")</f>
        <v>No Ad &amp; Tf</v>
      </c>
      <c r="D44" s="342" t="str">
        <f>IFERROR(INDEX(Controls!$H$4:$H$200,MATCH('Model 7'!$E44,Controls!$G$4:$G$200,0)),"-")</f>
        <v>cw_comm</v>
      </c>
      <c r="E44" s="11" t="s">
        <v>111</v>
      </c>
      <c r="F44" s="12">
        <v>1</v>
      </c>
      <c r="G44" s="13">
        <f>IFERROR(INDEX('Raw Ridge Model 7'!$B$2:$BS$300,MATCH('Model 7'!$G$2,'Raw Ridge Model 7'!$A$2:$A$300,0),MATCH('Model 7'!$E44,'Raw Ridge Model 7'!$B$1:$BS$1,0)),"-")</f>
        <v>0.17964052741275535</v>
      </c>
      <c r="H44" s="13">
        <f>IFERROR(INDEX('Raw Ridge Model 7'!$B$2:$BS$300,MATCH('Model 7'!$H$2,'Raw Ridge Model 7'!$A$2:$A$300,0),MATCH('Model 7'!$E44,'Raw Ridge Model 7'!$B$1:$BS$1,0)),"-")</f>
        <v>5.429086661706637E-3</v>
      </c>
      <c r="I44" s="13">
        <f t="shared" si="9"/>
        <v>33.08853562420115</v>
      </c>
      <c r="J44" s="23">
        <f t="shared" si="10"/>
        <v>2.6121083499956461E-216</v>
      </c>
      <c r="K44" s="13">
        <f>IFERROR(INDEX('Raw Ridge Model 7'!$B$2:$BS$300,MATCH('Model 7'!$K$2,'Raw Ridge Model 7'!$A$2:$A$300,0),MATCH('Model 7'!$E44,'Raw Ridge Model 7'!$B$1:$BS$1,0)),"-")</f>
        <v>1.1664845958399115</v>
      </c>
      <c r="L44" s="25">
        <f>INDEX(Controls!$X$3:$X$200,MATCH('Model 7'!$E44,Controls!$W$3:$W$200,0))</f>
        <v>149006</v>
      </c>
      <c r="M44" s="25">
        <v>493920.30199999973</v>
      </c>
      <c r="N44" s="25">
        <f>INDEX(Controls!$AA$3:$AA$200,MATCH('Model 7'!$E44,Controls!$Z$3:$Z$200,0))</f>
        <v>135460</v>
      </c>
      <c r="O44" s="25">
        <v>253584.23500000039</v>
      </c>
      <c r="P44" s="14">
        <f t="shared" si="11"/>
        <v>5.4193999151840977E-2</v>
      </c>
      <c r="Q44" s="15">
        <f t="shared" si="12"/>
        <v>9.5960641414998854E-2</v>
      </c>
      <c r="R44" s="62">
        <f t="shared" si="6"/>
        <v>24334.105843331839</v>
      </c>
      <c r="S44" s="27">
        <f>IFERROR($Q44*$O44*Controls!$C$5,"-")</f>
        <v>15135813.834552404</v>
      </c>
      <c r="T44" s="27">
        <f>IFERROR(INDEX('Vendor Level Info'!$I$4:$I$50,MATCH(SUBSTITUTE(SUBSTITUTE('Model 7'!$D44,"_pre",""),"_post",""),'Vendor Level Info'!$F$4:$F$50,0)),"-")</f>
        <v>607005</v>
      </c>
      <c r="U44" s="375">
        <f t="shared" si="7"/>
        <v>24.935237493187707</v>
      </c>
      <c r="V44" s="27">
        <f>IFERROR($Q44*$O44*Controls!$C$4,"-")</f>
        <v>12848407.885279212</v>
      </c>
      <c r="W44" s="27">
        <f>IFERROR($T44*(1-Controls!$C$6),0)</f>
        <v>467393.85000000003</v>
      </c>
      <c r="X44" s="77">
        <f t="shared" si="8"/>
        <v>27.489467149127467</v>
      </c>
      <c r="Y44" s="77">
        <f>IFERROR(R44/INDEX('Vendor Level Info'!$N$4:$N$300,MATCH('Model 7'!$D44,'Vendor Level Info'!$M$4:$M$300,0)),"-")</f>
        <v>0.16329751533940315</v>
      </c>
    </row>
    <row r="45" spans="2:25" x14ac:dyDescent="0.35">
      <c r="B45" s="341" t="str">
        <f>IFERROR(INDEX(Controls!$L$4:$L$100,MATCH('Model 7'!$D45,Controls!$J$4:$J$100,0)),"-")</f>
        <v>-</v>
      </c>
      <c r="C45" s="365" t="str">
        <f>IFERROR(INDEX(Controls!$F$4:$F240,MATCH('Model 7'!$E45,Controls!$G$4:$G$200,0)),"-")</f>
        <v>-</v>
      </c>
      <c r="D45" s="342" t="str">
        <f>IFERROR(INDEX(Controls!$H$4:$H$200,MATCH('Model 7'!$E45,Controls!$G$4:$G$200,0)),"-")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6"/>
        <v>0</v>
      </c>
      <c r="S45" s="27">
        <f>IFERROR($Q45*$O45*Controls!$C$5,"-")</f>
        <v>0</v>
      </c>
      <c r="T45" s="27" t="str">
        <f>IFERROR(INDEX('Vendor Level Info'!$I$4:$I$50,MATCH(SUBSTITUTE(SUBSTITUTE('Model 7'!$D45,"_pre",""),"_post",""),'Vendor Level Info'!$F$4:$F$50,0)),"-")</f>
        <v>-</v>
      </c>
      <c r="U45" s="375">
        <f t="shared" si="7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8"/>
        <v>-</v>
      </c>
      <c r="Y45" s="77" t="str">
        <f>IFERROR(R45/INDEX('Vendor Level Info'!$N$4:$N$300,MATCH('Model 7'!$D45,'Vendor Level Info'!$M$4:$M$300,0)),"-")</f>
        <v>-</v>
      </c>
    </row>
    <row r="46" spans="2:25" x14ac:dyDescent="0.35">
      <c r="B46" s="341" t="str">
        <f>IFERROR(INDEX(Controls!$L$4:$L$100,MATCH('Model 7'!$D46,Controls!$J$4:$J$100,0)),"-")</f>
        <v>-</v>
      </c>
      <c r="C46" s="365" t="str">
        <f>IFERROR(INDEX(Controls!$F$4:$F241,MATCH('Model 7'!$E46,Controls!$G$4:$G$200,0)),"-")</f>
        <v>-</v>
      </c>
      <c r="D46" s="342" t="str">
        <f>IFERROR(INDEX(Controls!$H$4:$H$200,MATCH('Model 7'!$E46,Controls!$G$4:$G$200,0)),"-")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6"/>
        <v>0</v>
      </c>
      <c r="S46" s="27">
        <f>IFERROR($Q46*$O46*Controls!$C$5,"-")</f>
        <v>0</v>
      </c>
      <c r="T46" s="27" t="str">
        <f>IFERROR(INDEX('Vendor Level Info'!$I$4:$I$50,MATCH(SUBSTITUTE(SUBSTITUTE('Model 7'!$D46,"_pre",""),"_post",""),'Vendor Level Info'!$F$4:$F$50,0)),"-")</f>
        <v>-</v>
      </c>
      <c r="U46" s="375">
        <f t="shared" si="7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8"/>
        <v>-</v>
      </c>
      <c r="Y46" s="77" t="str">
        <f>IFERROR(R46/INDEX('Vendor Level Info'!$N$4:$N$300,MATCH('Model 7'!$D46,'Vendor Level Info'!$M$4:$M$300,0)),"-")</f>
        <v>-</v>
      </c>
    </row>
    <row r="47" spans="2:25" x14ac:dyDescent="0.35">
      <c r="B47" s="341" t="str">
        <f>IFERROR(INDEX(Controls!$L$4:$L$100,MATCH('Model 7'!$D47,Controls!$J$4:$J$100,0)),"-")</f>
        <v>-</v>
      </c>
      <c r="C47" s="365" t="str">
        <f>IFERROR(INDEX(Controls!$F$4:$F242,MATCH('Model 7'!$E47,Controls!$G$4:$G$200,0)),"-")</f>
        <v>-</v>
      </c>
      <c r="D47" s="342" t="str">
        <f>IFERROR(INDEX(Controls!$H$4:$H$200,MATCH('Model 7'!$E47,Controls!$G$4:$G$200,0)),"-")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6"/>
        <v>0</v>
      </c>
      <c r="S47" s="27">
        <f>IFERROR($Q47*$O47*Controls!$C$5,"-")</f>
        <v>0</v>
      </c>
      <c r="T47" s="27" t="str">
        <f>IFERROR(INDEX('Vendor Level Info'!$I$4:$I$50,MATCH(SUBSTITUTE(SUBSTITUTE('Model 7'!$D47,"_pre",""),"_post",""),'Vendor Level Info'!$F$4:$F$50,0)),"-")</f>
        <v>-</v>
      </c>
      <c r="U47" s="375">
        <f t="shared" si="7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8"/>
        <v>-</v>
      </c>
      <c r="Y47" s="77" t="str">
        <f>IFERROR(R47/INDEX('Vendor Level Info'!$N$4:$N$300,MATCH('Model 7'!$D47,'Vendor Level Info'!$M$4:$M$300,0)),"-")</f>
        <v>-</v>
      </c>
    </row>
    <row r="48" spans="2:25" x14ac:dyDescent="0.35">
      <c r="B48" s="341" t="str">
        <f>IFERROR(INDEX(Controls!$L$4:$L$100,MATCH('Model 7'!$D48,Controls!$J$4:$J$100,0)),"-")</f>
        <v>-</v>
      </c>
      <c r="C48" s="365" t="str">
        <f>IFERROR(INDEX(Controls!$F$4:$F243,MATCH('Model 7'!$E48,Controls!$G$4:$G$200,0)),"-")</f>
        <v>-</v>
      </c>
      <c r="D48" s="342" t="str">
        <f>IFERROR(INDEX(Controls!$H$4:$H$200,MATCH('Model 7'!$E48,Controls!$G$4:$G$200,0)),"-")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6"/>
        <v>0</v>
      </c>
      <c r="S48" s="27">
        <f>IFERROR($Q48*$O48*Controls!$C$5,"-")</f>
        <v>0</v>
      </c>
      <c r="T48" s="27" t="str">
        <f>IFERROR(INDEX('Vendor Level Info'!$I$4:$I$50,MATCH(SUBSTITUTE(SUBSTITUTE('Model 7'!$D48,"_pre",""),"_post",""),'Vendor Level Info'!$F$4:$F$50,0)),"-")</f>
        <v>-</v>
      </c>
      <c r="U48" s="375">
        <f t="shared" si="7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8"/>
        <v>-</v>
      </c>
      <c r="Y48" s="77" t="str">
        <f>IFERROR(R48/INDEX('Vendor Level Info'!$N$4:$N$300,MATCH('Model 7'!$D48,'Vendor Level Info'!$M$4:$M$300,0)),"-")</f>
        <v>-</v>
      </c>
    </row>
    <row r="49" spans="2:25" x14ac:dyDescent="0.35">
      <c r="B49" s="341" t="str">
        <f>IFERROR(INDEX(Controls!$L$4:$L$100,MATCH('Model 7'!$D49,Controls!$J$4:$J$100,0)),"-")</f>
        <v>-</v>
      </c>
      <c r="C49" s="365" t="str">
        <f>IFERROR(INDEX(Controls!$F$4:$F244,MATCH('Model 7'!$E49,Controls!$G$4:$G$200,0)),"-")</f>
        <v>-</v>
      </c>
      <c r="D49" s="342" t="str">
        <f>IFERROR(INDEX(Controls!$H$4:$H$200,MATCH('Model 7'!$E49,Controls!$G$4:$G$200,0)),"-")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6"/>
        <v>0</v>
      </c>
      <c r="S49" s="27">
        <f>IFERROR($Q49*$O49*Controls!$C$5,"-")</f>
        <v>0</v>
      </c>
      <c r="T49" s="27" t="str">
        <f>IFERROR(INDEX('Vendor Level Info'!$I$4:$I$50,MATCH(SUBSTITUTE(SUBSTITUTE('Model 7'!$D49,"_pre",""),"_post",""),'Vendor Level Info'!$F$4:$F$50,0)),"-")</f>
        <v>-</v>
      </c>
      <c r="U49" s="375">
        <f t="shared" si="7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8"/>
        <v>-</v>
      </c>
      <c r="Y49" s="77" t="str">
        <f>IFERROR(R49/INDEX('Vendor Level Info'!$N$4:$N$300,MATCH('Model 7'!$D49,'Vendor Level Info'!$M$4:$M$300,0)),"-")</f>
        <v>-</v>
      </c>
    </row>
    <row r="50" spans="2:25" x14ac:dyDescent="0.35">
      <c r="B50" s="341" t="str">
        <f>IFERROR(INDEX(Controls!$L$4:$L$100,MATCH('Model 7'!$D50,Controls!$J$4:$J$100,0)),"-")</f>
        <v>-</v>
      </c>
      <c r="C50" s="365" t="str">
        <f>IFERROR(INDEX(Controls!$F$4:$F245,MATCH('Model 7'!$E50,Controls!$G$4:$G$200,0)),"-")</f>
        <v>-</v>
      </c>
      <c r="D50" s="342" t="str">
        <f>IFERROR(INDEX(Controls!$H$4:$H$200,MATCH('Model 7'!$E50,Controls!$G$4:$G$200,0)),"-")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6"/>
        <v>0</v>
      </c>
      <c r="S50" s="27">
        <f>IFERROR($Q50*$O50*Controls!$C$5,"-")</f>
        <v>0</v>
      </c>
      <c r="T50" s="27" t="str">
        <f>IFERROR(INDEX('Vendor Level Info'!$I$4:$I$50,MATCH(SUBSTITUTE(SUBSTITUTE('Model 7'!$D50,"_pre",""),"_post",""),'Vendor Level Info'!$F$4:$F$50,0)),"-")</f>
        <v>-</v>
      </c>
      <c r="U50" s="375">
        <f t="shared" si="7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8"/>
        <v>-</v>
      </c>
      <c r="Y50" s="77" t="str">
        <f>IFERROR(R50/INDEX('Vendor Level Info'!$N$4:$N$300,MATCH('Model 7'!$D50,'Vendor Level Info'!$M$4:$M$300,0)),"-")</f>
        <v>-</v>
      </c>
    </row>
    <row r="51" spans="2:25" x14ac:dyDescent="0.35">
      <c r="B51" s="341" t="str">
        <f>IFERROR(INDEX(Controls!$L$4:$L$100,MATCH('Model 7'!$D51,Controls!$J$4:$J$100,0)),"-")</f>
        <v>-</v>
      </c>
      <c r="C51" s="365" t="str">
        <f>IFERROR(INDEX(Controls!$F$4:$F246,MATCH('Model 7'!$E51,Controls!$G$4:$G$200,0)),"-")</f>
        <v>-</v>
      </c>
      <c r="D51" s="342" t="str">
        <f>IFERROR(INDEX(Controls!$H$4:$H$200,MATCH('Model 7'!$E51,Controls!$G$4:$G$200,0)),"-")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6"/>
        <v>0</v>
      </c>
      <c r="S51" s="27">
        <f>IFERROR($Q51*$O51*Controls!$C$5,"-")</f>
        <v>0</v>
      </c>
      <c r="T51" s="27" t="str">
        <f>IFERROR(INDEX('Vendor Level Info'!$I$4:$I$50,MATCH(SUBSTITUTE(SUBSTITUTE('Model 7'!$D51,"_pre",""),"_post",""),'Vendor Level Info'!$F$4:$F$50,0)),"-")</f>
        <v>-</v>
      </c>
      <c r="U51" s="375">
        <f t="shared" si="7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8"/>
        <v>-</v>
      </c>
      <c r="Y51" s="77" t="str">
        <f>IFERROR(R51/INDEX('Vendor Level Info'!$N$4:$N$300,MATCH('Model 7'!$D51,'Vendor Level Info'!$M$4:$M$300,0)),"-")</f>
        <v>-</v>
      </c>
    </row>
    <row r="52" spans="2:25" x14ac:dyDescent="0.35">
      <c r="B52" s="341" t="str">
        <f>IFERROR(INDEX(Controls!$L$4:$L$100,MATCH('Model 7'!$D52,Controls!$J$4:$J$100,0)),"-")</f>
        <v>-</v>
      </c>
      <c r="C52" s="365" t="str">
        <f>IFERROR(INDEX(Controls!$F$4:$F247,MATCH('Model 7'!$E52,Controls!$G$4:$G$200,0)),"-")</f>
        <v>-</v>
      </c>
      <c r="D52" s="342" t="str">
        <f>IFERROR(INDEX(Controls!$H$4:$H$200,MATCH('Model 7'!$E52,Controls!$G$4:$G$200,0)),"-")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6"/>
        <v>0</v>
      </c>
      <c r="S52" s="27">
        <f>IFERROR($Q52*$O52*Controls!$C$5,"-")</f>
        <v>0</v>
      </c>
      <c r="T52" s="27" t="str">
        <f>IFERROR(INDEX('Vendor Level Info'!$I$4:$I$50,MATCH(SUBSTITUTE(SUBSTITUTE('Model 7'!$D52,"_pre",""),"_post",""),'Vendor Level Info'!$F$4:$F$50,0)),"-")</f>
        <v>-</v>
      </c>
      <c r="U52" s="375">
        <f t="shared" si="7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8"/>
        <v>-</v>
      </c>
      <c r="Y52" s="77" t="str">
        <f>IFERROR(R52/INDEX('Vendor Level Info'!$N$4:$N$300,MATCH('Model 7'!$D52,'Vendor Level Info'!$M$4:$M$300,0)),"-")</f>
        <v>-</v>
      </c>
    </row>
    <row r="53" spans="2:25" x14ac:dyDescent="0.35">
      <c r="B53" s="341" t="str">
        <f>IFERROR(INDEX(Controls!$L$4:$L$100,MATCH('Model 7'!$D53,Controls!$J$4:$J$100,0)),"-")</f>
        <v>-</v>
      </c>
      <c r="C53" s="365" t="str">
        <f>IFERROR(INDEX(Controls!$F$4:$F248,MATCH('Model 7'!$E53,Controls!$G$4:$G$200,0)),"-")</f>
        <v>-</v>
      </c>
      <c r="D53" s="342" t="str">
        <f>IFERROR(INDEX(Controls!$H$4:$H$200,MATCH('Model 7'!$E53,Controls!$G$4:$G$200,0)),"-")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6"/>
        <v>0</v>
      </c>
      <c r="S53" s="27">
        <f>IFERROR($Q53*$O53*Controls!$C$5,"-")</f>
        <v>0</v>
      </c>
      <c r="T53" s="27" t="str">
        <f>IFERROR(INDEX('Vendor Level Info'!$I$4:$I$50,MATCH(SUBSTITUTE(SUBSTITUTE('Model 7'!$D53,"_pre",""),"_post",""),'Vendor Level Info'!$F$4:$F$50,0)),"-")</f>
        <v>-</v>
      </c>
      <c r="U53" s="375">
        <f t="shared" si="7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8"/>
        <v>-</v>
      </c>
      <c r="Y53" s="77" t="str">
        <f>IFERROR(R53/INDEX('Vendor Level Info'!$N$4:$N$300,MATCH('Model 7'!$D53,'Vendor Level Info'!$M$4:$M$300,0)),"-")</f>
        <v>-</v>
      </c>
    </row>
    <row r="54" spans="2:25" x14ac:dyDescent="0.35">
      <c r="B54" s="341" t="str">
        <f>IFERROR(INDEX(Controls!$L$4:$L$100,MATCH('Model 7'!$D54,Controls!$J$4:$J$100,0)),"-")</f>
        <v>-</v>
      </c>
      <c r="C54" s="365" t="str">
        <f>IFERROR(INDEX(Controls!$F$4:$F249,MATCH('Model 7'!$E54,Controls!$G$4:$G$200,0)),"-")</f>
        <v>-</v>
      </c>
      <c r="D54" s="342" t="str">
        <f>IFERROR(INDEX(Controls!$H$4:$H$200,MATCH('Model 7'!$E54,Controls!$G$4:$G$200,0)),"-")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6"/>
        <v>0</v>
      </c>
      <c r="S54" s="27">
        <f>IFERROR($Q54*$O54*Controls!$C$5,"-")</f>
        <v>0</v>
      </c>
      <c r="T54" s="27" t="str">
        <f>IFERROR(INDEX('Vendor Level Info'!$I$4:$I$50,MATCH(SUBSTITUTE(SUBSTITUTE('Model 7'!$D54,"_pre",""),"_post",""),'Vendor Level Info'!$F$4:$F$50,0)),"-")</f>
        <v>-</v>
      </c>
      <c r="U54" s="375">
        <f t="shared" si="7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8"/>
        <v>-</v>
      </c>
      <c r="Y54" s="77" t="str">
        <f>IFERROR(R54/INDEX('Vendor Level Info'!$N$4:$N$300,MATCH('Model 7'!$D54,'Vendor Level Info'!$M$4:$M$300,0)),"-")</f>
        <v>-</v>
      </c>
    </row>
    <row r="55" spans="2:25" x14ac:dyDescent="0.35">
      <c r="B55" s="341" t="str">
        <f>IFERROR(INDEX(Controls!$L$4:$L$100,MATCH('Model 7'!$D55,Controls!$J$4:$J$100,0)),"-")</f>
        <v>-</v>
      </c>
      <c r="C55" s="365" t="str">
        <f>IFERROR(INDEX(Controls!$F$4:$F250,MATCH('Model 7'!$E55,Controls!$G$4:$G$200,0)),"-")</f>
        <v>-</v>
      </c>
      <c r="D55" s="342" t="str">
        <f>IFERROR(INDEX(Controls!$H$4:$H$200,MATCH('Model 7'!$E55,Controls!$G$4:$G$200,0)),"-")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6"/>
        <v>0</v>
      </c>
      <c r="S55" s="27">
        <f>IFERROR($Q55*$O55*Controls!$C$5,"-")</f>
        <v>0</v>
      </c>
      <c r="T55" s="27" t="str">
        <f>IFERROR(INDEX('Vendor Level Info'!$I$4:$I$50,MATCH(SUBSTITUTE(SUBSTITUTE('Model 7'!$D55,"_pre",""),"_post",""),'Vendor Level Info'!$F$4:$F$50,0)),"-")</f>
        <v>-</v>
      </c>
      <c r="U55" s="375">
        <f t="shared" si="7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8"/>
        <v>-</v>
      </c>
      <c r="Y55" s="77" t="str">
        <f>IFERROR(R55/INDEX('Vendor Level Info'!$N$4:$N$300,MATCH('Model 7'!$D55,'Vendor Level Info'!$M$4:$M$300,0)),"-")</f>
        <v>-</v>
      </c>
    </row>
    <row r="56" spans="2:25" x14ac:dyDescent="0.35">
      <c r="B56" s="341" t="str">
        <f>IFERROR(INDEX(Controls!$L$4:$L$100,MATCH('Model 7'!$D56,Controls!$J$4:$J$100,0)),"-")</f>
        <v>-</v>
      </c>
      <c r="C56" s="365" t="str">
        <f>IFERROR(INDEX(Controls!$F$4:$F251,MATCH('Model 7'!$E56,Controls!$G$4:$G$200,0)),"-")</f>
        <v>-</v>
      </c>
      <c r="D56" s="342" t="str">
        <f>IFERROR(INDEX(Controls!$H$4:$H$200,MATCH('Model 7'!$E56,Controls!$G$4:$G$200,0)),"-")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6"/>
        <v>0</v>
      </c>
      <c r="S56" s="27">
        <f>IFERROR($Q56*$O56*Controls!$C$5,"-")</f>
        <v>0</v>
      </c>
      <c r="T56" s="27" t="str">
        <f>IFERROR(INDEX('Vendor Level Info'!$I$4:$I$50,MATCH(SUBSTITUTE(SUBSTITUTE('Model 7'!$D56,"_pre",""),"_post",""),'Vendor Level Info'!$F$4:$F$50,0)),"-")</f>
        <v>-</v>
      </c>
      <c r="U56" s="375">
        <f t="shared" si="7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8"/>
        <v>-</v>
      </c>
      <c r="Y56" s="77" t="str">
        <f>IFERROR(R56/INDEX('Vendor Level Info'!$N$4:$N$300,MATCH('Model 7'!$D56,'Vendor Level Info'!$M$4:$M$300,0)),"-")</f>
        <v>-</v>
      </c>
    </row>
    <row r="57" spans="2:25" x14ac:dyDescent="0.35">
      <c r="B57" s="341" t="str">
        <f>IFERROR(INDEX(Controls!$L$4:$L$100,MATCH('Model 7'!$D57,Controls!$J$4:$J$100,0)),"-")</f>
        <v>-</v>
      </c>
      <c r="C57" s="365" t="str">
        <f>IFERROR(INDEX(Controls!$F$4:$F252,MATCH('Model 7'!$E57,Controls!$G$4:$G$200,0)),"-")</f>
        <v>-</v>
      </c>
      <c r="D57" s="342" t="str">
        <f>IFERROR(INDEX(Controls!$H$4:$H$200,MATCH('Model 7'!$E57,Controls!$G$4:$G$200,0)),"-")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6"/>
        <v>0</v>
      </c>
      <c r="S57" s="27">
        <f>IFERROR($Q57*$O57*Controls!$C$5,"-")</f>
        <v>0</v>
      </c>
      <c r="T57" s="27" t="str">
        <f>IFERROR(INDEX('Vendor Level Info'!$I$4:$I$50,MATCH(SUBSTITUTE(SUBSTITUTE('Model 7'!$D57,"_pre",""),"_post",""),'Vendor Level Info'!$F$4:$F$50,0)),"-")</f>
        <v>-</v>
      </c>
      <c r="U57" s="375">
        <f t="shared" si="7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8"/>
        <v>-</v>
      </c>
      <c r="Y57" s="77" t="str">
        <f>IFERROR(R57/INDEX('Vendor Level Info'!$N$4:$N$300,MATCH('Model 7'!$D57,'Vendor Level Info'!$M$4:$M$300,0)),"-")</f>
        <v>-</v>
      </c>
    </row>
    <row r="58" spans="2:25" x14ac:dyDescent="0.35">
      <c r="B58" s="341" t="str">
        <f>IFERROR(INDEX(Controls!$L$4:$L$100,MATCH('Model 7'!$D58,Controls!$J$4:$J$100,0)),"-")</f>
        <v>-</v>
      </c>
      <c r="C58" s="365" t="str">
        <f>IFERROR(INDEX(Controls!$F$4:$F253,MATCH('Model 7'!$E58,Controls!$G$4:$G$200,0)),"-")</f>
        <v>-</v>
      </c>
      <c r="D58" s="342" t="str">
        <f>IFERROR(INDEX(Controls!$H$4:$H$200,MATCH('Model 7'!$E58,Controls!$G$4:$G$200,0)),"-")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6"/>
        <v>0</v>
      </c>
      <c r="S58" s="27">
        <f>IFERROR($Q58*$O58*Controls!$C$5,"-")</f>
        <v>0</v>
      </c>
      <c r="T58" s="27" t="str">
        <f>IFERROR(INDEX('Vendor Level Info'!$I$4:$I$50,MATCH(SUBSTITUTE(SUBSTITUTE('Model 7'!$D58,"_pre",""),"_post",""),'Vendor Level Info'!$F$4:$F$50,0)),"-")</f>
        <v>-</v>
      </c>
      <c r="U58" s="375">
        <f t="shared" si="7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8"/>
        <v>-</v>
      </c>
      <c r="Y58" s="77" t="str">
        <f>IFERROR(R58/INDEX('Vendor Level Info'!$N$4:$N$300,MATCH('Model 7'!$D58,'Vendor Level Info'!$M$4:$M$300,0)),"-")</f>
        <v>-</v>
      </c>
    </row>
    <row r="59" spans="2:25" x14ac:dyDescent="0.35">
      <c r="B59" s="341" t="str">
        <f>IFERROR(INDEX(Controls!$L$4:$L$100,MATCH('Model 7'!$D59,Controls!$J$4:$J$100,0)),"-")</f>
        <v>-</v>
      </c>
      <c r="C59" s="365" t="str">
        <f>IFERROR(INDEX(Controls!$F$4:$F254,MATCH('Model 7'!$E59,Controls!$G$4:$G$200,0)),"-")</f>
        <v>-</v>
      </c>
      <c r="D59" s="342" t="str">
        <f>IFERROR(INDEX(Controls!$H$4:$H$200,MATCH('Model 7'!$E59,Controls!$G$4:$G$200,0)),"-")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6"/>
        <v>0</v>
      </c>
      <c r="S59" s="27">
        <f>IFERROR($Q59*$O59*Controls!$C$5,"-")</f>
        <v>0</v>
      </c>
      <c r="T59" s="27" t="str">
        <f>IFERROR(INDEX('Vendor Level Info'!$I$4:$I$50,MATCH(SUBSTITUTE(SUBSTITUTE('Model 7'!$D59,"_pre",""),"_post",""),'Vendor Level Info'!$F$4:$F$50,0)),"-")</f>
        <v>-</v>
      </c>
      <c r="U59" s="375">
        <f t="shared" si="7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8"/>
        <v>-</v>
      </c>
      <c r="Y59" s="77" t="str">
        <f>IFERROR(R59/INDEX('Vendor Level Info'!$N$4:$N$300,MATCH('Model 7'!$D59,'Vendor Level Info'!$M$4:$M$300,0)),"-")</f>
        <v>-</v>
      </c>
    </row>
    <row r="60" spans="2:25" x14ac:dyDescent="0.35">
      <c r="B60" s="341" t="str">
        <f>IFERROR(INDEX(Controls!$L$4:$L$100,MATCH('Model 7'!$D60,Controls!$J$4:$J$100,0)),"-")</f>
        <v>-</v>
      </c>
      <c r="C60" s="365" t="str">
        <f>IFERROR(INDEX(Controls!$F$4:$F255,MATCH('Model 7'!$E60,Controls!$G$4:$G$200,0)),"-")</f>
        <v>-</v>
      </c>
      <c r="D60" s="342" t="str">
        <f>IFERROR(INDEX(Controls!$H$4:$H$200,MATCH('Model 7'!$E60,Controls!$G$4:$G$200,0)),"-")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6"/>
        <v>0</v>
      </c>
      <c r="S60" s="27">
        <f>IFERROR($Q60*$O60*Controls!$C$5,"-")</f>
        <v>0</v>
      </c>
      <c r="T60" s="27" t="str">
        <f>IFERROR(INDEX('Vendor Level Info'!$I$4:$I$50,MATCH(SUBSTITUTE(SUBSTITUTE('Model 7'!$D60,"_pre",""),"_post",""),'Vendor Level Info'!$F$4:$F$50,0)),"-")</f>
        <v>-</v>
      </c>
      <c r="U60" s="375">
        <f t="shared" si="7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8"/>
        <v>-</v>
      </c>
      <c r="Y60" s="77" t="str">
        <f>IFERROR(R60/INDEX('Vendor Level Info'!$N$4:$N$300,MATCH('Model 7'!$D60,'Vendor Level Info'!$M$4:$M$300,0)),"-")</f>
        <v>-</v>
      </c>
    </row>
    <row r="61" spans="2:25" x14ac:dyDescent="0.35">
      <c r="B61" s="341" t="str">
        <f>IFERROR(INDEX(Controls!$L$4:$L$100,MATCH('Model 7'!$D61,Controls!$J$4:$J$100,0)),"-")</f>
        <v>-</v>
      </c>
      <c r="C61" s="365" t="str">
        <f>IFERROR(INDEX(Controls!$F$4:$F256,MATCH('Model 7'!$E61,Controls!$G$4:$G$200,0)),"-")</f>
        <v>-</v>
      </c>
      <c r="D61" s="342" t="str">
        <f>IFERROR(INDEX(Controls!$H$4:$H$200,MATCH('Model 7'!$E61,Controls!$G$4:$G$200,0)),"-")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6"/>
        <v>0</v>
      </c>
      <c r="S61" s="27">
        <f>IFERROR($Q61*$O61*Controls!$C$5,"-")</f>
        <v>0</v>
      </c>
      <c r="T61" s="27" t="str">
        <f>IFERROR(INDEX('Vendor Level Info'!$I$4:$I$50,MATCH(SUBSTITUTE(SUBSTITUTE('Model 7'!$D61,"_pre",""),"_post",""),'Vendor Level Info'!$F$4:$F$50,0)),"-")</f>
        <v>-</v>
      </c>
      <c r="U61" s="375">
        <f t="shared" si="7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8"/>
        <v>-</v>
      </c>
      <c r="Y61" s="77" t="str">
        <f>IFERROR(R61/INDEX('Vendor Level Info'!$N$4:$N$300,MATCH('Model 7'!$D61,'Vendor Level Info'!$M$4:$M$300,0)),"-")</f>
        <v>-</v>
      </c>
    </row>
    <row r="62" spans="2:25" x14ac:dyDescent="0.35">
      <c r="B62" s="341" t="str">
        <f>IFERROR(INDEX(Controls!$L$4:$L$100,MATCH('Model 7'!$D62,Controls!$J$4:$J$100,0)),"-")</f>
        <v>-</v>
      </c>
      <c r="C62" s="365" t="str">
        <f>IFERROR(INDEX(Controls!$F$4:$F257,MATCH('Model 7'!$E62,Controls!$G$4:$G$200,0)),"-")</f>
        <v>-</v>
      </c>
      <c r="D62" s="342" t="str">
        <f>IFERROR(INDEX(Controls!$H$4:$H$200,MATCH('Model 7'!$E62,Controls!$G$4:$G$200,0)),"-")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6"/>
        <v>0</v>
      </c>
      <c r="S62" s="27">
        <f>IFERROR($Q62*$O62*Controls!$C$5,"-")</f>
        <v>0</v>
      </c>
      <c r="T62" s="27" t="str">
        <f>IFERROR(INDEX('Vendor Level Info'!$I$4:$I$50,MATCH(SUBSTITUTE(SUBSTITUTE('Model 7'!$D62,"_pre",""),"_post",""),'Vendor Level Info'!$F$4:$F$50,0)),"-")</f>
        <v>-</v>
      </c>
      <c r="U62" s="375">
        <f t="shared" si="7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8"/>
        <v>-</v>
      </c>
      <c r="Y62" s="77" t="str">
        <f>IFERROR(R62/INDEX('Vendor Level Info'!$N$4:$N$300,MATCH('Model 7'!$D62,'Vendor Level Info'!$M$4:$M$300,0)),"-")</f>
        <v>-</v>
      </c>
    </row>
    <row r="63" spans="2:25" x14ac:dyDescent="0.35">
      <c r="B63" s="341" t="str">
        <f>IFERROR(INDEX(Controls!$L$4:$L$100,MATCH('Model 7'!$D63,Controls!$J$4:$J$100,0)),"-")</f>
        <v>-</v>
      </c>
      <c r="C63" s="365" t="str">
        <f>IFERROR(INDEX(Controls!$F$4:$F258,MATCH('Model 7'!$E63,Controls!$G$4:$G$200,0)),"-")</f>
        <v>-</v>
      </c>
      <c r="D63" s="342" t="str">
        <f>IFERROR(INDEX(Controls!$H$4:$H$200,MATCH('Model 7'!$E63,Controls!$G$4:$G$200,0)),"-")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6"/>
        <v>0</v>
      </c>
      <c r="S63" s="27">
        <f>IFERROR($Q63*$O63*Controls!$C$5,"-")</f>
        <v>0</v>
      </c>
      <c r="T63" s="27" t="str">
        <f>IFERROR(INDEX('Vendor Level Info'!$I$4:$I$50,MATCH(SUBSTITUTE(SUBSTITUTE('Model 7'!$D63,"_pre",""),"_post",""),'Vendor Level Info'!$F$4:$F$50,0)),"-")</f>
        <v>-</v>
      </c>
      <c r="U63" s="375">
        <f t="shared" si="7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8"/>
        <v>-</v>
      </c>
      <c r="Y63" s="77" t="str">
        <f>IFERROR(R63/INDEX('Vendor Level Info'!$N$4:$N$300,MATCH('Model 7'!$D63,'Vendor Level Info'!$M$4:$M$300,0)),"-")</f>
        <v>-</v>
      </c>
    </row>
    <row r="64" spans="2:25" x14ac:dyDescent="0.35">
      <c r="B64" s="341" t="str">
        <f>IFERROR(INDEX(Controls!$L$4:$L$100,MATCH('Model 7'!$D64,Controls!$J$4:$J$100,0)),"-")</f>
        <v>-</v>
      </c>
      <c r="C64" s="365" t="str">
        <f>IFERROR(INDEX(Controls!$F$4:$F259,MATCH('Model 7'!$E64,Controls!$G$4:$G$200,0)),"-")</f>
        <v>-</v>
      </c>
      <c r="D64" s="342" t="str">
        <f>IFERROR(INDEX(Controls!$H$4:$H$200,MATCH('Model 7'!$E64,Controls!$G$4:$G$200,0)),"-")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6"/>
        <v>0</v>
      </c>
      <c r="S64" s="27">
        <f>IFERROR($Q64*$O64*Controls!$C$5,"-")</f>
        <v>0</v>
      </c>
      <c r="T64" s="27" t="str">
        <f>IFERROR(INDEX('Vendor Level Info'!$I$4:$I$50,MATCH(SUBSTITUTE(SUBSTITUTE('Model 7'!$D64,"_pre",""),"_post",""),'Vendor Level Info'!$F$4:$F$50,0)),"-")</f>
        <v>-</v>
      </c>
      <c r="U64" s="375">
        <f t="shared" si="7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8"/>
        <v>-</v>
      </c>
      <c r="Y64" s="77" t="str">
        <f>IFERROR(R64/INDEX('Vendor Level Info'!$N$4:$N$300,MATCH('Model 7'!$D64,'Vendor Level Info'!$M$4:$M$300,0)),"-")</f>
        <v>-</v>
      </c>
    </row>
    <row r="65" spans="2:25" x14ac:dyDescent="0.35">
      <c r="B65" s="341" t="str">
        <f>IFERROR(INDEX(Controls!$L$4:$L$100,MATCH('Model 7'!$D65,Controls!$J$4:$J$100,0)),"-")</f>
        <v>-</v>
      </c>
      <c r="C65" s="365" t="str">
        <f>IFERROR(INDEX(Controls!$F$4:$F260,MATCH('Model 7'!$E65,Controls!$G$4:$G$200,0)),"-")</f>
        <v>-</v>
      </c>
      <c r="D65" s="342" t="str">
        <f>IFERROR(INDEX(Controls!$H$4:$H$200,MATCH('Model 7'!$E65,Controls!$G$4:$G$200,0)),"-")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6"/>
        <v>0</v>
      </c>
      <c r="S65" s="27">
        <f>IFERROR($Q65*$O65*Controls!$C$5,"-")</f>
        <v>0</v>
      </c>
      <c r="T65" s="27" t="str">
        <f>IFERROR(INDEX('Vendor Level Info'!$I$4:$I$50,MATCH(SUBSTITUTE(SUBSTITUTE('Model 7'!$D65,"_pre",""),"_post",""),'Vendor Level Info'!$F$4:$F$50,0)),"-")</f>
        <v>-</v>
      </c>
      <c r="U65" s="375">
        <f t="shared" si="7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8"/>
        <v>-</v>
      </c>
      <c r="Y65" s="77" t="str">
        <f>IFERROR(R65/INDEX('Vendor Level Info'!$N$4:$N$300,MATCH('Model 7'!$D65,'Vendor Level Info'!$M$4:$M$300,0)),"-")</f>
        <v>-</v>
      </c>
    </row>
    <row r="66" spans="2:25" x14ac:dyDescent="0.35">
      <c r="B66" s="341" t="str">
        <f>IFERROR(INDEX(Controls!$L$4:$L$100,MATCH('Model 7'!$D66,Controls!$J$4:$J$100,0)),"-")</f>
        <v>-</v>
      </c>
      <c r="C66" s="365" t="str">
        <f>IFERROR(INDEX(Controls!$F$4:$F261,MATCH('Model 7'!$E66,Controls!$G$4:$G$200,0)),"-")</f>
        <v>-</v>
      </c>
      <c r="D66" s="342" t="str">
        <f>IFERROR(INDEX(Controls!$H$4:$H$200,MATCH('Model 7'!$E66,Controls!$G$4:$G$200,0)),"-")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6"/>
        <v>0</v>
      </c>
      <c r="S66" s="27">
        <f>IFERROR($Q66*$O66*Controls!$C$5,"-")</f>
        <v>0</v>
      </c>
      <c r="T66" s="27" t="str">
        <f>IFERROR(INDEX('Vendor Level Info'!$I$4:$I$50,MATCH(SUBSTITUTE(SUBSTITUTE('Model 7'!$D66,"_pre",""),"_post",""),'Vendor Level Info'!$F$4:$F$50,0)),"-")</f>
        <v>-</v>
      </c>
      <c r="U66" s="375">
        <f t="shared" si="7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8"/>
        <v>-</v>
      </c>
      <c r="Y66" s="77" t="str">
        <f>IFERROR(R66/INDEX('Vendor Level Info'!$N$4:$N$300,MATCH('Model 7'!$D66,'Vendor Level Info'!$M$4:$M$300,0)),"-")</f>
        <v>-</v>
      </c>
    </row>
    <row r="67" spans="2:25" x14ac:dyDescent="0.35">
      <c r="B67" s="341" t="str">
        <f>IFERROR(INDEX(Controls!$L$4:$L$100,MATCH('Model 7'!$D67,Controls!$J$4:$J$100,0)),"-")</f>
        <v>-</v>
      </c>
      <c r="C67" s="365" t="str">
        <f>IFERROR(INDEX(Controls!$F$4:$F262,MATCH('Model 7'!$E67,Controls!$G$4:$G$200,0)),"-")</f>
        <v>-</v>
      </c>
      <c r="D67" s="342" t="str">
        <f>IFERROR(INDEX(Controls!$H$4:$H$200,MATCH('Model 7'!$E67,Controls!$G$4:$G$200,0)),"-")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6"/>
        <v>0</v>
      </c>
      <c r="S67" s="27">
        <f>IFERROR($Q67*$O67*Controls!$C$5,"-")</f>
        <v>0</v>
      </c>
      <c r="T67" s="27" t="str">
        <f>IFERROR(INDEX('Vendor Level Info'!$I$4:$I$50,MATCH(SUBSTITUTE(SUBSTITUTE('Model 7'!$D67,"_pre",""),"_post",""),'Vendor Level Info'!$F$4:$F$50,0)),"-")</f>
        <v>-</v>
      </c>
      <c r="U67" s="375">
        <f t="shared" si="7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8"/>
        <v>-</v>
      </c>
      <c r="Y67" s="77" t="str">
        <f>IFERROR(R67/INDEX('Vendor Level Info'!$N$4:$N$300,MATCH('Model 7'!$D67,'Vendor Level Info'!$M$4:$M$300,0)),"-")</f>
        <v>-</v>
      </c>
    </row>
    <row r="68" spans="2:25" x14ac:dyDescent="0.35">
      <c r="B68" s="341" t="str">
        <f>IFERROR(INDEX(Controls!$L$4:$L$100,MATCH('Model 7'!$D68,Controls!$J$4:$J$100,0)),"-")</f>
        <v>-</v>
      </c>
      <c r="C68" s="365" t="str">
        <f>IFERROR(INDEX(Controls!$F$4:$F263,MATCH('Model 7'!$E68,Controls!$G$4:$G$200,0)),"-")</f>
        <v>-</v>
      </c>
      <c r="D68" s="342" t="str">
        <f>IFERROR(INDEX(Controls!$H$4:$H$200,MATCH('Model 7'!$E68,Controls!$G$4:$G$200,0)),"-")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6"/>
        <v>0</v>
      </c>
      <c r="S68" s="27">
        <f>IFERROR($Q68*$O68*Controls!$C$5,"-")</f>
        <v>0</v>
      </c>
      <c r="T68" s="27" t="str">
        <f>IFERROR(INDEX('Vendor Level Info'!$I$4:$I$50,MATCH(SUBSTITUTE(SUBSTITUTE('Model 7'!$D68,"_pre",""),"_post",""),'Vendor Level Info'!$F$4:$F$50,0)),"-")</f>
        <v>-</v>
      </c>
      <c r="U68" s="375">
        <f t="shared" si="7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8"/>
        <v>-</v>
      </c>
      <c r="Y68" s="77" t="str">
        <f>IFERROR(R68/INDEX('Vendor Level Info'!$N$4:$N$300,MATCH('Model 7'!$D68,'Vendor Level Info'!$M$4:$M$300,0)),"-")</f>
        <v>-</v>
      </c>
    </row>
    <row r="69" spans="2:25" x14ac:dyDescent="0.35">
      <c r="B69" s="341" t="str">
        <f>IFERROR(INDEX(Controls!$L$4:$L$100,MATCH('Model 7'!$D69,Controls!$J$4:$J$100,0)),"-")</f>
        <v>-</v>
      </c>
      <c r="C69" s="365" t="str">
        <f>IFERROR(INDEX(Controls!$F$4:$F264,MATCH('Model 7'!$E69,Controls!$G$4:$G$200,0)),"-")</f>
        <v>-</v>
      </c>
      <c r="D69" s="342" t="str">
        <f>IFERROR(INDEX(Controls!$H$4:$H$200,MATCH('Model 7'!$E69,Controls!$G$4:$G$200,0)),"-")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6"/>
        <v>0</v>
      </c>
      <c r="S69" s="27">
        <f>IFERROR($Q69*$O69*Controls!$C$5,"-")</f>
        <v>0</v>
      </c>
      <c r="T69" s="27" t="str">
        <f>IFERROR(INDEX('Vendor Level Info'!$I$4:$I$50,MATCH(SUBSTITUTE(SUBSTITUTE('Model 7'!$D69,"_pre",""),"_post",""),'Vendor Level Info'!$F$4:$F$50,0)),"-")</f>
        <v>-</v>
      </c>
      <c r="U69" s="375">
        <f t="shared" si="7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ref="X69:X72" si="13">IFERROR(V69/W69,"-")</f>
        <v>-</v>
      </c>
      <c r="Y69" s="77" t="str">
        <f>IFERROR(R69/INDEX('Vendor Level Info'!$N$4:$N$300,MATCH('Model 7'!$D69,'Vendor Level Info'!$M$4:$M$300,0)),"-")</f>
        <v>-</v>
      </c>
    </row>
    <row r="70" spans="2:25" x14ac:dyDescent="0.35">
      <c r="B70" s="341" t="str">
        <f>IFERROR(INDEX(Controls!$L$4:$L$100,MATCH('Model 7'!$D70,Controls!$J$4:$J$100,0)),"-")</f>
        <v>-</v>
      </c>
      <c r="C70" s="365" t="str">
        <f>IFERROR(INDEX(Controls!$F$4:$F265,MATCH('Model 7'!$E70,Controls!$G$4:$G$200,0)),"-")</f>
        <v>-</v>
      </c>
      <c r="D70" s="342" t="str">
        <f>IFERROR(INDEX(Controls!$H$4:$H$200,MATCH('Model 7'!$E70,Controls!$G$4:$G$200,0)),"-")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7'!$D70,"_pre",""),"_post",""),'Vendor Level Info'!$F$4:$F$50,0)),"-")</f>
        <v>-</v>
      </c>
      <c r="U70" s="375">
        <f t="shared" si="7"/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 t="shared" si="13"/>
        <v>-</v>
      </c>
      <c r="Y70" s="77" t="str">
        <f>IFERROR(R70/INDEX('Vendor Level Info'!$N$4:$N$300,MATCH('Model 7'!$D70,'Vendor Level Info'!$M$4:$M$300,0)),"-")</f>
        <v>-</v>
      </c>
    </row>
    <row r="71" spans="2:25" x14ac:dyDescent="0.35">
      <c r="B71" s="341" t="str">
        <f>IFERROR(INDEX(Controls!$L$4:$L$100,MATCH('Model 7'!$D71,Controls!$J$4:$J$100,0)),"-")</f>
        <v>-</v>
      </c>
      <c r="C71" s="365" t="str">
        <f>IFERROR(INDEX(Controls!$F$4:$F266,MATCH('Model 7'!$E71,Controls!$G$4:$G$200,0)),"-")</f>
        <v>-</v>
      </c>
      <c r="D71" s="342" t="str">
        <f>IFERROR(INDEX(Controls!$H$4:$H$200,MATCH('Model 7'!$E71,Controls!$G$4:$G$200,0)),"-")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7'!$D71,"_pre",""),"_post",""),'Vendor Level Info'!$F$4:$F$50,0)),"-")</f>
        <v>-</v>
      </c>
      <c r="U71" s="375">
        <f t="shared" si="7"/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 t="shared" si="13"/>
        <v>-</v>
      </c>
      <c r="Y71" s="77" t="str">
        <f>IFERROR(R71/INDEX('Vendor Level Info'!$N$4:$N$300,MATCH('Model 7'!$D71,'Vendor Level Info'!$M$4:$M$300,0)),"-")</f>
        <v>-</v>
      </c>
    </row>
    <row r="72" spans="2:25" ht="15" thickBot="1" x14ac:dyDescent="0.4">
      <c r="B72" s="343" t="str">
        <f>IFERROR(INDEX(Controls!$L$4:$L$100,MATCH('Model 7'!$D72,Controls!$J$4:$J$100,0)),"-")</f>
        <v>-</v>
      </c>
      <c r="C72" s="366" t="str">
        <f>IFERROR(INDEX(Controls!$F$4:$F267,MATCH('Model 7'!$E72,Controls!$G$4:$G$200,0)),"-")</f>
        <v>-</v>
      </c>
      <c r="D72" s="344" t="str">
        <f>IFERROR(INDEX(Controls!$H$4:$H$200,MATCH('Model 7'!$E72,Controls!$G$4:$G$200,0)),"-")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7'!$D72,"_pre",""),"_post",""),'Vendor Level Info'!$F$4:$F$50,0)),"-")</f>
        <v>-</v>
      </c>
      <c r="U72" s="376">
        <f t="shared" si="7"/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 t="shared" si="13"/>
        <v>-</v>
      </c>
      <c r="Y72" s="78" t="str">
        <f>IFERROR(R72/INDEX('Vendor Level Info'!$N$4:$N$300,MATCH('Model 7'!$D72,'Vendor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523370-5A60-40C3-B43A-576C16CC98E2}">
          <x14:formula1>
            <xm:f>Controls!$U$3:$U$100</xm:f>
          </x14:formula1>
          <xm:sqref>E2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0CA8-A6B7-4CC0-95D2-074E59F264DF}">
  <sheetPr codeName="Sheet13"/>
  <dimension ref="A1:AV156"/>
  <sheetViews>
    <sheetView topLeftCell="AJ1" workbookViewId="0">
      <selection activeCell="AU1" sqref="AU1"/>
    </sheetView>
  </sheetViews>
  <sheetFormatPr defaultRowHeight="14.5" x14ac:dyDescent="0.35"/>
  <cols>
    <col min="1" max="1" width="12.54296875" bestFit="1" customWidth="1"/>
    <col min="2" max="3" width="9" bestFit="1" customWidth="1"/>
    <col min="4" max="4" width="12.08984375" bestFit="1" customWidth="1"/>
    <col min="5" max="5" width="8" bestFit="1" customWidth="1"/>
    <col min="6" max="6" width="9.54296875" bestFit="1" customWidth="1"/>
    <col min="7" max="7" width="11.81640625" bestFit="1" customWidth="1"/>
    <col min="8" max="8" width="12.453125" bestFit="1" customWidth="1"/>
    <col min="9" max="9" width="15.54296875" bestFit="1" customWidth="1"/>
    <col min="10" max="10" width="12.1796875" bestFit="1" customWidth="1"/>
    <col min="11" max="11" width="19.1796875" bestFit="1" customWidth="1"/>
    <col min="12" max="12" width="12.26953125" bestFit="1" customWidth="1"/>
    <col min="13" max="13" width="17.7265625" bestFit="1" customWidth="1"/>
    <col min="14" max="14" width="14.54296875" bestFit="1" customWidth="1"/>
    <col min="15" max="15" width="23.6328125" bestFit="1" customWidth="1"/>
    <col min="16" max="16" width="13.08984375" bestFit="1" customWidth="1"/>
    <col min="17" max="17" width="15.08984375" bestFit="1" customWidth="1"/>
    <col min="18" max="18" width="15.90625" bestFit="1" customWidth="1"/>
    <col min="19" max="19" width="18.36328125" bestFit="1" customWidth="1"/>
    <col min="20" max="20" width="11.81640625" bestFit="1" customWidth="1"/>
    <col min="21" max="21" width="12.453125" bestFit="1" customWidth="1"/>
    <col min="22" max="24" width="11.81640625" bestFit="1" customWidth="1"/>
    <col min="25" max="25" width="12.453125" bestFit="1" customWidth="1"/>
    <col min="26" max="27" width="11.81640625" bestFit="1" customWidth="1"/>
    <col min="28" max="29" width="12.453125" bestFit="1" customWidth="1"/>
    <col min="30" max="30" width="11.81640625" bestFit="1" customWidth="1"/>
    <col min="31" max="47" width="12.453125" bestFit="1" customWidth="1"/>
    <col min="48" max="48" width="12.08984375" bestFit="1" customWidth="1"/>
  </cols>
  <sheetData>
    <row r="1" spans="1:48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18</v>
      </c>
      <c r="J1" t="s">
        <v>257</v>
      </c>
      <c r="K1" t="s">
        <v>465</v>
      </c>
      <c r="L1" t="s">
        <v>276</v>
      </c>
      <c r="M1" t="s">
        <v>466</v>
      </c>
      <c r="N1" t="s">
        <v>453</v>
      </c>
      <c r="O1" t="s">
        <v>467</v>
      </c>
      <c r="P1" t="s">
        <v>19</v>
      </c>
      <c r="Q1" t="s">
        <v>468</v>
      </c>
      <c r="R1" t="s">
        <v>462</v>
      </c>
      <c r="S1" t="s">
        <v>469</v>
      </c>
      <c r="T1" t="s">
        <v>112</v>
      </c>
      <c r="U1" t="s">
        <v>358</v>
      </c>
      <c r="V1" t="s">
        <v>113</v>
      </c>
      <c r="W1" t="s">
        <v>111</v>
      </c>
      <c r="X1" t="s">
        <v>8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28</v>
      </c>
    </row>
    <row r="2" spans="1:48" x14ac:dyDescent="0.35">
      <c r="A2" t="str">
        <f>C2&amp;E2</f>
        <v>PARMS</v>
      </c>
      <c r="B2" t="s">
        <v>375</v>
      </c>
      <c r="C2" t="s">
        <v>376</v>
      </c>
      <c r="D2" t="s">
        <v>28</v>
      </c>
      <c r="G2">
        <v>22.036499929948828</v>
      </c>
      <c r="H2">
        <v>-1334.2568928917099</v>
      </c>
      <c r="I2">
        <v>0.69558785212805596</v>
      </c>
      <c r="J2">
        <v>2.3576869659169188E-4</v>
      </c>
      <c r="K2">
        <v>0.24686513231223628</v>
      </c>
      <c r="L2">
        <v>0.15199057835232729</v>
      </c>
      <c r="M2">
        <v>3.9469982064867784E-3</v>
      </c>
      <c r="N2">
        <v>5.5841100334176564E-4</v>
      </c>
      <c r="O2">
        <v>2.8149563767763341</v>
      </c>
      <c r="P2">
        <v>3.5083273321012826E-3</v>
      </c>
      <c r="Q2">
        <v>0.23252106834604711</v>
      </c>
      <c r="R2">
        <v>5.4380246632633536E-3</v>
      </c>
      <c r="S2">
        <v>-0.42951435202692562</v>
      </c>
      <c r="T2">
        <v>0.14603106609052929</v>
      </c>
      <c r="U2">
        <v>-5.7261543065277405E-3</v>
      </c>
      <c r="V2">
        <v>0.18387534038824646</v>
      </c>
      <c r="W2">
        <v>0.13786968146232489</v>
      </c>
      <c r="X2">
        <v>57.226008408459485</v>
      </c>
      <c r="Y2">
        <v>1274.8914594776597</v>
      </c>
      <c r="Z2">
        <v>1225.0241336124886</v>
      </c>
      <c r="AA2">
        <v>1165.8889822276144</v>
      </c>
      <c r="AB2">
        <v>1109.0585444628364</v>
      </c>
      <c r="AC2">
        <v>1049.4921266265876</v>
      </c>
      <c r="AD2">
        <v>1002.5562545572855</v>
      </c>
      <c r="AE2">
        <v>930.69919309742068</v>
      </c>
      <c r="AF2">
        <v>880.73888449073604</v>
      </c>
      <c r="AG2">
        <v>819.16981665660296</v>
      </c>
      <c r="AH2">
        <v>757.75480570776949</v>
      </c>
      <c r="AI2">
        <v>712.78279845638269</v>
      </c>
      <c r="AJ2">
        <v>649.64235722226374</v>
      </c>
      <c r="AK2">
        <v>589.20252578530324</v>
      </c>
      <c r="AL2">
        <v>540.13628909285762</v>
      </c>
      <c r="AM2">
        <v>474.19820406039344</v>
      </c>
      <c r="AN2">
        <v>419.57644001429418</v>
      </c>
      <c r="AO2">
        <v>362.74183651376774</v>
      </c>
      <c r="AP2">
        <v>304.68501873590287</v>
      </c>
      <c r="AQ2">
        <v>245.8391497166526</v>
      </c>
      <c r="AR2">
        <v>189.4083416620426</v>
      </c>
      <c r="AS2">
        <v>131.67651920848937</v>
      </c>
      <c r="AT2">
        <v>65.91768210711335</v>
      </c>
      <c r="AU2">
        <v>0</v>
      </c>
      <c r="AV2">
        <v>-1</v>
      </c>
    </row>
    <row r="3" spans="1:48" x14ac:dyDescent="0.35">
      <c r="A3" t="str">
        <f t="shared" ref="A3:A66" si="0">C3&amp;E3</f>
        <v>SEB</v>
      </c>
      <c r="B3" t="s">
        <v>375</v>
      </c>
      <c r="C3" t="s">
        <v>377</v>
      </c>
      <c r="D3" t="s">
        <v>28</v>
      </c>
      <c r="G3">
        <v>22.036499929948828</v>
      </c>
      <c r="H3">
        <v>52.450004852792432</v>
      </c>
      <c r="I3">
        <v>7.5130669866668E-3</v>
      </c>
      <c r="J3">
        <v>3.9510285663024248E-5</v>
      </c>
      <c r="K3">
        <v>1.926107824747772E-2</v>
      </c>
      <c r="L3">
        <v>5.219480799491567E-3</v>
      </c>
      <c r="M3">
        <v>9.9864570042314748E-4</v>
      </c>
      <c r="N3">
        <v>3.0447857893436801E-4</v>
      </c>
      <c r="O3">
        <v>0.70235625688941028</v>
      </c>
      <c r="P3">
        <v>5.4178177195924422E-4</v>
      </c>
      <c r="Q3">
        <v>7.8894766301298019E-2</v>
      </c>
      <c r="R3">
        <v>3.2741878817871615E-3</v>
      </c>
      <c r="S3">
        <v>6.8474675792481149E-2</v>
      </c>
      <c r="T3">
        <v>2.1534100297510999E-2</v>
      </c>
      <c r="U3">
        <v>2.664857422751648E-3</v>
      </c>
      <c r="V3">
        <v>1.328023201059713E-2</v>
      </c>
      <c r="W3">
        <v>8.4546154878123655E-3</v>
      </c>
      <c r="X3">
        <v>2.2288275130701818</v>
      </c>
      <c r="Y3">
        <v>50.233752978597444</v>
      </c>
      <c r="Z3">
        <v>48.001693222289276</v>
      </c>
      <c r="AA3">
        <v>45.792333855429604</v>
      </c>
      <c r="AB3">
        <v>43.590292731962094</v>
      </c>
      <c r="AC3">
        <v>41.360250117426965</v>
      </c>
      <c r="AD3">
        <v>39.167235572086355</v>
      </c>
      <c r="AE3">
        <v>36.881266730957613</v>
      </c>
      <c r="AF3">
        <v>34.679325400985952</v>
      </c>
      <c r="AG3">
        <v>32.476689820870327</v>
      </c>
      <c r="AH3">
        <v>30.242228273674204</v>
      </c>
      <c r="AI3">
        <v>27.99336885558154</v>
      </c>
      <c r="AJ3">
        <v>25.725480473391968</v>
      </c>
      <c r="AK3">
        <v>23.490433411069326</v>
      </c>
      <c r="AL3">
        <v>21.321903243371978</v>
      </c>
      <c r="AM3">
        <v>19.093997855006709</v>
      </c>
      <c r="AN3">
        <v>16.883982688185263</v>
      </c>
      <c r="AO3">
        <v>14.692063699783439</v>
      </c>
      <c r="AP3">
        <v>12.489786932620849</v>
      </c>
      <c r="AQ3">
        <v>10.273095688032711</v>
      </c>
      <c r="AR3">
        <v>8.0974554956546907</v>
      </c>
      <c r="AS3">
        <v>5.9346084830457384</v>
      </c>
      <c r="AT3">
        <v>3.9682890153595625</v>
      </c>
      <c r="AV3">
        <v>-1</v>
      </c>
    </row>
    <row r="4" spans="1:48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I4">
        <v>11.945047366662589</v>
      </c>
      <c r="J4">
        <v>3.6680268995578924</v>
      </c>
      <c r="K4">
        <v>7.1805761043204157</v>
      </c>
      <c r="L4">
        <v>7.5831850138510495</v>
      </c>
      <c r="M4">
        <v>7.4541467971587485</v>
      </c>
      <c r="N4">
        <v>1.4820161636523286</v>
      </c>
      <c r="O4">
        <v>6.3980424868065002</v>
      </c>
      <c r="P4">
        <v>3.1163390823765793</v>
      </c>
      <c r="Q4">
        <v>1.8656099894267137</v>
      </c>
      <c r="R4">
        <v>7.4814711811899484</v>
      </c>
      <c r="S4">
        <v>15.658166643033812</v>
      </c>
      <c r="T4">
        <v>2.5336618521018353</v>
      </c>
      <c r="U4">
        <v>6.9587211529901181</v>
      </c>
      <c r="V4">
        <v>3.439320957485664</v>
      </c>
      <c r="W4">
        <v>4.584628979484517</v>
      </c>
      <c r="X4">
        <v>4.7316665875569583</v>
      </c>
      <c r="Y4">
        <v>0.97533268158657171</v>
      </c>
      <c r="Z4">
        <v>1.0091899551112125</v>
      </c>
      <c r="AA4">
        <v>0.91246650653514905</v>
      </c>
      <c r="AB4">
        <v>0.90221634493047831</v>
      </c>
      <c r="AC4">
        <v>0.92376157934448744</v>
      </c>
      <c r="AD4">
        <v>0.98413486485359891</v>
      </c>
      <c r="AE4">
        <v>0.98973715162235543</v>
      </c>
      <c r="AF4">
        <v>1.0507306799237279</v>
      </c>
      <c r="AG4">
        <v>1.2104999522399931</v>
      </c>
      <c r="AH4">
        <v>1.2088906008838645</v>
      </c>
      <c r="AI4">
        <v>1.119863429812965</v>
      </c>
      <c r="AJ4">
        <v>1.2763386866045112</v>
      </c>
      <c r="AK4">
        <v>1.323567037661022</v>
      </c>
      <c r="AL4">
        <v>1.3602027943638297</v>
      </c>
      <c r="AM4">
        <v>1.4023798720700349</v>
      </c>
      <c r="AN4">
        <v>1.4729892904809097</v>
      </c>
      <c r="AO4">
        <v>1.5891467609540164</v>
      </c>
      <c r="AP4">
        <v>1.675332452827123</v>
      </c>
      <c r="AQ4">
        <v>1.7035103572421235</v>
      </c>
      <c r="AR4">
        <v>1.7642396159598617</v>
      </c>
      <c r="AS4">
        <v>1.9498363109215864</v>
      </c>
      <c r="AT4">
        <v>2.1432075912102722</v>
      </c>
      <c r="AU4">
        <v>1.9635305015547213</v>
      </c>
      <c r="AV4">
        <v>-1</v>
      </c>
    </row>
    <row r="5" spans="1:48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G5">
        <v>22.036499929954431</v>
      </c>
      <c r="H5">
        <v>-5.4148750694165262</v>
      </c>
      <c r="I5">
        <v>0.69558785212814345</v>
      </c>
      <c r="J5">
        <v>2.3576869659173801E-4</v>
      </c>
      <c r="K5">
        <v>0.24686513231220567</v>
      </c>
      <c r="L5">
        <v>0.15199057835235433</v>
      </c>
      <c r="M5">
        <v>3.9469982064825647E-3</v>
      </c>
      <c r="N5">
        <v>5.5841100333980812E-4</v>
      </c>
      <c r="O5">
        <v>2.8149563767727939</v>
      </c>
      <c r="P5">
        <v>3.5083273321073185E-3</v>
      </c>
      <c r="Q5">
        <v>0.23252106834742883</v>
      </c>
      <c r="R5">
        <v>5.4380246631792611E-3</v>
      </c>
      <c r="S5">
        <v>-0.42951435202811089</v>
      </c>
      <c r="T5">
        <v>0.14603106609069574</v>
      </c>
      <c r="U5">
        <v>-5.7261543064890874E-3</v>
      </c>
      <c r="V5">
        <v>0.18387534038835573</v>
      </c>
      <c r="W5">
        <v>0.1378696814624237</v>
      </c>
      <c r="X5">
        <v>1.8575909991957864</v>
      </c>
      <c r="Y5">
        <v>1.4178590646439542</v>
      </c>
      <c r="Z5">
        <v>6.9189506087431063</v>
      </c>
      <c r="AA5">
        <v>3.1522166330943175</v>
      </c>
      <c r="AB5">
        <v>1.6901962776340873</v>
      </c>
      <c r="AC5">
        <v>-2.507804149338531</v>
      </c>
      <c r="AD5">
        <v>5.9247411905766274</v>
      </c>
      <c r="AE5">
        <v>-10.563902859991526</v>
      </c>
      <c r="AF5">
        <v>-5.1557940574534564</v>
      </c>
      <c r="AG5">
        <v>-11.356444482286337</v>
      </c>
      <c r="AH5">
        <v>-17.403038021865694</v>
      </c>
      <c r="AI5">
        <v>-7.006627863985643</v>
      </c>
      <c r="AJ5">
        <v>-14.778651688827127</v>
      </c>
      <c r="AK5">
        <v>-19.850065716554642</v>
      </c>
      <c r="AL5">
        <v>-13.54788499972431</v>
      </c>
      <c r="AM5">
        <v>-24.117552622953877</v>
      </c>
      <c r="AN5">
        <v>-23.370899259736092</v>
      </c>
      <c r="AO5">
        <v>-24.837085351041544</v>
      </c>
      <c r="AP5">
        <v>-27.525485719620804</v>
      </c>
      <c r="AQ5">
        <v>-31.002937329603387</v>
      </c>
      <c r="AR5">
        <v>-32.065327974945006</v>
      </c>
      <c r="AS5">
        <v>-34.428733019239509</v>
      </c>
      <c r="AT5">
        <v>-44.819152711356956</v>
      </c>
      <c r="AU5">
        <v>-55.36841740917756</v>
      </c>
      <c r="AV5">
        <v>-1</v>
      </c>
    </row>
    <row r="6" spans="1:48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G6">
        <v>22.036499929954431</v>
      </c>
      <c r="H6">
        <v>0.92745408208571833</v>
      </c>
      <c r="I6">
        <v>7.5130669866703284E-3</v>
      </c>
      <c r="J6">
        <v>3.9510285663034744E-5</v>
      </c>
      <c r="K6">
        <v>1.9261078247483347E-2</v>
      </c>
      <c r="L6">
        <v>5.2194807994930953E-3</v>
      </c>
      <c r="M6">
        <v>9.9864570042340313E-4</v>
      </c>
      <c r="N6">
        <v>3.0447857893444472E-4</v>
      </c>
      <c r="O6">
        <v>0.7023562568895878</v>
      </c>
      <c r="P6">
        <v>5.41781771959374E-4</v>
      </c>
      <c r="Q6">
        <v>7.8894766301317767E-2</v>
      </c>
      <c r="R6">
        <v>3.2741878817881226E-3</v>
      </c>
      <c r="S6">
        <v>6.8474675792503631E-2</v>
      </c>
      <c r="T6">
        <v>2.1534100297516307E-2</v>
      </c>
      <c r="U6">
        <v>2.6648574227522885E-3</v>
      </c>
      <c r="V6">
        <v>1.3280232010600343E-2</v>
      </c>
      <c r="W6">
        <v>8.4546154878142963E-3</v>
      </c>
      <c r="X6">
        <v>9.754187876036946E-2</v>
      </c>
      <c r="Y6">
        <v>1.5340907818506495</v>
      </c>
      <c r="Z6">
        <v>1.5604905085190233</v>
      </c>
      <c r="AA6">
        <v>1.4838265509276538</v>
      </c>
      <c r="AB6">
        <v>1.4754687552253165</v>
      </c>
      <c r="AC6">
        <v>1.492982164410716</v>
      </c>
      <c r="AD6">
        <v>1.5409976654774187</v>
      </c>
      <c r="AE6">
        <v>1.5453775831965819</v>
      </c>
      <c r="AF6">
        <v>1.59228344046184</v>
      </c>
      <c r="AG6">
        <v>1.709059017925679</v>
      </c>
      <c r="AH6">
        <v>1.7079225489666365</v>
      </c>
      <c r="AI6">
        <v>1.643831139683932</v>
      </c>
      <c r="AJ6">
        <v>1.7549212729726116</v>
      </c>
      <c r="AK6">
        <v>1.7870950148029054</v>
      </c>
      <c r="AL6">
        <v>1.8116591977794607</v>
      </c>
      <c r="AM6">
        <v>1.8395326764737625</v>
      </c>
      <c r="AN6">
        <v>1.885273949463717</v>
      </c>
      <c r="AO6">
        <v>1.9581983280172519</v>
      </c>
      <c r="AP6">
        <v>2.0105976588999734</v>
      </c>
      <c r="AQ6">
        <v>2.0274355674796447</v>
      </c>
      <c r="AR6">
        <v>2.0632576159105778</v>
      </c>
      <c r="AS6">
        <v>2.1690709042317593</v>
      </c>
      <c r="AT6">
        <v>2.2740855118762315</v>
      </c>
      <c r="AU6">
        <v>2.176674542176257</v>
      </c>
      <c r="AV6">
        <v>-1</v>
      </c>
    </row>
    <row r="7" spans="1:48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I7">
        <v>9.029713207092291</v>
      </c>
      <c r="J7">
        <v>3.1397221227964889</v>
      </c>
      <c r="K7">
        <v>5.9129826891318924</v>
      </c>
      <c r="L7">
        <v>6.2096162517905302</v>
      </c>
      <c r="M7">
        <v>5.8852911722562622</v>
      </c>
      <c r="N7">
        <v>1.4039115059905347</v>
      </c>
      <c r="O7">
        <v>5.2364144747429391</v>
      </c>
      <c r="P7">
        <v>2.8527702328435462</v>
      </c>
      <c r="Q7">
        <v>1.7674406313374349</v>
      </c>
      <c r="R7">
        <v>6.2109052214000391</v>
      </c>
      <c r="S7">
        <v>10.700737282968531</v>
      </c>
      <c r="T7">
        <v>2.372367186372403</v>
      </c>
      <c r="U7">
        <v>5.8206575194243291</v>
      </c>
      <c r="V7">
        <v>3.0190882915058341</v>
      </c>
      <c r="W7">
        <v>3.9045794374695193</v>
      </c>
      <c r="X7">
        <v>3.5925796302747375</v>
      </c>
      <c r="Y7">
        <v>0.91927921762328213</v>
      </c>
      <c r="Z7">
        <v>0.95707526473570981</v>
      </c>
      <c r="AA7">
        <v>0.88439232206597762</v>
      </c>
      <c r="AB7">
        <v>0.87980451993295583</v>
      </c>
      <c r="AC7">
        <v>0.8973271537331986</v>
      </c>
      <c r="AD7">
        <v>0.93965100870919815</v>
      </c>
      <c r="AE7">
        <v>0.95104512089042659</v>
      </c>
      <c r="AF7">
        <v>0.99418236777822588</v>
      </c>
      <c r="AG7">
        <v>1.1027763765042211</v>
      </c>
      <c r="AH7">
        <v>1.1055886991909021</v>
      </c>
      <c r="AI7">
        <v>1.0620467660585533</v>
      </c>
      <c r="AJ7">
        <v>1.1719434425048523</v>
      </c>
      <c r="AK7">
        <v>1.207974784872758</v>
      </c>
      <c r="AL7">
        <v>1.2412529776572396</v>
      </c>
      <c r="AM7">
        <v>1.275752920864863</v>
      </c>
      <c r="AN7">
        <v>1.3279686327934792</v>
      </c>
      <c r="AO7">
        <v>1.4068407006988557</v>
      </c>
      <c r="AP7">
        <v>1.469760059577021</v>
      </c>
      <c r="AQ7">
        <v>1.5046048268537038</v>
      </c>
      <c r="AR7">
        <v>1.5560828617100497</v>
      </c>
      <c r="AS7">
        <v>1.6944944572736187</v>
      </c>
      <c r="AT7">
        <v>1.8356561438510439</v>
      </c>
      <c r="AU7">
        <v>1.7415987684155088</v>
      </c>
      <c r="AV7">
        <v>-1</v>
      </c>
    </row>
    <row r="8" spans="1:48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G8">
        <v>22.262411386270042</v>
      </c>
      <c r="H8">
        <v>-5.5980477840525351</v>
      </c>
      <c r="I8">
        <v>0.62270712837162689</v>
      </c>
      <c r="J8">
        <v>2.4125569947251003E-4</v>
      </c>
      <c r="K8">
        <v>0.31149143928038447</v>
      </c>
      <c r="L8">
        <v>0.14829058805305842</v>
      </c>
      <c r="M8">
        <v>2.8661137593883478E-3</v>
      </c>
      <c r="N8">
        <v>6.4139522358228887E-4</v>
      </c>
      <c r="O8">
        <v>3.09233647691104</v>
      </c>
      <c r="P8">
        <v>4.120608522318458E-3</v>
      </c>
      <c r="Q8">
        <v>0.34057855410048393</v>
      </c>
      <c r="R8">
        <v>1.3617862961347739E-2</v>
      </c>
      <c r="S8">
        <v>-0.22854961144860833</v>
      </c>
      <c r="T8">
        <v>0.14517330845223972</v>
      </c>
      <c r="U8">
        <v>-4.8460326351869293E-4</v>
      </c>
      <c r="V8">
        <v>0.18298553460668832</v>
      </c>
      <c r="W8">
        <v>0.14619716794533819</v>
      </c>
      <c r="X8">
        <v>1.5910570272887876</v>
      </c>
      <c r="Y8">
        <v>1.1409460778252196</v>
      </c>
      <c r="Z8">
        <v>6.9127009351980497</v>
      </c>
      <c r="AA8">
        <v>2.7912127470832075</v>
      </c>
      <c r="AB8">
        <v>0.82938432507279947</v>
      </c>
      <c r="AC8">
        <v>-2.6383297844379539</v>
      </c>
      <c r="AD8">
        <v>4.9133644501543383</v>
      </c>
      <c r="AE8">
        <v>-9.5118130846438653</v>
      </c>
      <c r="AF8">
        <v>-4.4624666674890161</v>
      </c>
      <c r="AG8">
        <v>-11.068014279509288</v>
      </c>
      <c r="AH8">
        <v>-16.351688726284035</v>
      </c>
      <c r="AI8">
        <v>-5.4199739008629964</v>
      </c>
      <c r="AJ8">
        <v>-12.137683162252282</v>
      </c>
      <c r="AK8">
        <v>-16.174362752166342</v>
      </c>
      <c r="AL8">
        <v>-9.9440679342065721</v>
      </c>
      <c r="AM8">
        <v>-20.276358201782504</v>
      </c>
      <c r="AN8">
        <v>-19.679578843293577</v>
      </c>
      <c r="AO8">
        <v>-21.347359459214267</v>
      </c>
      <c r="AP8">
        <v>-23.650084154343336</v>
      </c>
      <c r="AQ8">
        <v>-25.981814741534283</v>
      </c>
      <c r="AR8">
        <v>-27.307815929461416</v>
      </c>
      <c r="AS8">
        <v>-28.885728348498329</v>
      </c>
      <c r="AT8">
        <v>-37.783207175080562</v>
      </c>
      <c r="AU8">
        <v>-46.970575209869054</v>
      </c>
      <c r="AV8">
        <v>-1</v>
      </c>
    </row>
    <row r="9" spans="1:48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G9">
        <v>22.262411386270042</v>
      </c>
      <c r="H9">
        <v>0.88355011323570376</v>
      </c>
      <c r="I9">
        <v>6.5991786987673953E-3</v>
      </c>
      <c r="J9">
        <v>3.6929132658630403E-5</v>
      </c>
      <c r="K9">
        <v>1.7657688127121006E-2</v>
      </c>
      <c r="L9">
        <v>4.7715935925298839E-3</v>
      </c>
      <c r="M9">
        <v>8.9644991511415688E-4</v>
      </c>
      <c r="N9">
        <v>2.9938478678459378E-4</v>
      </c>
      <c r="O9">
        <v>0.64191938440688134</v>
      </c>
      <c r="P9">
        <v>5.2367883358888279E-4</v>
      </c>
      <c r="Q9">
        <v>7.7578212650576267E-2</v>
      </c>
      <c r="R9">
        <v>3.0138187570882026E-3</v>
      </c>
      <c r="S9">
        <v>5.7186822662332576E-2</v>
      </c>
      <c r="T9">
        <v>2.1051010449039134E-2</v>
      </c>
      <c r="U9">
        <v>2.4622087580661095E-3</v>
      </c>
      <c r="V9">
        <v>1.257004416775374E-2</v>
      </c>
      <c r="W9">
        <v>7.8824002225331685E-3</v>
      </c>
      <c r="X9">
        <v>8.5865131195446032E-2</v>
      </c>
      <c r="Y9">
        <v>1.5046239840520619</v>
      </c>
      <c r="Z9">
        <v>1.5352436345371541</v>
      </c>
      <c r="AA9">
        <v>1.475797400581359</v>
      </c>
      <c r="AB9">
        <v>1.4719645597239035</v>
      </c>
      <c r="AC9">
        <v>1.4865504895785215</v>
      </c>
      <c r="AD9">
        <v>1.5212043247631959</v>
      </c>
      <c r="AE9">
        <v>1.5303995179175687</v>
      </c>
      <c r="AF9">
        <v>1.5647223557283823</v>
      </c>
      <c r="AG9">
        <v>1.64796500978472</v>
      </c>
      <c r="AH9">
        <v>1.6500650086718762</v>
      </c>
      <c r="AI9">
        <v>1.6172459778341208</v>
      </c>
      <c r="AJ9">
        <v>1.6988599805380804</v>
      </c>
      <c r="AK9">
        <v>1.7247779593444557</v>
      </c>
      <c r="AL9">
        <v>1.7483742876844015</v>
      </c>
      <c r="AM9">
        <v>1.7725053101954724</v>
      </c>
      <c r="AN9">
        <v>1.80841527934876</v>
      </c>
      <c r="AO9">
        <v>1.8613443330355632</v>
      </c>
      <c r="AP9">
        <v>1.9025123294702948</v>
      </c>
      <c r="AQ9">
        <v>1.9249324094644269</v>
      </c>
      <c r="AR9">
        <v>1.9575849570597106</v>
      </c>
      <c r="AS9">
        <v>2.0427928804226227</v>
      </c>
      <c r="AT9">
        <v>2.1261794945366024</v>
      </c>
      <c r="AU9">
        <v>2.0709914872387301</v>
      </c>
      <c r="AV9">
        <v>-1</v>
      </c>
    </row>
    <row r="10" spans="1:48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I10">
        <v>7.1017206982335406</v>
      </c>
      <c r="J10">
        <v>2.7454262288135984</v>
      </c>
      <c r="K10">
        <v>5.0037594963562064</v>
      </c>
      <c r="L10">
        <v>5.205343345812337</v>
      </c>
      <c r="M10">
        <v>4.8440381320870998</v>
      </c>
      <c r="N10">
        <v>1.3376910803860407</v>
      </c>
      <c r="O10">
        <v>4.4169112847726302</v>
      </c>
      <c r="P10">
        <v>2.6318456896095923</v>
      </c>
      <c r="Q10">
        <v>1.6827224168228194</v>
      </c>
      <c r="R10">
        <v>5.2556297780513406</v>
      </c>
      <c r="S10">
        <v>7.8370713846918898</v>
      </c>
      <c r="T10">
        <v>2.2326876528852471</v>
      </c>
      <c r="U10">
        <v>4.9608871748094465</v>
      </c>
      <c r="V10">
        <v>2.6840919873932032</v>
      </c>
      <c r="W10">
        <v>3.3949929976897617</v>
      </c>
      <c r="X10">
        <v>2.8622784632711364</v>
      </c>
      <c r="Y10">
        <v>0.8793513156795747</v>
      </c>
      <c r="Z10">
        <v>0.91904501230880975</v>
      </c>
      <c r="AA10">
        <v>0.860862708854639</v>
      </c>
      <c r="AB10">
        <v>0.85987386887007455</v>
      </c>
      <c r="AC10">
        <v>0.87509333294930713</v>
      </c>
      <c r="AD10">
        <v>0.90701744732402212</v>
      </c>
      <c r="AE10">
        <v>0.92047674401555646</v>
      </c>
      <c r="AF10">
        <v>0.95319202876594011</v>
      </c>
      <c r="AG10">
        <v>1.0319782106954307</v>
      </c>
      <c r="AH10">
        <v>1.037041310407617</v>
      </c>
      <c r="AI10">
        <v>1.016484935322582</v>
      </c>
      <c r="AJ10">
        <v>1.0971300783839151</v>
      </c>
      <c r="AK10">
        <v>1.1257414355312758</v>
      </c>
      <c r="AL10">
        <v>1.1566299586688862</v>
      </c>
      <c r="AM10">
        <v>1.185339203817307</v>
      </c>
      <c r="AN10">
        <v>1.2258148634847088</v>
      </c>
      <c r="AO10">
        <v>1.2828147567395543</v>
      </c>
      <c r="AP10">
        <v>1.3305707795198085</v>
      </c>
      <c r="AQ10">
        <v>1.3655612585243646</v>
      </c>
      <c r="AR10">
        <v>1.4100625933421764</v>
      </c>
      <c r="AS10">
        <v>1.5162828649962641</v>
      </c>
      <c r="AT10">
        <v>1.6254920070559378</v>
      </c>
      <c r="AU10">
        <v>1.5784490403020941</v>
      </c>
      <c r="AV10">
        <v>-1</v>
      </c>
    </row>
    <row r="11" spans="1:48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G11">
        <v>22.728419689492966</v>
      </c>
      <c r="H11">
        <v>-5.8078129670464005</v>
      </c>
      <c r="I11">
        <v>0.56710939877168909</v>
      </c>
      <c r="J11">
        <v>2.4433984409103372E-4</v>
      </c>
      <c r="K11">
        <v>0.35530304399049795</v>
      </c>
      <c r="L11">
        <v>0.14519995145499368</v>
      </c>
      <c r="M11">
        <v>2.2355521843930855E-3</v>
      </c>
      <c r="N11">
        <v>7.1975946466065256E-4</v>
      </c>
      <c r="O11">
        <v>3.4435038694819093</v>
      </c>
      <c r="P11">
        <v>4.6652375246129469E-3</v>
      </c>
      <c r="Q11">
        <v>0.42712993729560511</v>
      </c>
      <c r="R11">
        <v>1.9785286027202583E-2</v>
      </c>
      <c r="S11">
        <v>-8.9288940042049153E-2</v>
      </c>
      <c r="T11">
        <v>0.14683109745153219</v>
      </c>
      <c r="U11">
        <v>3.8461901988284006E-3</v>
      </c>
      <c r="V11">
        <v>0.18139373074941126</v>
      </c>
      <c r="W11">
        <v>0.1528803816324088</v>
      </c>
      <c r="X11">
        <v>1.3847405787896885</v>
      </c>
      <c r="Y11">
        <v>0.88990093598376585</v>
      </c>
      <c r="Z11">
        <v>6.7717173900182246</v>
      </c>
      <c r="AA11">
        <v>2.4548885446144615</v>
      </c>
      <c r="AB11">
        <v>0.21794397728409773</v>
      </c>
      <c r="AC11">
        <v>-2.6468611440057637</v>
      </c>
      <c r="AD11">
        <v>4.2458292693647683</v>
      </c>
      <c r="AE11">
        <v>-8.6528193259581379</v>
      </c>
      <c r="AF11">
        <v>-3.8764038452981073</v>
      </c>
      <c r="AG11">
        <v>-10.693665985803026</v>
      </c>
      <c r="AH11">
        <v>-15.415685269177461</v>
      </c>
      <c r="AI11">
        <v>-4.2339838722086185</v>
      </c>
      <c r="AJ11">
        <v>-10.098233018323169</v>
      </c>
      <c r="AK11">
        <v>-13.359490998053966</v>
      </c>
      <c r="AL11">
        <v>-7.2153905154660531</v>
      </c>
      <c r="AM11">
        <v>-17.357571446403419</v>
      </c>
      <c r="AN11">
        <v>-16.871820466413325</v>
      </c>
      <c r="AO11">
        <v>-18.667258276628584</v>
      </c>
      <c r="AP11">
        <v>-20.715557303027595</v>
      </c>
      <c r="AQ11">
        <v>-22.231261097207916</v>
      </c>
      <c r="AR11">
        <v>-23.760843781116566</v>
      </c>
      <c r="AS11">
        <v>-24.783379703954949</v>
      </c>
      <c r="AT11">
        <v>-32.549618564106545</v>
      </c>
      <c r="AU11">
        <v>-40.700521076771778</v>
      </c>
      <c r="AV11">
        <v>-1</v>
      </c>
    </row>
    <row r="12" spans="1:48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G12">
        <v>22.728419689492966</v>
      </c>
      <c r="H12">
        <v>0.86247819953221772</v>
      </c>
      <c r="I12">
        <v>5.9749151295074923E-3</v>
      </c>
      <c r="J12">
        <v>3.5255382165224908E-5</v>
      </c>
      <c r="K12">
        <v>1.6583484465070134E-2</v>
      </c>
      <c r="L12">
        <v>4.4601841764588101E-3</v>
      </c>
      <c r="M12">
        <v>8.3031496678613603E-4</v>
      </c>
      <c r="N12">
        <v>2.9835602558860995E-4</v>
      </c>
      <c r="O12">
        <v>0.60189378340390087</v>
      </c>
      <c r="P12">
        <v>5.1352178349378219E-4</v>
      </c>
      <c r="Q12">
        <v>7.7280625539016032E-2</v>
      </c>
      <c r="R12">
        <v>2.830408365973943E-3</v>
      </c>
      <c r="S12">
        <v>4.996467356722642E-2</v>
      </c>
      <c r="T12">
        <v>2.0849373735545268E-2</v>
      </c>
      <c r="U12">
        <v>2.3206816051885124E-3</v>
      </c>
      <c r="V12">
        <v>1.2100258015679606E-2</v>
      </c>
      <c r="W12">
        <v>7.5039136609998999E-3</v>
      </c>
      <c r="X12">
        <v>7.8246805135213288E-2</v>
      </c>
      <c r="Y12">
        <v>1.5023893783765307</v>
      </c>
      <c r="Z12">
        <v>1.5359238595580362</v>
      </c>
      <c r="AA12">
        <v>1.4865113972796369</v>
      </c>
      <c r="AB12">
        <v>1.4856574026499729</v>
      </c>
      <c r="AC12">
        <v>1.4987475399188031</v>
      </c>
      <c r="AD12">
        <v>1.5258404234462353</v>
      </c>
      <c r="AE12">
        <v>1.5371197613296341</v>
      </c>
      <c r="AF12">
        <v>1.5641971728600497</v>
      </c>
      <c r="AG12">
        <v>1.6275583200057477</v>
      </c>
      <c r="AH12">
        <v>1.6315460046804393</v>
      </c>
      <c r="AI12">
        <v>1.6152947033704967</v>
      </c>
      <c r="AJ12">
        <v>1.6781483741430052</v>
      </c>
      <c r="AK12">
        <v>1.6998892266917136</v>
      </c>
      <c r="AL12">
        <v>1.7230525158003025</v>
      </c>
      <c r="AM12">
        <v>1.7443057801373489</v>
      </c>
      <c r="AN12">
        <v>1.7738371132255573</v>
      </c>
      <c r="AO12">
        <v>1.8146098721407602</v>
      </c>
      <c r="AP12">
        <v>1.848077955111423</v>
      </c>
      <c r="AQ12">
        <v>1.872220038805894</v>
      </c>
      <c r="AR12">
        <v>1.9024817154422282</v>
      </c>
      <c r="AS12">
        <v>1.9728379307254602</v>
      </c>
      <c r="AT12">
        <v>2.0426488546350767</v>
      </c>
      <c r="AU12">
        <v>2.0128739453726001</v>
      </c>
      <c r="AV12">
        <v>-1</v>
      </c>
    </row>
    <row r="13" spans="1:48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I13">
        <v>5.7529772252734954</v>
      </c>
      <c r="J13">
        <v>2.4386291500652026</v>
      </c>
      <c r="K13">
        <v>4.3179712650533926</v>
      </c>
      <c r="L13">
        <v>4.4417541087743135</v>
      </c>
      <c r="M13">
        <v>4.1001129887252672</v>
      </c>
      <c r="N13">
        <v>1.2799447607897596</v>
      </c>
      <c r="O13">
        <v>3.8074395481113252</v>
      </c>
      <c r="P13">
        <v>2.4427455611801121</v>
      </c>
      <c r="Q13">
        <v>1.6078009958831354</v>
      </c>
      <c r="R13">
        <v>4.5165094954733922</v>
      </c>
      <c r="S13">
        <v>6.0246335214243709</v>
      </c>
      <c r="T13">
        <v>2.1091545906815146</v>
      </c>
      <c r="U13">
        <v>4.2918716451415495</v>
      </c>
      <c r="V13">
        <v>2.4117780350831839</v>
      </c>
      <c r="W13">
        <v>2.9969112510470337</v>
      </c>
      <c r="X13">
        <v>2.3596194832473172</v>
      </c>
      <c r="Y13">
        <v>0.84816036697082831</v>
      </c>
      <c r="Z13">
        <v>0.88851463190223179</v>
      </c>
      <c r="AA13">
        <v>0.84005770950434744</v>
      </c>
      <c r="AB13">
        <v>0.84151041727487552</v>
      </c>
      <c r="AC13">
        <v>0.85525499210418088</v>
      </c>
      <c r="AD13">
        <v>0.8806089013987396</v>
      </c>
      <c r="AE13">
        <v>0.89460843521885969</v>
      </c>
      <c r="AF13">
        <v>0.92068049443873357</v>
      </c>
      <c r="AG13">
        <v>0.98046832742973411</v>
      </c>
      <c r="AH13">
        <v>0.98677970140837434</v>
      </c>
      <c r="AI13">
        <v>0.97877081186073778</v>
      </c>
      <c r="AJ13">
        <v>1.0396988778780167</v>
      </c>
      <c r="AK13">
        <v>1.0631245309485811</v>
      </c>
      <c r="AL13">
        <v>1.0920818269741244</v>
      </c>
      <c r="AM13">
        <v>1.1163158907895732</v>
      </c>
      <c r="AN13">
        <v>1.1486975998801205</v>
      </c>
      <c r="AO13">
        <v>1.1916892544160715</v>
      </c>
      <c r="AP13">
        <v>1.2289808785396124</v>
      </c>
      <c r="AQ13">
        <v>1.2618501632397723</v>
      </c>
      <c r="AR13">
        <v>1.3007168279173875</v>
      </c>
      <c r="AS13">
        <v>1.3838832222740103</v>
      </c>
      <c r="AT13">
        <v>1.472216227305003</v>
      </c>
      <c r="AU13">
        <v>1.452480639071988</v>
      </c>
      <c r="AV13">
        <v>-1</v>
      </c>
    </row>
    <row r="14" spans="1:48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G14">
        <v>23.270943502389159</v>
      </c>
      <c r="H14">
        <v>-6.0375961993546987</v>
      </c>
      <c r="I14">
        <v>0.5231384432286369</v>
      </c>
      <c r="J14">
        <v>2.4627587001907134E-4</v>
      </c>
      <c r="K14">
        <v>0.38597394462249018</v>
      </c>
      <c r="L14">
        <v>0.14248862505640686</v>
      </c>
      <c r="M14">
        <v>1.8704616550603915E-3</v>
      </c>
      <c r="N14">
        <v>7.9641238132283445E-4</v>
      </c>
      <c r="O14">
        <v>3.8068169153305429</v>
      </c>
      <c r="P14">
        <v>5.1496110738859704E-3</v>
      </c>
      <c r="Q14">
        <v>0.49869207271537253</v>
      </c>
      <c r="R14">
        <v>2.4591708784079489E-2</v>
      </c>
      <c r="S14">
        <v>1.3310632490911276E-2</v>
      </c>
      <c r="T14">
        <v>0.14995649826131091</v>
      </c>
      <c r="U14">
        <v>7.4678494574807732E-3</v>
      </c>
      <c r="V14">
        <v>0.17948100482980742</v>
      </c>
      <c r="W14">
        <v>0.15824584495425117</v>
      </c>
      <c r="X14">
        <v>1.2211300732008008</v>
      </c>
      <c r="Y14">
        <v>0.67967669597261615</v>
      </c>
      <c r="Z14">
        <v>6.578081273528503</v>
      </c>
      <c r="AA14">
        <v>2.1571452792065529</v>
      </c>
      <c r="AB14">
        <v>-0.23384842768008501</v>
      </c>
      <c r="AC14">
        <v>-2.5950023297361158</v>
      </c>
      <c r="AD14">
        <v>3.7793432084477936</v>
      </c>
      <c r="AE14">
        <v>-7.9416836823089385</v>
      </c>
      <c r="AF14">
        <v>-3.3858140820639488</v>
      </c>
      <c r="AG14">
        <v>-10.308695589584913</v>
      </c>
      <c r="AH14">
        <v>-14.599486429189223</v>
      </c>
      <c r="AI14">
        <v>-3.3127673290991604</v>
      </c>
      <c r="AJ14">
        <v>-8.4834489249426284</v>
      </c>
      <c r="AK14">
        <v>-11.143221152552337</v>
      </c>
      <c r="AL14">
        <v>-5.0924324543518198</v>
      </c>
      <c r="AM14">
        <v>-15.074896402851824</v>
      </c>
      <c r="AN14">
        <v>-14.677646059619436</v>
      </c>
      <c r="AO14">
        <v>-16.562349971707857</v>
      </c>
      <c r="AP14">
        <v>-18.438973863461037</v>
      </c>
      <c r="AQ14">
        <v>-19.347363223602571</v>
      </c>
      <c r="AR14">
        <v>-21.04167739823389</v>
      </c>
      <c r="AS14">
        <v>-21.66043960506482</v>
      </c>
      <c r="AT14">
        <v>-28.539580085033823</v>
      </c>
      <c r="AU14">
        <v>-35.851110512844294</v>
      </c>
      <c r="AV14">
        <v>-1</v>
      </c>
    </row>
    <row r="15" spans="1:48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G15">
        <v>23.270943502389159</v>
      </c>
      <c r="H15">
        <v>0.85159484361069315</v>
      </c>
      <c r="I15">
        <v>5.5060610907721732E-3</v>
      </c>
      <c r="J15">
        <v>3.4020302387656367E-5</v>
      </c>
      <c r="K15">
        <v>1.5772923614707585E-2</v>
      </c>
      <c r="L15">
        <v>4.2184228430398249E-3</v>
      </c>
      <c r="M15">
        <v>7.8213505953260226E-4</v>
      </c>
      <c r="N15">
        <v>2.988114690863176E-4</v>
      </c>
      <c r="O15">
        <v>0.5721656475181075</v>
      </c>
      <c r="P15">
        <v>5.0653857923414021E-4</v>
      </c>
      <c r="Q15">
        <v>7.7343761020445517E-2</v>
      </c>
      <c r="R15">
        <v>2.6864757970438006E-3</v>
      </c>
      <c r="S15">
        <v>4.4853488032388783E-2</v>
      </c>
      <c r="T15">
        <v>2.0748083487459348E-2</v>
      </c>
      <c r="U15">
        <v>2.2100596677449465E-3</v>
      </c>
      <c r="V15">
        <v>1.1743819091209969E-2</v>
      </c>
      <c r="W15">
        <v>7.2185518396049655E-3</v>
      </c>
      <c r="X15">
        <v>7.2740521606635605E-2</v>
      </c>
      <c r="Y15">
        <v>1.5107236730164828</v>
      </c>
      <c r="Z15">
        <v>1.5462451104157506</v>
      </c>
      <c r="AA15">
        <v>1.5034902226349769</v>
      </c>
      <c r="AB15">
        <v>1.504789650321896</v>
      </c>
      <c r="AC15">
        <v>1.5170289063786899</v>
      </c>
      <c r="AD15">
        <v>1.5393507329159049</v>
      </c>
      <c r="AE15">
        <v>1.5515384463550588</v>
      </c>
      <c r="AF15">
        <v>1.5739847432483158</v>
      </c>
      <c r="AG15">
        <v>1.6242872367904819</v>
      </c>
      <c r="AH15">
        <v>1.6295067014781075</v>
      </c>
      <c r="AI15">
        <v>1.6228805379407443</v>
      </c>
      <c r="AJ15">
        <v>1.6726298187272579</v>
      </c>
      <c r="AK15">
        <v>1.691368028326649</v>
      </c>
      <c r="AL15">
        <v>1.7142479443604812</v>
      </c>
      <c r="AM15">
        <v>1.7331637650833902</v>
      </c>
      <c r="AN15">
        <v>1.7581215775015324</v>
      </c>
      <c r="AO15">
        <v>1.7907194835998865</v>
      </c>
      <c r="AP15">
        <v>1.8185222126097784</v>
      </c>
      <c r="AQ15">
        <v>1.8426800816023874</v>
      </c>
      <c r="AR15">
        <v>1.8708433593563025</v>
      </c>
      <c r="AS15">
        <v>1.9297265376589166</v>
      </c>
      <c r="AT15">
        <v>1.9903609729859932</v>
      </c>
      <c r="AU15">
        <v>1.9769752088927384</v>
      </c>
      <c r="AV15">
        <v>-1</v>
      </c>
    </row>
    <row r="16" spans="1:48" x14ac:dyDescent="0.35">
      <c r="A16" t="str">
        <f t="shared" si="0"/>
        <v>RIDGEVIF0.04</v>
      </c>
      <c r="B16" t="s">
        <v>375</v>
      </c>
      <c r="C16" t="s">
        <v>378</v>
      </c>
      <c r="D16" t="s">
        <v>28</v>
      </c>
      <c r="E16">
        <v>0.04</v>
      </c>
      <c r="I16">
        <v>4.7686913375695639</v>
      </c>
      <c r="J16">
        <v>2.1928432303751522</v>
      </c>
      <c r="K16">
        <v>3.7817722612599511</v>
      </c>
      <c r="L16">
        <v>3.8444525754363892</v>
      </c>
      <c r="M16">
        <v>3.5412321564331863</v>
      </c>
      <c r="N16">
        <v>1.2286226169807095</v>
      </c>
      <c r="O16">
        <v>3.3367650280388301</v>
      </c>
      <c r="P16">
        <v>2.2783448039519087</v>
      </c>
      <c r="Q16">
        <v>1.5404082219110713</v>
      </c>
      <c r="R16">
        <v>3.9312630458230235</v>
      </c>
      <c r="S16">
        <v>4.7998111471207761</v>
      </c>
      <c r="T16">
        <v>1.9983863060257996</v>
      </c>
      <c r="U16">
        <v>3.7590239666686407</v>
      </c>
      <c r="V16">
        <v>2.1867300974582156</v>
      </c>
      <c r="W16">
        <v>2.6769335559982124</v>
      </c>
      <c r="X16">
        <v>1.995613685061522</v>
      </c>
      <c r="Y16">
        <v>0.82225338425286276</v>
      </c>
      <c r="Z16">
        <v>0.86250055751997923</v>
      </c>
      <c r="AA16">
        <v>0.82109074847513297</v>
      </c>
      <c r="AB16">
        <v>0.82426859167426914</v>
      </c>
      <c r="AC16">
        <v>0.83698277369710894</v>
      </c>
      <c r="AD16">
        <v>0.85790019516212246</v>
      </c>
      <c r="AE16">
        <v>0.87177481961663839</v>
      </c>
      <c r="AF16">
        <v>0.8933306810519609</v>
      </c>
      <c r="AG16">
        <v>0.94020731194950158</v>
      </c>
      <c r="AH16">
        <v>0.94723980669082974</v>
      </c>
      <c r="AI16">
        <v>0.94643069840324734</v>
      </c>
      <c r="AJ16">
        <v>0.99340099032433449</v>
      </c>
      <c r="AK16">
        <v>1.0130455489866423</v>
      </c>
      <c r="AL16">
        <v>1.040321313753128</v>
      </c>
      <c r="AM16">
        <v>1.0610236684305896</v>
      </c>
      <c r="AN16">
        <v>1.0875223602618276</v>
      </c>
      <c r="AO16">
        <v>1.1209621329400115</v>
      </c>
      <c r="AP16">
        <v>1.1507178764990027</v>
      </c>
      <c r="AQ16">
        <v>1.1807572198973846</v>
      </c>
      <c r="AR16">
        <v>1.2149167737987288</v>
      </c>
      <c r="AS16">
        <v>1.2809753097724255</v>
      </c>
      <c r="AT16">
        <v>1.3549248777856333</v>
      </c>
      <c r="AU16">
        <v>1.3515785652557544</v>
      </c>
      <c r="AV16">
        <v>-1</v>
      </c>
    </row>
    <row r="17" spans="1:48" x14ac:dyDescent="0.35">
      <c r="A17" t="str">
        <f t="shared" si="0"/>
        <v>RIDGE0.04</v>
      </c>
      <c r="B17" t="s">
        <v>375</v>
      </c>
      <c r="C17" t="s">
        <v>379</v>
      </c>
      <c r="D17" t="s">
        <v>28</v>
      </c>
      <c r="E17">
        <v>0.04</v>
      </c>
      <c r="G17">
        <v>23.821007446583131</v>
      </c>
      <c r="H17">
        <v>-6.2771545634716128</v>
      </c>
      <c r="I17">
        <v>0.48739385028876753</v>
      </c>
      <c r="J17">
        <v>2.4758735578806282E-4</v>
      </c>
      <c r="K17">
        <v>0.40791222373877639</v>
      </c>
      <c r="L17">
        <v>0.1400481227616554</v>
      </c>
      <c r="M17">
        <v>1.6724687523108511E-3</v>
      </c>
      <c r="N17">
        <v>8.7189178114945552E-4</v>
      </c>
      <c r="O17">
        <v>4.1581565917818777</v>
      </c>
      <c r="P17">
        <v>5.5818238295711848E-3</v>
      </c>
      <c r="Q17">
        <v>0.55928425514472668</v>
      </c>
      <c r="R17">
        <v>2.8434044392986944E-2</v>
      </c>
      <c r="S17">
        <v>9.2336262237320582E-2</v>
      </c>
      <c r="T17">
        <v>0.15397294529890293</v>
      </c>
      <c r="U17">
        <v>1.0533131877134536E-2</v>
      </c>
      <c r="V17">
        <v>0.17744592155272909</v>
      </c>
      <c r="W17">
        <v>0.16257637530512264</v>
      </c>
      <c r="X17">
        <v>1.0884870990987405</v>
      </c>
      <c r="Y17">
        <v>0.50802656588371808</v>
      </c>
      <c r="Z17">
        <v>6.36684346023545</v>
      </c>
      <c r="AA17">
        <v>1.8979464824212031</v>
      </c>
      <c r="AB17">
        <v>-0.57675566463395977</v>
      </c>
      <c r="AC17">
        <v>-2.5120784113329879</v>
      </c>
      <c r="AD17">
        <v>3.4399900877238023</v>
      </c>
      <c r="AE17">
        <v>-7.3434130344248745</v>
      </c>
      <c r="AF17">
        <v>-2.9727351118177654</v>
      </c>
      <c r="AG17">
        <v>-9.9385490829185272</v>
      </c>
      <c r="AH17">
        <v>-13.887414237768015</v>
      </c>
      <c r="AI17">
        <v>-2.5748466060549906</v>
      </c>
      <c r="AJ17">
        <v>-7.1768812454934992</v>
      </c>
      <c r="AK17">
        <v>-9.3575543584053946</v>
      </c>
      <c r="AL17">
        <v>-3.403117367218103</v>
      </c>
      <c r="AM17">
        <v>-13.246489539492739</v>
      </c>
      <c r="AN17">
        <v>-12.923002445955191</v>
      </c>
      <c r="AO17">
        <v>-14.874612711958317</v>
      </c>
      <c r="AP17">
        <v>-16.633768939707945</v>
      </c>
      <c r="AQ17">
        <v>-17.075565205971259</v>
      </c>
      <c r="AR17">
        <v>-18.907166716607644</v>
      </c>
      <c r="AS17">
        <v>-19.226018637652647</v>
      </c>
      <c r="AT17">
        <v>-25.39034266663305</v>
      </c>
      <c r="AU17">
        <v>-31.995547083718453</v>
      </c>
      <c r="AV17">
        <v>-1</v>
      </c>
    </row>
    <row r="18" spans="1:48" x14ac:dyDescent="0.35">
      <c r="A18" t="str">
        <f t="shared" si="0"/>
        <v>RIDGESEB0.04</v>
      </c>
      <c r="B18" t="s">
        <v>375</v>
      </c>
      <c r="C18" t="s">
        <v>380</v>
      </c>
      <c r="D18" t="s">
        <v>28</v>
      </c>
      <c r="E18">
        <v>0.04</v>
      </c>
      <c r="G18">
        <v>23.821007446583131</v>
      </c>
      <c r="H18">
        <v>0.84550801672429055</v>
      </c>
      <c r="I18">
        <v>5.1314539726927131E-3</v>
      </c>
      <c r="J18">
        <v>3.3022900379380662E-5</v>
      </c>
      <c r="K18">
        <v>1.5110058483641818E-2</v>
      </c>
      <c r="L18">
        <v>4.0173182780450407E-3</v>
      </c>
      <c r="M18">
        <v>7.4405865698489869E-4</v>
      </c>
      <c r="N18">
        <v>2.9967949981762952E-4</v>
      </c>
      <c r="O18">
        <v>0.54829491328134194</v>
      </c>
      <c r="P18">
        <v>5.0075958397840863E-4</v>
      </c>
      <c r="Q18">
        <v>7.7494911611552919E-2</v>
      </c>
      <c r="R18">
        <v>2.5656278046856541E-3</v>
      </c>
      <c r="S18">
        <v>4.0981619125028831E-2</v>
      </c>
      <c r="T18">
        <v>2.0673291872695877E-2</v>
      </c>
      <c r="U18">
        <v>2.1172118537887219E-3</v>
      </c>
      <c r="V18">
        <v>1.1446808281691331E-2</v>
      </c>
      <c r="W18">
        <v>6.9835792765369151E-3</v>
      </c>
      <c r="X18">
        <v>6.8476222445431181E-2</v>
      </c>
      <c r="Y18">
        <v>1.5226322187120243</v>
      </c>
      <c r="Z18">
        <v>1.5594515005012319</v>
      </c>
      <c r="AA18">
        <v>1.5215553651876907</v>
      </c>
      <c r="AB18">
        <v>1.5244969370936061</v>
      </c>
      <c r="AC18">
        <v>1.5362094777569615</v>
      </c>
      <c r="AD18">
        <v>1.555287077850803</v>
      </c>
      <c r="AE18">
        <v>1.5678132869340251</v>
      </c>
      <c r="AF18">
        <v>1.5870781234666369</v>
      </c>
      <c r="AG18">
        <v>1.628185911521677</v>
      </c>
      <c r="AH18">
        <v>1.6342637612184314</v>
      </c>
      <c r="AI18">
        <v>1.6335656387194395</v>
      </c>
      <c r="AJ18">
        <v>1.6736108189205876</v>
      </c>
      <c r="AK18">
        <v>1.6900776817020191</v>
      </c>
      <c r="AL18">
        <v>1.7126788257783188</v>
      </c>
      <c r="AM18">
        <v>1.7296360013946861</v>
      </c>
      <c r="AN18">
        <v>1.7511013301353771</v>
      </c>
      <c r="AO18">
        <v>1.7778194423183087</v>
      </c>
      <c r="AP18">
        <v>1.8012608520685021</v>
      </c>
      <c r="AQ18">
        <v>1.824620228219453</v>
      </c>
      <c r="AR18">
        <v>1.85082537230516</v>
      </c>
      <c r="AS18">
        <v>1.9004767453517439</v>
      </c>
      <c r="AT18">
        <v>1.9545635199420701</v>
      </c>
      <c r="AU18">
        <v>1.9521483957227086</v>
      </c>
      <c r="AV18">
        <v>-1</v>
      </c>
    </row>
    <row r="19" spans="1:48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I19">
        <v>4.0261890027943039</v>
      </c>
      <c r="J19">
        <v>1.9915229237030538</v>
      </c>
      <c r="K19">
        <v>3.351034850074023</v>
      </c>
      <c r="L19">
        <v>3.3668051331332474</v>
      </c>
      <c r="M19">
        <v>3.1058123409783942</v>
      </c>
      <c r="N19">
        <v>1.1823747558631925</v>
      </c>
      <c r="O19">
        <v>2.9627029772717313</v>
      </c>
      <c r="P19">
        <v>2.1336712529366997</v>
      </c>
      <c r="Q19">
        <v>1.4790363180233104</v>
      </c>
      <c r="R19">
        <v>3.4589086667445454</v>
      </c>
      <c r="S19">
        <v>3.9302362113413687</v>
      </c>
      <c r="T19">
        <v>1.8980796119810794</v>
      </c>
      <c r="U19">
        <v>3.3264695208923092</v>
      </c>
      <c r="V19">
        <v>1.9980817525445851</v>
      </c>
      <c r="W19">
        <v>2.4141934206142732</v>
      </c>
      <c r="X19">
        <v>1.7217147727099107</v>
      </c>
      <c r="Y19">
        <v>0.79981557654041324</v>
      </c>
      <c r="Z19">
        <v>0.83947214197609299</v>
      </c>
      <c r="AA19">
        <v>0.80347178077659787</v>
      </c>
      <c r="AB19">
        <v>0.80790059150583693</v>
      </c>
      <c r="AC19">
        <v>0.81984319178143616</v>
      </c>
      <c r="AD19">
        <v>0.83760955837354267</v>
      </c>
      <c r="AE19">
        <v>0.851066197932004</v>
      </c>
      <c r="AF19">
        <v>0.86939589554292518</v>
      </c>
      <c r="AG19">
        <v>0.90706745120298637</v>
      </c>
      <c r="AH19">
        <v>0.91451659449287237</v>
      </c>
      <c r="AI19">
        <v>0.91796605490563243</v>
      </c>
      <c r="AJ19">
        <v>0.95469595674026497</v>
      </c>
      <c r="AK19">
        <v>0.97148750089977431</v>
      </c>
      <c r="AL19">
        <v>0.99723899080106571</v>
      </c>
      <c r="AM19">
        <v>1.0151045616147938</v>
      </c>
      <c r="AN19">
        <v>1.0371606444315404</v>
      </c>
      <c r="AO19">
        <v>1.0637751165217955</v>
      </c>
      <c r="AP19">
        <v>1.0879214587201089</v>
      </c>
      <c r="AQ19">
        <v>1.1150338499749874</v>
      </c>
      <c r="AR19">
        <v>1.1451876158311536</v>
      </c>
      <c r="AS19">
        <v>1.1981992756371653</v>
      </c>
      <c r="AT19">
        <v>1.2617798477900879</v>
      </c>
      <c r="AU19">
        <v>1.2684210798924376</v>
      </c>
      <c r="AV19">
        <v>-1</v>
      </c>
    </row>
    <row r="20" spans="1:48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G20">
        <v>24.3504208337005</v>
      </c>
      <c r="H20">
        <v>-6.5182571028518757</v>
      </c>
      <c r="I20">
        <v>0.45769946456790267</v>
      </c>
      <c r="J20">
        <v>2.485221105758332E-4</v>
      </c>
      <c r="K20">
        <v>0.42381985627424701</v>
      </c>
      <c r="L20">
        <v>0.13781868910344419</v>
      </c>
      <c r="M20">
        <v>1.5842442665247234E-3</v>
      </c>
      <c r="N20">
        <v>9.4605240912047975E-4</v>
      </c>
      <c r="O20">
        <v>4.4884840263146497</v>
      </c>
      <c r="P20">
        <v>5.969144524195967E-3</v>
      </c>
      <c r="Q20">
        <v>0.61154928585210855</v>
      </c>
      <c r="R20">
        <v>3.156826847833176E-2</v>
      </c>
      <c r="S20">
        <v>0.1552854297643812</v>
      </c>
      <c r="T20">
        <v>0.1585362857693095</v>
      </c>
      <c r="U20">
        <v>1.3156231513602627E-2</v>
      </c>
      <c r="V20">
        <v>0.17539487149196376</v>
      </c>
      <c r="W20">
        <v>0.16609198029355846</v>
      </c>
      <c r="X20">
        <v>0.97886502068878201</v>
      </c>
      <c r="Y20">
        <v>0.36901488463004983</v>
      </c>
      <c r="Z20">
        <v>6.1539741583908114</v>
      </c>
      <c r="AA20">
        <v>1.6733684867724443</v>
      </c>
      <c r="AB20">
        <v>-0.84195644970770389</v>
      </c>
      <c r="AC20">
        <v>-2.4132864559107357</v>
      </c>
      <c r="AD20">
        <v>3.1857200493338937</v>
      </c>
      <c r="AE20">
        <v>-6.8324000572441328</v>
      </c>
      <c r="AF20">
        <v>-2.6213372725401243</v>
      </c>
      <c r="AG20">
        <v>-9.5911291476892853</v>
      </c>
      <c r="AH20">
        <v>-13.261846300660267</v>
      </c>
      <c r="AI20">
        <v>-1.9689122361623503</v>
      </c>
      <c r="AJ20">
        <v>-6.1002387327607446</v>
      </c>
      <c r="AK20">
        <v>-7.8912005547007693</v>
      </c>
      <c r="AL20">
        <v>-2.0337874566940433</v>
      </c>
      <c r="AM20">
        <v>-11.752675833456671</v>
      </c>
      <c r="AN20">
        <v>-11.492420492607076</v>
      </c>
      <c r="AO20">
        <v>-13.496620836501112</v>
      </c>
      <c r="AP20">
        <v>-15.174875117917587</v>
      </c>
      <c r="AQ20">
        <v>-15.249461688779281</v>
      </c>
      <c r="AR20">
        <v>-17.197711320295788</v>
      </c>
      <c r="AS20">
        <v>-17.290078475339872</v>
      </c>
      <c r="AT20">
        <v>-22.865646758997336</v>
      </c>
      <c r="AU20">
        <v>-28.861413144189438</v>
      </c>
      <c r="AV20">
        <v>-1</v>
      </c>
    </row>
    <row r="21" spans="1:48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G21">
        <v>24.3504208337005</v>
      </c>
      <c r="H21">
        <v>0.84175779179760468</v>
      </c>
      <c r="I21">
        <v>4.8198581489891966E-3</v>
      </c>
      <c r="J21">
        <v>3.216995278258009E-5</v>
      </c>
      <c r="K21">
        <v>1.4539660901012243E-2</v>
      </c>
      <c r="L21">
        <v>3.8430348560031073E-3</v>
      </c>
      <c r="M21">
        <v>7.1230161074083934E-4</v>
      </c>
      <c r="N21">
        <v>3.0051883951764914E-4</v>
      </c>
      <c r="O21">
        <v>0.5281311791749228</v>
      </c>
      <c r="P21">
        <v>4.9536993402753929E-4</v>
      </c>
      <c r="Q21">
        <v>7.7623109978762955E-2</v>
      </c>
      <c r="R21">
        <v>2.460047513767672E-3</v>
      </c>
      <c r="S21">
        <v>3.790816048095625E-2</v>
      </c>
      <c r="T21">
        <v>2.0595553699945444E-2</v>
      </c>
      <c r="U21">
        <v>2.0359396022131817E-3</v>
      </c>
      <c r="V21">
        <v>1.1185097933717254E-2</v>
      </c>
      <c r="W21">
        <v>6.7794060889676882E-3</v>
      </c>
      <c r="X21">
        <v>6.5017236557900621E-2</v>
      </c>
      <c r="Y21">
        <v>1.5350886323560144</v>
      </c>
      <c r="Z21">
        <v>1.5726847336749568</v>
      </c>
      <c r="AA21">
        <v>1.5385933140065957</v>
      </c>
      <c r="AB21">
        <v>1.5428279209274309</v>
      </c>
      <c r="AC21">
        <v>1.554189333348146</v>
      </c>
      <c r="AD21">
        <v>1.570939063222224</v>
      </c>
      <c r="AE21">
        <v>1.5835077661627128</v>
      </c>
      <c r="AF21">
        <v>1.6004691951043608</v>
      </c>
      <c r="AG21">
        <v>1.6347762450379206</v>
      </c>
      <c r="AH21">
        <v>1.6414751861203369</v>
      </c>
      <c r="AI21">
        <v>1.6445680082975986</v>
      </c>
      <c r="AJ21">
        <v>1.6771467632714523</v>
      </c>
      <c r="AK21">
        <v>1.6918316116277425</v>
      </c>
      <c r="AL21">
        <v>1.7141078822891105</v>
      </c>
      <c r="AM21">
        <v>1.7293938747570572</v>
      </c>
      <c r="AN21">
        <v>1.7480809546406502</v>
      </c>
      <c r="AO21">
        <v>1.7703675491086779</v>
      </c>
      <c r="AP21">
        <v>1.7903473521434823</v>
      </c>
      <c r="AQ21">
        <v>1.8125189366784438</v>
      </c>
      <c r="AR21">
        <v>1.8368633466065591</v>
      </c>
      <c r="AS21">
        <v>1.8788973465690304</v>
      </c>
      <c r="AT21">
        <v>1.9281033988144047</v>
      </c>
      <c r="AU21">
        <v>1.9331709139689346</v>
      </c>
      <c r="AV21">
        <v>-1</v>
      </c>
    </row>
    <row r="22" spans="1:48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6.0000000000000005E-2</v>
      </c>
      <c r="I22">
        <v>3.4509209327687693</v>
      </c>
      <c r="J22">
        <v>1.8236761633666609</v>
      </c>
      <c r="K22">
        <v>2.9976275678086166</v>
      </c>
      <c r="L22">
        <v>2.9779379117807698</v>
      </c>
      <c r="M22">
        <v>2.7570982246820828</v>
      </c>
      <c r="N22">
        <v>1.1402566013104312</v>
      </c>
      <c r="O22">
        <v>2.6585777319253938</v>
      </c>
      <c r="P22">
        <v>2.0051073757442337</v>
      </c>
      <c r="Q22">
        <v>1.422629215260627</v>
      </c>
      <c r="R22">
        <v>3.0714669624541382</v>
      </c>
      <c r="S22">
        <v>3.2886661652400404</v>
      </c>
      <c r="T22">
        <v>1.8065642419269252</v>
      </c>
      <c r="U22">
        <v>2.96968148160594</v>
      </c>
      <c r="V22">
        <v>1.8379757177256089</v>
      </c>
      <c r="W22">
        <v>2.1947841262006382</v>
      </c>
      <c r="X22">
        <v>1.5093304215958117</v>
      </c>
      <c r="Y22">
        <v>0.77980675183062675</v>
      </c>
      <c r="Z22">
        <v>0.81856715870547181</v>
      </c>
      <c r="AA22">
        <v>0.78690364287491688</v>
      </c>
      <c r="AB22">
        <v>0.79225425195823529</v>
      </c>
      <c r="AC22">
        <v>0.80358614071336465</v>
      </c>
      <c r="AD22">
        <v>0.81902341542123469</v>
      </c>
      <c r="AE22">
        <v>0.8319411794571363</v>
      </c>
      <c r="AF22">
        <v>0.84787325153517823</v>
      </c>
      <c r="AG22">
        <v>0.87873419123285978</v>
      </c>
      <c r="AH22">
        <v>0.88641172650329669</v>
      </c>
      <c r="AI22">
        <v>0.89241492623556107</v>
      </c>
      <c r="AJ22">
        <v>0.92142529649235205</v>
      </c>
      <c r="AK22">
        <v>0.93600274237325531</v>
      </c>
      <c r="AL22">
        <v>0.96034347050661861</v>
      </c>
      <c r="AM22">
        <v>0.97589614972842698</v>
      </c>
      <c r="AN22">
        <v>0.99449923322302103</v>
      </c>
      <c r="AO22">
        <v>1.0160571107485099</v>
      </c>
      <c r="AP22">
        <v>1.035916127036274</v>
      </c>
      <c r="AQ22">
        <v>1.0602464895777293</v>
      </c>
      <c r="AR22">
        <v>1.0869519105176384</v>
      </c>
      <c r="AS22">
        <v>1.129795847011982</v>
      </c>
      <c r="AT22">
        <v>1.1855992725602051</v>
      </c>
      <c r="AU22">
        <v>1.1983184292669102</v>
      </c>
      <c r="AV22">
        <v>-1</v>
      </c>
    </row>
    <row r="23" spans="1:48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6.0000000000000005E-2</v>
      </c>
      <c r="G23">
        <v>24.848734941466148</v>
      </c>
      <c r="H23">
        <v>-6.7551779285297817</v>
      </c>
      <c r="I23">
        <v>0.43259385412416174</v>
      </c>
      <c r="J23">
        <v>2.4921052545937326E-4</v>
      </c>
      <c r="K23">
        <v>0.43543667948909937</v>
      </c>
      <c r="L23">
        <v>0.13576292911188634</v>
      </c>
      <c r="M23">
        <v>1.5701850974644729E-3</v>
      </c>
      <c r="N23">
        <v>1.0186008658940723E-3</v>
      </c>
      <c r="O23">
        <v>4.7951858243972048</v>
      </c>
      <c r="P23">
        <v>6.3177568751340641E-3</v>
      </c>
      <c r="Q23">
        <v>0.65730937257505895</v>
      </c>
      <c r="R23">
        <v>3.4167031588364365E-2</v>
      </c>
      <c r="S23">
        <v>0.20675999287586422</v>
      </c>
      <c r="T23">
        <v>0.16342918079542662</v>
      </c>
      <c r="U23">
        <v>1.5423090380963896E-2</v>
      </c>
      <c r="V23">
        <v>0.17338522968242517</v>
      </c>
      <c r="W23">
        <v>0.16895995661099472</v>
      </c>
      <c r="X23">
        <v>0.88676141781396922</v>
      </c>
      <c r="Y23">
        <v>0.25667622285515035</v>
      </c>
      <c r="Z23">
        <v>5.9469221762544136</v>
      </c>
      <c r="AA23">
        <v>1.4787684183556034</v>
      </c>
      <c r="AB23">
        <v>-1.0497801281078618</v>
      </c>
      <c r="AC23">
        <v>-2.3069761418573198</v>
      </c>
      <c r="AD23">
        <v>2.9908829371337147</v>
      </c>
      <c r="AE23">
        <v>-6.3899727151545251</v>
      </c>
      <c r="AF23">
        <v>-2.3190843340209004</v>
      </c>
      <c r="AG23">
        <v>-9.2677869366702552</v>
      </c>
      <c r="AH23">
        <v>-12.707458264783176</v>
      </c>
      <c r="AI23">
        <v>-1.461231078282655</v>
      </c>
      <c r="AJ23">
        <v>-5.1993985870174093</v>
      </c>
      <c r="AK23">
        <v>-6.6679197629028533</v>
      </c>
      <c r="AL23">
        <v>-0.90680603110698499</v>
      </c>
      <c r="AM23">
        <v>-10.511931012081877</v>
      </c>
      <c r="AN23">
        <v>-10.306884101745219</v>
      </c>
      <c r="AO23">
        <v>-12.35376008669593</v>
      </c>
      <c r="AP23">
        <v>-13.976336763025836</v>
      </c>
      <c r="AQ23">
        <v>-13.756455498734056</v>
      </c>
      <c r="AR23">
        <v>-15.805114509180038</v>
      </c>
      <c r="AS23">
        <v>-15.724247965597318</v>
      </c>
      <c r="AT23">
        <v>-20.806101971144823</v>
      </c>
      <c r="AU23">
        <v>-26.26687627294017</v>
      </c>
      <c r="AV23">
        <v>-1</v>
      </c>
    </row>
    <row r="24" spans="1:48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6.0000000000000005E-2</v>
      </c>
      <c r="G24">
        <v>24.848734941466148</v>
      </c>
      <c r="H24">
        <v>0.83916048768998563</v>
      </c>
      <c r="I24">
        <v>4.5535750045436812E-3</v>
      </c>
      <c r="J24">
        <v>3.1414448633713141E-5</v>
      </c>
      <c r="K24">
        <v>1.4033030043052471E-2</v>
      </c>
      <c r="L24">
        <v>3.6882552120601616E-3</v>
      </c>
      <c r="M24">
        <v>6.8485755706202333E-4</v>
      </c>
      <c r="N24">
        <v>3.0115719162063606E-4</v>
      </c>
      <c r="O24">
        <v>0.51052879734308676</v>
      </c>
      <c r="P24">
        <v>4.9004111633455341E-4</v>
      </c>
      <c r="Q24">
        <v>7.7686453103645178E-2</v>
      </c>
      <c r="R24">
        <v>2.3656183719935387E-3</v>
      </c>
      <c r="S24">
        <v>3.5385968902338881E-2</v>
      </c>
      <c r="T24">
        <v>2.0504103115203672E-2</v>
      </c>
      <c r="U24">
        <v>1.963025149127209E-3</v>
      </c>
      <c r="V24">
        <v>1.0947144763873129E-2</v>
      </c>
      <c r="W24">
        <v>6.596283846258098E-3</v>
      </c>
      <c r="X24">
        <v>6.2120919982958267E-2</v>
      </c>
      <c r="Y24">
        <v>1.5467845823933364</v>
      </c>
      <c r="Z24">
        <v>1.5847599868653284</v>
      </c>
      <c r="AA24">
        <v>1.5538071548758867</v>
      </c>
      <c r="AB24">
        <v>1.559080818302188</v>
      </c>
      <c r="AC24">
        <v>1.5701912684290955</v>
      </c>
      <c r="AD24">
        <v>1.5852015857323245</v>
      </c>
      <c r="AE24">
        <v>1.5976537009928269</v>
      </c>
      <c r="AF24">
        <v>1.6128790702146407</v>
      </c>
      <c r="AG24">
        <v>1.6419695596357884</v>
      </c>
      <c r="AH24">
        <v>1.6491269364506516</v>
      </c>
      <c r="AI24">
        <v>1.6547018474498365</v>
      </c>
      <c r="AJ24">
        <v>1.6813820416781757</v>
      </c>
      <c r="AK24">
        <v>1.6946300357221151</v>
      </c>
      <c r="AL24">
        <v>1.7165230236172804</v>
      </c>
      <c r="AM24">
        <v>1.7303666703150038</v>
      </c>
      <c r="AN24">
        <v>1.7467814260723509</v>
      </c>
      <c r="AO24">
        <v>1.7656125160659264</v>
      </c>
      <c r="AP24">
        <v>1.7827836237548811</v>
      </c>
      <c r="AQ24">
        <v>1.8035980646642935</v>
      </c>
      <c r="AR24">
        <v>1.8261712620698631</v>
      </c>
      <c r="AS24">
        <v>1.8618141471824132</v>
      </c>
      <c r="AT24">
        <v>1.9072398006638864</v>
      </c>
      <c r="AU24">
        <v>1.9174429812991716</v>
      </c>
      <c r="AV24">
        <v>-1</v>
      </c>
    </row>
    <row r="25" spans="1:48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I25">
        <v>2.9953030253647941</v>
      </c>
      <c r="J25">
        <v>1.6816703267108684</v>
      </c>
      <c r="K25">
        <v>2.7027012139770545</v>
      </c>
      <c r="L25">
        <v>2.6565702736510066</v>
      </c>
      <c r="M25">
        <v>2.4717157830910468</v>
      </c>
      <c r="N25">
        <v>1.1015775909498988</v>
      </c>
      <c r="O25">
        <v>2.4066723476990859</v>
      </c>
      <c r="P25">
        <v>1.8899351416888466</v>
      </c>
      <c r="Q25">
        <v>1.3704154612070689</v>
      </c>
      <c r="R25">
        <v>2.7492475909921348</v>
      </c>
      <c r="S25">
        <v>2.8005019208920414</v>
      </c>
      <c r="T25">
        <v>1.7225743528293418</v>
      </c>
      <c r="U25">
        <v>2.6713542127040943</v>
      </c>
      <c r="V25">
        <v>1.7006057280698992</v>
      </c>
      <c r="W25">
        <v>2.0090036453818207</v>
      </c>
      <c r="X25">
        <v>1.3406025174048783</v>
      </c>
      <c r="Y25">
        <v>0.76158933081337621</v>
      </c>
      <c r="Z25">
        <v>0.79926276814301411</v>
      </c>
      <c r="AA25">
        <v>0.77119288647052986</v>
      </c>
      <c r="AB25">
        <v>0.77722858496827418</v>
      </c>
      <c r="AC25">
        <v>0.78805538727500368</v>
      </c>
      <c r="AD25">
        <v>0.80171450235656516</v>
      </c>
      <c r="AE25">
        <v>0.81405541014173677</v>
      </c>
      <c r="AF25">
        <v>0.82814685317956549</v>
      </c>
      <c r="AG25">
        <v>0.85381806015087658</v>
      </c>
      <c r="AH25">
        <v>0.86160172052178086</v>
      </c>
      <c r="AI25">
        <v>0.86913066381644577</v>
      </c>
      <c r="AJ25">
        <v>0.89219732880227554</v>
      </c>
      <c r="AK25">
        <v>0.90501585953263786</v>
      </c>
      <c r="AL25">
        <v>0.9280371122748976</v>
      </c>
      <c r="AM25">
        <v>0.94167980222974135</v>
      </c>
      <c r="AN25">
        <v>0.95753801206479283</v>
      </c>
      <c r="AO25">
        <v>0.97524070031785026</v>
      </c>
      <c r="AP25">
        <v>0.99175120351560109</v>
      </c>
      <c r="AQ25">
        <v>1.0135318785119063</v>
      </c>
      <c r="AR25">
        <v>1.0372450090137524</v>
      </c>
      <c r="AS25">
        <v>1.0720243713385698</v>
      </c>
      <c r="AT25">
        <v>1.1217864189451612</v>
      </c>
      <c r="AU25">
        <v>1.1381241226801815</v>
      </c>
      <c r="AV25">
        <v>-1</v>
      </c>
    </row>
    <row r="26" spans="1:48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G26">
        <v>25.313343784443926</v>
      </c>
      <c r="H26">
        <v>-6.9841907186435535</v>
      </c>
      <c r="I26">
        <v>0.41105705753819682</v>
      </c>
      <c r="J26">
        <v>2.4972773443048397E-4</v>
      </c>
      <c r="K26">
        <v>0.44392730063886038</v>
      </c>
      <c r="L26">
        <v>0.13385498538583784</v>
      </c>
      <c r="M26">
        <v>1.6071326931236536E-3</v>
      </c>
      <c r="N26">
        <v>1.089264714993393E-3</v>
      </c>
      <c r="O26">
        <v>5.078435966024319</v>
      </c>
      <c r="P26">
        <v>6.6328385126287141E-3</v>
      </c>
      <c r="Q26">
        <v>0.69786828889485464</v>
      </c>
      <c r="R26">
        <v>3.6351092433921352E-2</v>
      </c>
      <c r="S26">
        <v>0.24974103265792075</v>
      </c>
      <c r="T26">
        <v>0.16850877784027934</v>
      </c>
      <c r="U26">
        <v>1.739920658973294E-2</v>
      </c>
      <c r="V26">
        <v>0.17144728944248602</v>
      </c>
      <c r="W26">
        <v>0.17130765347945262</v>
      </c>
      <c r="X26">
        <v>0.80827186917546134</v>
      </c>
      <c r="Y26">
        <v>0.16591513645628531</v>
      </c>
      <c r="Z26">
        <v>5.7490697545488532</v>
      </c>
      <c r="AA26">
        <v>1.3097903090704894</v>
      </c>
      <c r="AB26">
        <v>-1.2140988674655164</v>
      </c>
      <c r="AC26">
        <v>-2.1979193665925818</v>
      </c>
      <c r="AD26">
        <v>2.838970012145535</v>
      </c>
      <c r="AE26">
        <v>-6.0023618739325251</v>
      </c>
      <c r="AF26">
        <v>-2.0563252298133623</v>
      </c>
      <c r="AG26">
        <v>-8.967429720797881</v>
      </c>
      <c r="AH26">
        <v>-12.211810100133443</v>
      </c>
      <c r="AI26">
        <v>-1.0287847640414292</v>
      </c>
      <c r="AJ26">
        <v>-4.4359031551938246</v>
      </c>
      <c r="AK26">
        <v>-5.6338692168710498</v>
      </c>
      <c r="AL26">
        <v>3.2496551979917451E-2</v>
      </c>
      <c r="AM26">
        <v>-9.4669773119140928</v>
      </c>
      <c r="AN26">
        <v>-9.3107387315609422</v>
      </c>
      <c r="AO26">
        <v>-11.392971987150412</v>
      </c>
      <c r="AP26">
        <v>-12.977568318679642</v>
      </c>
      <c r="AQ26">
        <v>-12.517997805068003</v>
      </c>
      <c r="AR26">
        <v>-14.653862257814488</v>
      </c>
      <c r="AS26">
        <v>-14.439205850995515</v>
      </c>
      <c r="AT26">
        <v>-19.100816202160619</v>
      </c>
      <c r="AU26">
        <v>-24.086051237402522</v>
      </c>
      <c r="AV26">
        <v>-1</v>
      </c>
    </row>
    <row r="27" spans="1:48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G27">
        <v>25.313343784443926</v>
      </c>
      <c r="H27">
        <v>0.83712577990965187</v>
      </c>
      <c r="I27">
        <v>4.3216600998851259E-3</v>
      </c>
      <c r="J27">
        <v>3.0730614541683782E-5</v>
      </c>
      <c r="K27">
        <v>1.3573969535014078E-2</v>
      </c>
      <c r="L27">
        <v>3.548697933779012E-3</v>
      </c>
      <c r="M27">
        <v>6.6056967466043793E-4</v>
      </c>
      <c r="N27">
        <v>3.0153985463637477E-4</v>
      </c>
      <c r="O27">
        <v>0.49482231955964956</v>
      </c>
      <c r="P27">
        <v>4.8465465381641534E-4</v>
      </c>
      <c r="Q27">
        <v>7.7673127201091555E-2</v>
      </c>
      <c r="R27">
        <v>2.2799426386622707E-3</v>
      </c>
      <c r="S27">
        <v>3.326475795420715E-2</v>
      </c>
      <c r="T27">
        <v>2.0396154571358665E-2</v>
      </c>
      <c r="U27">
        <v>1.8966268783566216E-3</v>
      </c>
      <c r="V27">
        <v>1.0726993787452479E-2</v>
      </c>
      <c r="W27">
        <v>6.4289348782058204E-3</v>
      </c>
      <c r="X27">
        <v>5.9640457347110654E-2</v>
      </c>
      <c r="Y27">
        <v>1.5571914071522639</v>
      </c>
      <c r="Z27">
        <v>1.5952412246853966</v>
      </c>
      <c r="AA27">
        <v>1.5669786538922159</v>
      </c>
      <c r="AB27">
        <v>1.5730986387089945</v>
      </c>
      <c r="AC27">
        <v>1.5840173858838218</v>
      </c>
      <c r="AD27">
        <v>1.5976860481598176</v>
      </c>
      <c r="AE27">
        <v>1.6099357943594637</v>
      </c>
      <c r="AF27">
        <v>1.6238101466779213</v>
      </c>
      <c r="AG27">
        <v>1.6487858107463378</v>
      </c>
      <c r="AH27">
        <v>1.6562841720666268</v>
      </c>
      <c r="AI27">
        <v>1.6635049945521621</v>
      </c>
      <c r="AJ27">
        <v>1.6854350927209991</v>
      </c>
      <c r="AK27">
        <v>1.6974995499249907</v>
      </c>
      <c r="AL27">
        <v>1.7189539602874604</v>
      </c>
      <c r="AM27">
        <v>1.7315426794857063</v>
      </c>
      <c r="AN27">
        <v>1.7460616937703339</v>
      </c>
      <c r="AO27">
        <v>1.7621281199883334</v>
      </c>
      <c r="AP27">
        <v>1.7769816412908306</v>
      </c>
      <c r="AQ27">
        <v>1.7963885547666634</v>
      </c>
      <c r="AR27">
        <v>1.8172816853177389</v>
      </c>
      <c r="AS27">
        <v>1.8474976822011109</v>
      </c>
      <c r="AT27">
        <v>1.8898905864390703</v>
      </c>
      <c r="AU27">
        <v>1.9036030284729633</v>
      </c>
      <c r="AV27">
        <v>-1</v>
      </c>
    </row>
    <row r="28" spans="1:48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I28">
        <v>2.6277236962651109</v>
      </c>
      <c r="J28">
        <v>1.5600243980804758</v>
      </c>
      <c r="K28">
        <v>2.4531166752910867</v>
      </c>
      <c r="L28">
        <v>2.387565391750377</v>
      </c>
      <c r="M28">
        <v>2.2340498863270728</v>
      </c>
      <c r="N28">
        <v>1.0658156403996761</v>
      </c>
      <c r="O28">
        <v>2.1947579652049654</v>
      </c>
      <c r="P28">
        <v>1.7860587832172381</v>
      </c>
      <c r="Q28">
        <v>1.3218115229737604</v>
      </c>
      <c r="R28">
        <v>2.4780355619973906</v>
      </c>
      <c r="S28">
        <v>2.4195667333274056</v>
      </c>
      <c r="T28">
        <v>1.6451186066105623</v>
      </c>
      <c r="U28">
        <v>2.4189544077368432</v>
      </c>
      <c r="V28">
        <v>1.5815995157393643</v>
      </c>
      <c r="W28">
        <v>1.8498474804040232</v>
      </c>
      <c r="X28">
        <v>1.2038459781039652</v>
      </c>
      <c r="Y28">
        <v>0.74475090022693635</v>
      </c>
      <c r="Z28">
        <v>0.78122229069956584</v>
      </c>
      <c r="AA28">
        <v>0.75620629319866473</v>
      </c>
      <c r="AB28">
        <v>0.76275223312102558</v>
      </c>
      <c r="AC28">
        <v>0.77314667844602025</v>
      </c>
      <c r="AD28">
        <v>0.78541127440285918</v>
      </c>
      <c r="AE28">
        <v>0.79717781368959328</v>
      </c>
      <c r="AF28">
        <v>0.80981736034296714</v>
      </c>
      <c r="AG28">
        <v>0.83143809468519947</v>
      </c>
      <c r="AH28">
        <v>0.83924565502839088</v>
      </c>
      <c r="AI28">
        <v>0.8476617664990741</v>
      </c>
      <c r="AJ28">
        <v>0.86607407215506382</v>
      </c>
      <c r="AK28">
        <v>0.87746749775599409</v>
      </c>
      <c r="AL28">
        <v>0.89924820847228881</v>
      </c>
      <c r="AM28">
        <v>0.91129610972517472</v>
      </c>
      <c r="AN28">
        <v>0.92493264830878563</v>
      </c>
      <c r="AO28">
        <v>0.93962708817847307</v>
      </c>
      <c r="AP28">
        <v>0.95347479568667937</v>
      </c>
      <c r="AQ28">
        <v>0.97295881851501864</v>
      </c>
      <c r="AR28">
        <v>0.99405949756231049</v>
      </c>
      <c r="AS28">
        <v>1.0223486747459527</v>
      </c>
      <c r="AT28">
        <v>1.0672696970734508</v>
      </c>
      <c r="AU28">
        <v>1.0856458349715408</v>
      </c>
      <c r="AV28">
        <v>-1</v>
      </c>
    </row>
    <row r="29" spans="1:48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G29">
        <v>25.745068296837321</v>
      </c>
      <c r="H29">
        <v>-7.2030009820065111</v>
      </c>
      <c r="I29">
        <v>0.3923544091003473</v>
      </c>
      <c r="J29">
        <v>2.5012050822522514E-4</v>
      </c>
      <c r="K29">
        <v>0.45009611552877304</v>
      </c>
      <c r="L29">
        <v>0.13207560863216367</v>
      </c>
      <c r="M29">
        <v>1.6794903721968836E-3</v>
      </c>
      <c r="N29">
        <v>1.1578377524839884E-3</v>
      </c>
      <c r="O29">
        <v>5.3395773664492712</v>
      </c>
      <c r="P29">
        <v>6.9187145851810636E-3</v>
      </c>
      <c r="Q29">
        <v>0.7341871670892971</v>
      </c>
      <c r="R29">
        <v>3.8207493611855818E-2</v>
      </c>
      <c r="S29">
        <v>0.28624550572200019</v>
      </c>
      <c r="T29">
        <v>0.17367847197644903</v>
      </c>
      <c r="U29">
        <v>1.9135196945805975E-2</v>
      </c>
      <c r="V29">
        <v>0.16959597448290711</v>
      </c>
      <c r="W29">
        <v>0.17323288390755945</v>
      </c>
      <c r="X29">
        <v>0.74056048458316981</v>
      </c>
      <c r="Y29">
        <v>9.2601233366362334E-2</v>
      </c>
      <c r="Z29">
        <v>5.5617717294387852</v>
      </c>
      <c r="AA29">
        <v>1.1626392732496931</v>
      </c>
      <c r="AB29">
        <v>-1.344723926556479</v>
      </c>
      <c r="AC29">
        <v>-2.0889089755664774</v>
      </c>
      <c r="AD29">
        <v>2.7188948624279048</v>
      </c>
      <c r="AE29">
        <v>-5.6592540335127248</v>
      </c>
      <c r="AF29">
        <v>-1.8256565933700131</v>
      </c>
      <c r="AG29">
        <v>-8.6881461142770018</v>
      </c>
      <c r="AH29">
        <v>-11.765006919606618</v>
      </c>
      <c r="AI29">
        <v>-0.65535271827246155</v>
      </c>
      <c r="AJ29">
        <v>-3.7817289570367714</v>
      </c>
      <c r="AK29">
        <v>-4.7499893469969727</v>
      </c>
      <c r="AL29">
        <v>0.82366280793882873</v>
      </c>
      <c r="AM29">
        <v>-8.5764677662136872</v>
      </c>
      <c r="AN29">
        <v>-8.4637607320210133</v>
      </c>
      <c r="AO29">
        <v>-10.575669327806976</v>
      </c>
      <c r="AP29">
        <v>-12.134855145912189</v>
      </c>
      <c r="AQ29">
        <v>-11.477815999344664</v>
      </c>
      <c r="AR29">
        <v>-13.689885704247194</v>
      </c>
      <c r="AS29">
        <v>-13.371176917390807</v>
      </c>
      <c r="AT29">
        <v>-17.670555178658628</v>
      </c>
      <c r="AU29">
        <v>-22.229095050760058</v>
      </c>
      <c r="AV29">
        <v>-1</v>
      </c>
    </row>
    <row r="30" spans="1:48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G30">
        <v>25.745068296837321</v>
      </c>
      <c r="H30">
        <v>0.83535352444204158</v>
      </c>
      <c r="I30">
        <v>4.1168458291316965E-3</v>
      </c>
      <c r="J30">
        <v>3.010308749363747E-5</v>
      </c>
      <c r="K30">
        <v>1.3152596139598531E-2</v>
      </c>
      <c r="L30">
        <v>3.4216103245522742E-3</v>
      </c>
      <c r="M30">
        <v>6.3871972916353266E-4</v>
      </c>
      <c r="N30">
        <v>3.0166348933913012E-4</v>
      </c>
      <c r="O30">
        <v>0.48059433201898788</v>
      </c>
      <c r="P30">
        <v>4.7918293383240884E-4</v>
      </c>
      <c r="Q30">
        <v>7.7584320961505984E-2</v>
      </c>
      <c r="R30">
        <v>2.2014827774608876E-3</v>
      </c>
      <c r="S30">
        <v>3.1447039307829661E-2</v>
      </c>
      <c r="T30">
        <v>2.0272272914588826E-2</v>
      </c>
      <c r="U30">
        <v>1.8355851448105837E-3</v>
      </c>
      <c r="V30">
        <v>1.052129028027131E-2</v>
      </c>
      <c r="W30">
        <v>6.2742404206601416E-3</v>
      </c>
      <c r="X30">
        <v>5.7480553812025742E-2</v>
      </c>
      <c r="Y30">
        <v>1.5661437517471841</v>
      </c>
      <c r="Z30">
        <v>1.6040334365110234</v>
      </c>
      <c r="AA30">
        <v>1.578142615083455</v>
      </c>
      <c r="AB30">
        <v>1.5849583261466045</v>
      </c>
      <c r="AC30">
        <v>1.5957213324652002</v>
      </c>
      <c r="AD30">
        <v>1.6083281723000669</v>
      </c>
      <c r="AE30">
        <v>1.6203308673614321</v>
      </c>
      <c r="AF30">
        <v>1.6331258197845111</v>
      </c>
      <c r="AG30">
        <v>1.6547830481752754</v>
      </c>
      <c r="AH30">
        <v>1.6625344547472956</v>
      </c>
      <c r="AI30">
        <v>1.6708497622033334</v>
      </c>
      <c r="AJ30">
        <v>1.6888987814884975</v>
      </c>
      <c r="AK30">
        <v>1.6999714319803327</v>
      </c>
      <c r="AL30">
        <v>1.7209406551053226</v>
      </c>
      <c r="AM30">
        <v>1.7324306630538939</v>
      </c>
      <c r="AN30">
        <v>1.7453444867562891</v>
      </c>
      <c r="AO30">
        <v>1.7591540315423622</v>
      </c>
      <c r="AP30">
        <v>1.7720693434406021</v>
      </c>
      <c r="AQ30">
        <v>1.7900836797059811</v>
      </c>
      <c r="AR30">
        <v>1.8093904479276364</v>
      </c>
      <c r="AS30">
        <v>1.8349558650560145</v>
      </c>
      <c r="AT30">
        <v>1.8748356070979744</v>
      </c>
      <c r="AU30">
        <v>1.8909070846786269</v>
      </c>
      <c r="AV30">
        <v>-1</v>
      </c>
    </row>
    <row r="31" spans="1:48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I31">
        <v>2.3264719322432548</v>
      </c>
      <c r="J31">
        <v>1.4546958997166237</v>
      </c>
      <c r="K31">
        <v>2.239415675365044</v>
      </c>
      <c r="L31">
        <v>2.159877861114853</v>
      </c>
      <c r="M31">
        <v>2.0332504072628526</v>
      </c>
      <c r="N31">
        <v>1.0325653068887948</v>
      </c>
      <c r="O31">
        <v>2.0141254551405101</v>
      </c>
      <c r="P31">
        <v>1.6918273803831254</v>
      </c>
      <c r="Q31">
        <v>1.2763628617677225</v>
      </c>
      <c r="R31">
        <v>2.247342073385076</v>
      </c>
      <c r="S31">
        <v>2.1159832270440235</v>
      </c>
      <c r="T31">
        <v>1.5734006064609938</v>
      </c>
      <c r="U31">
        <v>2.203201965101258</v>
      </c>
      <c r="V31">
        <v>1.4776096582350475</v>
      </c>
      <c r="W31">
        <v>1.7121209479643211</v>
      </c>
      <c r="X31">
        <v>1.091119838667556</v>
      </c>
      <c r="Y31">
        <v>0.72901255914262686</v>
      </c>
      <c r="Z31">
        <v>0.76421773363113266</v>
      </c>
      <c r="AA31">
        <v>0.74184781398254818</v>
      </c>
      <c r="AB31">
        <v>0.74877211579050562</v>
      </c>
      <c r="AC31">
        <v>0.7587864428961143</v>
      </c>
      <c r="AD31">
        <v>0.76993225619828765</v>
      </c>
      <c r="AE31">
        <v>0.7811462890416272</v>
      </c>
      <c r="AF31">
        <v>0.79261389323798159</v>
      </c>
      <c r="AG31">
        <v>0.81101005050604635</v>
      </c>
      <c r="AH31">
        <v>0.81878488909488656</v>
      </c>
      <c r="AI31">
        <v>0.82768273559376038</v>
      </c>
      <c r="AJ31">
        <v>0.84240002664130886</v>
      </c>
      <c r="AK31">
        <v>0.85261927242397373</v>
      </c>
      <c r="AL31">
        <v>0.8732306819079052</v>
      </c>
      <c r="AM31">
        <v>0.88393405844588113</v>
      </c>
      <c r="AN31">
        <v>0.89574560805872083</v>
      </c>
      <c r="AO31">
        <v>0.90804737292667448</v>
      </c>
      <c r="AP31">
        <v>0.91974514339169655</v>
      </c>
      <c r="AQ31">
        <v>0.93717760014512164</v>
      </c>
      <c r="AR31">
        <v>0.95598602894648099</v>
      </c>
      <c r="AS31">
        <v>0.97898797972686158</v>
      </c>
      <c r="AT31">
        <v>1.0199224416806116</v>
      </c>
      <c r="AU31">
        <v>1.0393074807174298</v>
      </c>
      <c r="AV31">
        <v>-1</v>
      </c>
    </row>
    <row r="32" spans="1:48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G32">
        <v>26.146132288581967</v>
      </c>
      <c r="H32">
        <v>-7.4102990724165272</v>
      </c>
      <c r="I32">
        <v>0.37594259491323373</v>
      </c>
      <c r="J32">
        <v>2.5041988785841552E-4</v>
      </c>
      <c r="K32">
        <v>0.45451328707798577</v>
      </c>
      <c r="L32">
        <v>0.13040969646230577</v>
      </c>
      <c r="M32">
        <v>1.7764703019123795E-3</v>
      </c>
      <c r="N32">
        <v>1.2241831489099787E-3</v>
      </c>
      <c r="O32">
        <v>5.5803780361160253</v>
      </c>
      <c r="P32">
        <v>7.17900932684961E-3</v>
      </c>
      <c r="Q32">
        <v>0.76699231602510742</v>
      </c>
      <c r="R32">
        <v>3.9800583890016769E-2</v>
      </c>
      <c r="S32">
        <v>0.31768788494356348</v>
      </c>
      <c r="T32">
        <v>0.17887163084616908</v>
      </c>
      <c r="U32">
        <v>2.067071595523488E-2</v>
      </c>
      <c r="V32">
        <v>0.16783734474095924</v>
      </c>
      <c r="W32">
        <v>0.1748116403826675</v>
      </c>
      <c r="X32">
        <v>0.68152308825732022</v>
      </c>
      <c r="Y32">
        <v>3.344583658451826E-2</v>
      </c>
      <c r="Z32">
        <v>5.3853480604736435</v>
      </c>
      <c r="AA32">
        <v>1.0341031847013207</v>
      </c>
      <c r="AB32">
        <v>-1.4487984174305852</v>
      </c>
      <c r="AC32">
        <v>-1.9815940467513422</v>
      </c>
      <c r="AD32">
        <v>2.6229515305970352</v>
      </c>
      <c r="AE32">
        <v>-5.3527963366421609</v>
      </c>
      <c r="AF32">
        <v>-1.6213664566811936</v>
      </c>
      <c r="AG32">
        <v>-8.4278635220395817</v>
      </c>
      <c r="AH32">
        <v>-11.35920040818305</v>
      </c>
      <c r="AI32">
        <v>-0.32918031177160567</v>
      </c>
      <c r="AJ32">
        <v>-3.2159906758853665</v>
      </c>
      <c r="AK32">
        <v>-3.987271100049679</v>
      </c>
      <c r="AL32">
        <v>1.4959724213040233</v>
      </c>
      <c r="AM32">
        <v>-7.8098416455337407</v>
      </c>
      <c r="AN32">
        <v>-7.7362100632414954</v>
      </c>
      <c r="AO32">
        <v>-9.8732071619969588</v>
      </c>
      <c r="AP32">
        <v>-11.415983787783901</v>
      </c>
      <c r="AQ32">
        <v>-10.594652851406504</v>
      </c>
      <c r="AR32">
        <v>-12.873595237746873</v>
      </c>
      <c r="AS32">
        <v>-12.47359134343465</v>
      </c>
      <c r="AT32">
        <v>-16.457380754003449</v>
      </c>
      <c r="AU32">
        <v>-20.630218122623521</v>
      </c>
      <c r="AV32">
        <v>-1</v>
      </c>
    </row>
    <row r="33" spans="1:48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G33">
        <v>26.146132288581967</v>
      </c>
      <c r="H33">
        <v>0.8336909729500972</v>
      </c>
      <c r="I33">
        <v>3.9340245826525134E-3</v>
      </c>
      <c r="J33">
        <v>2.9521937662869679E-5</v>
      </c>
      <c r="K33">
        <v>1.2762423313078912E-2</v>
      </c>
      <c r="L33">
        <v>3.3050719062178843E-3</v>
      </c>
      <c r="M33">
        <v>6.1883196377244165E-4</v>
      </c>
      <c r="N33">
        <v>3.0154621125262052E-4</v>
      </c>
      <c r="O33">
        <v>0.46756499838101645</v>
      </c>
      <c r="P33">
        <v>4.7363621141433058E-4</v>
      </c>
      <c r="Q33">
        <v>7.7426509686661468E-2</v>
      </c>
      <c r="R33">
        <v>2.129165998453684E-3</v>
      </c>
      <c r="S33">
        <v>2.9866234965823767E-2</v>
      </c>
      <c r="T33">
        <v>2.013431689093572E-2</v>
      </c>
      <c r="U33">
        <v>1.7791036634643351E-3</v>
      </c>
      <c r="V33">
        <v>1.0327947169280104E-2</v>
      </c>
      <c r="W33">
        <v>6.1301883933180604E-3</v>
      </c>
      <c r="X33">
        <v>5.5575721908409835E-2</v>
      </c>
      <c r="Y33">
        <v>1.5736459008300545</v>
      </c>
      <c r="Z33">
        <v>1.6111948509819507</v>
      </c>
      <c r="AA33">
        <v>1.5874385413705161</v>
      </c>
      <c r="AB33">
        <v>1.5948297967932263</v>
      </c>
      <c r="AC33">
        <v>1.6054592661688336</v>
      </c>
      <c r="AD33">
        <v>1.617207575499648</v>
      </c>
      <c r="AE33">
        <v>1.6289422832445211</v>
      </c>
      <c r="AF33">
        <v>1.6408555485283773</v>
      </c>
      <c r="AG33">
        <v>1.6597880284045954</v>
      </c>
      <c r="AH33">
        <v>1.6677249236126266</v>
      </c>
      <c r="AI33">
        <v>1.6767621343342576</v>
      </c>
      <c r="AJ33">
        <v>1.6916039696884937</v>
      </c>
      <c r="AK33">
        <v>1.7018335544667891</v>
      </c>
      <c r="AL33">
        <v>1.7222809702865534</v>
      </c>
      <c r="AM33">
        <v>1.7328040071066215</v>
      </c>
      <c r="AN33">
        <v>1.7443428659973732</v>
      </c>
      <c r="AO33">
        <v>1.7562800286733149</v>
      </c>
      <c r="AP33">
        <v>1.7675563224891673</v>
      </c>
      <c r="AQ33">
        <v>1.7842284481543436</v>
      </c>
      <c r="AR33">
        <v>1.8020435500855161</v>
      </c>
      <c r="AS33">
        <v>1.8235941460908094</v>
      </c>
      <c r="AT33">
        <v>1.8613287418296047</v>
      </c>
      <c r="AU33">
        <v>1.8789340480154708</v>
      </c>
      <c r="AV33">
        <v>-1</v>
      </c>
    </row>
    <row r="34" spans="1:48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9.9999999999999992E-2</v>
      </c>
      <c r="I34">
        <v>2.0762106373857931</v>
      </c>
      <c r="J34">
        <v>1.3626371309620513</v>
      </c>
      <c r="K34">
        <v>2.0546054954543038</v>
      </c>
      <c r="L34">
        <v>1.9652736532013684</v>
      </c>
      <c r="M34">
        <v>1.8615323187011452</v>
      </c>
      <c r="N34">
        <v>1.0015046868950452</v>
      </c>
      <c r="O34">
        <v>1.8584082679898879</v>
      </c>
      <c r="P34">
        <v>1.6059168057234068</v>
      </c>
      <c r="Q34">
        <v>1.2337064805908031</v>
      </c>
      <c r="R34">
        <v>2.049279596045694</v>
      </c>
      <c r="S34">
        <v>1.8696953810967334</v>
      </c>
      <c r="T34">
        <v>1.5067673828745711</v>
      </c>
      <c r="U34">
        <v>2.0170931226356639</v>
      </c>
      <c r="V34">
        <v>1.3860353786272737</v>
      </c>
      <c r="W34">
        <v>1.5918864718153483</v>
      </c>
      <c r="X34">
        <v>0.99685512250363717</v>
      </c>
      <c r="Y34">
        <v>0.71417845870340169</v>
      </c>
      <c r="Z34">
        <v>0.74808792503177168</v>
      </c>
      <c r="AA34">
        <v>0.72804549567387822</v>
      </c>
      <c r="AB34">
        <v>0.73524703089578614</v>
      </c>
      <c r="AC34">
        <v>0.74492021293151811</v>
      </c>
      <c r="AD34">
        <v>0.75515079031814114</v>
      </c>
      <c r="AE34">
        <v>0.76584275872610497</v>
      </c>
      <c r="AF34">
        <v>0.77634551571199295</v>
      </c>
      <c r="AG34">
        <v>0.79213151363789092</v>
      </c>
      <c r="AH34">
        <v>0.79983407172096299</v>
      </c>
      <c r="AI34">
        <v>0.80895236068445353</v>
      </c>
      <c r="AJ34">
        <v>0.82070302656995697</v>
      </c>
      <c r="AK34">
        <v>0.82994077407347933</v>
      </c>
      <c r="AL34">
        <v>0.84944868625102921</v>
      </c>
      <c r="AM34">
        <v>0.85900882392363087</v>
      </c>
      <c r="AN34">
        <v>0.86930259382576003</v>
      </c>
      <c r="AO34">
        <v>0.87967065512352927</v>
      </c>
      <c r="AP34">
        <v>0.88960988330924307</v>
      </c>
      <c r="AQ34">
        <v>0.90521645205442602</v>
      </c>
      <c r="AR34">
        <v>0.92200495849279362</v>
      </c>
      <c r="AS34">
        <v>0.94065497845127966</v>
      </c>
      <c r="AT34">
        <v>0.97822757673742855</v>
      </c>
      <c r="AU34">
        <v>0.99794573320868618</v>
      </c>
      <c r="AV34">
        <v>-1</v>
      </c>
    </row>
    <row r="35" spans="1:48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9.9999999999999992E-2</v>
      </c>
      <c r="G35">
        <v>26.51922312745512</v>
      </c>
      <c r="H35">
        <v>-7.6054400093579879</v>
      </c>
      <c r="I35">
        <v>0.36141070878006154</v>
      </c>
      <c r="J35">
        <v>2.5064756573508172E-4</v>
      </c>
      <c r="K35">
        <v>0.4575918171522973</v>
      </c>
      <c r="L35">
        <v>0.12884495702083548</v>
      </c>
      <c r="M35">
        <v>1.8904545545269204E-3</v>
      </c>
      <c r="N35">
        <v>1.2882235481628933E-3</v>
      </c>
      <c r="O35">
        <v>5.8026864495692436</v>
      </c>
      <c r="P35">
        <v>7.4167757678065653E-3</v>
      </c>
      <c r="Q35">
        <v>0.79684421493294921</v>
      </c>
      <c r="R35">
        <v>4.1178973919458788E-2</v>
      </c>
      <c r="S35">
        <v>0.34509045751369211</v>
      </c>
      <c r="T35">
        <v>0.18404171367566144</v>
      </c>
      <c r="U35">
        <v>2.2037231409797096E-2</v>
      </c>
      <c r="V35">
        <v>0.16617232499498655</v>
      </c>
      <c r="W35">
        <v>0.17610366721899759</v>
      </c>
      <c r="X35">
        <v>0.62956814338053968</v>
      </c>
      <c r="Y35">
        <v>-1.4158771757957645E-2</v>
      </c>
      <c r="Z35">
        <v>5.2195897268186657</v>
      </c>
      <c r="AA35">
        <v>0.92149288226952863</v>
      </c>
      <c r="AB35">
        <v>-1.5316488276985361</v>
      </c>
      <c r="AC35">
        <v>-1.8769399723351436</v>
      </c>
      <c r="AD35">
        <v>2.5456291988869508</v>
      </c>
      <c r="AE35">
        <v>-5.0769139619520338</v>
      </c>
      <c r="AF35">
        <v>-1.4390059660115446</v>
      </c>
      <c r="AG35">
        <v>-8.18460776165022</v>
      </c>
      <c r="AH35">
        <v>-10.988137622572891</v>
      </c>
      <c r="AI35">
        <v>-4.1538104516886692E-2</v>
      </c>
      <c r="AJ35">
        <v>-2.7228087852630232</v>
      </c>
      <c r="AK35">
        <v>-3.3237216344351532</v>
      </c>
      <c r="AL35">
        <v>2.0715555800517444</v>
      </c>
      <c r="AM35">
        <v>-7.1440389855482813</v>
      </c>
      <c r="AN35">
        <v>-7.1056528812434037</v>
      </c>
      <c r="AO35">
        <v>-9.263924592881164</v>
      </c>
      <c r="AP35">
        <v>-10.796765374967313</v>
      </c>
      <c r="AQ35">
        <v>-9.8376425467766175</v>
      </c>
      <c r="AR35">
        <v>-12.175429143955256</v>
      </c>
      <c r="AS35">
        <v>-11.711769085205495</v>
      </c>
      <c r="AT35">
        <v>-15.418064316810653</v>
      </c>
      <c r="AU35">
        <v>-19.240171944849507</v>
      </c>
      <c r="AV35">
        <v>-1</v>
      </c>
    </row>
    <row r="36" spans="1:48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9.9999999999999992E-2</v>
      </c>
      <c r="G36">
        <v>26.51922312745512</v>
      </c>
      <c r="H36">
        <v>0.8320622571087245</v>
      </c>
      <c r="I36">
        <v>3.7694432545852885E-3</v>
      </c>
      <c r="J36">
        <v>2.8980255110508527E-5</v>
      </c>
      <c r="K36">
        <v>1.2398905628586794E-2</v>
      </c>
      <c r="L36">
        <v>3.1976518343998172E-3</v>
      </c>
      <c r="M36">
        <v>6.0057318459377286E-4</v>
      </c>
      <c r="N36">
        <v>3.012138574523848E-4</v>
      </c>
      <c r="O36">
        <v>0.45553593418600757</v>
      </c>
      <c r="P36">
        <v>4.6803867220373543E-4</v>
      </c>
      <c r="Q36">
        <v>7.720792288019826E-2</v>
      </c>
      <c r="R36">
        <v>2.062190975921527E-3</v>
      </c>
      <c r="S36">
        <v>2.8474960994851889E-2</v>
      </c>
      <c r="T36">
        <v>1.9984518611936359E-2</v>
      </c>
      <c r="U36">
        <v>1.7265947512337418E-3</v>
      </c>
      <c r="V36">
        <v>1.0145527870187535E-2</v>
      </c>
      <c r="W36">
        <v>5.995369997149334E-3</v>
      </c>
      <c r="X36">
        <v>5.3878841912851583E-2</v>
      </c>
      <c r="Y36">
        <v>1.5797785990665665</v>
      </c>
      <c r="Z36">
        <v>1.6168479311579869</v>
      </c>
      <c r="AA36">
        <v>1.5950419607362853</v>
      </c>
      <c r="AB36">
        <v>1.6029113074782</v>
      </c>
      <c r="AC36">
        <v>1.6134210999330156</v>
      </c>
      <c r="AD36">
        <v>1.6244625119696268</v>
      </c>
      <c r="AE36">
        <v>1.6359222454805464</v>
      </c>
      <c r="AF36">
        <v>1.6471015552784998</v>
      </c>
      <c r="AG36">
        <v>1.663763140325474</v>
      </c>
      <c r="AH36">
        <v>1.6718326522982405</v>
      </c>
      <c r="AI36">
        <v>1.681335280830742</v>
      </c>
      <c r="AJ36">
        <v>1.6935026102711626</v>
      </c>
      <c r="AK36">
        <v>1.7030068845352047</v>
      </c>
      <c r="AL36">
        <v>1.7229053809264581</v>
      </c>
      <c r="AM36">
        <v>1.732573491533558</v>
      </c>
      <c r="AN36">
        <v>1.7429235603525179</v>
      </c>
      <c r="AO36">
        <v>1.7532865660171384</v>
      </c>
      <c r="AP36">
        <v>1.7631637667357365</v>
      </c>
      <c r="AQ36">
        <v>1.7785622580636129</v>
      </c>
      <c r="AR36">
        <v>1.7949794513702697</v>
      </c>
      <c r="AS36">
        <v>1.8130426979998595</v>
      </c>
      <c r="AT36">
        <v>1.8488973658100663</v>
      </c>
      <c r="AU36">
        <v>1.8674385323091411</v>
      </c>
      <c r="AV36">
        <v>-1</v>
      </c>
    </row>
    <row r="37" spans="1:48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0.10999999999999999</v>
      </c>
      <c r="I37">
        <v>1.865840382790855</v>
      </c>
      <c r="J37">
        <v>1.2815073921164912</v>
      </c>
      <c r="K37">
        <v>1.8933987374749608</v>
      </c>
      <c r="L37">
        <v>1.7975013231780284</v>
      </c>
      <c r="M37">
        <v>1.7131588019130992</v>
      </c>
      <c r="N37">
        <v>0.97237339209069373</v>
      </c>
      <c r="O37">
        <v>1.7228477133373945</v>
      </c>
      <c r="P37">
        <v>1.5272486004394081</v>
      </c>
      <c r="Q37">
        <v>1.1935462577777516</v>
      </c>
      <c r="R37">
        <v>1.8778171602933036</v>
      </c>
      <c r="S37">
        <v>1.6668149918371022</v>
      </c>
      <c r="T37">
        <v>1.444674561325247</v>
      </c>
      <c r="U37">
        <v>1.8552531019499032</v>
      </c>
      <c r="V37">
        <v>1.3048292050040149</v>
      </c>
      <c r="W37">
        <v>1.486104326162766</v>
      </c>
      <c r="X37">
        <v>0.91704116402803415</v>
      </c>
      <c r="Y37">
        <v>0.70010652633768489</v>
      </c>
      <c r="Z37">
        <v>0.73271460954441037</v>
      </c>
      <c r="AA37">
        <v>0.71474365637321036</v>
      </c>
      <c r="AB37">
        <v>0.72214384544194998</v>
      </c>
      <c r="AC37">
        <v>0.73150597196690414</v>
      </c>
      <c r="AD37">
        <v>0.74097504960629978</v>
      </c>
      <c r="AE37">
        <v>0.75117837351404404</v>
      </c>
      <c r="AF37">
        <v>0.7608730849512606</v>
      </c>
      <c r="AG37">
        <v>0.77451615915176142</v>
      </c>
      <c r="AH37">
        <v>0.78211862746842342</v>
      </c>
      <c r="AI37">
        <v>0.79128754217014252</v>
      </c>
      <c r="AJ37">
        <v>0.80063407565987077</v>
      </c>
      <c r="AK37">
        <v>0.80904104756978834</v>
      </c>
      <c r="AL37">
        <v>0.82750695646659744</v>
      </c>
      <c r="AM37">
        <v>0.83608759675319588</v>
      </c>
      <c r="AN37">
        <v>0.84510576441497332</v>
      </c>
      <c r="AO37">
        <v>0.85388980070009834</v>
      </c>
      <c r="AP37">
        <v>0.86237442663198616</v>
      </c>
      <c r="AQ37">
        <v>0.87635781306711469</v>
      </c>
      <c r="AR37">
        <v>0.89135963223541959</v>
      </c>
      <c r="AS37">
        <v>0.90639588470132204</v>
      </c>
      <c r="AT37">
        <v>0.9410748925422795</v>
      </c>
      <c r="AU37">
        <v>0.96068238865235933</v>
      </c>
      <c r="AV37">
        <v>-1</v>
      </c>
    </row>
    <row r="38" spans="1:48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0.10999999999999999</v>
      </c>
      <c r="G38">
        <v>26.867059876934771</v>
      </c>
      <c r="H38">
        <v>-7.7882216810582152</v>
      </c>
      <c r="I38">
        <v>0.34844193298523651</v>
      </c>
      <c r="J38">
        <v>2.5081932759160434E-4</v>
      </c>
      <c r="K38">
        <v>0.45963643128571602</v>
      </c>
      <c r="L38">
        <v>0.12737112512502297</v>
      </c>
      <c r="M38">
        <v>2.0159760210154685E-3</v>
      </c>
      <c r="N38">
        <v>1.3499285870518169E-3</v>
      </c>
      <c r="O38">
        <v>6.0082758702160186</v>
      </c>
      <c r="P38">
        <v>7.6346014516231317E-3</v>
      </c>
      <c r="Q38">
        <v>0.82418323706732388</v>
      </c>
      <c r="R38">
        <v>4.2380076728603736E-2</v>
      </c>
      <c r="S38">
        <v>0.36921126877436089</v>
      </c>
      <c r="T38">
        <v>0.18915601483850147</v>
      </c>
      <c r="U38">
        <v>2.3260012328932992E-2</v>
      </c>
      <c r="V38">
        <v>0.164598894092194</v>
      </c>
      <c r="W38">
        <v>0.1771564749327004</v>
      </c>
      <c r="X38">
        <v>0.58347093608012279</v>
      </c>
      <c r="Y38">
        <v>-5.2284597830844534E-2</v>
      </c>
      <c r="Z38">
        <v>5.064025360127717</v>
      </c>
      <c r="AA38">
        <v>0.82256338267733675</v>
      </c>
      <c r="AB38">
        <v>-1.5973276535006691</v>
      </c>
      <c r="AC38">
        <v>-1.7754929498973726</v>
      </c>
      <c r="AD38">
        <v>2.4828917329446294</v>
      </c>
      <c r="AE38">
        <v>-4.8268373278927559</v>
      </c>
      <c r="AF38">
        <v>-1.2750725317012357</v>
      </c>
      <c r="AG38">
        <v>-7.9565941665411613</v>
      </c>
      <c r="AH38">
        <v>-10.646798628769663</v>
      </c>
      <c r="AI38">
        <v>0.21419806383802553</v>
      </c>
      <c r="AJ38">
        <v>-2.2898940378230481</v>
      </c>
      <c r="AK38">
        <v>-2.7423627970254154</v>
      </c>
      <c r="AL38">
        <v>2.5674432031789993</v>
      </c>
      <c r="AM38">
        <v>-6.5613408859762989</v>
      </c>
      <c r="AN38">
        <v>-6.5548645901758293</v>
      </c>
      <c r="AO38">
        <v>-8.7311686256278183</v>
      </c>
      <c r="AP38">
        <v>-10.258729655309546</v>
      </c>
      <c r="AQ38">
        <v>-9.1832799324580225</v>
      </c>
      <c r="AR38">
        <v>-11.572929187358321</v>
      </c>
      <c r="AS38">
        <v>-11.059435158450698</v>
      </c>
      <c r="AT38">
        <v>-14.519776370822505</v>
      </c>
      <c r="AU38">
        <v>-18.021380201632052</v>
      </c>
      <c r="AV38">
        <v>-1</v>
      </c>
    </row>
    <row r="39" spans="1:48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0.10999999999999999</v>
      </c>
      <c r="G39">
        <v>26.867059876934771</v>
      </c>
      <c r="H39">
        <v>0.83043222126265137</v>
      </c>
      <c r="I39">
        <v>3.6202460961960825E-3</v>
      </c>
      <c r="J39">
        <v>2.8472919374822157E-5</v>
      </c>
      <c r="K39">
        <v>1.2058673022736525E-2</v>
      </c>
      <c r="L39">
        <v>3.0982297118841047E-3</v>
      </c>
      <c r="M39">
        <v>5.8369880432040174E-4</v>
      </c>
      <c r="N39">
        <v>3.0069370329879343E-4</v>
      </c>
      <c r="O39">
        <v>0.44435990780263762</v>
      </c>
      <c r="P39">
        <v>4.6241768040135322E-4</v>
      </c>
      <c r="Q39">
        <v>7.6936941793190522E-2</v>
      </c>
      <c r="R39">
        <v>1.9999275895713161E-3</v>
      </c>
      <c r="S39">
        <v>2.7238347429599102E-2</v>
      </c>
      <c r="T39">
        <v>1.9825079830620235E-2</v>
      </c>
      <c r="U39">
        <v>1.6775998206652271E-3</v>
      </c>
      <c r="V39">
        <v>9.9729506605983776E-3</v>
      </c>
      <c r="W39">
        <v>5.8687274279815823E-3</v>
      </c>
      <c r="X39">
        <v>5.2354738049660232E-2</v>
      </c>
      <c r="Y39">
        <v>1.5846533086465691</v>
      </c>
      <c r="Z39">
        <v>1.6211366497506472</v>
      </c>
      <c r="AA39">
        <v>1.6011327966538837</v>
      </c>
      <c r="AB39">
        <v>1.6094002180196607</v>
      </c>
      <c r="AC39">
        <v>1.6197990379948783</v>
      </c>
      <c r="AD39">
        <v>1.6302491818837497</v>
      </c>
      <c r="AE39">
        <v>1.6414351782303618</v>
      </c>
      <c r="AF39">
        <v>1.6519934061707184</v>
      </c>
      <c r="AG39">
        <v>1.6667383961402422</v>
      </c>
      <c r="AH39">
        <v>1.6748985763318855</v>
      </c>
      <c r="AI39">
        <v>1.6846875363011671</v>
      </c>
      <c r="AJ39">
        <v>1.6946079275021297</v>
      </c>
      <c r="AK39">
        <v>1.7034817178088046</v>
      </c>
      <c r="AL39">
        <v>1.7228125444899856</v>
      </c>
      <c r="AM39">
        <v>1.7317216601340117</v>
      </c>
      <c r="AN39">
        <v>1.7410359175230081</v>
      </c>
      <c r="AO39">
        <v>1.7500606980774651</v>
      </c>
      <c r="AP39">
        <v>1.7587338939091077</v>
      </c>
      <c r="AQ39">
        <v>1.7729354756664946</v>
      </c>
      <c r="AR39">
        <v>1.7880459679354732</v>
      </c>
      <c r="AS39">
        <v>1.8030640783371248</v>
      </c>
      <c r="AT39">
        <v>1.837233230800803</v>
      </c>
      <c r="AU39">
        <v>1.856274134889994</v>
      </c>
      <c r="AV39">
        <v>-1</v>
      </c>
    </row>
    <row r="40" spans="1:48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0.11999999999999998</v>
      </c>
      <c r="I40">
        <v>1.687158249416534</v>
      </c>
      <c r="J40">
        <v>1.2094800642319943</v>
      </c>
      <c r="K40">
        <v>1.7517199990956511</v>
      </c>
      <c r="L40">
        <v>1.6517386493872686</v>
      </c>
      <c r="M40">
        <v>1.5838060604136752</v>
      </c>
      <c r="N40">
        <v>0.94495740087438052</v>
      </c>
      <c r="O40">
        <v>1.6038178714549043</v>
      </c>
      <c r="P40">
        <v>1.4549326894465979</v>
      </c>
      <c r="Q40">
        <v>1.15563619263206</v>
      </c>
      <c r="R40">
        <v>1.7282748096833516</v>
      </c>
      <c r="S40">
        <v>1.4974655871440232</v>
      </c>
      <c r="T40">
        <v>1.3866619692371225</v>
      </c>
      <c r="U40">
        <v>1.7134959232408788</v>
      </c>
      <c r="V40">
        <v>1.2323599844582969</v>
      </c>
      <c r="W40">
        <v>1.392390961727342</v>
      </c>
      <c r="X40">
        <v>0.84872307667834701</v>
      </c>
      <c r="Y40">
        <v>0.68669071932034165</v>
      </c>
      <c r="Z40">
        <v>0.71800815184201894</v>
      </c>
      <c r="AA40">
        <v>0.70189798718663365</v>
      </c>
      <c r="AB40">
        <v>0.70943512070784842</v>
      </c>
      <c r="AC40">
        <v>0.71851014908206079</v>
      </c>
      <c r="AD40">
        <v>0.7273361731006045</v>
      </c>
      <c r="AE40">
        <v>0.73708435387566418</v>
      </c>
      <c r="AF40">
        <v>0.74609218815595968</v>
      </c>
      <c r="AG40">
        <v>0.75795441001330233</v>
      </c>
      <c r="AH40">
        <v>0.76543728176327119</v>
      </c>
      <c r="AI40">
        <v>0.77454630400670366</v>
      </c>
      <c r="AJ40">
        <v>0.78192938452781979</v>
      </c>
      <c r="AK40">
        <v>0.78962541058546032</v>
      </c>
      <c r="AL40">
        <v>0.80710709436147743</v>
      </c>
      <c r="AM40">
        <v>0.81484278561533863</v>
      </c>
      <c r="AN40">
        <v>0.82277915980837768</v>
      </c>
      <c r="AO40">
        <v>0.83025055215112875</v>
      </c>
      <c r="AP40">
        <v>0.83752020396154669</v>
      </c>
      <c r="AQ40">
        <v>0.85006016981614418</v>
      </c>
      <c r="AR40">
        <v>0.86347622206210184</v>
      </c>
      <c r="AS40">
        <v>0.87548892578772219</v>
      </c>
      <c r="AT40">
        <v>0.90763375256599621</v>
      </c>
      <c r="AU40">
        <v>0.9268414676999629</v>
      </c>
      <c r="AV40">
        <v>-1</v>
      </c>
    </row>
    <row r="41" spans="1:48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0.11999999999999998</v>
      </c>
      <c r="G41">
        <v>27.192203932385731</v>
      </c>
      <c r="H41">
        <v>-7.9587330567989554</v>
      </c>
      <c r="I41">
        <v>0.33678786065215216</v>
      </c>
      <c r="J41">
        <v>2.5094702446243583E-4</v>
      </c>
      <c r="K41">
        <v>0.46087554938977976</v>
      </c>
      <c r="L41">
        <v>0.12597946914376576</v>
      </c>
      <c r="M41">
        <v>2.1490618717357876E-3</v>
      </c>
      <c r="N41">
        <v>1.4093034059377357E-3</v>
      </c>
      <c r="O41">
        <v>6.198780021870185</v>
      </c>
      <c r="P41">
        <v>7.8346930956281948E-3</v>
      </c>
      <c r="Q41">
        <v>0.8493608593960974</v>
      </c>
      <c r="R41">
        <v>4.3433159225291611E-2</v>
      </c>
      <c r="S41">
        <v>0.39062499624970931</v>
      </c>
      <c r="T41">
        <v>0.19419156346268071</v>
      </c>
      <c r="U41">
        <v>2.4359571740044009E-2</v>
      </c>
      <c r="V41">
        <v>0.16311339328434499</v>
      </c>
      <c r="W41">
        <v>0.17800825149671715</v>
      </c>
      <c r="X41">
        <v>0.54227434504161065</v>
      </c>
      <c r="Y41">
        <v>-8.2586115398454493E-2</v>
      </c>
      <c r="Z41">
        <v>4.9180648796396547</v>
      </c>
      <c r="AA41">
        <v>0.73543828107944964</v>
      </c>
      <c r="AB41">
        <v>-1.6489713538788602</v>
      </c>
      <c r="AC41">
        <v>-1.677537443359874</v>
      </c>
      <c r="AD41">
        <v>2.43172255334022</v>
      </c>
      <c r="AE41">
        <v>-4.5987700551715758</v>
      </c>
      <c r="AF41">
        <v>-1.1267779966891798</v>
      </c>
      <c r="AG41">
        <v>-7.7422470425477048</v>
      </c>
      <c r="AH41">
        <v>-10.331117448353968</v>
      </c>
      <c r="AI41">
        <v>0.44315177372606518</v>
      </c>
      <c r="AJ41">
        <v>-1.9075849734294961</v>
      </c>
      <c r="AK41">
        <v>-2.2298764701690592</v>
      </c>
      <c r="AL41">
        <v>2.9969522784231297</v>
      </c>
      <c r="AM41">
        <v>-6.0479124699912505</v>
      </c>
      <c r="AN41">
        <v>-6.0704111928694706</v>
      </c>
      <c r="AO41">
        <v>-8.261945131807213</v>
      </c>
      <c r="AP41">
        <v>-9.78756035517765</v>
      </c>
      <c r="AQ41">
        <v>-8.6133822242985474</v>
      </c>
      <c r="AR41">
        <v>-11.048770853547415</v>
      </c>
      <c r="AS41">
        <v>-10.496376822919379</v>
      </c>
      <c r="AT41">
        <v>-13.737191826711371</v>
      </c>
      <c r="AU41">
        <v>-16.944689812956952</v>
      </c>
      <c r="AV41">
        <v>-1</v>
      </c>
    </row>
    <row r="42" spans="1:48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0.11999999999999998</v>
      </c>
      <c r="G42">
        <v>27.192203932385731</v>
      </c>
      <c r="H42">
        <v>0.82878731940226191</v>
      </c>
      <c r="I42">
        <v>3.4841995878354382E-3</v>
      </c>
      <c r="J42">
        <v>2.7995940582778072E-5</v>
      </c>
      <c r="K42">
        <v>1.1739107703229184E-2</v>
      </c>
      <c r="L42">
        <v>3.005895900236609E-3</v>
      </c>
      <c r="M42">
        <v>5.6802213306305206E-4</v>
      </c>
      <c r="N42">
        <v>3.0001169280488533E-4</v>
      </c>
      <c r="O42">
        <v>0.43392354140442535</v>
      </c>
      <c r="P42">
        <v>4.5679914172057107E-4</v>
      </c>
      <c r="Q42">
        <v>7.6621407308730877E-2</v>
      </c>
      <c r="R42">
        <v>1.9418616519074308E-3</v>
      </c>
      <c r="S42">
        <v>2.6130020287488696E-2</v>
      </c>
      <c r="T42">
        <v>1.9658007653200808E-2</v>
      </c>
      <c r="U42">
        <v>1.6317461287466508E-3</v>
      </c>
      <c r="V42">
        <v>9.8093424347612864E-3</v>
      </c>
      <c r="W42">
        <v>5.749421560197714E-3</v>
      </c>
      <c r="X42">
        <v>5.0976362972036747E-2</v>
      </c>
      <c r="Y42">
        <v>1.5883896666808004</v>
      </c>
      <c r="Z42">
        <v>1.6242061538475183</v>
      </c>
      <c r="AA42">
        <v>1.6058813803303114</v>
      </c>
      <c r="AB42">
        <v>1.6144805092240893</v>
      </c>
      <c r="AC42">
        <v>1.6247738385884292</v>
      </c>
      <c r="AD42">
        <v>1.6347225658916316</v>
      </c>
      <c r="AE42">
        <v>1.6456408538030245</v>
      </c>
      <c r="AF42">
        <v>1.6556659242341911</v>
      </c>
      <c r="AG42">
        <v>1.6687758502141365</v>
      </c>
      <c r="AH42">
        <v>1.6769930772544359</v>
      </c>
      <c r="AI42">
        <v>1.6869420234535446</v>
      </c>
      <c r="AJ42">
        <v>1.6949630346382023</v>
      </c>
      <c r="AK42">
        <v>1.703283824105603</v>
      </c>
      <c r="AL42">
        <v>1.722035286821207</v>
      </c>
      <c r="AM42">
        <v>1.7302680024438291</v>
      </c>
      <c r="AN42">
        <v>1.7386737830920644</v>
      </c>
      <c r="AO42">
        <v>1.7465501109997024</v>
      </c>
      <c r="AP42">
        <v>1.7541798192394109</v>
      </c>
      <c r="AQ42">
        <v>1.7672634592069514</v>
      </c>
      <c r="AR42">
        <v>1.7811547585133802</v>
      </c>
      <c r="AS42">
        <v>1.7935016998275997</v>
      </c>
      <c r="AT42">
        <v>1.8261303861416283</v>
      </c>
      <c r="AU42">
        <v>1.8453518827467457</v>
      </c>
      <c r="AV42">
        <v>-1</v>
      </c>
    </row>
    <row r="43" spans="1:48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0.12999999999999998</v>
      </c>
      <c r="I43">
        <v>1.5339894391908229</v>
      </c>
      <c r="J43">
        <v>1.1451096774820795</v>
      </c>
      <c r="K43">
        <v>1.6263755926337427</v>
      </c>
      <c r="L43">
        <v>1.5242134920358401</v>
      </c>
      <c r="M43">
        <v>1.4701518559637001</v>
      </c>
      <c r="N43">
        <v>0.91907834660126242</v>
      </c>
      <c r="O43">
        <v>1.4985090635978546</v>
      </c>
      <c r="P43">
        <v>1.3882259682026983</v>
      </c>
      <c r="Q43">
        <v>1.1197687112728503</v>
      </c>
      <c r="R43">
        <v>1.5969727714157254</v>
      </c>
      <c r="S43">
        <v>1.3544599476017078</v>
      </c>
      <c r="T43">
        <v>1.3323360482932458</v>
      </c>
      <c r="U43">
        <v>1.5885183080171184</v>
      </c>
      <c r="V43">
        <v>1.1673141382066117</v>
      </c>
      <c r="W43">
        <v>1.3088517913258557</v>
      </c>
      <c r="X43">
        <v>0.78968046388655144</v>
      </c>
      <c r="Y43">
        <v>0.67384985867316027</v>
      </c>
      <c r="Z43">
        <v>0.70389864015805592</v>
      </c>
      <c r="AA43">
        <v>0.68947236803404854</v>
      </c>
      <c r="AB43">
        <v>0.6970975727569918</v>
      </c>
      <c r="AC43">
        <v>0.70590510856460265</v>
      </c>
      <c r="AD43">
        <v>0.71418094285002998</v>
      </c>
      <c r="AE43">
        <v>0.72350610989096864</v>
      </c>
      <c r="AF43">
        <v>0.73192240715790458</v>
      </c>
      <c r="AG43">
        <v>0.74228897951613959</v>
      </c>
      <c r="AH43">
        <v>0.74963873519718371</v>
      </c>
      <c r="AI43">
        <v>0.75861644687267271</v>
      </c>
      <c r="AJ43">
        <v>0.76438561151894058</v>
      </c>
      <c r="AK43">
        <v>0.77146733450898508</v>
      </c>
      <c r="AL43">
        <v>0.78801919938680631</v>
      </c>
      <c r="AM43">
        <v>0.79502150146433959</v>
      </c>
      <c r="AN43">
        <v>0.80203320306369652</v>
      </c>
      <c r="AO43">
        <v>0.80840595889345646</v>
      </c>
      <c r="AP43">
        <v>0.81465208903610609</v>
      </c>
      <c r="AQ43">
        <v>0.82590702880650524</v>
      </c>
      <c r="AR43">
        <v>0.83791127343281468</v>
      </c>
      <c r="AS43">
        <v>0.84737777663691549</v>
      </c>
      <c r="AT43">
        <v>0.87727052420425311</v>
      </c>
      <c r="AU43">
        <v>0.89589373419766427</v>
      </c>
      <c r="AV43">
        <v>-1</v>
      </c>
    </row>
    <row r="44" spans="1:48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0.12999999999999998</v>
      </c>
      <c r="G44">
        <v>27.496986588858473</v>
      </c>
      <c r="H44">
        <v>-8.1172507071190498</v>
      </c>
      <c r="I44">
        <v>0.32625083189739834</v>
      </c>
      <c r="J44">
        <v>2.5103976670996932E-4</v>
      </c>
      <c r="K44">
        <v>0.46148275243893089</v>
      </c>
      <c r="L44">
        <v>0.1246624610569094</v>
      </c>
      <c r="M44">
        <v>2.2867979737537501E-3</v>
      </c>
      <c r="N44">
        <v>1.4663791315586352E-3</v>
      </c>
      <c r="O44">
        <v>6.3756731081526921</v>
      </c>
      <c r="P44">
        <v>8.0189440822371841E-3</v>
      </c>
      <c r="Q44">
        <v>0.87266151085531907</v>
      </c>
      <c r="R44">
        <v>4.4361445661947878E-2</v>
      </c>
      <c r="S44">
        <v>0.4097757765562951</v>
      </c>
      <c r="T44">
        <v>0.19913235798720419</v>
      </c>
      <c r="U44">
        <v>2.5352728140156187E-2</v>
      </c>
      <c r="V44">
        <v>0.16171131700844799</v>
      </c>
      <c r="W44">
        <v>0.17868999553788842</v>
      </c>
      <c r="X44">
        <v>0.50521990171460529</v>
      </c>
      <c r="Y44">
        <v>-0.10639264204507211</v>
      </c>
      <c r="Z44">
        <v>4.7810776260606138</v>
      </c>
      <c r="AA44">
        <v>0.65854416673192517</v>
      </c>
      <c r="AB44">
        <v>-1.6890435002328359</v>
      </c>
      <c r="AC44">
        <v>-1.5831926531470786</v>
      </c>
      <c r="AD44">
        <v>2.3898275268084466</v>
      </c>
      <c r="AE44">
        <v>-4.3896522241584295</v>
      </c>
      <c r="AF44">
        <v>-0.99187886864063701</v>
      </c>
      <c r="AG44">
        <v>-7.5401897523428483</v>
      </c>
      <c r="AH44">
        <v>-10.037770234742746</v>
      </c>
      <c r="AI44">
        <v>0.64935395926042805</v>
      </c>
      <c r="AJ44">
        <v>-1.568178870969573</v>
      </c>
      <c r="AK44">
        <v>-1.7756662613360317</v>
      </c>
      <c r="AL44">
        <v>3.3706438622399397</v>
      </c>
      <c r="AM44">
        <v>-5.5927967189927195</v>
      </c>
      <c r="AN44">
        <v>-5.6416677366161458</v>
      </c>
      <c r="AO44">
        <v>-7.8459790798235733</v>
      </c>
      <c r="AP44">
        <v>-9.3720111263287205</v>
      </c>
      <c r="AQ44">
        <v>-8.1136862993169583</v>
      </c>
      <c r="AR44">
        <v>-10.589406613348087</v>
      </c>
      <c r="AS44">
        <v>-10.006832598181136</v>
      </c>
      <c r="AT44">
        <v>-13.050500786872121</v>
      </c>
      <c r="AU44">
        <v>-15.987147119142433</v>
      </c>
      <c r="AV44">
        <v>-1</v>
      </c>
    </row>
    <row r="45" spans="1:48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0.12999999999999998</v>
      </c>
      <c r="G45">
        <v>27.496986588858473</v>
      </c>
      <c r="H45">
        <v>0.82712530610290258</v>
      </c>
      <c r="I45">
        <v>3.3595181613923736E-3</v>
      </c>
      <c r="J45">
        <v>2.7546088702264789E-5</v>
      </c>
      <c r="K45">
        <v>1.1438099240597983E-2</v>
      </c>
      <c r="L45">
        <v>2.9198925133199919E-3</v>
      </c>
      <c r="M45">
        <v>5.5339604322447744E-4</v>
      </c>
      <c r="N45">
        <v>2.9919134521392773E-4</v>
      </c>
      <c r="O45">
        <v>0.42413691020483651</v>
      </c>
      <c r="P45">
        <v>4.5120572726256401E-4</v>
      </c>
      <c r="Q45">
        <v>7.6268361140664945E-2</v>
      </c>
      <c r="R45">
        <v>1.8875624720877584E-3</v>
      </c>
      <c r="S45">
        <v>2.5129572372040738E-2</v>
      </c>
      <c r="T45">
        <v>1.9485061456866865E-2</v>
      </c>
      <c r="U45">
        <v>1.5887218142201225E-3</v>
      </c>
      <c r="V45">
        <v>9.6539638355458788E-3</v>
      </c>
      <c r="W45">
        <v>5.6367592284253471E-3</v>
      </c>
      <c r="X45">
        <v>4.9722416981026391E-2</v>
      </c>
      <c r="Y45">
        <v>1.5911045883439077</v>
      </c>
      <c r="Z45">
        <v>1.6261934985002817</v>
      </c>
      <c r="AA45">
        <v>1.6094429622872255</v>
      </c>
      <c r="AB45">
        <v>1.6183182904307745</v>
      </c>
      <c r="AC45">
        <v>1.6285095876112199</v>
      </c>
      <c r="AD45">
        <v>1.63802786721378</v>
      </c>
      <c r="AE45">
        <v>1.6486871720558958</v>
      </c>
      <c r="AF45">
        <v>1.6582487506975561</v>
      </c>
      <c r="AG45">
        <v>1.6699507521225592</v>
      </c>
      <c r="AH45">
        <v>1.6781978754444007</v>
      </c>
      <c r="AI45">
        <v>1.6882170587787633</v>
      </c>
      <c r="AJ45">
        <v>1.6946242196260441</v>
      </c>
      <c r="AK45">
        <v>1.7024561249876529</v>
      </c>
      <c r="AL45">
        <v>1.7206223376081353</v>
      </c>
      <c r="AM45">
        <v>1.7282501152320975</v>
      </c>
      <c r="AN45">
        <v>1.7358545464316586</v>
      </c>
      <c r="AO45">
        <v>1.7427372351302006</v>
      </c>
      <c r="AP45">
        <v>1.7494568899751215</v>
      </c>
      <c r="AQ45">
        <v>1.7615003686339126</v>
      </c>
      <c r="AR45">
        <v>1.7742555569189946</v>
      </c>
      <c r="AS45">
        <v>1.7842499461519543</v>
      </c>
      <c r="AT45">
        <v>1.8154484690339676</v>
      </c>
      <c r="AU45">
        <v>1.8346169723398222</v>
      </c>
      <c r="AV45">
        <v>-1</v>
      </c>
    </row>
    <row r="46" spans="1:48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0.13999999999999999</v>
      </c>
      <c r="I46">
        <v>1.4016096476963769</v>
      </c>
      <c r="J46">
        <v>1.0872381626529126</v>
      </c>
      <c r="K46">
        <v>1.514826380627541</v>
      </c>
      <c r="L46">
        <v>1.411938188086848</v>
      </c>
      <c r="M46">
        <v>1.3696005633181587</v>
      </c>
      <c r="N46">
        <v>0.8945857624244189</v>
      </c>
      <c r="O46">
        <v>1.4047114675786148</v>
      </c>
      <c r="P46">
        <v>1.3265017421585399</v>
      </c>
      <c r="Q46">
        <v>1.085766303318803</v>
      </c>
      <c r="R46">
        <v>1.4809831968597369</v>
      </c>
      <c r="S46">
        <v>1.2324614605145445</v>
      </c>
      <c r="T46">
        <v>1.2813568552288344</v>
      </c>
      <c r="U46">
        <v>1.4776825796141322</v>
      </c>
      <c r="V46">
        <v>1.1086233699159231</v>
      </c>
      <c r="W46">
        <v>1.2339627343543216</v>
      </c>
      <c r="X46">
        <v>0.73821579033457596</v>
      </c>
      <c r="Y46">
        <v>0.66152037413449349</v>
      </c>
      <c r="Z46">
        <v>0.6903301563613734</v>
      </c>
      <c r="AA46">
        <v>0.67743673002465299</v>
      </c>
      <c r="AB46">
        <v>0.68511104014777457</v>
      </c>
      <c r="AC46">
        <v>0.69366752041306956</v>
      </c>
      <c r="AD46">
        <v>0.70146710776518739</v>
      </c>
      <c r="AE46">
        <v>0.71039934546290129</v>
      </c>
      <c r="AF46">
        <v>0.71830034355590977</v>
      </c>
      <c r="AG46">
        <v>0.72739915829213408</v>
      </c>
      <c r="AH46">
        <v>0.73460666522514351</v>
      </c>
      <c r="AI46">
        <v>0.74340777505853661</v>
      </c>
      <c r="AJ46">
        <v>0.74784324899507004</v>
      </c>
      <c r="AK46">
        <v>0.75438960888483031</v>
      </c>
      <c r="AL46">
        <v>0.77006291793707393</v>
      </c>
      <c r="AM46">
        <v>0.77642508241729624</v>
      </c>
      <c r="AN46">
        <v>0.78264093017631697</v>
      </c>
      <c r="AO46">
        <v>0.78808618008594777</v>
      </c>
      <c r="AP46">
        <v>0.79346355920076383</v>
      </c>
      <c r="AQ46">
        <v>0.80357264332471501</v>
      </c>
      <c r="AR46">
        <v>0.81431637650387878</v>
      </c>
      <c r="AS46">
        <v>0.82162665811724844</v>
      </c>
      <c r="AT46">
        <v>0.84949348957469017</v>
      </c>
      <c r="AU46">
        <v>0.86741858270679517</v>
      </c>
      <c r="AV46">
        <v>-1</v>
      </c>
    </row>
    <row r="47" spans="1:48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0.13999999999999999</v>
      </c>
      <c r="G47">
        <v>27.783492540631251</v>
      </c>
      <c r="H47">
        <v>-8.2641683210049894</v>
      </c>
      <c r="I47">
        <v>0.31667150069739847</v>
      </c>
      <c r="J47">
        <v>2.5110468419204009E-4</v>
      </c>
      <c r="K47">
        <v>0.46159152980042689</v>
      </c>
      <c r="L47">
        <v>0.12341354381235638</v>
      </c>
      <c r="M47">
        <v>2.4270326815577651E-3</v>
      </c>
      <c r="N47">
        <v>1.5212053681590272E-3</v>
      </c>
      <c r="O47">
        <v>6.5402709581289837</v>
      </c>
      <c r="P47">
        <v>8.1889883456611658E-3</v>
      </c>
      <c r="Q47">
        <v>0.89431820653475869</v>
      </c>
      <c r="R47">
        <v>4.5183600264542184E-2</v>
      </c>
      <c r="S47">
        <v>0.42701271041020672</v>
      </c>
      <c r="T47">
        <v>0.20396745566324331</v>
      </c>
      <c r="U47">
        <v>2.6253396837305713E-2</v>
      </c>
      <c r="V47">
        <v>0.16038779294377656</v>
      </c>
      <c r="W47">
        <v>0.17922709776823317</v>
      </c>
      <c r="X47">
        <v>0.47169897278169737</v>
      </c>
      <c r="Y47">
        <v>-0.12477943174808613</v>
      </c>
      <c r="Z47">
        <v>4.6524346478061878</v>
      </c>
      <c r="AA47">
        <v>0.59055608487171396</v>
      </c>
      <c r="AB47">
        <v>-1.7195041508412194</v>
      </c>
      <c r="AC47">
        <v>-1.492473022386583</v>
      </c>
      <c r="AD47">
        <v>2.3554354527403274</v>
      </c>
      <c r="AE47">
        <v>-4.1969890000550825</v>
      </c>
      <c r="AF47">
        <v>-0.86855122648864336</v>
      </c>
      <c r="AG47">
        <v>-7.3492241583721194</v>
      </c>
      <c r="AH47">
        <v>-9.7640148724498523</v>
      </c>
      <c r="AI47">
        <v>0.83602456106909839</v>
      </c>
      <c r="AJ47">
        <v>-1.2654572351590401</v>
      </c>
      <c r="AK47">
        <v>-1.3711938949542506</v>
      </c>
      <c r="AL47">
        <v>3.6969995107881926</v>
      </c>
      <c r="AM47">
        <v>-5.1872049710714467</v>
      </c>
      <c r="AN47">
        <v>-5.2601252660111717</v>
      </c>
      <c r="AO47">
        <v>-7.4750475385000303</v>
      </c>
      <c r="AP47">
        <v>-9.0031399947422717</v>
      </c>
      <c r="AQ47">
        <v>-7.6728633111055453</v>
      </c>
      <c r="AR47">
        <v>-10.18411248602785</v>
      </c>
      <c r="AS47">
        <v>-9.5783619530182822</v>
      </c>
      <c r="AT47">
        <v>-12.444013199554382</v>
      </c>
      <c r="AU47">
        <v>-15.130441305105018</v>
      </c>
      <c r="AV47">
        <v>-1</v>
      </c>
    </row>
    <row r="48" spans="1:48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0.13999999999999999</v>
      </c>
      <c r="G48">
        <v>27.783492540631251</v>
      </c>
      <c r="H48">
        <v>0.8254495974091105</v>
      </c>
      <c r="I48">
        <v>3.2447488239454596E-3</v>
      </c>
      <c r="J48">
        <v>2.7120674062896952E-5</v>
      </c>
      <c r="K48">
        <v>1.1153896297157101E-2</v>
      </c>
      <c r="L48">
        <v>2.8395762968218873E-3</v>
      </c>
      <c r="M48">
        <v>5.3970153164368834E-4</v>
      </c>
      <c r="N48">
        <v>2.9825345721056981E-4</v>
      </c>
      <c r="O48">
        <v>0.4149269860213699</v>
      </c>
      <c r="P48">
        <v>4.456564230130733E-4</v>
      </c>
      <c r="Q48">
        <v>7.5883991389232963E-2</v>
      </c>
      <c r="R48">
        <v>1.8366625905920373E-3</v>
      </c>
      <c r="S48">
        <v>2.4220908262917066E-2</v>
      </c>
      <c r="T48">
        <v>1.9307750372474633E-2</v>
      </c>
      <c r="U48">
        <v>1.5482605907180713E-3</v>
      </c>
      <c r="V48">
        <v>9.5061693238666853E-3</v>
      </c>
      <c r="W48">
        <v>5.5301512189169988E-3</v>
      </c>
      <c r="X48">
        <v>4.8575797091343804E-2</v>
      </c>
      <c r="Y48">
        <v>1.5929073120026829</v>
      </c>
      <c r="Z48">
        <v>1.627223907311808</v>
      </c>
      <c r="AA48">
        <v>1.6119562986144331</v>
      </c>
      <c r="AB48">
        <v>1.6210610710290363</v>
      </c>
      <c r="AC48">
        <v>1.6311525281372816</v>
      </c>
      <c r="AD48">
        <v>1.6402972217573601</v>
      </c>
      <c r="AE48">
        <v>1.6507076724282843</v>
      </c>
      <c r="AF48">
        <v>1.6598618016321662</v>
      </c>
      <c r="AG48">
        <v>1.6703415740805565</v>
      </c>
      <c r="AH48">
        <v>1.6785965485162941</v>
      </c>
      <c r="AI48">
        <v>1.6886219996133256</v>
      </c>
      <c r="AJ48">
        <v>1.6936520117175762</v>
      </c>
      <c r="AK48">
        <v>1.7010486805620739</v>
      </c>
      <c r="AL48">
        <v>1.7186284582745401</v>
      </c>
      <c r="AM48">
        <v>1.7257134024054774</v>
      </c>
      <c r="AN48">
        <v>1.7326074277490593</v>
      </c>
      <c r="AO48">
        <v>1.7386243166822184</v>
      </c>
      <c r="AP48">
        <v>1.7445458442018353</v>
      </c>
      <c r="AQ48">
        <v>1.7556238222687399</v>
      </c>
      <c r="AR48">
        <v>1.7673211629820835</v>
      </c>
      <c r="AS48">
        <v>1.7752362373332509</v>
      </c>
      <c r="AT48">
        <v>1.805090252308603</v>
      </c>
      <c r="AU48">
        <v>1.8240353656068842</v>
      </c>
      <c r="AV48">
        <v>-1</v>
      </c>
    </row>
    <row r="49" spans="1:48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I49">
        <v>1.2863516167027547</v>
      </c>
      <c r="J49">
        <v>1.03492740103415</v>
      </c>
      <c r="K49">
        <v>1.4150278204392313</v>
      </c>
      <c r="L49">
        <v>1.3125198452585689</v>
      </c>
      <c r="M49">
        <v>1.2800944586605516</v>
      </c>
      <c r="N49">
        <v>0.87135135078024983</v>
      </c>
      <c r="O49">
        <v>1.320663837471165</v>
      </c>
      <c r="P49">
        <v>1.2692267617882058</v>
      </c>
      <c r="Q49">
        <v>1.0534754078519342</v>
      </c>
      <c r="R49">
        <v>1.3779513944824571</v>
      </c>
      <c r="S49">
        <v>1.1274366238490718</v>
      </c>
      <c r="T49">
        <v>1.2334282458364367</v>
      </c>
      <c r="U49">
        <v>1.3788599552824177</v>
      </c>
      <c r="V49">
        <v>1.0554109916681396</v>
      </c>
      <c r="W49">
        <v>1.1664845958399115</v>
      </c>
      <c r="X49">
        <v>0.69301131654729953</v>
      </c>
      <c r="Y49">
        <v>0.64965145644201649</v>
      </c>
      <c r="Z49">
        <v>0.67725697237013616</v>
      </c>
      <c r="AA49">
        <v>0.66576557994722374</v>
      </c>
      <c r="AB49">
        <v>0.67345777091717396</v>
      </c>
      <c r="AC49">
        <v>0.68177726944285322</v>
      </c>
      <c r="AD49">
        <v>0.68916030760826463</v>
      </c>
      <c r="AE49">
        <v>0.69772740547207501</v>
      </c>
      <c r="AF49">
        <v>0.70517495795824625</v>
      </c>
      <c r="AG49">
        <v>0.71319042570596269</v>
      </c>
      <c r="AH49">
        <v>0.72024980468642974</v>
      </c>
      <c r="AI49">
        <v>0.72884665144776295</v>
      </c>
      <c r="AJ49">
        <v>0.73217519618366289</v>
      </c>
      <c r="AK49">
        <v>0.73825140948027934</v>
      </c>
      <c r="AL49">
        <v>0.75309446015628811</v>
      </c>
      <c r="AM49">
        <v>0.75889500889589112</v>
      </c>
      <c r="AN49">
        <v>0.76442166516602439</v>
      </c>
      <c r="AO49">
        <v>0.7690779382077183</v>
      </c>
      <c r="AP49">
        <v>0.77371299866026511</v>
      </c>
      <c r="AQ49">
        <v>0.78279841606601475</v>
      </c>
      <c r="AR49">
        <v>0.79241376307681599</v>
      </c>
      <c r="AS49">
        <v>0.79788929520481011</v>
      </c>
      <c r="AT49">
        <v>0.8239151721154504</v>
      </c>
      <c r="AU49">
        <v>0.84107725234571995</v>
      </c>
      <c r="AV49">
        <v>-1</v>
      </c>
    </row>
    <row r="50" spans="1:48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G50">
        <v>28.053569184308525</v>
      </c>
      <c r="H50">
        <v>-8.3999487312958419</v>
      </c>
      <c r="I50">
        <v>0.30791990444814443</v>
      </c>
      <c r="J50">
        <v>2.5114743231322218E-4</v>
      </c>
      <c r="K50">
        <v>0.46130561580119728</v>
      </c>
      <c r="L50">
        <v>0.12222696004241805</v>
      </c>
      <c r="M50">
        <v>2.5681711355733409E-3</v>
      </c>
      <c r="N50">
        <v>1.5738444268399497E-3</v>
      </c>
      <c r="O50">
        <v>6.6937416502055616</v>
      </c>
      <c r="P50">
        <v>8.3462435886477622E-3</v>
      </c>
      <c r="Q50">
        <v>0.91452395283420951</v>
      </c>
      <c r="R50">
        <v>4.5914793093204884E-2</v>
      </c>
      <c r="S50">
        <v>0.44261433064198102</v>
      </c>
      <c r="T50">
        <v>0.20868962557036214</v>
      </c>
      <c r="U50">
        <v>2.7073187390175783E-2</v>
      </c>
      <c r="V50">
        <v>0.15913787227027618</v>
      </c>
      <c r="W50">
        <v>0.17964052741275535</v>
      </c>
      <c r="X50">
        <v>0.44121758197593941</v>
      </c>
      <c r="Y50">
        <v>-0.13862214814116314</v>
      </c>
      <c r="Z50">
        <v>4.5315309745011492</v>
      </c>
      <c r="AA50">
        <v>0.53035303935139677</v>
      </c>
      <c r="AB50">
        <v>-1.7419304423174209</v>
      </c>
      <c r="AC50">
        <v>-1.4053269117203722</v>
      </c>
      <c r="AD50">
        <v>2.327160751225124</v>
      </c>
      <c r="AE50">
        <v>-4.0187247524027834</v>
      </c>
      <c r="AF50">
        <v>-0.75529774393893367</v>
      </c>
      <c r="AG50">
        <v>-7.1683076643208672</v>
      </c>
      <c r="AH50">
        <v>-9.5075691147085948</v>
      </c>
      <c r="AI50">
        <v>1.0057710925135455</v>
      </c>
      <c r="AJ50">
        <v>-0.99434304229703196</v>
      </c>
      <c r="AK50">
        <v>-1.0095009838269005</v>
      </c>
      <c r="AL50">
        <v>3.9829079547908601</v>
      </c>
      <c r="AM50">
        <v>-4.8240071002592915</v>
      </c>
      <c r="AN50">
        <v>-4.9188924251835155</v>
      </c>
      <c r="AO50">
        <v>-7.142498114327033</v>
      </c>
      <c r="AP50">
        <v>-8.6737592557162984</v>
      </c>
      <c r="AQ50">
        <v>-7.2818135534489503</v>
      </c>
      <c r="AR50">
        <v>-9.8243058102842209</v>
      </c>
      <c r="AS50">
        <v>-9.2010377658502662</v>
      </c>
      <c r="AT50">
        <v>-11.905161883461401</v>
      </c>
      <c r="AU50">
        <v>-14.35979302627214</v>
      </c>
      <c r="AV50">
        <v>-1</v>
      </c>
    </row>
    <row r="51" spans="1:48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G51">
        <v>28.053569184308525</v>
      </c>
      <c r="H51">
        <v>0.82376617192519852</v>
      </c>
      <c r="I51">
        <v>3.1386918387163181E-3</v>
      </c>
      <c r="J51">
        <v>2.6717410510455576E-5</v>
      </c>
      <c r="K51">
        <v>1.0885012871331012E-2</v>
      </c>
      <c r="L51">
        <v>2.7643938907886555E-3</v>
      </c>
      <c r="M51">
        <v>5.2684029176476924E-4</v>
      </c>
      <c r="N51">
        <v>2.9721617113546365E-4</v>
      </c>
      <c r="O51">
        <v>0.40623332333710616</v>
      </c>
      <c r="P51">
        <v>4.4016666923695061E-4</v>
      </c>
      <c r="Q51">
        <v>7.5473670704507459E-2</v>
      </c>
      <c r="R51">
        <v>1.7888443322949359E-3</v>
      </c>
      <c r="S51">
        <v>2.339112476308243E-2</v>
      </c>
      <c r="T51">
        <v>1.9127352294397271E-2</v>
      </c>
      <c r="U51">
        <v>1.5101317809001087E-3</v>
      </c>
      <c r="V51">
        <v>9.3653847247736535E-3</v>
      </c>
      <c r="W51">
        <v>5.429086661706637E-3</v>
      </c>
      <c r="X51">
        <v>4.7522548107152091E-2</v>
      </c>
      <c r="Y51">
        <v>1.593897490955875</v>
      </c>
      <c r="Z51">
        <v>1.6274097784521102</v>
      </c>
      <c r="AA51">
        <v>1.6135441308457581</v>
      </c>
      <c r="AB51">
        <v>1.6228387269665365</v>
      </c>
      <c r="AC51">
        <v>1.6328317540588195</v>
      </c>
      <c r="AD51">
        <v>1.6416490014979128</v>
      </c>
      <c r="AE51">
        <v>1.6518213289085246</v>
      </c>
      <c r="AF51">
        <v>1.660613711141494</v>
      </c>
      <c r="AG51">
        <v>1.6700248400874969</v>
      </c>
      <c r="AH51">
        <v>1.678269698472789</v>
      </c>
      <c r="AI51">
        <v>1.6882558380040404</v>
      </c>
      <c r="AJ51">
        <v>1.6921064654840452</v>
      </c>
      <c r="AK51">
        <v>1.6991132287198694</v>
      </c>
      <c r="AL51">
        <v>1.7161091433506721</v>
      </c>
      <c r="AM51">
        <v>1.7227054475722219</v>
      </c>
      <c r="AN51">
        <v>1.7289668735694697</v>
      </c>
      <c r="AO51">
        <v>1.734224652075371</v>
      </c>
      <c r="AP51">
        <v>1.7394426936408494</v>
      </c>
      <c r="AQ51">
        <v>1.7496256940267281</v>
      </c>
      <c r="AR51">
        <v>1.7603384851077921</v>
      </c>
      <c r="AS51">
        <v>1.7664099321181466</v>
      </c>
      <c r="AT51">
        <v>1.794987501485042</v>
      </c>
      <c r="AU51">
        <v>1.81358586559797</v>
      </c>
      <c r="AV51">
        <v>-1</v>
      </c>
    </row>
    <row r="52" spans="1:48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I52">
        <v>1.1853314320772619</v>
      </c>
      <c r="J52">
        <v>0.98740984036478918</v>
      </c>
      <c r="K52">
        <v>1.3253149834351445</v>
      </c>
      <c r="L52">
        <v>1.2240225093057788</v>
      </c>
      <c r="M52">
        <v>1.1999811337273001</v>
      </c>
      <c r="N52">
        <v>0.84926467219348167</v>
      </c>
      <c r="O52">
        <v>1.2449456243914387</v>
      </c>
      <c r="P52">
        <v>1.2159436844007532</v>
      </c>
      <c r="Q52">
        <v>1.0227618536190035</v>
      </c>
      <c r="R52">
        <v>1.2859650671706058</v>
      </c>
      <c r="S52">
        <v>1.0362883733053105</v>
      </c>
      <c r="T52">
        <v>1.1882903222493493</v>
      </c>
      <c r="U52">
        <v>1.2903156321129599</v>
      </c>
      <c r="V52">
        <v>1.0069515592975686</v>
      </c>
      <c r="W52">
        <v>1.1054000879301522</v>
      </c>
      <c r="X52">
        <v>0.65303014862591879</v>
      </c>
      <c r="Y52">
        <v>0.63820173724677831</v>
      </c>
      <c r="Z52">
        <v>0.66464095676746837</v>
      </c>
      <c r="AA52">
        <v>0.65443695669216295</v>
      </c>
      <c r="AB52">
        <v>0.66212191694597644</v>
      </c>
      <c r="AC52">
        <v>0.6702167044867543</v>
      </c>
      <c r="AD52">
        <v>0.67723199552158431</v>
      </c>
      <c r="AE52">
        <v>0.68545942511313163</v>
      </c>
      <c r="AF52">
        <v>0.6925043773119538</v>
      </c>
      <c r="AG52">
        <v>0.69958740579891765</v>
      </c>
      <c r="AH52">
        <v>0.70649521223320721</v>
      </c>
      <c r="AI52">
        <v>0.71487210676728341</v>
      </c>
      <c r="AJ52">
        <v>0.71727872673361726</v>
      </c>
      <c r="AK52">
        <v>0.7229392246552121</v>
      </c>
      <c r="AL52">
        <v>0.73699750447028445</v>
      </c>
      <c r="AM52">
        <v>0.74230299940130962</v>
      </c>
      <c r="AN52">
        <v>0.74722955603097729</v>
      </c>
      <c r="AO52">
        <v>0.75121021079113959</v>
      </c>
      <c r="AP52">
        <v>0.7552072064949249</v>
      </c>
      <c r="AQ52">
        <v>0.76337629357425441</v>
      </c>
      <c r="AR52">
        <v>0.77197907329269733</v>
      </c>
      <c r="AS52">
        <v>0.77588698832941339</v>
      </c>
      <c r="AT52">
        <v>0.80022600474081107</v>
      </c>
      <c r="AU52">
        <v>0.81659361727849344</v>
      </c>
      <c r="AV52">
        <v>-1</v>
      </c>
    </row>
    <row r="53" spans="1:48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G53">
        <v>28.308846746762708</v>
      </c>
      <c r="H53">
        <v>-8.525091331191792</v>
      </c>
      <c r="I53">
        <v>0.29988893278224804</v>
      </c>
      <c r="J53">
        <v>2.5117254228638537E-4</v>
      </c>
      <c r="K53">
        <v>0.46070636442345958</v>
      </c>
      <c r="L53">
        <v>0.12109762149115945</v>
      </c>
      <c r="M53">
        <v>2.7090298172232265E-3</v>
      </c>
      <c r="N53">
        <v>1.6243669616171463E-3</v>
      </c>
      <c r="O53">
        <v>6.8371197558205932</v>
      </c>
      <c r="P53">
        <v>8.4919461451784875E-3</v>
      </c>
      <c r="Q53">
        <v>0.93344021082433626</v>
      </c>
      <c r="R53">
        <v>4.6567479897766426E-2</v>
      </c>
      <c r="S53">
        <v>0.45680584217464737</v>
      </c>
      <c r="T53">
        <v>0.21329438236147263</v>
      </c>
      <c r="U53">
        <v>2.7821860024518218E-2</v>
      </c>
      <c r="V53">
        <v>0.1579567024592734</v>
      </c>
      <c r="W53">
        <v>0.17994773270110997</v>
      </c>
      <c r="X53">
        <v>0.41337065151420271</v>
      </c>
      <c r="Y53">
        <v>-0.14863865319783651</v>
      </c>
      <c r="Z53">
        <v>4.4177965790491029</v>
      </c>
      <c r="AA53">
        <v>0.47698197572753898</v>
      </c>
      <c r="AB53">
        <v>-1.7576041105606794</v>
      </c>
      <c r="AC53">
        <v>-1.3216616894073088</v>
      </c>
      <c r="AD53">
        <v>2.3039068985740507</v>
      </c>
      <c r="AE53">
        <v>-3.8531493058338984</v>
      </c>
      <c r="AF53">
        <v>-0.65087791168305076</v>
      </c>
      <c r="AG53">
        <v>-6.9965313246784682</v>
      </c>
      <c r="AH53">
        <v>-9.2665174305901825</v>
      </c>
      <c r="AI53">
        <v>1.1607312979226649</v>
      </c>
      <c r="AJ53">
        <v>-0.7506490029589995</v>
      </c>
      <c r="AK53">
        <v>-0.68485848892621748</v>
      </c>
      <c r="AL53">
        <v>4.2340212470311824</v>
      </c>
      <c r="AM53">
        <v>-4.497358892905563</v>
      </c>
      <c r="AN53">
        <v>-4.6123310340891255</v>
      </c>
      <c r="AO53">
        <v>-6.8428957860393664</v>
      </c>
      <c r="AP53">
        <v>-8.3780338751705692</v>
      </c>
      <c r="AQ53">
        <v>-6.9331533850277216</v>
      </c>
      <c r="AR53">
        <v>-9.503049052789299</v>
      </c>
      <c r="AS53">
        <v>-8.8668598966360843</v>
      </c>
      <c r="AT53">
        <v>-11.423778265186222</v>
      </c>
      <c r="AU53">
        <v>-13.66314671251377</v>
      </c>
      <c r="AV53">
        <v>-1</v>
      </c>
    </row>
    <row r="54" spans="1:48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G54">
        <v>28.308846746762708</v>
      </c>
      <c r="H54">
        <v>0.82208187920236597</v>
      </c>
      <c r="I54">
        <v>3.0403444175196638E-3</v>
      </c>
      <c r="J54">
        <v>2.6334325552758632E-5</v>
      </c>
      <c r="K54">
        <v>1.0630166469833675E-2</v>
      </c>
      <c r="L54">
        <v>2.6938644645248216E-3</v>
      </c>
      <c r="M54">
        <v>5.1472970950229482E-4</v>
      </c>
      <c r="N54">
        <v>2.9609519793694121E-4</v>
      </c>
      <c r="O54">
        <v>0.39800511021271079</v>
      </c>
      <c r="P54">
        <v>4.3474873573301731E-4</v>
      </c>
      <c r="Q54">
        <v>7.5042032186882088E-2</v>
      </c>
      <c r="R54">
        <v>1.7438303809423523E-3</v>
      </c>
      <c r="S54">
        <v>2.2629731598164921E-2</v>
      </c>
      <c r="T54">
        <v>1.8944940524588814E-2</v>
      </c>
      <c r="U54">
        <v>1.4741334510923916E-3</v>
      </c>
      <c r="V54">
        <v>9.2310937074082475E-3</v>
      </c>
      <c r="W54">
        <v>5.3331165091741487E-3</v>
      </c>
      <c r="X54">
        <v>4.6551129793041109E-2</v>
      </c>
      <c r="Y54">
        <v>1.5941648307592051</v>
      </c>
      <c r="Z54">
        <v>1.6268510157943985</v>
      </c>
      <c r="AA54">
        <v>1.6143144751660379</v>
      </c>
      <c r="AB54">
        <v>1.6237651445004888</v>
      </c>
      <c r="AC54">
        <v>1.6336606819067816</v>
      </c>
      <c r="AD54">
        <v>1.6421883498162084</v>
      </c>
      <c r="AE54">
        <v>1.652133391951242</v>
      </c>
      <c r="AF54">
        <v>1.6606017614648341</v>
      </c>
      <c r="AG54">
        <v>1.6690725861556805</v>
      </c>
      <c r="AH54">
        <v>1.6772926517860482</v>
      </c>
      <c r="AI54">
        <v>1.6872071560853485</v>
      </c>
      <c r="AJ54">
        <v>1.6900447648944534</v>
      </c>
      <c r="AK54">
        <v>1.6967002635327872</v>
      </c>
      <c r="AL54">
        <v>1.7131178546303794</v>
      </c>
      <c r="AM54">
        <v>1.7192729903658905</v>
      </c>
      <c r="AN54">
        <v>1.7249688372788898</v>
      </c>
      <c r="AO54">
        <v>1.7295573769000359</v>
      </c>
      <c r="AP54">
        <v>1.7341525368643746</v>
      </c>
      <c r="AQ54">
        <v>1.7435064857639193</v>
      </c>
      <c r="AR54">
        <v>1.7533030837387578</v>
      </c>
      <c r="AS54">
        <v>1.7577352700183499</v>
      </c>
      <c r="AT54">
        <v>1.7850918328780374</v>
      </c>
      <c r="AU54">
        <v>1.8032553249483698</v>
      </c>
      <c r="AV54">
        <v>-1</v>
      </c>
    </row>
    <row r="55" spans="1:48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I55">
        <v>1.0962544998685055</v>
      </c>
      <c r="J55">
        <v>0.94405177503144766</v>
      </c>
      <c r="K55">
        <v>1.244318377816741</v>
      </c>
      <c r="L55">
        <v>1.1448654807003464</v>
      </c>
      <c r="M55">
        <v>1.1279184089904746</v>
      </c>
      <c r="N55">
        <v>0.82822984965023005</v>
      </c>
      <c r="O55">
        <v>1.1763986777927555</v>
      </c>
      <c r="P55">
        <v>1.1662574852823813</v>
      </c>
      <c r="Q55">
        <v>0.99350739585066394</v>
      </c>
      <c r="R55">
        <v>1.2034572945247668</v>
      </c>
      <c r="S55">
        <v>0.95660488475850802</v>
      </c>
      <c r="T55">
        <v>1.1457135244805867</v>
      </c>
      <c r="U55">
        <v>1.2106233106844855</v>
      </c>
      <c r="V55">
        <v>0.96264015870107844</v>
      </c>
      <c r="W55">
        <v>1.0498667886813486</v>
      </c>
      <c r="X55">
        <v>0.61744639932888368</v>
      </c>
      <c r="Y55">
        <v>0.62713696482208892</v>
      </c>
      <c r="Z55">
        <v>0.65244976365564378</v>
      </c>
      <c r="AA55">
        <v>0.64343167708088789</v>
      </c>
      <c r="AB55">
        <v>0.65108916679484852</v>
      </c>
      <c r="AC55">
        <v>0.65897010857116245</v>
      </c>
      <c r="AD55">
        <v>0.665658001424975</v>
      </c>
      <c r="AE55">
        <v>0.67356901073682174</v>
      </c>
      <c r="AF55">
        <v>0.68025365895708489</v>
      </c>
      <c r="AG55">
        <v>0.68652898265302964</v>
      </c>
      <c r="AH55">
        <v>0.69328360486181073</v>
      </c>
      <c r="AI55">
        <v>0.70143300937687147</v>
      </c>
      <c r="AJ55">
        <v>0.70306973262999561</v>
      </c>
      <c r="AK55">
        <v>0.70836036483794362</v>
      </c>
      <c r="AL55">
        <v>0.721676697990142</v>
      </c>
      <c r="AM55">
        <v>0.72654390872326191</v>
      </c>
      <c r="AN55">
        <v>0.73094536370991092</v>
      </c>
      <c r="AO55">
        <v>0.7343440594166798</v>
      </c>
      <c r="AP55">
        <v>0.73778968294140057</v>
      </c>
      <c r="AQ55">
        <v>0.74513685226584148</v>
      </c>
      <c r="AR55">
        <v>0.75282894498000452</v>
      </c>
      <c r="AS55">
        <v>0.75539282324174184</v>
      </c>
      <c r="AT55">
        <v>0.77817556375338404</v>
      </c>
      <c r="AU55">
        <v>0.79374016131610403</v>
      </c>
      <c r="AV55">
        <v>-1</v>
      </c>
    </row>
    <row r="56" spans="1:48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G56">
        <v>28.550761842932342</v>
      </c>
      <c r="H56">
        <v>-8.640110055745275</v>
      </c>
      <c r="I56">
        <v>0.29248947332017</v>
      </c>
      <c r="J56">
        <v>2.5118367177496783E-4</v>
      </c>
      <c r="K56">
        <v>0.45985809460056043</v>
      </c>
      <c r="L56">
        <v>0.12002100669034693</v>
      </c>
      <c r="M56">
        <v>2.8487320931794404E-3</v>
      </c>
      <c r="N56">
        <v>1.6728487067262155E-3</v>
      </c>
      <c r="O56">
        <v>6.9713212979770169</v>
      </c>
      <c r="P56">
        <v>8.6271792854178218E-3</v>
      </c>
      <c r="Q56">
        <v>0.95120327315426934</v>
      </c>
      <c r="R56">
        <v>4.7151981801283015E-2</v>
      </c>
      <c r="S56">
        <v>0.46977151180984184</v>
      </c>
      <c r="T56">
        <v>0.21777928281246903</v>
      </c>
      <c r="U56">
        <v>2.8507678185625544E-2</v>
      </c>
      <c r="V56">
        <v>0.15683962670796531</v>
      </c>
      <c r="W56">
        <v>0.18016333195876136</v>
      </c>
      <c r="X56">
        <v>0.38782286230436408</v>
      </c>
      <c r="Y56">
        <v>-0.15542119653008712</v>
      </c>
      <c r="Z56">
        <v>4.3107009216879453</v>
      </c>
      <c r="AA56">
        <v>0.42962869212515681</v>
      </c>
      <c r="AB56">
        <v>-1.7675760967743179</v>
      </c>
      <c r="AC56">
        <v>-1.2413601876918987</v>
      </c>
      <c r="AD56">
        <v>2.2847972097021687</v>
      </c>
      <c r="AE56">
        <v>-3.6988272107771749</v>
      </c>
      <c r="AF56">
        <v>-0.55425514463144321</v>
      </c>
      <c r="AG56">
        <v>-6.8331003096617211</v>
      </c>
      <c r="AH56">
        <v>-9.039239261138114</v>
      </c>
      <c r="AI56">
        <v>1.3026774178600606</v>
      </c>
      <c r="AJ56">
        <v>-0.53088984516731064</v>
      </c>
      <c r="AK56">
        <v>-0.39250578308320361</v>
      </c>
      <c r="AL56">
        <v>4.4550194362119022</v>
      </c>
      <c r="AM56">
        <v>-4.202425467636937</v>
      </c>
      <c r="AN56">
        <v>-4.335785570917988</v>
      </c>
      <c r="AO56">
        <v>-6.5717601658496063</v>
      </c>
      <c r="AP56">
        <v>-8.1111840408795306</v>
      </c>
      <c r="AQ56">
        <v>-6.6208362238828311</v>
      </c>
      <c r="AR56">
        <v>-9.2146835510890099</v>
      </c>
      <c r="AS56">
        <v>-8.569322992907134</v>
      </c>
      <c r="AT56">
        <v>-10.991558269036169</v>
      </c>
      <c r="AU56">
        <v>-13.030574146162055</v>
      </c>
      <c r="AV56">
        <v>-1</v>
      </c>
    </row>
    <row r="57" spans="1:48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G57">
        <v>28.550761842932342</v>
      </c>
      <c r="H57">
        <v>0.82040353763638563</v>
      </c>
      <c r="I57">
        <v>2.9488596463220461E-3</v>
      </c>
      <c r="J57">
        <v>2.59696983572281E-5</v>
      </c>
      <c r="K57">
        <v>1.0388235667553375E-2</v>
      </c>
      <c r="L57">
        <v>2.6275669691597264E-3</v>
      </c>
      <c r="M57">
        <v>5.0329937760660996E-4</v>
      </c>
      <c r="N57">
        <v>2.9490409155307244E-4</v>
      </c>
      <c r="O57">
        <v>0.39019908314958546</v>
      </c>
      <c r="P57">
        <v>4.294121645923654E-4</v>
      </c>
      <c r="Q57">
        <v>7.4593056318738221E-2</v>
      </c>
      <c r="R57">
        <v>1.7013768525899621E-3</v>
      </c>
      <c r="S57">
        <v>2.1928095368535926E-2</v>
      </c>
      <c r="T57">
        <v>1.8761411541379277E-2</v>
      </c>
      <c r="U57">
        <v>1.4400874379917813E-3</v>
      </c>
      <c r="V57">
        <v>9.1028289479374545E-3</v>
      </c>
      <c r="W57">
        <v>5.2418422496419946E-3</v>
      </c>
      <c r="X57">
        <v>4.5651890300133169E-2</v>
      </c>
      <c r="Y57">
        <v>1.593789483146073</v>
      </c>
      <c r="Z57">
        <v>1.6256359538789718</v>
      </c>
      <c r="AA57">
        <v>1.614362184322127</v>
      </c>
      <c r="AB57">
        <v>1.6239400459144393</v>
      </c>
      <c r="AC57">
        <v>1.6337387664024507</v>
      </c>
      <c r="AD57">
        <v>1.6420082514460126</v>
      </c>
      <c r="AE57">
        <v>1.6517366521128019</v>
      </c>
      <c r="AF57">
        <v>1.6599125178126928</v>
      </c>
      <c r="AG57">
        <v>1.6675512680247708</v>
      </c>
      <c r="AH57">
        <v>1.6757345416372786</v>
      </c>
      <c r="AI57">
        <v>1.685554722825479</v>
      </c>
      <c r="AJ57">
        <v>1.6875201130406792</v>
      </c>
      <c r="AK57">
        <v>1.6938575464088168</v>
      </c>
      <c r="AL57">
        <v>1.7097046709739061</v>
      </c>
      <c r="AM57">
        <v>1.7154603711254697</v>
      </c>
      <c r="AN57">
        <v>1.7206487159880237</v>
      </c>
      <c r="AO57">
        <v>1.7246443493127261</v>
      </c>
      <c r="AP57">
        <v>1.7286857252072161</v>
      </c>
      <c r="AQ57">
        <v>1.737271832718208</v>
      </c>
      <c r="AR57">
        <v>1.746215790737077</v>
      </c>
      <c r="AS57">
        <v>1.7491867706374984</v>
      </c>
      <c r="AT57">
        <v>1.7753686689150512</v>
      </c>
      <c r="AU57">
        <v>1.7930356908584431</v>
      </c>
      <c r="AV57">
        <v>-1</v>
      </c>
    </row>
    <row r="58" spans="1:48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0.18000000000000002</v>
      </c>
      <c r="I58">
        <v>1.0172756522089721</v>
      </c>
      <c r="J58">
        <v>0.90432566331797237</v>
      </c>
      <c r="K58">
        <v>1.1709013097192646</v>
      </c>
      <c r="L58">
        <v>1.0737472628673661</v>
      </c>
      <c r="M58">
        <v>1.0628048866056665</v>
      </c>
      <c r="N58">
        <v>0.80816301294227366</v>
      </c>
      <c r="O58">
        <v>1.1140695086576682</v>
      </c>
      <c r="P58">
        <v>1.1198247909809103</v>
      </c>
      <c r="Q58">
        <v>0.96560704173278822</v>
      </c>
      <c r="R58">
        <v>1.1291336145597115</v>
      </c>
      <c r="S58">
        <v>0.88648396907112326</v>
      </c>
      <c r="T58">
        <v>1.1054939395735606</v>
      </c>
      <c r="U58">
        <v>1.1386007861164054</v>
      </c>
      <c r="V58">
        <v>0.92196878208890876</v>
      </c>
      <c r="W58">
        <v>0.99918152148468586</v>
      </c>
      <c r="X58">
        <v>0.58559499599742038</v>
      </c>
      <c r="Y58">
        <v>0.6164283445534261</v>
      </c>
      <c r="Z58">
        <v>0.6406555401133146</v>
      </c>
      <c r="AA58">
        <v>0.63273278022552482</v>
      </c>
      <c r="AB58">
        <v>0.64034647329303618</v>
      </c>
      <c r="AC58">
        <v>0.64802331638575184</v>
      </c>
      <c r="AD58">
        <v>0.65441751714713781</v>
      </c>
      <c r="AE58">
        <v>0.66203328116083426</v>
      </c>
      <c r="AF58">
        <v>0.66839319323284141</v>
      </c>
      <c r="AG58">
        <v>0.67396484444114435</v>
      </c>
      <c r="AH58">
        <v>0.68056605524204739</v>
      </c>
      <c r="AI58">
        <v>0.68848597299914416</v>
      </c>
      <c r="AJ58">
        <v>0.68947852767728612</v>
      </c>
      <c r="AK58">
        <v>0.69443823882715439</v>
      </c>
      <c r="AL58">
        <v>0.70705292859358271</v>
      </c>
      <c r="AM58">
        <v>0.7115305458454193</v>
      </c>
      <c r="AN58">
        <v>0.71547047635926753</v>
      </c>
      <c r="AO58">
        <v>0.71836526591360472</v>
      </c>
      <c r="AP58">
        <v>0.72133215693649566</v>
      </c>
      <c r="AQ58">
        <v>0.7279406012286419</v>
      </c>
      <c r="AR58">
        <v>0.73481191882454922</v>
      </c>
      <c r="AS58">
        <v>0.73622010526817205</v>
      </c>
      <c r="AT58">
        <v>0.75755895926059813</v>
      </c>
      <c r="AU58">
        <v>0.7723275717744813</v>
      </c>
      <c r="AV58">
        <v>-1</v>
      </c>
    </row>
    <row r="59" spans="1:48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0.18000000000000002</v>
      </c>
      <c r="G59">
        <v>28.780580915004968</v>
      </c>
      <c r="H59">
        <v>-8.7455186442614856</v>
      </c>
      <c r="I59">
        <v>0.28564675091396968</v>
      </c>
      <c r="J59">
        <v>2.5118378934583456E-4</v>
      </c>
      <c r="K59">
        <v>0.45881201978196651</v>
      </c>
      <c r="L59">
        <v>0.11899307900573736</v>
      </c>
      <c r="M59">
        <v>2.9866321706306285E-3</v>
      </c>
      <c r="N59">
        <v>1.7193680607410185E-3</v>
      </c>
      <c r="O59">
        <v>7.0971580439442103</v>
      </c>
      <c r="P59">
        <v>8.752896348224258E-3</v>
      </c>
      <c r="Q59">
        <v>0.96792913528712776</v>
      </c>
      <c r="R59">
        <v>4.7676922381300502E-2</v>
      </c>
      <c r="S59">
        <v>0.48166373185515587</v>
      </c>
      <c r="T59">
        <v>0.22214340719917292</v>
      </c>
      <c r="U59">
        <v>2.9137683676401696E-2</v>
      </c>
      <c r="V59">
        <v>0.15578223736084909</v>
      </c>
      <c r="W59">
        <v>0.18029964956888331</v>
      </c>
      <c r="X59">
        <v>0.36429423961082708</v>
      </c>
      <c r="Y59">
        <v>-0.15946134987311675</v>
      </c>
      <c r="Z59">
        <v>4.2097538780881241</v>
      </c>
      <c r="AA59">
        <v>0.38759432138899419</v>
      </c>
      <c r="AB59">
        <v>-1.7727149643722291</v>
      </c>
      <c r="AC59">
        <v>-1.1642915724581451</v>
      </c>
      <c r="AD59">
        <v>2.2691243721774028</v>
      </c>
      <c r="AE59">
        <v>-3.554543733013964</v>
      </c>
      <c r="AF59">
        <v>-0.46455628944482408</v>
      </c>
      <c r="AG59">
        <v>-6.6773170283842544</v>
      </c>
      <c r="AH59">
        <v>-8.8243533142161112</v>
      </c>
      <c r="AI59">
        <v>1.4330935964930107</v>
      </c>
      <c r="AJ59">
        <v>-0.33214038258985878</v>
      </c>
      <c r="AK59">
        <v>-0.12845366972085831</v>
      </c>
      <c r="AL59">
        <v>4.649810038435092</v>
      </c>
      <c r="AM59">
        <v>-3.9351730833612755</v>
      </c>
      <c r="AN59">
        <v>-4.0853795792766698</v>
      </c>
      <c r="AO59">
        <v>-6.3253674504489359</v>
      </c>
      <c r="AP59">
        <v>-7.8692619242195017</v>
      </c>
      <c r="AQ59">
        <v>-6.3398687093036061</v>
      </c>
      <c r="AR59">
        <v>-8.9545555067209719</v>
      </c>
      <c r="AS59">
        <v>-8.3030936620019613</v>
      </c>
      <c r="AT59">
        <v>-10.601663022175684</v>
      </c>
      <c r="AU59">
        <v>-12.453827664046203</v>
      </c>
      <c r="AV59">
        <v>-1</v>
      </c>
    </row>
    <row r="60" spans="1:48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0.18000000000000002</v>
      </c>
      <c r="G60">
        <v>28.780580915004968</v>
      </c>
      <c r="H60">
        <v>0.81873747805625563</v>
      </c>
      <c r="I60">
        <v>2.8635158223854107E-3</v>
      </c>
      <c r="J60">
        <v>2.5622014976982246E-5</v>
      </c>
      <c r="K60">
        <v>1.0158229862104465E-2</v>
      </c>
      <c r="L60">
        <v>2.5651304280981907E-3</v>
      </c>
      <c r="M60">
        <v>4.9248859362973968E-4</v>
      </c>
      <c r="N60">
        <v>2.9365452553495514E-4</v>
      </c>
      <c r="O60">
        <v>0.38277800887456442</v>
      </c>
      <c r="P60">
        <v>4.2416420343417878E-4</v>
      </c>
      <c r="Q60">
        <v>7.4130156349118292E-2</v>
      </c>
      <c r="R60">
        <v>1.6612680038983801E-3</v>
      </c>
      <c r="S60">
        <v>2.1279034155263922E-2</v>
      </c>
      <c r="T60">
        <v>1.8577511013863478E-2</v>
      </c>
      <c r="U60">
        <v>1.4078355898375456E-3</v>
      </c>
      <c r="V60">
        <v>8.9801658308050064E-3</v>
      </c>
      <c r="W60">
        <v>5.15490776849724E-3</v>
      </c>
      <c r="X60">
        <v>4.4816678502820617E-2</v>
      </c>
      <c r="Y60">
        <v>1.5928427795691997</v>
      </c>
      <c r="Z60">
        <v>1.6238425012920092</v>
      </c>
      <c r="AA60">
        <v>1.6137705230755905</v>
      </c>
      <c r="AB60">
        <v>1.6234507647418916</v>
      </c>
      <c r="AC60">
        <v>1.6331532041330663</v>
      </c>
      <c r="AD60">
        <v>1.6411907818973519</v>
      </c>
      <c r="AE60">
        <v>1.6507128129248765</v>
      </c>
      <c r="AF60">
        <v>1.658622759059442</v>
      </c>
      <c r="AG60">
        <v>1.6655214594813219</v>
      </c>
      <c r="AH60">
        <v>1.6736581359121869</v>
      </c>
      <c r="AI60">
        <v>1.6833683571568205</v>
      </c>
      <c r="AJ60">
        <v>1.6845813327641168</v>
      </c>
      <c r="AK60">
        <v>1.6906294292271262</v>
      </c>
      <c r="AL60">
        <v>1.7059157300998138</v>
      </c>
      <c r="AM60">
        <v>1.7113088077475016</v>
      </c>
      <c r="AN60">
        <v>1.7160402489499091</v>
      </c>
      <c r="AO60">
        <v>1.7195082892081699</v>
      </c>
      <c r="AP60">
        <v>1.7230554659213497</v>
      </c>
      <c r="AQ60">
        <v>1.7309303090451522</v>
      </c>
      <c r="AR60">
        <v>1.739080586736742</v>
      </c>
      <c r="AS60">
        <v>1.7407461677384382</v>
      </c>
      <c r="AT60">
        <v>1.7657931610482975</v>
      </c>
      <c r="AU60">
        <v>1.7829221511238449</v>
      </c>
      <c r="AV60">
        <v>-1</v>
      </c>
    </row>
    <row r="61" spans="1:48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0.19000000000000003</v>
      </c>
      <c r="I61">
        <v>0.94689672131407476</v>
      </c>
      <c r="J61">
        <v>0.86778899633733719</v>
      </c>
      <c r="K61">
        <v>1.1041125850478977</v>
      </c>
      <c r="L61">
        <v>1.0095879688954523</v>
      </c>
      <c r="M61">
        <v>1.0037283981776162</v>
      </c>
      <c r="N61">
        <v>0.78899029099426876</v>
      </c>
      <c r="O61">
        <v>1.0571661003496924</v>
      </c>
      <c r="P61">
        <v>1.0763454073652028</v>
      </c>
      <c r="Q61">
        <v>0.93896695310670653</v>
      </c>
      <c r="R61">
        <v>1.061916566010745</v>
      </c>
      <c r="S61">
        <v>0.82440805976729659</v>
      </c>
      <c r="T61">
        <v>1.0674495280175493</v>
      </c>
      <c r="U61">
        <v>1.0732608359822065</v>
      </c>
      <c r="V61">
        <v>0.88450797553497973</v>
      </c>
      <c r="W61">
        <v>0.95275304933700145</v>
      </c>
      <c r="X61">
        <v>0.55693501706811188</v>
      </c>
      <c r="Y61">
        <v>0.60605133279836498</v>
      </c>
      <c r="Z61">
        <v>0.62923398539459452</v>
      </c>
      <c r="AA61">
        <v>0.62232511095529741</v>
      </c>
      <c r="AB61">
        <v>0.62988184740549447</v>
      </c>
      <c r="AC61">
        <v>0.63736343222061265</v>
      </c>
      <c r="AD61">
        <v>0.64349236538913224</v>
      </c>
      <c r="AE61">
        <v>0.65083215860120713</v>
      </c>
      <c r="AF61">
        <v>0.65689754149464352</v>
      </c>
      <c r="AG61">
        <v>0.66185299357437322</v>
      </c>
      <c r="AH61">
        <v>0.66830161211276251</v>
      </c>
      <c r="AI61">
        <v>0.6759937870668985</v>
      </c>
      <c r="AJ61">
        <v>0.6764467401640949</v>
      </c>
      <c r="AK61">
        <v>0.68110886199661669</v>
      </c>
      <c r="AL61">
        <v>0.69305983015587125</v>
      </c>
      <c r="AM61">
        <v>0.69718983261717438</v>
      </c>
      <c r="AN61">
        <v>0.7007224761048213</v>
      </c>
      <c r="AO61">
        <v>0.70317891250515396</v>
      </c>
      <c r="AP61">
        <v>0.70572835711849369</v>
      </c>
      <c r="AQ61">
        <v>0.71167153361833579</v>
      </c>
      <c r="AR61">
        <v>0.71780166842080373</v>
      </c>
      <c r="AS61">
        <v>0.71821375691034139</v>
      </c>
      <c r="AT61">
        <v>0.73820680846781206</v>
      </c>
      <c r="AU61">
        <v>0.75219690615702717</v>
      </c>
      <c r="AV61">
        <v>-1</v>
      </c>
    </row>
    <row r="62" spans="1:48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0.19000000000000003</v>
      </c>
      <c r="G62">
        <v>28.999421965106578</v>
      </c>
      <c r="H62">
        <v>-8.8418209368536829</v>
      </c>
      <c r="I62">
        <v>0.27929753031161642</v>
      </c>
      <c r="J62">
        <v>2.5117531341154565E-4</v>
      </c>
      <c r="K62">
        <v>0.45760917378204391</v>
      </c>
      <c r="L62">
        <v>0.11801021985567538</v>
      </c>
      <c r="M62">
        <v>3.1222590728182862E-3</v>
      </c>
      <c r="N62">
        <v>1.764004315251332E-3</v>
      </c>
      <c r="O62">
        <v>7.2153505397668489</v>
      </c>
      <c r="P62">
        <v>8.8699397697606045E-3</v>
      </c>
      <c r="Q62">
        <v>0.98371726310924679</v>
      </c>
      <c r="R62">
        <v>4.8149561520342561E-2</v>
      </c>
      <c r="S62">
        <v>0.49260975767777859</v>
      </c>
      <c r="T62">
        <v>0.22638697280778619</v>
      </c>
      <c r="U62">
        <v>2.9717913443154123E-2</v>
      </c>
      <c r="V62">
        <v>0.15478040049514338</v>
      </c>
      <c r="W62">
        <v>0.1803671357206825</v>
      </c>
      <c r="X62">
        <v>0.34254916241752553</v>
      </c>
      <c r="Y62">
        <v>-0.16116944511237594</v>
      </c>
      <c r="Z62">
        <v>4.114504676919216</v>
      </c>
      <c r="AA62">
        <v>0.35027626348252555</v>
      </c>
      <c r="AB62">
        <v>-1.7737436786147491</v>
      </c>
      <c r="AC62">
        <v>-1.0903185425778554</v>
      </c>
      <c r="AD62">
        <v>2.256313087307714</v>
      </c>
      <c r="AE62">
        <v>-3.4192631432959324</v>
      </c>
      <c r="AF62">
        <v>-0.38104032568081558</v>
      </c>
      <c r="AG62">
        <v>-6.5285667902089743</v>
      </c>
      <c r="AH62">
        <v>-8.620673952958894</v>
      </c>
      <c r="AI62">
        <v>1.5532341796938087</v>
      </c>
      <c r="AJ62">
        <v>-0.15192682954428055</v>
      </c>
      <c r="AK62">
        <v>0.11066623637233143</v>
      </c>
      <c r="AL62">
        <v>4.8216803056122055</v>
      </c>
      <c r="AM62">
        <v>-3.692210405621942</v>
      </c>
      <c r="AN62">
        <v>-3.8578605025393533</v>
      </c>
      <c r="AO62">
        <v>-6.1005993228236015</v>
      </c>
      <c r="AP62">
        <v>-7.6489820962361019</v>
      </c>
      <c r="AQ62">
        <v>-6.0860954554890876</v>
      </c>
      <c r="AR62">
        <v>-8.7188084611741345</v>
      </c>
      <c r="AS62">
        <v>-8.0637663638910162</v>
      </c>
      <c r="AT62">
        <v>-10.248416605013078</v>
      </c>
      <c r="AU62">
        <v>-11.926001042457257</v>
      </c>
      <c r="AV62">
        <v>-1</v>
      </c>
    </row>
    <row r="63" spans="1:48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0.19000000000000003</v>
      </c>
      <c r="G63">
        <v>28.999421965106578</v>
      </c>
      <c r="H63">
        <v>0.817089338544979</v>
      </c>
      <c r="I63">
        <v>2.7836931083460039E-3</v>
      </c>
      <c r="J63">
        <v>2.5289934708779436E-5</v>
      </c>
      <c r="K63">
        <v>9.9392669666158485E-3</v>
      </c>
      <c r="L63">
        <v>2.5062263197113779E-3</v>
      </c>
      <c r="M63">
        <v>4.8224451497806762E-4</v>
      </c>
      <c r="N63">
        <v>2.9235654999774154E-4</v>
      </c>
      <c r="O63">
        <v>0.3757095504865291</v>
      </c>
      <c r="P63">
        <v>4.1901019706696381E-4</v>
      </c>
      <c r="Q63">
        <v>7.3656256668139145E-2</v>
      </c>
      <c r="R63">
        <v>1.6233120631488401E-3</v>
      </c>
      <c r="S63">
        <v>2.0676516328657382E-2</v>
      </c>
      <c r="T63">
        <v>1.8393856962545869E-2</v>
      </c>
      <c r="U63">
        <v>1.377236826459951E-3</v>
      </c>
      <c r="V63">
        <v>8.8627175932195108E-3</v>
      </c>
      <c r="W63">
        <v>5.0719931914706348E-3</v>
      </c>
      <c r="X63">
        <v>4.4038552549524448E-2</v>
      </c>
      <c r="Y63">
        <v>1.5913880852063271</v>
      </c>
      <c r="Z63">
        <v>1.621539313479732</v>
      </c>
      <c r="AA63">
        <v>1.6126126395207541</v>
      </c>
      <c r="AB63">
        <v>1.6223738706360311</v>
      </c>
      <c r="AC63">
        <v>1.631980511467009</v>
      </c>
      <c r="AD63">
        <v>1.6398083599088096</v>
      </c>
      <c r="AE63">
        <v>1.6491338223919649</v>
      </c>
      <c r="AF63">
        <v>1.6568004928363127</v>
      </c>
      <c r="AG63">
        <v>1.6630379722013755</v>
      </c>
      <c r="AH63">
        <v>1.6711200551069596</v>
      </c>
      <c r="AI63">
        <v>1.6807098644689793</v>
      </c>
      <c r="AJ63">
        <v>1.6812728543000399</v>
      </c>
      <c r="AK63">
        <v>1.6870566353581125</v>
      </c>
      <c r="AL63">
        <v>1.7017931089299319</v>
      </c>
      <c r="AM63">
        <v>1.7068561422948703</v>
      </c>
      <c r="AN63">
        <v>1.7111749770947811</v>
      </c>
      <c r="AO63">
        <v>1.7141716806817371</v>
      </c>
      <c r="AP63">
        <v>1.7172763185693865</v>
      </c>
      <c r="AQ63">
        <v>1.724492040424024</v>
      </c>
      <c r="AR63">
        <v>1.7319032554362843</v>
      </c>
      <c r="AS63">
        <v>1.7324003251870848</v>
      </c>
      <c r="AT63">
        <v>1.7563473913638226</v>
      </c>
      <c r="AU63">
        <v>1.7729119537687494</v>
      </c>
      <c r="AV63">
        <v>-1</v>
      </c>
    </row>
    <row r="64" spans="1:48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0.20000000000000004</v>
      </c>
      <c r="I64">
        <v>0.88389049217074156</v>
      </c>
      <c r="J64">
        <v>0.83406798483913369</v>
      </c>
      <c r="K64">
        <v>1.0431503210172632</v>
      </c>
      <c r="L64">
        <v>0.95148520915460577</v>
      </c>
      <c r="M64">
        <v>0.94992717351801548</v>
      </c>
      <c r="N64">
        <v>0.77064621598226202</v>
      </c>
      <c r="O64">
        <v>1.0050251776478767</v>
      </c>
      <c r="P64">
        <v>1.0355555187581731</v>
      </c>
      <c r="Q64">
        <v>0.91350277857523721</v>
      </c>
      <c r="R64">
        <v>1.0009030491341711</v>
      </c>
      <c r="S64">
        <v>0.76915374397885949</v>
      </c>
      <c r="T64">
        <v>1.0314170519463071</v>
      </c>
      <c r="U64">
        <v>1.0137733629636811</v>
      </c>
      <c r="V64">
        <v>0.84989244928816421</v>
      </c>
      <c r="W64">
        <v>0.91008090919736528</v>
      </c>
      <c r="X64">
        <v>0.53102251430784952</v>
      </c>
      <c r="Y64">
        <v>0.59598474593637307</v>
      </c>
      <c r="Z64">
        <v>0.61816365366322656</v>
      </c>
      <c r="AA64">
        <v>0.61219500249728886</v>
      </c>
      <c r="AB64">
        <v>0.61968419939267883</v>
      </c>
      <c r="AC64">
        <v>0.62697861788086473</v>
      </c>
      <c r="AD64">
        <v>0.6328664636285587</v>
      </c>
      <c r="AE64">
        <v>0.63994783573962977</v>
      </c>
      <c r="AF64">
        <v>0.64574457681325359</v>
      </c>
      <c r="AG64">
        <v>0.65015792311350906</v>
      </c>
      <c r="AH64">
        <v>0.6564555572981563</v>
      </c>
      <c r="AI64">
        <v>0.66392422317536215</v>
      </c>
      <c r="AJ64">
        <v>0.66392497943820772</v>
      </c>
      <c r="AK64">
        <v>0.66831823840690252</v>
      </c>
      <c r="AL64">
        <v>0.67964116143422937</v>
      </c>
      <c r="AM64">
        <v>0.68345991536313722</v>
      </c>
      <c r="AN64">
        <v>0.68663180816822944</v>
      </c>
      <c r="AO64">
        <v>0.68870533298259662</v>
      </c>
      <c r="AP64">
        <v>0.69088936409021362</v>
      </c>
      <c r="AQ64">
        <v>0.69623227745877636</v>
      </c>
      <c r="AR64">
        <v>0.70169188933679305</v>
      </c>
      <c r="AS64">
        <v>0.70124383030288739</v>
      </c>
      <c r="AT64">
        <v>0.71997774219379973</v>
      </c>
      <c r="AU64">
        <v>0.73321361782067951</v>
      </c>
      <c r="AV64">
        <v>-1</v>
      </c>
    </row>
    <row r="65" spans="1:48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0.20000000000000004</v>
      </c>
      <c r="G65">
        <v>29.208273986961611</v>
      </c>
      <c r="H65">
        <v>-8.9295046588068168</v>
      </c>
      <c r="I65">
        <v>0.27338795278878969</v>
      </c>
      <c r="J65">
        <v>2.511602189234261E-4</v>
      </c>
      <c r="K65">
        <v>0.45628261455977037</v>
      </c>
      <c r="L65">
        <v>0.11706917353704653</v>
      </c>
      <c r="M65">
        <v>3.2552749296697603E-3</v>
      </c>
      <c r="N65">
        <v>1.8068363711609818E-3</v>
      </c>
      <c r="O65">
        <v>7.326539697567461</v>
      </c>
      <c r="P65">
        <v>8.9790568351317823E-3</v>
      </c>
      <c r="Q65">
        <v>0.99865354010967899</v>
      </c>
      <c r="R65">
        <v>4.8576053430346017E-2</v>
      </c>
      <c r="S65">
        <v>0.50271678952477028</v>
      </c>
      <c r="T65">
        <v>0.23051104327974922</v>
      </c>
      <c r="U65">
        <v>3.0253571911531479E-2</v>
      </c>
      <c r="V65">
        <v>0.15383026257493962</v>
      </c>
      <c r="W65">
        <v>0.18037469816517079</v>
      </c>
      <c r="X65">
        <v>0.32238788723942285</v>
      </c>
      <c r="Y65">
        <v>-0.1608898290060177</v>
      </c>
      <c r="Z65">
        <v>4.0245397968412311</v>
      </c>
      <c r="AA65">
        <v>0.31715266611019083</v>
      </c>
      <c r="AB65">
        <v>-1.7712678897553704</v>
      </c>
      <c r="AC65">
        <v>-1.019302087437469</v>
      </c>
      <c r="AD65">
        <v>2.2458920321253646</v>
      </c>
      <c r="AE65">
        <v>-3.2920961664409867</v>
      </c>
      <c r="AF65">
        <v>-0.303073948750681</v>
      </c>
      <c r="AG65">
        <v>-6.3863057243346777</v>
      </c>
      <c r="AH65">
        <v>-8.4271767709336185</v>
      </c>
      <c r="AI65">
        <v>1.6641682041395298</v>
      </c>
      <c r="AJ65">
        <v>1.1857400686006174E-2</v>
      </c>
      <c r="AK65">
        <v>0.3277180380959866</v>
      </c>
      <c r="AL65">
        <v>4.9734148318043561</v>
      </c>
      <c r="AM65">
        <v>-3.4706660540358434</v>
      </c>
      <c r="AN65">
        <v>-3.6504800532359583</v>
      </c>
      <c r="AO65">
        <v>-5.8948263871892541</v>
      </c>
      <c r="AP65">
        <v>-7.4475912600434171</v>
      </c>
      <c r="AQ65">
        <v>-5.8560339376849457</v>
      </c>
      <c r="AR65">
        <v>-8.5042243456758619</v>
      </c>
      <c r="AS65">
        <v>-7.8476767475647868</v>
      </c>
      <c r="AT65">
        <v>-9.9270746356933994</v>
      </c>
      <c r="AU65">
        <v>-11.44126902351273</v>
      </c>
      <c r="AV65">
        <v>-1</v>
      </c>
    </row>
    <row r="66" spans="1:48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0.20000000000000004</v>
      </c>
      <c r="G66">
        <v>29.208273986961611</v>
      </c>
      <c r="H66">
        <v>0.81546399920300494</v>
      </c>
      <c r="I66">
        <v>2.7088554542514837E-3</v>
      </c>
      <c r="J66">
        <v>2.4972263961218688E-5</v>
      </c>
      <c r="K66">
        <v>9.7305564451827444E-3</v>
      </c>
      <c r="L66">
        <v>2.4505624613192197E-3</v>
      </c>
      <c r="M66">
        <v>4.7252076561342935E-4</v>
      </c>
      <c r="N66">
        <v>2.9101882065521347E-4</v>
      </c>
      <c r="O66">
        <v>0.36896540195313593</v>
      </c>
      <c r="P66">
        <v>4.1395392738578226E-4</v>
      </c>
      <c r="Q66">
        <v>7.3173862262039632E-2</v>
      </c>
      <c r="R66">
        <v>1.587337866689219E-3</v>
      </c>
      <c r="S66">
        <v>2.0115433017880005E-2</v>
      </c>
      <c r="T66">
        <v>1.8210959822186276E-2</v>
      </c>
      <c r="U66">
        <v>1.3481647773507081E-3</v>
      </c>
      <c r="V66">
        <v>8.7501313468333029E-3</v>
      </c>
      <c r="W66">
        <v>4.9928100387882342E-3</v>
      </c>
      <c r="X66">
        <v>4.3311556726512428E-2</v>
      </c>
      <c r="Y66">
        <v>1.5894816607424791</v>
      </c>
      <c r="Z66">
        <v>1.6187869044004615</v>
      </c>
      <c r="AA66">
        <v>1.6109528864542551</v>
      </c>
      <c r="AB66">
        <v>1.6207766102894297</v>
      </c>
      <c r="AC66">
        <v>1.630287934430088</v>
      </c>
      <c r="AD66">
        <v>1.637924920324064</v>
      </c>
      <c r="AE66">
        <v>1.6470630964709647</v>
      </c>
      <c r="AF66">
        <v>1.654505949041486</v>
      </c>
      <c r="AG66">
        <v>1.6601501884108494</v>
      </c>
      <c r="AH66">
        <v>1.6681711802634864</v>
      </c>
      <c r="AI66">
        <v>1.6776339503181832</v>
      </c>
      <c r="AJ66">
        <v>1.6776349057976034</v>
      </c>
      <c r="AK66">
        <v>1.6831762941449768</v>
      </c>
      <c r="AL66">
        <v>1.6973749401393285</v>
      </c>
      <c r="AM66">
        <v>1.7021368483690094</v>
      </c>
      <c r="AN66">
        <v>1.7060820292776042</v>
      </c>
      <c r="AO66">
        <v>1.7086561429790443</v>
      </c>
      <c r="AP66">
        <v>1.7113632545128117</v>
      </c>
      <c r="AQ66">
        <v>1.7179678255485369</v>
      </c>
      <c r="AR66">
        <v>1.7246905257299912</v>
      </c>
      <c r="AS66">
        <v>1.7241397950017816</v>
      </c>
      <c r="AT66">
        <v>1.7470184222442706</v>
      </c>
      <c r="AU66">
        <v>1.7630036463480023</v>
      </c>
      <c r="AV66">
        <v>-1</v>
      </c>
    </row>
    <row r="67" spans="1:48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0.21000000000000005</v>
      </c>
      <c r="I67">
        <v>0.8272435157503274</v>
      </c>
      <c r="J67">
        <v>0.80284483480424396</v>
      </c>
      <c r="K67">
        <v>0.9873339251545028</v>
      </c>
      <c r="L67">
        <v>0.8986799512728334</v>
      </c>
      <c r="M67">
        <v>0.9007602032467904</v>
      </c>
      <c r="N67">
        <v>0.75307244104437254</v>
      </c>
      <c r="O67">
        <v>0.95708710400404973</v>
      </c>
      <c r="P67">
        <v>0.99722217531621504</v>
      </c>
      <c r="Q67">
        <v>0.88913830990044029</v>
      </c>
      <c r="R67">
        <v>0.94533121175255896</v>
      </c>
      <c r="S67">
        <v>0.71972530817267888</v>
      </c>
      <c r="T67">
        <v>0.99724954785478126</v>
      </c>
      <c r="U67">
        <v>0.95943591934920103</v>
      </c>
      <c r="V67">
        <v>0.81780969783946178</v>
      </c>
      <c r="W67">
        <v>0.87073883879507286</v>
      </c>
      <c r="X67">
        <v>0.50749009590128802</v>
      </c>
      <c r="Y67">
        <v>0.58621009239303901</v>
      </c>
      <c r="Z67">
        <v>0.60742542853574621</v>
      </c>
      <c r="AA67">
        <v>0.60233003120378426</v>
      </c>
      <c r="AB67">
        <v>0.60974321433404988</v>
      </c>
      <c r="AC67">
        <v>0.61685793028542246</v>
      </c>
      <c r="AD67">
        <v>0.62252542440949366</v>
      </c>
      <c r="AE67">
        <v>0.62936436920930638</v>
      </c>
      <c r="AF67">
        <v>0.63491483880786037</v>
      </c>
      <c r="AG67">
        <v>0.638849260925068</v>
      </c>
      <c r="AH67">
        <v>0.64499810963943549</v>
      </c>
      <c r="AI67">
        <v>0.65224911619191961</v>
      </c>
      <c r="AJ67">
        <v>0.65187106103339676</v>
      </c>
      <c r="AK67">
        <v>0.65602037264899637</v>
      </c>
      <c r="AL67">
        <v>0.66674881393469676</v>
      </c>
      <c r="AM67">
        <v>0.67028796459663098</v>
      </c>
      <c r="AN67">
        <v>0.67313924537462211</v>
      </c>
      <c r="AO67">
        <v>0.67487704697842299</v>
      </c>
      <c r="AP67">
        <v>0.67674009566006021</v>
      </c>
      <c r="AQ67">
        <v>0.68154040214174161</v>
      </c>
      <c r="AR67">
        <v>0.68639239099249671</v>
      </c>
      <c r="AS67">
        <v>0.68520055267955049</v>
      </c>
      <c r="AT67">
        <v>0.70275273102704316</v>
      </c>
      <c r="AU67">
        <v>0.71526294481785446</v>
      </c>
      <c r="AV67">
        <v>-1</v>
      </c>
    </row>
    <row r="68" spans="1:48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0.21000000000000005</v>
      </c>
      <c r="G68">
        <v>29.40801399385958</v>
      </c>
      <c r="H68">
        <v>-9.0090376220993598</v>
      </c>
      <c r="I68">
        <v>0.26787184460998353</v>
      </c>
      <c r="J68">
        <v>2.5114012060825988E-4</v>
      </c>
      <c r="K68">
        <v>0.45485910162008841</v>
      </c>
      <c r="L68">
        <v>0.11616700112843815</v>
      </c>
      <c r="M68">
        <v>3.3854436380509104E-3</v>
      </c>
      <c r="N68">
        <v>1.8479418224068625E-3</v>
      </c>
      <c r="O68">
        <v>7.4312969467153422</v>
      </c>
      <c r="P68">
        <v>9.0809127962040073E-3</v>
      </c>
      <c r="Q68">
        <v>1.0128125967746389</v>
      </c>
      <c r="R68">
        <v>4.8961648234938308E-2</v>
      </c>
      <c r="S68">
        <v>0.51207585664866617</v>
      </c>
      <c r="T68">
        <v>0.23451730835440515</v>
      </c>
      <c r="U68">
        <v>3.0749169127003779E-2</v>
      </c>
      <c r="V68">
        <v>0.15292824614973499</v>
      </c>
      <c r="W68">
        <v>0.18032996667109458</v>
      </c>
      <c r="X68">
        <v>0.30363994194015642</v>
      </c>
      <c r="Y68">
        <v>-0.15891291586847445</v>
      </c>
      <c r="Z68">
        <v>3.9394803786830752</v>
      </c>
      <c r="AA68">
        <v>0.28776973714773652</v>
      </c>
      <c r="AB68">
        <v>-1.7657979249410292</v>
      </c>
      <c r="AC68">
        <v>-0.95110460339953173</v>
      </c>
      <c r="AD68">
        <v>2.2374725538741274</v>
      </c>
      <c r="AE68">
        <v>-3.1722743291412976</v>
      </c>
      <c r="AF68">
        <v>-0.23011235300409699</v>
      </c>
      <c r="AG68">
        <v>-6.2500506387464059</v>
      </c>
      <c r="AH68">
        <v>-8.2429712005754912</v>
      </c>
      <c r="AI68">
        <v>1.7668137637819119</v>
      </c>
      <c r="AJ68">
        <v>0.16101763296904728</v>
      </c>
      <c r="AK68">
        <v>0.52515268843880114</v>
      </c>
      <c r="AL68">
        <v>5.1073873715909563</v>
      </c>
      <c r="AM68">
        <v>-3.2680931147139258</v>
      </c>
      <c r="AN68">
        <v>-3.460900994725773</v>
      </c>
      <c r="AO68">
        <v>-5.7058173182800411</v>
      </c>
      <c r="AP68">
        <v>-7.2627671519803094</v>
      </c>
      <c r="AQ68">
        <v>-5.6467464919107258</v>
      </c>
      <c r="AR68">
        <v>-8.3081004695540042</v>
      </c>
      <c r="AS68">
        <v>-7.6517574350044235</v>
      </c>
      <c r="AT68">
        <v>-9.6336452203024621</v>
      </c>
      <c r="AU68">
        <v>-10.994685047193448</v>
      </c>
      <c r="AV68">
        <v>-1</v>
      </c>
    </row>
    <row r="69" spans="1:48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0.21000000000000005</v>
      </c>
      <c r="G69">
        <v>29.40801399385958</v>
      </c>
      <c r="H69">
        <v>0.8138655927049292</v>
      </c>
      <c r="I69">
        <v>2.6385363929340342E-3</v>
      </c>
      <c r="J69">
        <v>2.4667935403413692E-5</v>
      </c>
      <c r="K69">
        <v>9.5313860611484207E-3</v>
      </c>
      <c r="L69">
        <v>2.3978780091984636E-3</v>
      </c>
      <c r="M69">
        <v>4.6327636143244093E-4</v>
      </c>
      <c r="N69">
        <v>2.8964879838958767E-4</v>
      </c>
      <c r="O69">
        <v>0.36252061492188231</v>
      </c>
      <c r="P69">
        <v>4.0899790156538217E-4</v>
      </c>
      <c r="Q69">
        <v>7.2685119067270446E-2</v>
      </c>
      <c r="R69">
        <v>1.553192095312627E-3</v>
      </c>
      <c r="S69">
        <v>1.9591423667890528E-2</v>
      </c>
      <c r="T69">
        <v>1.8029239553490221E-2</v>
      </c>
      <c r="U69">
        <v>1.3205058446539755E-3</v>
      </c>
      <c r="V69">
        <v>8.6420846792627775E-3</v>
      </c>
      <c r="W69">
        <v>4.9170972900464422E-3</v>
      </c>
      <c r="X69">
        <v>4.2630547898429821E-2</v>
      </c>
      <c r="Y69">
        <v>1.5871734768709322</v>
      </c>
      <c r="Z69">
        <v>1.6156386582599593</v>
      </c>
      <c r="AA69">
        <v>1.6088479827707594</v>
      </c>
      <c r="AB69">
        <v>1.618718162955828</v>
      </c>
      <c r="AC69">
        <v>1.6281346836161819</v>
      </c>
      <c r="AD69">
        <v>1.6355969738834006</v>
      </c>
      <c r="AE69">
        <v>1.644556611059919</v>
      </c>
      <c r="AF69">
        <v>1.6517925023036215</v>
      </c>
      <c r="AG69">
        <v>1.656902488447674</v>
      </c>
      <c r="AH69">
        <v>1.6648571390600639</v>
      </c>
      <c r="AI69">
        <v>1.6741890669101367</v>
      </c>
      <c r="AJ69">
        <v>1.6737038017413775</v>
      </c>
      <c r="AK69">
        <v>1.6790221099800251</v>
      </c>
      <c r="AL69">
        <v>1.6926956485215305</v>
      </c>
      <c r="AM69">
        <v>1.6971821778230967</v>
      </c>
      <c r="AN69">
        <v>1.7007880963893673</v>
      </c>
      <c r="AO69">
        <v>1.7029820905498929</v>
      </c>
      <c r="AP69">
        <v>1.7053310753941213</v>
      </c>
      <c r="AQ69">
        <v>1.7113685826519003</v>
      </c>
      <c r="AR69">
        <v>1.7174495245068815</v>
      </c>
      <c r="AS69">
        <v>1.7159578038075449</v>
      </c>
      <c r="AT69">
        <v>1.7377969187989868</v>
      </c>
      <c r="AU69">
        <v>1.7531965810209311</v>
      </c>
      <c r="AV69">
        <v>-1</v>
      </c>
    </row>
    <row r="70" spans="1:48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0.22000000000000006</v>
      </c>
      <c r="I70">
        <v>0.77611259922924791</v>
      </c>
      <c r="J70">
        <v>0.77384772781735978</v>
      </c>
      <c r="K70">
        <v>0.93608216127963029</v>
      </c>
      <c r="L70">
        <v>0.850529843951642</v>
      </c>
      <c r="M70">
        <v>0.85568434623422585</v>
      </c>
      <c r="N70">
        <v>0.73621669972437254</v>
      </c>
      <c r="O70">
        <v>0.91287641717112677</v>
      </c>
      <c r="P70">
        <v>0.96113878489152649</v>
      </c>
      <c r="Q70">
        <v>0.86580438676878735</v>
      </c>
      <c r="R70">
        <v>0.89455449293669953</v>
      </c>
      <c r="S70">
        <v>0.67530525557442189</v>
      </c>
      <c r="T70">
        <v>0.96481422725407995</v>
      </c>
      <c r="U70">
        <v>0.90965054404248569</v>
      </c>
      <c r="V70">
        <v>0.7879909278269237</v>
      </c>
      <c r="W70">
        <v>0.83436167843537756</v>
      </c>
      <c r="X70">
        <v>0.48603140059437189</v>
      </c>
      <c r="Y70">
        <v>0.5767110649268683</v>
      </c>
      <c r="Z70">
        <v>0.59700212093291039</v>
      </c>
      <c r="AA70">
        <v>0.59271882438604628</v>
      </c>
      <c r="AB70">
        <v>0.60004925304117751</v>
      </c>
      <c r="AC70">
        <v>0.60699119497102738</v>
      </c>
      <c r="AD70">
        <v>0.61245625268018822</v>
      </c>
      <c r="AE70">
        <v>0.61906736523675487</v>
      </c>
      <c r="AF70">
        <v>0.6243910424133432</v>
      </c>
      <c r="AG70">
        <v>0.62790074758460446</v>
      </c>
      <c r="AH70">
        <v>0.63390344777943963</v>
      </c>
      <c r="AI70">
        <v>0.64094364865158282</v>
      </c>
      <c r="AJ70">
        <v>0.64024864068716536</v>
      </c>
      <c r="AK70">
        <v>0.6441757419887113</v>
      </c>
      <c r="AL70">
        <v>0.65434127928910601</v>
      </c>
      <c r="AM70">
        <v>0.65762847882197684</v>
      </c>
      <c r="AN70">
        <v>0.6601939349414514</v>
      </c>
      <c r="AO70">
        <v>0.66163640985064365</v>
      </c>
      <c r="AP70">
        <v>0.66321661607692206</v>
      </c>
      <c r="AQ70">
        <v>0.66752557206514751</v>
      </c>
      <c r="AR70">
        <v>0.67182607326212029</v>
      </c>
      <c r="AS70">
        <v>0.66999049891908369</v>
      </c>
      <c r="AT70">
        <v>0.68643073755805972</v>
      </c>
      <c r="AU70">
        <v>0.69824631186755692</v>
      </c>
      <c r="AV70">
        <v>-1</v>
      </c>
    </row>
    <row r="71" spans="1:48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0.22000000000000006</v>
      </c>
      <c r="G71">
        <v>29.599421771211517</v>
      </c>
      <c r="H71">
        <v>-9.0808655987095381</v>
      </c>
      <c r="I71">
        <v>0.26270938102315899</v>
      </c>
      <c r="J71">
        <v>2.5111633875835222E-4</v>
      </c>
      <c r="K71">
        <v>0.45336038503276388</v>
      </c>
      <c r="L71">
        <v>0.11530104162057353</v>
      </c>
      <c r="M71">
        <v>3.5126071214265447E-3</v>
      </c>
      <c r="N71">
        <v>1.8873963156826544E-3</v>
      </c>
      <c r="O71">
        <v>7.5301330524940298</v>
      </c>
      <c r="P71">
        <v>9.1761018587720351E-3</v>
      </c>
      <c r="Q71">
        <v>1.0262596692937695</v>
      </c>
      <c r="R71">
        <v>4.9310851022943608E-2</v>
      </c>
      <c r="S71">
        <v>0.52076482223889042</v>
      </c>
      <c r="T71">
        <v>0.2384079159101726</v>
      </c>
      <c r="U71">
        <v>3.1208632344516096E-2</v>
      </c>
      <c r="V71">
        <v>0.15207103907955877</v>
      </c>
      <c r="W71">
        <v>0.18023950551615184</v>
      </c>
      <c r="X71">
        <v>0.28615892655594011</v>
      </c>
      <c r="Y71">
        <v>-0.15548477390576326</v>
      </c>
      <c r="Z71">
        <v>3.8589794755650249</v>
      </c>
      <c r="AA71">
        <v>0.2617313231145878</v>
      </c>
      <c r="AB71">
        <v>-1.7577660618495508</v>
      </c>
      <c r="AC71">
        <v>-0.885591898827917</v>
      </c>
      <c r="AD71">
        <v>2.2307322966561856</v>
      </c>
      <c r="AE71">
        <v>-3.0591295593099996</v>
      </c>
      <c r="AF71">
        <v>-0.16168398029648687</v>
      </c>
      <c r="AG71">
        <v>-6.119370513547957</v>
      </c>
      <c r="AH71">
        <v>-8.0672785490019301</v>
      </c>
      <c r="AI71">
        <v>1.8619648572336061</v>
      </c>
      <c r="AJ71">
        <v>0.29711007819154411</v>
      </c>
      <c r="AK71">
        <v>0.70507997324280736</v>
      </c>
      <c r="AL71">
        <v>5.2256332400149326</v>
      </c>
      <c r="AM71">
        <v>-3.0823939366647539</v>
      </c>
      <c r="AN71">
        <v>-3.2871237886192044</v>
      </c>
      <c r="AO71">
        <v>-5.5316673778435304</v>
      </c>
      <c r="AP71">
        <v>-7.0925393321458321</v>
      </c>
      <c r="AQ71">
        <v>-5.4557401165324695</v>
      </c>
      <c r="AR71">
        <v>-8.1281534087806957</v>
      </c>
      <c r="AS71">
        <v>-7.4734255366134006</v>
      </c>
      <c r="AT71">
        <v>-9.3647490726689853</v>
      </c>
      <c r="AU71">
        <v>-10.582022595652203</v>
      </c>
      <c r="AV71">
        <v>-1</v>
      </c>
    </row>
    <row r="72" spans="1:48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0.22000000000000006</v>
      </c>
      <c r="G72">
        <v>29.599421771211517</v>
      </c>
      <c r="H72">
        <v>0.81229755360924449</v>
      </c>
      <c r="I72">
        <v>2.5723277359685696E-3</v>
      </c>
      <c r="J72">
        <v>2.4375990969558721E-5</v>
      </c>
      <c r="K72">
        <v>9.3411112850318532E-3</v>
      </c>
      <c r="L72">
        <v>2.3479393130852073E-3</v>
      </c>
      <c r="M72">
        <v>4.5447486595162167E-4</v>
      </c>
      <c r="N72">
        <v>2.8825292091697936E-4</v>
      </c>
      <c r="O72">
        <v>0.35635306657618193</v>
      </c>
      <c r="P72">
        <v>4.0414359302871054E-4</v>
      </c>
      <c r="Q72">
        <v>7.2191865830098179E-2</v>
      </c>
      <c r="R72">
        <v>1.5207369716349519E-3</v>
      </c>
      <c r="S72">
        <v>1.9100740521088833E-2</v>
      </c>
      <c r="T72">
        <v>1.7849040108531881E-2</v>
      </c>
      <c r="U72">
        <v>1.2941575894844753E-3</v>
      </c>
      <c r="V72">
        <v>8.5382826751668941E-3</v>
      </c>
      <c r="W72">
        <v>4.8446181121055681E-3</v>
      </c>
      <c r="X72">
        <v>4.1991058631016973E-2</v>
      </c>
      <c r="Y72">
        <v>1.5845079575769667</v>
      </c>
      <c r="Z72">
        <v>1.612141729525282</v>
      </c>
      <c r="AA72">
        <v>1.6063480218643074</v>
      </c>
      <c r="AB72">
        <v>1.6162507236971533</v>
      </c>
      <c r="AC72">
        <v>1.6255730037397305</v>
      </c>
      <c r="AD72">
        <v>1.6328745456592348</v>
      </c>
      <c r="AE72">
        <v>1.6416638606295151</v>
      </c>
      <c r="AF72">
        <v>1.6487075040277512</v>
      </c>
      <c r="AG72">
        <v>1.6533347073181419</v>
      </c>
      <c r="AH72">
        <v>1.6612188083848776</v>
      </c>
      <c r="AI72">
        <v>1.6704181753109708</v>
      </c>
      <c r="AJ72">
        <v>1.6695122697533085</v>
      </c>
      <c r="AK72">
        <v>1.6746245967653905</v>
      </c>
      <c r="AL72">
        <v>1.6877862403730099</v>
      </c>
      <c r="AM72">
        <v>1.6920203761444339</v>
      </c>
      <c r="AN72">
        <v>1.6953175104367715</v>
      </c>
      <c r="AO72">
        <v>1.6971685715541236</v>
      </c>
      <c r="AP72">
        <v>1.6991940623763522</v>
      </c>
      <c r="AQ72">
        <v>1.7047050057616757</v>
      </c>
      <c r="AR72">
        <v>1.7101874296303572</v>
      </c>
      <c r="AS72">
        <v>1.7078495303925978</v>
      </c>
      <c r="AT72">
        <v>1.7286761644921498</v>
      </c>
      <c r="AU72">
        <v>1.743490590411269</v>
      </c>
      <c r="AV72">
        <v>-1</v>
      </c>
    </row>
    <row r="73" spans="1:48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0.23000000000000007</v>
      </c>
      <c r="I73">
        <v>0.72979134384894384</v>
      </c>
      <c r="J73">
        <v>0.74684286197841698</v>
      </c>
      <c r="K73">
        <v>0.88889580878319419</v>
      </c>
      <c r="L73">
        <v>0.80648818761077135</v>
      </c>
      <c r="M73">
        <v>0.81423645300450398</v>
      </c>
      <c r="N73">
        <v>0.72003195384980978</v>
      </c>
      <c r="O73">
        <v>0.87198658352226721</v>
      </c>
      <c r="P73">
        <v>0.92712139633916379</v>
      </c>
      <c r="Q73">
        <v>0.84343799427701482</v>
      </c>
      <c r="R73">
        <v>0.84802110116238671</v>
      </c>
      <c r="S73">
        <v>0.63521699908491369</v>
      </c>
      <c r="T73">
        <v>0.93399071760169294</v>
      </c>
      <c r="U73">
        <v>0.86390540308979025</v>
      </c>
      <c r="V73">
        <v>0.76020377136150186</v>
      </c>
      <c r="W73">
        <v>0.80063493028700172</v>
      </c>
      <c r="X73">
        <v>0.46638915870463282</v>
      </c>
      <c r="Y73">
        <v>0.56747314979250829</v>
      </c>
      <c r="Z73">
        <v>0.58687815684191602</v>
      </c>
      <c r="AA73">
        <v>0.58335090784767107</v>
      </c>
      <c r="AB73">
        <v>0.59059327202212242</v>
      </c>
      <c r="AC73">
        <v>0.59736890597359227</v>
      </c>
      <c r="AD73">
        <v>0.60264711327200626</v>
      </c>
      <c r="AE73">
        <v>0.6090437334283193</v>
      </c>
      <c r="AF73">
        <v>0.61415769894406003</v>
      </c>
      <c r="AG73">
        <v>0.61728945597972518</v>
      </c>
      <c r="AH73">
        <v>0.62314896383041696</v>
      </c>
      <c r="AI73">
        <v>0.62998578748717937</v>
      </c>
      <c r="AJ73">
        <v>0.62902615160444997</v>
      </c>
      <c r="AK73">
        <v>0.63275010938834653</v>
      </c>
      <c r="AL73">
        <v>0.64238245686127671</v>
      </c>
      <c r="AM73">
        <v>0.64544196252469399</v>
      </c>
      <c r="AN73">
        <v>0.64775187724012961</v>
      </c>
      <c r="AO73">
        <v>0.64893379066530454</v>
      </c>
      <c r="AP73">
        <v>0.65026405276980037</v>
      </c>
      <c r="AQ73">
        <v>0.65412732941546126</v>
      </c>
      <c r="AR73">
        <v>0.6579265624396623</v>
      </c>
      <c r="AS73">
        <v>0.65553360350505618</v>
      </c>
      <c r="AT73">
        <v>0.67092534787281943</v>
      </c>
      <c r="AU73">
        <v>0.68207849460638359</v>
      </c>
      <c r="AV73">
        <v>-1</v>
      </c>
    </row>
    <row r="74" spans="1:48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0.23000000000000007</v>
      </c>
      <c r="G74">
        <v>29.783192577817886</v>
      </c>
      <c r="H74">
        <v>-9.1454113443152778</v>
      </c>
      <c r="I74">
        <v>0.25786602122320823</v>
      </c>
      <c r="J74">
        <v>2.5108995179608348E-4</v>
      </c>
      <c r="K74">
        <v>0.45180420470465293</v>
      </c>
      <c r="L74">
        <v>0.11446887888658185</v>
      </c>
      <c r="M74">
        <v>3.6366672172148534E-3</v>
      </c>
      <c r="N74">
        <v>1.9252731168936379E-3</v>
      </c>
      <c r="O74">
        <v>7.6235057420341228</v>
      </c>
      <c r="P74">
        <v>9.2651564352040448E-3</v>
      </c>
      <c r="Q74">
        <v>1.0390520957618377</v>
      </c>
      <c r="R74">
        <v>4.9627548495406633E-2</v>
      </c>
      <c r="S74">
        <v>0.5288507342042067</v>
      </c>
      <c r="T74">
        <v>0.24218534324785942</v>
      </c>
      <c r="U74">
        <v>3.1635396823853711E-2</v>
      </c>
      <c r="V74">
        <v>0.15125558016919682</v>
      </c>
      <c r="W74">
        <v>0.18010898549439608</v>
      </c>
      <c r="X74">
        <v>0.26981838425878574</v>
      </c>
      <c r="Y74">
        <v>-0.15081479945437862</v>
      </c>
      <c r="Z74">
        <v>3.7827193247539834</v>
      </c>
      <c r="AA74">
        <v>0.23869030756862902</v>
      </c>
      <c r="AB74">
        <v>-1.7475402222713521</v>
      </c>
      <c r="AC74">
        <v>-0.82263444245588924</v>
      </c>
      <c r="AD74">
        <v>2.2254024882125605</v>
      </c>
      <c r="AE74">
        <v>-2.9520778231248856</v>
      </c>
      <c r="AF74">
        <v>-9.7378319225666018E-2</v>
      </c>
      <c r="AG74">
        <v>-5.9938793578571614</v>
      </c>
      <c r="AH74">
        <v>-7.899414254889173</v>
      </c>
      <c r="AI74">
        <v>1.9503125811442965</v>
      </c>
      <c r="AJ74">
        <v>0.42148345472786064</v>
      </c>
      <c r="AK74">
        <v>0.8693258928890828</v>
      </c>
      <c r="AL74">
        <v>5.3299069266205752</v>
      </c>
      <c r="AM74">
        <v>-2.9117603573413131</v>
      </c>
      <c r="AN74">
        <v>-3.1274283488259713</v>
      </c>
      <c r="AO74">
        <v>-5.3707416730035158</v>
      </c>
      <c r="AP74">
        <v>-6.9352265767216332</v>
      </c>
      <c r="AQ74">
        <v>-5.2808873285892819</v>
      </c>
      <c r="AR74">
        <v>-7.9624432463170534</v>
      </c>
      <c r="AS74">
        <v>-7.3104941421725806</v>
      </c>
      <c r="AT74">
        <v>-9.1175092524180261</v>
      </c>
      <c r="AU74">
        <v>-10.199649586556749</v>
      </c>
      <c r="AV74">
        <v>-1</v>
      </c>
    </row>
    <row r="75" spans="1:48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0.23000000000000007</v>
      </c>
      <c r="G75">
        <v>29.783192577817886</v>
      </c>
      <c r="H75">
        <v>0.81076268514519312</v>
      </c>
      <c r="I75">
        <v>2.5098704768678937E-3</v>
      </c>
      <c r="J75">
        <v>2.4095567774434573E-5</v>
      </c>
      <c r="K75">
        <v>9.159146662161206E-3</v>
      </c>
      <c r="L75">
        <v>2.3005364408875623E-3</v>
      </c>
      <c r="M75">
        <v>4.4608371609658644E-4</v>
      </c>
      <c r="N75">
        <v>2.8683674938221769E-4</v>
      </c>
      <c r="O75">
        <v>0.35044303306050251</v>
      </c>
      <c r="P75">
        <v>3.9939164120139577E-4</v>
      </c>
      <c r="Q75">
        <v>7.1695678386544989E-2</v>
      </c>
      <c r="R75">
        <v>1.4898483207132548E-3</v>
      </c>
      <c r="S75">
        <v>1.8640142083144205E-2</v>
      </c>
      <c r="T75">
        <v>1.7670641598882243E-2</v>
      </c>
      <c r="U75">
        <v>1.2690273713152865E-3</v>
      </c>
      <c r="V75">
        <v>8.4384552666258768E-3</v>
      </c>
      <c r="W75">
        <v>4.7751570902201572E-3</v>
      </c>
      <c r="X75">
        <v>4.138918792394515E-2</v>
      </c>
      <c r="Y75">
        <v>1.5815246448444711</v>
      </c>
      <c r="Z75">
        <v>1.6083378329569271</v>
      </c>
      <c r="AA75">
        <v>1.6034973412698219</v>
      </c>
      <c r="AB75">
        <v>1.6134204330677799</v>
      </c>
      <c r="AC75">
        <v>1.6226490942527259</v>
      </c>
      <c r="AD75">
        <v>1.6298019963138781</v>
      </c>
      <c r="AE75">
        <v>1.6384286918144515</v>
      </c>
      <c r="AF75">
        <v>1.6452930203446954</v>
      </c>
      <c r="AG75">
        <v>1.6494825843563106</v>
      </c>
      <c r="AH75">
        <v>1.6572928005298966</v>
      </c>
      <c r="AI75">
        <v>1.6663594205412469</v>
      </c>
      <c r="AJ75">
        <v>1.6650897825966438</v>
      </c>
      <c r="AK75">
        <v>1.67001133771178</v>
      </c>
      <c r="AL75">
        <v>1.6826746080121355</v>
      </c>
      <c r="AM75">
        <v>1.6866769255988452</v>
      </c>
      <c r="AN75">
        <v>1.6896923789370633</v>
      </c>
      <c r="AO75">
        <v>1.6912332158101877</v>
      </c>
      <c r="AP75">
        <v>1.6929657744322151</v>
      </c>
      <c r="AQ75">
        <v>1.6979873572745365</v>
      </c>
      <c r="AR75">
        <v>1.7029112531134198</v>
      </c>
      <c r="AS75">
        <v>1.6998115843971919</v>
      </c>
      <c r="AT75">
        <v>1.7196513506671305</v>
      </c>
      <c r="AU75">
        <v>1.7338857746404837</v>
      </c>
      <c r="AV75">
        <v>-1</v>
      </c>
    </row>
    <row r="76" spans="1:48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0.24000000000000007</v>
      </c>
      <c r="I76">
        <v>0.68768415295466823</v>
      </c>
      <c r="J76">
        <v>0.72162807816794383</v>
      </c>
      <c r="K76">
        <v>0.84534382780206252</v>
      </c>
      <c r="L76">
        <v>0.76608721991046569</v>
      </c>
      <c r="M76">
        <v>0.7760192660005174</v>
      </c>
      <c r="N76">
        <v>0.70447568982083486</v>
      </c>
      <c r="O76">
        <v>0.83406794453106681</v>
      </c>
      <c r="P76">
        <v>0.89500561243379106</v>
      </c>
      <c r="Q76">
        <v>0.82198151179329826</v>
      </c>
      <c r="R76">
        <v>0.80525765847301922</v>
      </c>
      <c r="S76">
        <v>0.59889640989607573</v>
      </c>
      <c r="T76">
        <v>0.90466957671616977</v>
      </c>
      <c r="U76">
        <v>0.82176012073897509</v>
      </c>
      <c r="V76">
        <v>0.7342463921461384</v>
      </c>
      <c r="W76">
        <v>0.76928636986391918</v>
      </c>
      <c r="X76">
        <v>0.44834591661880091</v>
      </c>
      <c r="Y76">
        <v>0.55848332228934239</v>
      </c>
      <c r="Z76">
        <v>0.57703933160522003</v>
      </c>
      <c r="AA76">
        <v>0.57421658348206994</v>
      </c>
      <c r="AB76">
        <v>0.58136675794838066</v>
      </c>
      <c r="AC76">
        <v>0.58798214538684179</v>
      </c>
      <c r="AD76">
        <v>0.59308714981053745</v>
      </c>
      <c r="AE76">
        <v>0.59928149161436273</v>
      </c>
      <c r="AF76">
        <v>0.60420082019758137</v>
      </c>
      <c r="AG76">
        <v>0.60699518835858379</v>
      </c>
      <c r="AH76">
        <v>0.61271468652337302</v>
      </c>
      <c r="AI76">
        <v>0.61935583622903756</v>
      </c>
      <c r="AJ76">
        <v>0.61817596931855945</v>
      </c>
      <c r="AK76">
        <v>0.62171359201398224</v>
      </c>
      <c r="AL76">
        <v>0.63084071638757622</v>
      </c>
      <c r="AM76">
        <v>0.63369388531053017</v>
      </c>
      <c r="AN76">
        <v>0.63577472894964371</v>
      </c>
      <c r="AO76">
        <v>0.63672614482903878</v>
      </c>
      <c r="AP76">
        <v>0.63783496661970074</v>
      </c>
      <c r="AQ76">
        <v>0.64129334984358888</v>
      </c>
      <c r="AR76">
        <v>0.64463634455944796</v>
      </c>
      <c r="AS76">
        <v>0.6417608051036735</v>
      </c>
      <c r="AT76">
        <v>0.6561621350568293</v>
      </c>
      <c r="AU76">
        <v>0.666685363887077</v>
      </c>
      <c r="AV76">
        <v>-1</v>
      </c>
    </row>
    <row r="77" spans="1:48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0.24000000000000007</v>
      </c>
      <c r="G77">
        <v>29.959948047178464</v>
      </c>
      <c r="H77">
        <v>-9.2030744063014289</v>
      </c>
      <c r="I77">
        <v>0.25331165201302958</v>
      </c>
      <c r="J77">
        <v>2.5106183865035973E-4</v>
      </c>
      <c r="K77">
        <v>0.45020507128734272</v>
      </c>
      <c r="L77">
        <v>0.11366831342890001</v>
      </c>
      <c r="M77">
        <v>3.75757177107883E-3</v>
      </c>
      <c r="N77">
        <v>1.9616428319368159E-3</v>
      </c>
      <c r="O77">
        <v>7.7118262844816927</v>
      </c>
      <c r="P77">
        <v>9.3485549764321767E-3</v>
      </c>
      <c r="Q77">
        <v>1.0512405304037309</v>
      </c>
      <c r="R77">
        <v>4.9915110662342693E-2</v>
      </c>
      <c r="S77">
        <v>0.53639168317277985</v>
      </c>
      <c r="T77">
        <v>0.2458522980805781</v>
      </c>
      <c r="U77">
        <v>3.2032480206623748E-2</v>
      </c>
      <c r="V77">
        <v>0.15047904305858598</v>
      </c>
      <c r="W77">
        <v>0.17994332411866154</v>
      </c>
      <c r="X77">
        <v>0.25450849446649698</v>
      </c>
      <c r="Y77">
        <v>-0.14508189906883776</v>
      </c>
      <c r="Z77">
        <v>3.7104087417651912</v>
      </c>
      <c r="AA77">
        <v>0.21834147730262488</v>
      </c>
      <c r="AB77">
        <v>-1.735434920102914</v>
      </c>
      <c r="AC77">
        <v>-0.76210809536315971</v>
      </c>
      <c r="AD77">
        <v>2.2212579751121635</v>
      </c>
      <c r="AE77">
        <v>-2.8506058956319245</v>
      </c>
      <c r="AF77">
        <v>-3.6836071077641967E-2</v>
      </c>
      <c r="AG77">
        <v>-5.8732301986870814</v>
      </c>
      <c r="AH77">
        <v>-7.7387734533939732</v>
      </c>
      <c r="AI77">
        <v>2.0324620233391082</v>
      </c>
      <c r="AJ77">
        <v>0.53531249132081538</v>
      </c>
      <c r="AK77">
        <v>1.0194787954864171</v>
      </c>
      <c r="AL77">
        <v>5.4217283341690994</v>
      </c>
      <c r="AM77">
        <v>-2.7546257861500516</v>
      </c>
      <c r="AN77">
        <v>-2.980327400666714</v>
      </c>
      <c r="AO77">
        <v>-5.2216297466988619</v>
      </c>
      <c r="AP77">
        <v>-6.7893869863970684</v>
      </c>
      <c r="AQ77">
        <v>-5.1203631270906369</v>
      </c>
      <c r="AR77">
        <v>-7.8093133635983731</v>
      </c>
      <c r="AS77">
        <v>-7.1611021072902306</v>
      </c>
      <c r="AT77">
        <v>-8.8894635250325642</v>
      </c>
      <c r="AU77">
        <v>-9.8444280734883947</v>
      </c>
      <c r="AV77">
        <v>-1</v>
      </c>
    </row>
    <row r="78" spans="1:48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0.24000000000000007</v>
      </c>
      <c r="G78">
        <v>29.959948047178464</v>
      </c>
      <c r="H78">
        <v>0.80926323143864798</v>
      </c>
      <c r="I78">
        <v>2.450847397753848E-3</v>
      </c>
      <c r="J78">
        <v>2.3825886289450372E-5</v>
      </c>
      <c r="K78">
        <v>8.9849586619363108E-3</v>
      </c>
      <c r="L78">
        <v>2.2554802393623644E-3</v>
      </c>
      <c r="M78">
        <v>4.3807367613016101E-4</v>
      </c>
      <c r="N78">
        <v>2.8540509306941353E-4</v>
      </c>
      <c r="O78">
        <v>0.34477284334559333</v>
      </c>
      <c r="P78">
        <v>3.9474201621065945E-4</v>
      </c>
      <c r="Q78">
        <v>7.1197907346532696E-2</v>
      </c>
      <c r="R78">
        <v>1.4604139226230889E-3</v>
      </c>
      <c r="S78">
        <v>1.8206808472886003E-2</v>
      </c>
      <c r="T78">
        <v>1.7494270505906889E-2</v>
      </c>
      <c r="U78">
        <v>1.2450311899641475E-3</v>
      </c>
      <c r="V78">
        <v>8.3423548583610504E-3</v>
      </c>
      <c r="W78">
        <v>4.7085178547671943E-3</v>
      </c>
      <c r="X78">
        <v>4.0821513043282985E-2</v>
      </c>
      <c r="Y78">
        <v>1.5782587859750263</v>
      </c>
      <c r="Z78">
        <v>1.6042639317285792</v>
      </c>
      <c r="AA78">
        <v>1.6003352700561373</v>
      </c>
      <c r="AB78">
        <v>1.610268173060114</v>
      </c>
      <c r="AC78">
        <v>1.6194038993402009</v>
      </c>
      <c r="AD78">
        <v>1.6264187359687605</v>
      </c>
      <c r="AE78">
        <v>1.6348900244570819</v>
      </c>
      <c r="AF78">
        <v>1.6415864801049396</v>
      </c>
      <c r="AG78">
        <v>1.645378187463185</v>
      </c>
      <c r="AH78">
        <v>1.653111916686741</v>
      </c>
      <c r="AI78">
        <v>1.6620467237228702</v>
      </c>
      <c r="AJ78">
        <v>1.6604628775495678</v>
      </c>
      <c r="AK78">
        <v>1.6652072477028013</v>
      </c>
      <c r="AL78">
        <v>1.6773858285123711</v>
      </c>
      <c r="AM78">
        <v>1.6811747928371765</v>
      </c>
      <c r="AN78">
        <v>1.6839327449597112</v>
      </c>
      <c r="AO78">
        <v>1.6851922487969</v>
      </c>
      <c r="AP78">
        <v>1.6866589429985981</v>
      </c>
      <c r="AQ78">
        <v>1.691225349499045</v>
      </c>
      <c r="AR78">
        <v>1.6956277095420729</v>
      </c>
      <c r="AS78">
        <v>1.6918416260994296</v>
      </c>
      <c r="AT78">
        <v>1.7107190593749766</v>
      </c>
      <c r="AU78">
        <v>1.7243823615459528</v>
      </c>
      <c r="AV78">
        <v>-1</v>
      </c>
    </row>
    <row r="79" spans="1:48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0.25000000000000006</v>
      </c>
      <c r="I79">
        <v>0.64928585569355313</v>
      </c>
      <c r="J79">
        <v>0.69802771727657453</v>
      </c>
      <c r="K79">
        <v>0.80505222850278058</v>
      </c>
      <c r="L79">
        <v>0.72892472893641513</v>
      </c>
      <c r="M79">
        <v>0.74069019627306643</v>
      </c>
      <c r="N79">
        <v>0.68950933290934269</v>
      </c>
      <c r="O79">
        <v>0.79881810394331998</v>
      </c>
      <c r="P79">
        <v>0.8646440081119926</v>
      </c>
      <c r="Q79">
        <v>0.8013820820784171</v>
      </c>
      <c r="R79">
        <v>0.76585606697550612</v>
      </c>
      <c r="S79">
        <v>0.56586988928713511</v>
      </c>
      <c r="T79">
        <v>0.87675102916659453</v>
      </c>
      <c r="U79">
        <v>0.78283397139893163</v>
      </c>
      <c r="V79">
        <v>0.70994268660308202</v>
      </c>
      <c r="W79">
        <v>0.74007925660366736</v>
      </c>
      <c r="X79">
        <v>0.43171676197632591</v>
      </c>
      <c r="Y79">
        <v>0.54972980695538887</v>
      </c>
      <c r="Z79">
        <v>0.56747261410930594</v>
      </c>
      <c r="AA79">
        <v>0.56530682991207881</v>
      </c>
      <c r="AB79">
        <v>0.57236167331163401</v>
      </c>
      <c r="AC79">
        <v>0.57882251781313221</v>
      </c>
      <c r="AD79">
        <v>0.58376634185098319</v>
      </c>
      <c r="AE79">
        <v>0.58976960941901735</v>
      </c>
      <c r="AF79">
        <v>0.59450768474104099</v>
      </c>
      <c r="AG79">
        <v>0.59700000530446962</v>
      </c>
      <c r="AH79">
        <v>0.6025828303477232</v>
      </c>
      <c r="AI79">
        <v>0.60903607566725815</v>
      </c>
      <c r="AJ79">
        <v>0.60767374926383178</v>
      </c>
      <c r="AK79">
        <v>0.61103992336064628</v>
      </c>
      <c r="AL79">
        <v>0.6196881539763045</v>
      </c>
      <c r="AM79">
        <v>0.6223538546623496</v>
      </c>
      <c r="AN79">
        <v>0.62422885256249538</v>
      </c>
      <c r="AO79">
        <v>0.6249758850761955</v>
      </c>
      <c r="AP79">
        <v>0.62588806473813363</v>
      </c>
      <c r="AQ79">
        <v>0.62897805754373881</v>
      </c>
      <c r="AR79">
        <v>0.63190527803983521</v>
      </c>
      <c r="AS79">
        <v>0.62861217313443396</v>
      </c>
      <c r="AT79">
        <v>0.64207657607616475</v>
      </c>
      <c r="AU79">
        <v>0.65200207606993199</v>
      </c>
      <c r="AV79">
        <v>-1</v>
      </c>
    </row>
    <row r="80" spans="1:48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0.25000000000000006</v>
      </c>
      <c r="G80">
        <v>30.130245533928179</v>
      </c>
      <c r="H80">
        <v>-9.2542314583648437</v>
      </c>
      <c r="I80">
        <v>0.24901989377070607</v>
      </c>
      <c r="J80">
        <v>2.5103271317743924E-4</v>
      </c>
      <c r="K80">
        <v>0.4485748809713474</v>
      </c>
      <c r="L80">
        <v>0.11289733807317433</v>
      </c>
      <c r="M80">
        <v>3.8753039029072998E-3</v>
      </c>
      <c r="N80">
        <v>1.9965732421854156E-3</v>
      </c>
      <c r="O80">
        <v>7.7954651654639102</v>
      </c>
      <c r="P80">
        <v>9.4267286335683875E-3</v>
      </c>
      <c r="Q80">
        <v>1.0628699364335916</v>
      </c>
      <c r="R80">
        <v>5.0176473144965456E-2</v>
      </c>
      <c r="S80">
        <v>0.54343828499448488</v>
      </c>
      <c r="T80">
        <v>0.24941164218803191</v>
      </c>
      <c r="U80">
        <v>3.240254383094171E-2</v>
      </c>
      <c r="V80">
        <v>0.14973881954174453</v>
      </c>
      <c r="W80">
        <v>0.17974680063894102</v>
      </c>
      <c r="X80">
        <v>0.2401334035223438</v>
      </c>
      <c r="Y80">
        <v>-0.13843949960067684</v>
      </c>
      <c r="Z80">
        <v>3.641780687341762</v>
      </c>
      <c r="AA80">
        <v>0.20041557771796903</v>
      </c>
      <c r="AB80">
        <v>-1.721720082933557</v>
      </c>
      <c r="AC80">
        <v>-0.7038944907896606</v>
      </c>
      <c r="AD80">
        <v>2.2181093442200264</v>
      </c>
      <c r="AE80">
        <v>-2.7542605846377883</v>
      </c>
      <c r="AF80">
        <v>2.025883335862138E-2</v>
      </c>
      <c r="AG80">
        <v>-5.7571100078397679</v>
      </c>
      <c r="AH80">
        <v>-7.5848191528309954</v>
      </c>
      <c r="AI80">
        <v>2.1089458504737864</v>
      </c>
      <c r="AJ80">
        <v>0.63962510831811459</v>
      </c>
      <c r="AK80">
        <v>1.1569267608266445</v>
      </c>
      <c r="AL80">
        <v>5.5024201816399891</v>
      </c>
      <c r="AM80">
        <v>-2.6096264890365557</v>
      </c>
      <c r="AN80">
        <v>-2.8445288398029831</v>
      </c>
      <c r="AO80">
        <v>-5.0831089592761813</v>
      </c>
      <c r="AP80">
        <v>-6.6537779243813997</v>
      </c>
      <c r="AQ80">
        <v>-4.9725943943702751</v>
      </c>
      <c r="AR80">
        <v>-7.6673422250107546</v>
      </c>
      <c r="AS80">
        <v>-7.0236579298699962</v>
      </c>
      <c r="AT80">
        <v>-8.6784941622317238</v>
      </c>
      <c r="AU80">
        <v>-9.5136335133709693</v>
      </c>
      <c r="AV80">
        <v>-1</v>
      </c>
    </row>
    <row r="81" spans="1:48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0.25000000000000006</v>
      </c>
      <c r="G81">
        <v>30.130245533928179</v>
      </c>
      <c r="H81">
        <v>0.80780094857189488</v>
      </c>
      <c r="I81">
        <v>2.3949770072171062E-3</v>
      </c>
      <c r="J81">
        <v>2.3566240315518686E-5</v>
      </c>
      <c r="K81">
        <v>8.8180596734357044E-3</v>
      </c>
      <c r="L81">
        <v>2.2125998301044101E-3</v>
      </c>
      <c r="M81">
        <v>4.3041838983544096E-4</v>
      </c>
      <c r="N81">
        <v>2.8396211532540636E-4</v>
      </c>
      <c r="O81">
        <v>0.33932659535520227</v>
      </c>
      <c r="P81">
        <v>3.901941542194604E-4</v>
      </c>
      <c r="Q81">
        <v>7.0699710121645928E-2</v>
      </c>
      <c r="R81">
        <v>1.4323321033982532E-3</v>
      </c>
      <c r="S81">
        <v>1.7798273504214927E-2</v>
      </c>
      <c r="T81">
        <v>1.7320108240416809E-2</v>
      </c>
      <c r="U81">
        <v>1.2220926926797705E-3</v>
      </c>
      <c r="V81">
        <v>8.2497541916897593E-3</v>
      </c>
      <c r="W81">
        <v>4.6445210278244558E-3</v>
      </c>
      <c r="X81">
        <v>4.0285017697449792E-2</v>
      </c>
      <c r="Y81">
        <v>1.5747418488297542</v>
      </c>
      <c r="Z81">
        <v>1.5999528341858715</v>
      </c>
      <c r="AA81">
        <v>1.5968967703077011</v>
      </c>
      <c r="AB81">
        <v>1.6068302481324654</v>
      </c>
      <c r="AC81">
        <v>1.6158737851079172</v>
      </c>
      <c r="AD81">
        <v>1.6227598424740775</v>
      </c>
      <c r="AE81">
        <v>1.6310824736731826</v>
      </c>
      <c r="AF81">
        <v>1.6376212405883075</v>
      </c>
      <c r="AG81">
        <v>1.6410503034120096</v>
      </c>
      <c r="AH81">
        <v>1.6487055608609251</v>
      </c>
      <c r="AI81">
        <v>1.6575102985670431</v>
      </c>
      <c r="AJ81">
        <v>1.6556554542540556</v>
      </c>
      <c r="AK81">
        <v>1.6602348257289703</v>
      </c>
      <c r="AL81">
        <v>1.6719424457017642</v>
      </c>
      <c r="AM81">
        <v>1.6755346681276964</v>
      </c>
      <c r="AN81">
        <v>1.6780567552691168</v>
      </c>
      <c r="AO81">
        <v>1.6790605442893327</v>
      </c>
      <c r="AP81">
        <v>1.6802854286909561</v>
      </c>
      <c r="AQ81">
        <v>1.6844280842793815</v>
      </c>
      <c r="AR81">
        <v>1.6883431405269025</v>
      </c>
      <c r="AS81">
        <v>1.6839380865588383</v>
      </c>
      <c r="AT81">
        <v>1.7018768842338037</v>
      </c>
      <c r="AU81">
        <v>1.7149806155347662</v>
      </c>
      <c r="AV81">
        <v>-1</v>
      </c>
    </row>
    <row r="82" spans="1:48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0.26000000000000006</v>
      </c>
      <c r="I82">
        <v>0.61416559577108942</v>
      </c>
      <c r="J82">
        <v>0.67588844138476456</v>
      </c>
      <c r="K82">
        <v>0.76769504629057972</v>
      </c>
      <c r="L82">
        <v>0.69465325482440321</v>
      </c>
      <c r="M82">
        <v>0.70795231390000191</v>
      </c>
      <c r="N82">
        <v>0.6750977562322682</v>
      </c>
      <c r="O82">
        <v>0.76597419920885246</v>
      </c>
      <c r="P82">
        <v>0.83590395762628333</v>
      </c>
      <c r="Q82">
        <v>0.78159107696694352</v>
      </c>
      <c r="R82">
        <v>0.72946288868339615</v>
      </c>
      <c r="S82">
        <v>0.53573730198379765</v>
      </c>
      <c r="T82">
        <v>0.85014388446302824</v>
      </c>
      <c r="U82">
        <v>0.74679630796368035</v>
      </c>
      <c r="V82">
        <v>0.68713835221911568</v>
      </c>
      <c r="W82">
        <v>0.71280680092307114</v>
      </c>
      <c r="X82">
        <v>0.41634356772032344</v>
      </c>
      <c r="Y82">
        <v>0.5412018866981495</v>
      </c>
      <c r="Z82">
        <v>0.55816598888204982</v>
      </c>
      <c r="AA82">
        <v>0.55661322098836941</v>
      </c>
      <c r="AB82">
        <v>0.56357041082450676</v>
      </c>
      <c r="AC82">
        <v>0.56988209623926267</v>
      </c>
      <c r="AD82">
        <v>0.57467539078179597</v>
      </c>
      <c r="AE82">
        <v>0.58049788153859305</v>
      </c>
      <c r="AF82">
        <v>0.58506665131015778</v>
      </c>
      <c r="AG82">
        <v>0.58728785394771255</v>
      </c>
      <c r="AH82">
        <v>0.59273743945548729</v>
      </c>
      <c r="AI82">
        <v>0.59901047296250753</v>
      </c>
      <c r="AJ82">
        <v>0.59749789675385689</v>
      </c>
      <c r="AK82">
        <v>0.60070586362274014</v>
      </c>
      <c r="AL82">
        <v>0.6088999962577355</v>
      </c>
      <c r="AM82">
        <v>0.61139495269282451</v>
      </c>
      <c r="AN82">
        <v>0.61308455492830249</v>
      </c>
      <c r="AO82">
        <v>0.61364998043329133</v>
      </c>
      <c r="AP82">
        <v>0.6143871746735885</v>
      </c>
      <c r="AQ82">
        <v>0.61714151628924385</v>
      </c>
      <c r="AR82">
        <v>0.61968939859428618</v>
      </c>
      <c r="AS82">
        <v>0.61603540528730039</v>
      </c>
      <c r="AT82">
        <v>0.62861239137721958</v>
      </c>
      <c r="AU82">
        <v>0.6379716095468575</v>
      </c>
      <c r="AV82">
        <v>-1</v>
      </c>
    </row>
    <row r="83" spans="1:48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0.26000000000000006</v>
      </c>
      <c r="G83">
        <v>30.294586129325175</v>
      </c>
      <c r="H83">
        <v>-9.2992369800925179</v>
      </c>
      <c r="I83">
        <v>0.24496753378696987</v>
      </c>
      <c r="J83">
        <v>2.5100315229754054E-4</v>
      </c>
      <c r="K83">
        <v>0.4469234028192644</v>
      </c>
      <c r="L83">
        <v>0.11215411695185663</v>
      </c>
      <c r="M83">
        <v>3.9898736824365618E-3</v>
      </c>
      <c r="N83">
        <v>2.0301292247260861E-3</v>
      </c>
      <c r="O83">
        <v>7.8747569828346222</v>
      </c>
      <c r="P83">
        <v>9.5000669499687388E-3</v>
      </c>
      <c r="Q83">
        <v>1.0739804036389464</v>
      </c>
      <c r="R83">
        <v>5.0414204267368541E-2</v>
      </c>
      <c r="S83">
        <v>0.55003487406511464</v>
      </c>
      <c r="T83">
        <v>0.25286633248163032</v>
      </c>
      <c r="U83">
        <v>3.2747943579386971E-2</v>
      </c>
      <c r="V83">
        <v>0.1490325030449984</v>
      </c>
      <c r="W83">
        <v>0.17952315097156896</v>
      </c>
      <c r="X83">
        <v>0.22660905415288288</v>
      </c>
      <c r="Y83">
        <v>-0.1310196318770247</v>
      </c>
      <c r="Z83">
        <v>3.5765900282739427</v>
      </c>
      <c r="AA83">
        <v>0.18467433614872458</v>
      </c>
      <c r="AB83">
        <v>-1.7066282117764235</v>
      </c>
      <c r="AC83">
        <v>-0.64788117489832686</v>
      </c>
      <c r="AD83">
        <v>2.2157966437257803</v>
      </c>
      <c r="AE83">
        <v>-2.6626398911809561</v>
      </c>
      <c r="AF83">
        <v>7.4185758429790291E-2</v>
      </c>
      <c r="AG83">
        <v>-5.6452354061899133</v>
      </c>
      <c r="AH83">
        <v>-7.4370724881064465</v>
      </c>
      <c r="AI83">
        <v>2.1802353295545709</v>
      </c>
      <c r="AJ83">
        <v>0.73532463246750035</v>
      </c>
      <c r="AK83">
        <v>1.2828881180248435</v>
      </c>
      <c r="AL83">
        <v>5.5731384826453976</v>
      </c>
      <c r="AM83">
        <v>-2.4755700765125166</v>
      </c>
      <c r="AN83">
        <v>-2.7189051323484406</v>
      </c>
      <c r="AO83">
        <v>-4.9541147486364663</v>
      </c>
      <c r="AP83">
        <v>-6.5273236179914109</v>
      </c>
      <c r="AQ83">
        <v>-4.8362189865902288</v>
      </c>
      <c r="AR83">
        <v>-7.5353044911248794</v>
      </c>
      <c r="AS83">
        <v>-6.8967945710521281</v>
      </c>
      <c r="AT83">
        <v>-8.4827713051979075</v>
      </c>
      <c r="AU83">
        <v>-9.2048892994307767</v>
      </c>
      <c r="AV83">
        <v>-1</v>
      </c>
    </row>
    <row r="84" spans="1:48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0.26000000000000006</v>
      </c>
      <c r="G84">
        <v>30.294586129325175</v>
      </c>
      <c r="H84">
        <v>0.80637717106313866</v>
      </c>
      <c r="I84">
        <v>2.3420085300501249E-3</v>
      </c>
      <c r="J84">
        <v>2.3315988411319818E-5</v>
      </c>
      <c r="K84">
        <v>8.6580029062161175E-3</v>
      </c>
      <c r="L84">
        <v>2.1717404635260753E-3</v>
      </c>
      <c r="M84">
        <v>4.2309400924878213E-4</v>
      </c>
      <c r="N84">
        <v>2.82511423511169E-4</v>
      </c>
      <c r="O84">
        <v>0.33408992095323209</v>
      </c>
      <c r="P84">
        <v>3.8574706839017208E-4</v>
      </c>
      <c r="Q84">
        <v>7.020207814340744E-2</v>
      </c>
      <c r="R84">
        <v>1.4055105229866839E-3</v>
      </c>
      <c r="S84">
        <v>1.7412369707656306E-2</v>
      </c>
      <c r="T84">
        <v>1.7148298319221301E-2</v>
      </c>
      <c r="U84">
        <v>1.2001423176558031E-3</v>
      </c>
      <c r="V84">
        <v>8.1604444206335933E-3</v>
      </c>
      <c r="W84">
        <v>4.5830024340346737E-3</v>
      </c>
      <c r="X84">
        <v>3.9777033026022854E-2</v>
      </c>
      <c r="Y84">
        <v>1.5710019720017221</v>
      </c>
      <c r="Z84">
        <v>1.5954337102742524</v>
      </c>
      <c r="AA84">
        <v>1.5932129877425325</v>
      </c>
      <c r="AB84">
        <v>1.6031389682511883</v>
      </c>
      <c r="AC84">
        <v>1.6120911202158832</v>
      </c>
      <c r="AD84">
        <v>1.6188565960158776</v>
      </c>
      <c r="AE84">
        <v>1.6270368860580287</v>
      </c>
      <c r="AF84">
        <v>1.6334270798262835</v>
      </c>
      <c r="AG84">
        <v>1.6365247914001662</v>
      </c>
      <c r="AH84">
        <v>1.6441001126067307</v>
      </c>
      <c r="AI84">
        <v>1.6527771005280121</v>
      </c>
      <c r="AJ84">
        <v>1.650689047312466</v>
      </c>
      <c r="AK84">
        <v>1.6551143910060602</v>
      </c>
      <c r="AL84">
        <v>1.6663647303179792</v>
      </c>
      <c r="AM84">
        <v>1.6697751895955519</v>
      </c>
      <c r="AN84">
        <v>1.6720808264183185</v>
      </c>
      <c r="AO84">
        <v>1.6728516982768427</v>
      </c>
      <c r="AP84">
        <v>1.6738562175666405</v>
      </c>
      <c r="AQ84">
        <v>1.6776040303644193</v>
      </c>
      <c r="AR84">
        <v>1.6810634759861729</v>
      </c>
      <c r="AS84">
        <v>1.6760999600391218</v>
      </c>
      <c r="AT84">
        <v>1.6931231508839786</v>
      </c>
      <c r="AU84">
        <v>1.7056807790047002</v>
      </c>
      <c r="AV84">
        <v>-1</v>
      </c>
    </row>
    <row r="85" spans="1:48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0.27000000000000007</v>
      </c>
      <c r="I85">
        <v>0.58195399054222041</v>
      </c>
      <c r="J85">
        <v>0.65507581579808616</v>
      </c>
      <c r="K85">
        <v>0.73298697179965688</v>
      </c>
      <c r="L85">
        <v>0.66297132100903322</v>
      </c>
      <c r="M85">
        <v>0.67754705867452114</v>
      </c>
      <c r="N85">
        <v>0.6612088663087381</v>
      </c>
      <c r="O85">
        <v>0.73530664076439112</v>
      </c>
      <c r="P85">
        <v>0.80866579511353665</v>
      </c>
      <c r="Q85">
        <v>0.76256364135094168</v>
      </c>
      <c r="R85">
        <v>0.69577070112077055</v>
      </c>
      <c r="S85">
        <v>0.50815857219708138</v>
      </c>
      <c r="T85">
        <v>0.82476460538666541</v>
      </c>
      <c r="U85">
        <v>0.71335875201558663</v>
      </c>
      <c r="V85">
        <v>0.66569764745637283</v>
      </c>
      <c r="W85">
        <v>0.68728762623831763</v>
      </c>
      <c r="X85">
        <v>0.40209040063794438</v>
      </c>
      <c r="Y85">
        <v>0.53288974937145872</v>
      </c>
      <c r="Z85">
        <v>0.54910832733526693</v>
      </c>
      <c r="AA85">
        <v>0.54812785827503352</v>
      </c>
      <c r="AB85">
        <v>0.55498575473649248</v>
      </c>
      <c r="AC85">
        <v>0.56115337679094968</v>
      </c>
      <c r="AD85">
        <v>0.5658056276377933</v>
      </c>
      <c r="AE85">
        <v>0.57145682405578779</v>
      </c>
      <c r="AF85">
        <v>0.57586700829641224</v>
      </c>
      <c r="AG85">
        <v>0.57784427164278551</v>
      </c>
      <c r="AH85">
        <v>0.58316410362719617</v>
      </c>
      <c r="AI85">
        <v>0.58926444421365698</v>
      </c>
      <c r="AJ85">
        <v>0.5876291394324028</v>
      </c>
      <c r="AK85">
        <v>0.59069072465769845</v>
      </c>
      <c r="AL85">
        <v>0.59845411916320901</v>
      </c>
      <c r="AM85">
        <v>0.6007932000136732</v>
      </c>
      <c r="AN85">
        <v>0.6023154722575973</v>
      </c>
      <c r="AO85">
        <v>0.60271923111691095</v>
      </c>
      <c r="AP85">
        <v>0.60330042013917518</v>
      </c>
      <c r="AQ85">
        <v>0.6057485343727036</v>
      </c>
      <c r="AR85">
        <v>0.60794995146839459</v>
      </c>
      <c r="AS85">
        <v>0.603984613199261</v>
      </c>
      <c r="AT85">
        <v>0.61572021054083592</v>
      </c>
      <c r="AU85">
        <v>0.62454357246127878</v>
      </c>
      <c r="AV85">
        <v>-1</v>
      </c>
    </row>
    <row r="86" spans="1:48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0.27000000000000007</v>
      </c>
      <c r="G86">
        <v>30.453421543316768</v>
      </c>
      <c r="H86">
        <v>-9.3384241535820678</v>
      </c>
      <c r="I86">
        <v>0.24113406039923604</v>
      </c>
      <c r="J86">
        <v>2.5097361911872518E-4</v>
      </c>
      <c r="K86">
        <v>0.44525866751081777</v>
      </c>
      <c r="L86">
        <v>0.11143696724999655</v>
      </c>
      <c r="M86">
        <v>4.1013116483343322E-3</v>
      </c>
      <c r="N86">
        <v>2.0623727347063715E-3</v>
      </c>
      <c r="O86">
        <v>7.9500046756117966</v>
      </c>
      <c r="P86">
        <v>9.5689227458620602E-3</v>
      </c>
      <c r="Q86">
        <v>1.0846078260749052</v>
      </c>
      <c r="R86">
        <v>5.0630560119892698E-2</v>
      </c>
      <c r="S86">
        <v>0.55622047174491962</v>
      </c>
      <c r="T86">
        <v>0.25621937552530155</v>
      </c>
      <c r="U86">
        <v>3.3070772283485192E-2</v>
      </c>
      <c r="V86">
        <v>0.14835787270568873</v>
      </c>
      <c r="W86">
        <v>0.17927564649183875</v>
      </c>
      <c r="X86">
        <v>0.21386140833579459</v>
      </c>
      <c r="Y86">
        <v>-0.1229362776070007</v>
      </c>
      <c r="Z86">
        <v>3.5146114956652208</v>
      </c>
      <c r="AA86">
        <v>0.17090627677847253</v>
      </c>
      <c r="AB86">
        <v>-1.6903602310623094</v>
      </c>
      <c r="AC86">
        <v>-0.59396158685907907</v>
      </c>
      <c r="AD86">
        <v>2.2141843419336791</v>
      </c>
      <c r="AE86">
        <v>-2.5753857105853371</v>
      </c>
      <c r="AF86">
        <v>0.12519273050027158</v>
      </c>
      <c r="AG86">
        <v>-5.5373490131617524</v>
      </c>
      <c r="AH86">
        <v>-7.2951046368179222</v>
      </c>
      <c r="AI86">
        <v>2.246749338743252</v>
      </c>
      <c r="AJ86">
        <v>0.82320807739369539</v>
      </c>
      <c r="AK86">
        <v>1.3984365294606467</v>
      </c>
      <c r="AL86">
        <v>5.6348975516694244</v>
      </c>
      <c r="AM86">
        <v>-2.3514096783062772</v>
      </c>
      <c r="AN86">
        <v>-2.6024682692766175</v>
      </c>
      <c r="AO86">
        <v>-4.8337163156733718</v>
      </c>
      <c r="AP86">
        <v>-6.4090887830682863</v>
      </c>
      <c r="AQ86">
        <v>-4.7100524338223524</v>
      </c>
      <c r="AR86">
        <v>-7.4121394467428035</v>
      </c>
      <c r="AS86">
        <v>-6.779332845469324</v>
      </c>
      <c r="AT86">
        <v>-8.3007069611614739</v>
      </c>
      <c r="AU86">
        <v>-8.9161133039773972</v>
      </c>
      <c r="AV86">
        <v>-1</v>
      </c>
    </row>
    <row r="87" spans="1:48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0.27000000000000007</v>
      </c>
      <c r="G87">
        <v>30.453421543316768</v>
      </c>
      <c r="H87">
        <v>0.80499287221202642</v>
      </c>
      <c r="I87">
        <v>2.2917177364489821E-3</v>
      </c>
      <c r="J87">
        <v>2.307454651826522E-5</v>
      </c>
      <c r="K87">
        <v>8.5043780186949188E-3</v>
      </c>
      <c r="L87">
        <v>2.1327616702180117E-3</v>
      </c>
      <c r="M87">
        <v>4.1607888388943832E-4</v>
      </c>
      <c r="N87">
        <v>2.810561454493795E-4</v>
      </c>
      <c r="O87">
        <v>0.3290497897446954</v>
      </c>
      <c r="P87">
        <v>3.8139943973600888E-4</v>
      </c>
      <c r="Q87">
        <v>6.9705860011841869E-2</v>
      </c>
      <c r="R87">
        <v>1.3798651276512547E-3</v>
      </c>
      <c r="S87">
        <v>1.7047183463410616E-2</v>
      </c>
      <c r="T87">
        <v>1.6978952386581064E-2</v>
      </c>
      <c r="U87">
        <v>1.1791165515214156E-3</v>
      </c>
      <c r="V87">
        <v>8.0742333787244165E-3</v>
      </c>
      <c r="W87">
        <v>4.5238115334555384E-3</v>
      </c>
      <c r="X87">
        <v>3.9295188742465313E-2</v>
      </c>
      <c r="Y87">
        <v>1.5670643573279863</v>
      </c>
      <c r="Z87">
        <v>1.5907325381539295</v>
      </c>
      <c r="AA87">
        <v>1.5893117248079498</v>
      </c>
      <c r="AB87">
        <v>1.5992231487334299</v>
      </c>
      <c r="AC87">
        <v>1.6080847742835209</v>
      </c>
      <c r="AD87">
        <v>1.6147369412544061</v>
      </c>
      <c r="AE87">
        <v>1.622780802013718</v>
      </c>
      <c r="AF87">
        <v>1.6290306244599229</v>
      </c>
      <c r="AG87">
        <v>1.6318249001826608</v>
      </c>
      <c r="AH87">
        <v>1.6393192598445394</v>
      </c>
      <c r="AI87">
        <v>1.6478712169095653</v>
      </c>
      <c r="AJ87">
        <v>1.6455830728405709</v>
      </c>
      <c r="AK87">
        <v>1.6498643000026958</v>
      </c>
      <c r="AL87">
        <v>1.6606709165839415</v>
      </c>
      <c r="AM87">
        <v>1.6639131495230643</v>
      </c>
      <c r="AN87">
        <v>1.6660198031669353</v>
      </c>
      <c r="AO87">
        <v>1.6665781132169561</v>
      </c>
      <c r="AP87">
        <v>1.6673814420867199</v>
      </c>
      <c r="AQ87">
        <v>1.6707610250362475</v>
      </c>
      <c r="AR87">
        <v>1.6737942195382116</v>
      </c>
      <c r="AS87">
        <v>1.6683266490787203</v>
      </c>
      <c r="AT87">
        <v>1.6844567099762273</v>
      </c>
      <c r="AU87">
        <v>1.6964830356937255</v>
      </c>
      <c r="AV87">
        <v>-1</v>
      </c>
    </row>
    <row r="88" spans="1:48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0.28000000000000008</v>
      </c>
      <c r="I88">
        <v>0.55233282011461715</v>
      </c>
      <c r="J88">
        <v>0.63547149609448328</v>
      </c>
      <c r="K88">
        <v>0.70067729198040041</v>
      </c>
      <c r="L88">
        <v>0.6336162688963336</v>
      </c>
      <c r="M88">
        <v>0.64924829962426633</v>
      </c>
      <c r="N88">
        <v>0.64781325104832599</v>
      </c>
      <c r="O88">
        <v>0.70661400444875222</v>
      </c>
      <c r="P88">
        <v>0.78282124894203031</v>
      </c>
      <c r="Q88">
        <v>0.74425830125033787</v>
      </c>
      <c r="R88">
        <v>0.66451101753724684</v>
      </c>
      <c r="S88">
        <v>0.48284306703344343</v>
      </c>
      <c r="T88">
        <v>0.80053650126416398</v>
      </c>
      <c r="U88">
        <v>0.68226878230445953</v>
      </c>
      <c r="V88">
        <v>0.64550070675310378</v>
      </c>
      <c r="W88">
        <v>0.66336202460039306</v>
      </c>
      <c r="X88">
        <v>0.38883983089955648</v>
      </c>
      <c r="Y88">
        <v>0.52478436329561262</v>
      </c>
      <c r="Z88">
        <v>0.54028928166848067</v>
      </c>
      <c r="AA88">
        <v>0.5398433145985051</v>
      </c>
      <c r="AB88">
        <v>0.54660084768114514</v>
      </c>
      <c r="AC88">
        <v>0.55262924047211792</v>
      </c>
      <c r="AD88">
        <v>0.55714893778695762</v>
      </c>
      <c r="AE88">
        <v>0.5626375887957944</v>
      </c>
      <c r="AF88">
        <v>0.56689885116352379</v>
      </c>
      <c r="AG88">
        <v>0.56865614761957728</v>
      </c>
      <c r="AH88">
        <v>0.57384972959930691</v>
      </c>
      <c r="AI88">
        <v>0.57978465913972088</v>
      </c>
      <c r="AJ88">
        <v>0.57805017973546269</v>
      </c>
      <c r="AK88">
        <v>0.5809759843215484</v>
      </c>
      <c r="AL88">
        <v>0.58833065620981007</v>
      </c>
      <c r="AM88">
        <v>0.59052711902198285</v>
      </c>
      <c r="AN88">
        <v>0.59189806961918656</v>
      </c>
      <c r="AO88">
        <v>0.59215768045676698</v>
      </c>
      <c r="AP88">
        <v>0.59259955351459359</v>
      </c>
      <c r="AQ88">
        <v>0.5947679368202563</v>
      </c>
      <c r="AR88">
        <v>0.59665260204692316</v>
      </c>
      <c r="AS88">
        <v>0.59241933392851331</v>
      </c>
      <c r="AT88">
        <v>0.60335649171325922</v>
      </c>
      <c r="AU88">
        <v>0.61167322462081586</v>
      </c>
      <c r="AV88">
        <v>-1</v>
      </c>
    </row>
    <row r="89" spans="1:48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0.28000000000000008</v>
      </c>
      <c r="G89">
        <v>30.607160023855396</v>
      </c>
      <c r="H89">
        <v>-9.3721058872359979</v>
      </c>
      <c r="I89">
        <v>0.23750127751962719</v>
      </c>
      <c r="J89">
        <v>2.5094448202871936E-4</v>
      </c>
      <c r="K89">
        <v>0.44358727926360031</v>
      </c>
      <c r="L89">
        <v>0.11074434328526499</v>
      </c>
      <c r="M89">
        <v>4.2096637465017326E-3</v>
      </c>
      <c r="N89">
        <v>2.0933628326783582E-3</v>
      </c>
      <c r="O89">
        <v>8.0214831830784856</v>
      </c>
      <c r="P89">
        <v>9.63361632717619E-3</v>
      </c>
      <c r="Q89">
        <v>1.0947844672767169</v>
      </c>
      <c r="R89">
        <v>5.0827530036925507E-2</v>
      </c>
      <c r="S89">
        <v>0.56202957824784772</v>
      </c>
      <c r="T89">
        <v>0.25947379250962271</v>
      </c>
      <c r="U89">
        <v>3.3372895273619772E-2</v>
      </c>
      <c r="V89">
        <v>0.14771287830289187</v>
      </c>
      <c r="W89">
        <v>0.17900715978025486</v>
      </c>
      <c r="X89">
        <v>0.20182498286225234</v>
      </c>
      <c r="Y89">
        <v>-0.11428812684698919</v>
      </c>
      <c r="Z89">
        <v>3.4556378344233303</v>
      </c>
      <c r="AA89">
        <v>0.15892318595253588</v>
      </c>
      <c r="AB89">
        <v>-1.6730902983352269</v>
      </c>
      <c r="AC89">
        <v>-0.54203493278675385</v>
      </c>
      <c r="AD89">
        <v>2.2131572520765292</v>
      </c>
      <c r="AE89">
        <v>-2.4921777680481561</v>
      </c>
      <c r="AF89">
        <v>0.17350087947085882</v>
      </c>
      <c r="AG89">
        <v>-5.4332163329003009</v>
      </c>
      <c r="AH89">
        <v>-7.1585300752319379</v>
      </c>
      <c r="AI89">
        <v>2.3088617888941272</v>
      </c>
      <c r="AJ89">
        <v>0.90398128306695669</v>
      </c>
      <c r="AK89">
        <v>1.5045217411106442</v>
      </c>
      <c r="AL89">
        <v>5.6885906521390321</v>
      </c>
      <c r="AM89">
        <v>-2.2362226422651128</v>
      </c>
      <c r="AN89">
        <v>-2.4943491360678527</v>
      </c>
      <c r="AO89">
        <v>-4.7210966209812719</v>
      </c>
      <c r="AP89">
        <v>-6.2982570173472912</v>
      </c>
      <c r="AQ89">
        <v>-4.593060662237761</v>
      </c>
      <c r="AR89">
        <v>-7.2969252077984352</v>
      </c>
      <c r="AS89">
        <v>-6.6702515714151751</v>
      </c>
      <c r="AT89">
        <v>-8.1309174001271689</v>
      </c>
      <c r="AU89">
        <v>-8.645473943865488</v>
      </c>
      <c r="AV89">
        <v>-1</v>
      </c>
    </row>
    <row r="90" spans="1:48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0.28000000000000008</v>
      </c>
      <c r="G90">
        <v>30.607160023855396</v>
      </c>
      <c r="H90">
        <v>0.80364871782311786</v>
      </c>
      <c r="I90">
        <v>2.2439034471977513E-3</v>
      </c>
      <c r="J90">
        <v>2.284138158129061E-5</v>
      </c>
      <c r="K90">
        <v>8.3568073403881178E-3</v>
      </c>
      <c r="L90">
        <v>2.0955356613866984E-3</v>
      </c>
      <c r="M90">
        <v>4.0935329841285242E-4</v>
      </c>
      <c r="N90">
        <v>2.7959899448720237E-4</v>
      </c>
      <c r="O90">
        <v>0.32419434404439529</v>
      </c>
      <c r="P90">
        <v>3.7714969142848447E-4</v>
      </c>
      <c r="Q90">
        <v>6.9211781208619871E-2</v>
      </c>
      <c r="R90">
        <v>1.3553192407177524E-3</v>
      </c>
      <c r="S90">
        <v>1.670101811155892E-2</v>
      </c>
      <c r="T90">
        <v>1.6812155272341488E-2</v>
      </c>
      <c r="U90">
        <v>1.1589572828847568E-3</v>
      </c>
      <c r="V90">
        <v>7.9909440180186263E-3</v>
      </c>
      <c r="W90">
        <v>4.4668100431572754E-3</v>
      </c>
      <c r="X90">
        <v>3.8837372402084666E-2</v>
      </c>
      <c r="Y90">
        <v>1.5629516118846396</v>
      </c>
      <c r="Z90">
        <v>1.5858724905644748</v>
      </c>
      <c r="AA90">
        <v>1.5852178478233909</v>
      </c>
      <c r="AB90">
        <v>1.5951085395782429</v>
      </c>
      <c r="AC90">
        <v>1.6038805464395158</v>
      </c>
      <c r="AD90">
        <v>1.6104258870676802</v>
      </c>
      <c r="AE90">
        <v>1.6183388547976036</v>
      </c>
      <c r="AF90">
        <v>1.6244557214929705</v>
      </c>
      <c r="AG90">
        <v>1.6269715507789351</v>
      </c>
      <c r="AH90">
        <v>1.6343842944631681</v>
      </c>
      <c r="AI90">
        <v>1.6428142056517316</v>
      </c>
      <c r="AJ90">
        <v>1.6403550497955171</v>
      </c>
      <c r="AK90">
        <v>1.6445011436994923</v>
      </c>
      <c r="AL90">
        <v>1.6548774153708508</v>
      </c>
      <c r="AM90">
        <v>1.6579636818997396</v>
      </c>
      <c r="AN90">
        <v>1.6598871063548175</v>
      </c>
      <c r="AO90">
        <v>1.6602510857819885</v>
      </c>
      <c r="AP90">
        <v>1.6608704169507635</v>
      </c>
      <c r="AQ90">
        <v>1.6639062910075317</v>
      </c>
      <c r="AR90">
        <v>1.6665404495111611</v>
      </c>
      <c r="AS90">
        <v>1.6606178482996907</v>
      </c>
      <c r="AT90">
        <v>1.67587678341735</v>
      </c>
      <c r="AU90">
        <v>1.6873874888399807</v>
      </c>
      <c r="AV90">
        <v>-1</v>
      </c>
    </row>
    <row r="91" spans="1:48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0.29000000000000009</v>
      </c>
      <c r="I91">
        <v>0.52502669007423231</v>
      </c>
      <c r="J91">
        <v>0.61697089960991969</v>
      </c>
      <c r="K91">
        <v>0.67054487800965046</v>
      </c>
      <c r="L91">
        <v>0.6063583681954996</v>
      </c>
      <c r="M91">
        <v>0.62285746095574868</v>
      </c>
      <c r="N91">
        <v>0.63488387900287313</v>
      </c>
      <c r="O91">
        <v>0.67971883698046953</v>
      </c>
      <c r="P91">
        <v>0.75827210234627451</v>
      </c>
      <c r="Q91">
        <v>0.72663662478901647</v>
      </c>
      <c r="R91">
        <v>0.63544845473111422</v>
      </c>
      <c r="S91">
        <v>0.4595411211400533</v>
      </c>
      <c r="T91">
        <v>0.7773890259542735</v>
      </c>
      <c r="U91">
        <v>0.65330444060939763</v>
      </c>
      <c r="V91">
        <v>0.62644130381878949</v>
      </c>
      <c r="W91">
        <v>0.64088884965815607</v>
      </c>
      <c r="X91">
        <v>0.37648994469511698</v>
      </c>
      <c r="Y91">
        <v>0.51687737536158584</v>
      </c>
      <c r="Z91">
        <v>0.5316991965807305</v>
      </c>
      <c r="AA91">
        <v>0.53175258642900325</v>
      </c>
      <c r="AB91">
        <v>0.53840916199549838</v>
      </c>
      <c r="AC91">
        <v>0.54430292046356399</v>
      </c>
      <c r="AD91">
        <v>0.54869769875123586</v>
      </c>
      <c r="AE91">
        <v>0.55403189194755176</v>
      </c>
      <c r="AF91">
        <v>0.55815298168956984</v>
      </c>
      <c r="AG91">
        <v>0.55971152959838499</v>
      </c>
      <c r="AH91">
        <v>0.56478235533385401</v>
      </c>
      <c r="AI91">
        <v>0.5705588792137245</v>
      </c>
      <c r="AJ91">
        <v>0.56874541034535642</v>
      </c>
      <c r="AK91">
        <v>0.57154497108868296</v>
      </c>
      <c r="AL91">
        <v>0.57851167727271746</v>
      </c>
      <c r="AM91">
        <v>0.58057737559365308</v>
      </c>
      <c r="AN91">
        <v>0.58181123069315477</v>
      </c>
      <c r="AO91">
        <v>0.58194213445963361</v>
      </c>
      <c r="AP91">
        <v>0.58225941135996218</v>
      </c>
      <c r="AQ91">
        <v>0.58417196949587025</v>
      </c>
      <c r="AR91">
        <v>0.58576678756402012</v>
      </c>
      <c r="AS91">
        <v>0.58130371979609252</v>
      </c>
      <c r="AT91">
        <v>0.59148264023357899</v>
      </c>
      <c r="AU91">
        <v>0.59932066989796562</v>
      </c>
      <c r="AV91">
        <v>-1</v>
      </c>
    </row>
    <row r="92" spans="1:48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0.29000000000000009</v>
      </c>
      <c r="G92">
        <v>30.756171459144468</v>
      </c>
      <c r="H92">
        <v>-9.4005759039407248</v>
      </c>
      <c r="I92">
        <v>0.2340529837553823</v>
      </c>
      <c r="J92">
        <v>2.5091603052009427E-4</v>
      </c>
      <c r="K92">
        <v>0.44191466747339697</v>
      </c>
      <c r="L92">
        <v>0.11007482257174978</v>
      </c>
      <c r="M92">
        <v>4.3149873672110959E-3</v>
      </c>
      <c r="N92">
        <v>2.123155744010318E-3</v>
      </c>
      <c r="O92">
        <v>8.0894426172054743</v>
      </c>
      <c r="P92">
        <v>9.6944391260410882E-3</v>
      </c>
      <c r="Q92">
        <v>1.1045394343970667</v>
      </c>
      <c r="R92">
        <v>5.100687438045267E-2</v>
      </c>
      <c r="S92">
        <v>0.56749282478201857</v>
      </c>
      <c r="T92">
        <v>0.26263259238294784</v>
      </c>
      <c r="U92">
        <v>3.3655980330944704E-2</v>
      </c>
      <c r="V92">
        <v>0.14709562616809307</v>
      </c>
      <c r="W92">
        <v>0.17872021975597291</v>
      </c>
      <c r="X92">
        <v>0.19044163523923313</v>
      </c>
      <c r="Y92">
        <v>-0.10516086120031751</v>
      </c>
      <c r="Z92">
        <v>3.3994781325190355</v>
      </c>
      <c r="AA92">
        <v>0.14855711432968077</v>
      </c>
      <c r="AB92">
        <v>-1.6549697816461193</v>
      </c>
      <c r="AC92">
        <v>-0.49200599156730013</v>
      </c>
      <c r="AD92">
        <v>2.2126172170876153</v>
      </c>
      <c r="AE92">
        <v>-2.4127285503442213</v>
      </c>
      <c r="AF92">
        <v>0.21930813580616615</v>
      </c>
      <c r="AG92">
        <v>-5.332623088144901</v>
      </c>
      <c r="AH92">
        <v>-7.0270009207911963</v>
      </c>
      <c r="AI92">
        <v>2.3669077786323602</v>
      </c>
      <c r="AJ92">
        <v>0.97827152928315264</v>
      </c>
      <c r="AK92">
        <v>1.6019868513372584</v>
      </c>
      <c r="AL92">
        <v>5.7350071481735405</v>
      </c>
      <c r="AM92">
        <v>-2.1291928590515896</v>
      </c>
      <c r="AN92">
        <v>-2.3937804175387041</v>
      </c>
      <c r="AO92">
        <v>-4.61553583176293</v>
      </c>
      <c r="AP92">
        <v>-6.194112996587811</v>
      </c>
      <c r="AQ92">
        <v>-4.4843375163083543</v>
      </c>
      <c r="AR92">
        <v>-7.1888575259086993</v>
      </c>
      <c r="AS92">
        <v>-6.5686630910420618</v>
      </c>
      <c r="AT92">
        <v>-7.972192234955263</v>
      </c>
      <c r="AU92">
        <v>-8.3913538520846842</v>
      </c>
      <c r="AV92">
        <v>-1</v>
      </c>
    </row>
    <row r="93" spans="1:48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0.29000000000000009</v>
      </c>
      <c r="G93">
        <v>30.756171459144468</v>
      </c>
      <c r="H93">
        <v>0.80234511341099424</v>
      </c>
      <c r="I93">
        <v>2.1983845876266356E-3</v>
      </c>
      <c r="J93">
        <v>2.2616006006286961E-5</v>
      </c>
      <c r="K93">
        <v>8.2149425852755722E-3</v>
      </c>
      <c r="L93">
        <v>2.0599459393471167E-3</v>
      </c>
      <c r="M93">
        <v>4.0289924946884106E-4</v>
      </c>
      <c r="N93">
        <v>2.781423249710743E-4</v>
      </c>
      <c r="O93">
        <v>0.31951275911587385</v>
      </c>
      <c r="P93">
        <v>3.7299604951995704E-4</v>
      </c>
      <c r="Q93">
        <v>6.8720460912657946E-2</v>
      </c>
      <c r="R93">
        <v>1.3318027704734155E-3</v>
      </c>
      <c r="S93">
        <v>1.6372363411011569E-2</v>
      </c>
      <c r="T93">
        <v>1.6647969246839808E-2</v>
      </c>
      <c r="U93">
        <v>1.1396112373965636E-3</v>
      </c>
      <c r="V93">
        <v>7.9104130037775597E-3</v>
      </c>
      <c r="W93">
        <v>4.4118707207742597E-3</v>
      </c>
      <c r="X93">
        <v>3.8401695229106213E-2</v>
      </c>
      <c r="Y93">
        <v>1.5586840460306639</v>
      </c>
      <c r="Z93">
        <v>1.5808742693997151</v>
      </c>
      <c r="AA93">
        <v>1.5809536380721119</v>
      </c>
      <c r="AB93">
        <v>1.5908181950611635</v>
      </c>
      <c r="AC93">
        <v>1.5995015345753236</v>
      </c>
      <c r="AD93">
        <v>1.6059458527534025</v>
      </c>
      <c r="AE93">
        <v>1.6137331154963153</v>
      </c>
      <c r="AF93">
        <v>1.619723761486225</v>
      </c>
      <c r="AG93">
        <v>1.6219835875268727</v>
      </c>
      <c r="AH93">
        <v>1.6293143740315028</v>
      </c>
      <c r="AI93">
        <v>1.6376253897501736</v>
      </c>
      <c r="AJ93">
        <v>1.6350207977233935</v>
      </c>
      <c r="AK93">
        <v>1.6390399255849475</v>
      </c>
      <c r="AL93">
        <v>1.6489990051374335</v>
      </c>
      <c r="AM93">
        <v>1.6519404316177762</v>
      </c>
      <c r="AN93">
        <v>1.6536948690321001</v>
      </c>
      <c r="AO93">
        <v>1.6538808938976841</v>
      </c>
      <c r="AP93">
        <v>1.6543316833058332</v>
      </c>
      <c r="AQ93">
        <v>1.6570464625781682</v>
      </c>
      <c r="AR93">
        <v>1.6593068298735814</v>
      </c>
      <c r="AS93">
        <v>1.652973456979236</v>
      </c>
      <c r="AT93">
        <v>1.667382850002304</v>
      </c>
      <c r="AU93">
        <v>1.6783941493466761</v>
      </c>
      <c r="AV93">
        <v>-1</v>
      </c>
    </row>
    <row r="94" spans="1:48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0.3000000000000001</v>
      </c>
      <c r="I94">
        <v>0.49979624584123589</v>
      </c>
      <c r="J94">
        <v>0.59948126735533291</v>
      </c>
      <c r="K94">
        <v>0.64239401504010873</v>
      </c>
      <c r="L94">
        <v>0.58099594887654904</v>
      </c>
      <c r="M94">
        <v>0.59819949770083203</v>
      </c>
      <c r="N94">
        <v>0.62239584099882528</v>
      </c>
      <c r="O94">
        <v>0.65446418977861143</v>
      </c>
      <c r="P94">
        <v>0.73492904224263311</v>
      </c>
      <c r="Q94">
        <v>0.70966292719870039</v>
      </c>
      <c r="R94">
        <v>0.60837590219994964</v>
      </c>
      <c r="S94">
        <v>0.43803722070066176</v>
      </c>
      <c r="T94">
        <v>0.75525716416363886</v>
      </c>
      <c r="U94">
        <v>0.62626993633104977</v>
      </c>
      <c r="V94">
        <v>0.60842497908819959</v>
      </c>
      <c r="W94">
        <v>0.61974292471492021</v>
      </c>
      <c r="X94">
        <v>0.36495190992194487</v>
      </c>
      <c r="Y94">
        <v>0.50916102691548171</v>
      </c>
      <c r="Z94">
        <v>0.52332903511817386</v>
      </c>
      <c r="AA94">
        <v>0.52384905337601895</v>
      </c>
      <c r="AB94">
        <v>0.53040447469265617</v>
      </c>
      <c r="AC94">
        <v>0.53616797389591087</v>
      </c>
      <c r="AD94">
        <v>0.54044472835425916</v>
      </c>
      <c r="AE94">
        <v>0.54563195406564968</v>
      </c>
      <c r="AF94">
        <v>0.54962082442214255</v>
      </c>
      <c r="AG94">
        <v>0.55099946559195345</v>
      </c>
      <c r="AH94">
        <v>0.55595099789993363</v>
      </c>
      <c r="AI94">
        <v>0.5615758225745574</v>
      </c>
      <c r="AJ94">
        <v>0.55970067962447356</v>
      </c>
      <c r="AK94">
        <v>0.56238260437816212</v>
      </c>
      <c r="AL94">
        <v>0.56898092331442185</v>
      </c>
      <c r="AM94">
        <v>0.57092648310116023</v>
      </c>
      <c r="AN94">
        <v>0.57203591923196151</v>
      </c>
      <c r="AO94">
        <v>0.57205176661206525</v>
      </c>
      <c r="AP94">
        <v>0.57225746722595061</v>
      </c>
      <c r="AQ94">
        <v>0.57393580800006749</v>
      </c>
      <c r="AR94">
        <v>0.5752651812892744</v>
      </c>
      <c r="AS94">
        <v>0.5706058701960981</v>
      </c>
      <c r="AT94">
        <v>0.58006428485852757</v>
      </c>
      <c r="AU94">
        <v>0.58745018532019888</v>
      </c>
      <c r="AV94">
        <v>-1</v>
      </c>
    </row>
    <row r="95" spans="1:48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0.3000000000000001</v>
      </c>
      <c r="G95">
        <v>30.900791786239125</v>
      </c>
      <c r="H95">
        <v>-9.4241098501592475</v>
      </c>
      <c r="I95">
        <v>0.2307747037832536</v>
      </c>
      <c r="J95">
        <v>2.5088848835238295E-4</v>
      </c>
      <c r="K95">
        <v>0.44024529074919827</v>
      </c>
      <c r="L95">
        <v>0.10942709357821458</v>
      </c>
      <c r="M95">
        <v>4.4173482373910441E-3</v>
      </c>
      <c r="N95">
        <v>2.151804940612199E-3</v>
      </c>
      <c r="O95">
        <v>8.1541110192622899</v>
      </c>
      <c r="P95">
        <v>9.7516568611959245E-3</v>
      </c>
      <c r="Q95">
        <v>1.1138990781172193</v>
      </c>
      <c r="R95">
        <v>5.1170156105588074E-2</v>
      </c>
      <c r="S95">
        <v>0.57263751417025255</v>
      </c>
      <c r="T95">
        <v>0.26569875137124477</v>
      </c>
      <c r="U95">
        <v>3.392152304165566E-2</v>
      </c>
      <c r="V95">
        <v>0.14650436612404832</v>
      </c>
      <c r="W95">
        <v>0.17841705812707043</v>
      </c>
      <c r="X95">
        <v>0.17965955137753631</v>
      </c>
      <c r="Y95">
        <v>-9.5629053330018809E-2</v>
      </c>
      <c r="Z95">
        <v>3.3459563161065566</v>
      </c>
      <c r="AA95">
        <v>0.13965782413104524</v>
      </c>
      <c r="AB95">
        <v>-1.6361305665331924</v>
      </c>
      <c r="AC95">
        <v>-0.44378487910517656</v>
      </c>
      <c r="AD95">
        <v>2.2124803966613915</v>
      </c>
      <c r="AE95">
        <v>-2.3367790465151983</v>
      </c>
      <c r="AF95">
        <v>0.2627923248337643</v>
      </c>
      <c r="AG95">
        <v>-5.2353729287570401</v>
      </c>
      <c r="AH95">
        <v>-6.9002021609902231</v>
      </c>
      <c r="AI95">
        <v>2.4211887324279537</v>
      </c>
      <c r="AJ95">
        <v>1.0466381038203425</v>
      </c>
      <c r="AK95">
        <v>1.6915827634580689</v>
      </c>
      <c r="AL95">
        <v>5.774846832192531</v>
      </c>
      <c r="AM95">
        <v>-2.0295960125341246</v>
      </c>
      <c r="AN95">
        <v>-2.3000823524499272</v>
      </c>
      <c r="AO95">
        <v>-4.5163975481826935</v>
      </c>
      <c r="AP95">
        <v>-6.0960277231360216</v>
      </c>
      <c r="AQ95">
        <v>-4.3830861327163442</v>
      </c>
      <c r="AR95">
        <v>-7.0872322750711954</v>
      </c>
      <c r="AS95">
        <v>-6.4737930846199934</v>
      </c>
      <c r="AT95">
        <v>-7.8234688545720159</v>
      </c>
      <c r="AU95">
        <v>-8.1523196665619153</v>
      </c>
      <c r="AV95">
        <v>-1</v>
      </c>
    </row>
    <row r="96" spans="1:48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0.3000000000000001</v>
      </c>
      <c r="G96">
        <v>30.900791786239125</v>
      </c>
      <c r="H96">
        <v>0.80108224529964767</v>
      </c>
      <c r="I96">
        <v>2.1549976903836384E-3</v>
      </c>
      <c r="J96">
        <v>2.2397972825854726E-5</v>
      </c>
      <c r="K96">
        <v>8.0784619759305051E-3</v>
      </c>
      <c r="L96">
        <v>2.0258860861941098E-3</v>
      </c>
      <c r="M96">
        <v>3.9670025462673809E-4</v>
      </c>
      <c r="N96">
        <v>2.7668817964564079E-4</v>
      </c>
      <c r="O96">
        <v>0.31499512407693125</v>
      </c>
      <c r="P96">
        <v>3.6893659251933659E-4</v>
      </c>
      <c r="Q96">
        <v>6.8232426371263241E-2</v>
      </c>
      <c r="R96">
        <v>1.3092515178098289E-3</v>
      </c>
      <c r="S96">
        <v>1.6059870092247734E-2</v>
      </c>
      <c r="T96">
        <v>1.6486437605644125E-2</v>
      </c>
      <c r="U96">
        <v>1.1210294824028453E-3</v>
      </c>
      <c r="V96">
        <v>7.8324894497434072E-3</v>
      </c>
      <c r="W96">
        <v>4.3588762879722548E-3</v>
      </c>
      <c r="X96">
        <v>3.7986463280880234E-2</v>
      </c>
      <c r="Y96">
        <v>1.554279933369485</v>
      </c>
      <c r="Z96">
        <v>1.5757563958550953</v>
      </c>
      <c r="AA96">
        <v>1.5765390952490992</v>
      </c>
      <c r="AB96">
        <v>1.5863727926869631</v>
      </c>
      <c r="AC96">
        <v>1.5949684542480951</v>
      </c>
      <c r="AD96">
        <v>1.6013169683565283</v>
      </c>
      <c r="AE96">
        <v>1.6089833918267584</v>
      </c>
      <c r="AF96">
        <v>1.6148539598548908</v>
      </c>
      <c r="AG96">
        <v>1.6168780005337966</v>
      </c>
      <c r="AH96">
        <v>1.6241267530992234</v>
      </c>
      <c r="AI96">
        <v>1.6323221134306087</v>
      </c>
      <c r="AJ96">
        <v>1.6295946129355317</v>
      </c>
      <c r="AK96">
        <v>1.6334942215216031</v>
      </c>
      <c r="AL96">
        <v>1.6430490023317543</v>
      </c>
      <c r="AM96">
        <v>1.6458557063533374</v>
      </c>
      <c r="AN96">
        <v>1.6474540606380417</v>
      </c>
      <c r="AO96">
        <v>1.6474768805773214</v>
      </c>
      <c r="AP96">
        <v>1.6477730570480285</v>
      </c>
      <c r="AQ96">
        <v>1.6501876170342609</v>
      </c>
      <c r="AR96">
        <v>1.6520976272529317</v>
      </c>
      <c r="AS96">
        <v>1.645393513148165</v>
      </c>
      <c r="AT96">
        <v>1.6589745603551502</v>
      </c>
      <c r="AU96">
        <v>1.6695029306813902</v>
      </c>
      <c r="AV96">
        <v>-1</v>
      </c>
    </row>
    <row r="97" spans="1:48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0.31000000000000011</v>
      </c>
      <c r="I97">
        <v>0.47643261584570146</v>
      </c>
      <c r="J97">
        <v>0.58292004253871199</v>
      </c>
      <c r="K97">
        <v>0.61605091349990126</v>
      </c>
      <c r="L97">
        <v>0.55735135642042022</v>
      </c>
      <c r="M97">
        <v>0.57511955329732989</v>
      </c>
      <c r="N97">
        <v>0.61032612703063249</v>
      </c>
      <c r="O97">
        <v>0.63071073783637444</v>
      </c>
      <c r="P97">
        <v>0.7127106654309171</v>
      </c>
      <c r="Q97">
        <v>0.69330401273777031</v>
      </c>
      <c r="R97">
        <v>0.58311049990574426</v>
      </c>
      <c r="S97">
        <v>0.41814448393218728</v>
      </c>
      <c r="T97">
        <v>0.73408089272104848</v>
      </c>
      <c r="U97">
        <v>0.60099197838846907</v>
      </c>
      <c r="V97">
        <v>0.59136746462671241</v>
      </c>
      <c r="W97">
        <v>0.59981286959578906</v>
      </c>
      <c r="X97">
        <v>0.35414798015556709</v>
      </c>
      <c r="Y97">
        <v>0.50162808376007884</v>
      </c>
      <c r="Z97">
        <v>0.51517031585018558</v>
      </c>
      <c r="AA97">
        <v>0.51612644346203784</v>
      </c>
      <c r="AB97">
        <v>0.52258084544768379</v>
      </c>
      <c r="AC97">
        <v>0.52821825726198546</v>
      </c>
      <c r="AD97">
        <v>0.53238324106754975</v>
      </c>
      <c r="AE97">
        <v>0.53743044922942362</v>
      </c>
      <c r="AF97">
        <v>0.54129435682740357</v>
      </c>
      <c r="AG97">
        <v>0.54250987347749946</v>
      </c>
      <c r="AH97">
        <v>0.54734552788983282</v>
      </c>
      <c r="AI97">
        <v>0.55282505053217057</v>
      </c>
      <c r="AJ97">
        <v>0.55090309699507323</v>
      </c>
      <c r="AK97">
        <v>0.55347517935800128</v>
      </c>
      <c r="AL97">
        <v>0.55972358587123072</v>
      </c>
      <c r="AM97">
        <v>0.56155855633840646</v>
      </c>
      <c r="AN97">
        <v>0.56255489791393798</v>
      </c>
      <c r="AO97">
        <v>0.56246779069157693</v>
      </c>
      <c r="AP97">
        <v>0.56257346200051861</v>
      </c>
      <c r="AQ97">
        <v>0.56403715043736002</v>
      </c>
      <c r="AR97">
        <v>0.56512324701178607</v>
      </c>
      <c r="AS97">
        <v>0.56029727720608968</v>
      </c>
      <c r="AT97">
        <v>0.56907067960350266</v>
      </c>
      <c r="AU97">
        <v>0.57602966050039184</v>
      </c>
      <c r="AV97">
        <v>-1</v>
      </c>
    </row>
    <row r="98" spans="1:48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0.31000000000000011</v>
      </c>
      <c r="G98">
        <v>31.041326810142827</v>
      </c>
      <c r="H98">
        <v>-9.4429663962668915</v>
      </c>
      <c r="I98">
        <v>0.22765346226969652</v>
      </c>
      <c r="J98">
        <v>2.5086202453136459E-4</v>
      </c>
      <c r="K98">
        <v>0.43858280312555276</v>
      </c>
      <c r="L98">
        <v>0.10879994494030991</v>
      </c>
      <c r="M98">
        <v>4.5168179814754177E-3</v>
      </c>
      <c r="N98">
        <v>2.1793612376307977E-3</v>
      </c>
      <c r="O98">
        <v>8.2156967607911575</v>
      </c>
      <c r="P98">
        <v>9.8055122910921683E-3</v>
      </c>
      <c r="Q98">
        <v>1.122887331690938</v>
      </c>
      <c r="R98">
        <v>5.1318767269064244E-2</v>
      </c>
      <c r="S98">
        <v>0.57748807180802142</v>
      </c>
      <c r="T98">
        <v>0.26867519751653385</v>
      </c>
      <c r="U98">
        <v>3.4170868355009189E-2</v>
      </c>
      <c r="V98">
        <v>0.14593747944956645</v>
      </c>
      <c r="W98">
        <v>0.17809964869767525</v>
      </c>
      <c r="X98">
        <v>0.16943239697352716</v>
      </c>
      <c r="Y98">
        <v>-8.5757754433726477E-2</v>
      </c>
      <c r="Z98">
        <v>3.29490979581638</v>
      </c>
      <c r="AA98">
        <v>0.13209060702951853</v>
      </c>
      <c r="AB98">
        <v>-1.6166878195600618</v>
      </c>
      <c r="AC98">
        <v>-0.39728678945847828</v>
      </c>
      <c r="AD98">
        <v>2.2126750349527415</v>
      </c>
      <c r="AE98">
        <v>-2.2640951496204962</v>
      </c>
      <c r="AF98">
        <v>0.30411377017035418</v>
      </c>
      <c r="AG98">
        <v>-5.1412854548391813</v>
      </c>
      <c r="AH98">
        <v>-6.7778476094738895</v>
      </c>
      <c r="AI98">
        <v>2.4719767160469734</v>
      </c>
      <c r="AJ98">
        <v>1.1095812037963577</v>
      </c>
      <c r="AK98">
        <v>1.7739803455720753</v>
      </c>
      <c r="AL98">
        <v>5.8087319566358202</v>
      </c>
      <c r="AM98">
        <v>-1.9367872061770925</v>
      </c>
      <c r="AN98">
        <v>-2.2126508000611675</v>
      </c>
      <c r="AO98">
        <v>-4.4231172828187653</v>
      </c>
      <c r="AP98">
        <v>-6.0034462399456938</v>
      </c>
      <c r="AQ98">
        <v>-4.2886034246159648</v>
      </c>
      <c r="AR98">
        <v>-6.9914309057094721</v>
      </c>
      <c r="AS98">
        <v>-6.3849638397893882</v>
      </c>
      <c r="AT98">
        <v>-7.6838111719379807</v>
      </c>
      <c r="AU98">
        <v>-7.9270967706213815</v>
      </c>
      <c r="AV98">
        <v>-1</v>
      </c>
    </row>
    <row r="99" spans="1:48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0.31000000000000011</v>
      </c>
      <c r="G99">
        <v>31.041326810142827</v>
      </c>
      <c r="H99">
        <v>0.79986011617134067</v>
      </c>
      <c r="I99">
        <v>2.1135947677667715E-3</v>
      </c>
      <c r="J99">
        <v>2.2186871468531779E-5</v>
      </c>
      <c r="K99">
        <v>7.9470677145241034E-3</v>
      </c>
      <c r="L99">
        <v>1.9932587043729605E-3</v>
      </c>
      <c r="M99">
        <v>3.9074118777047268E-4</v>
      </c>
      <c r="N99">
        <v>2.7523833024412829E-4</v>
      </c>
      <c r="O99">
        <v>0.31063233983919492</v>
      </c>
      <c r="P99">
        <v>3.6496929182236568E-4</v>
      </c>
      <c r="Q99">
        <v>6.774812520709815E-2</v>
      </c>
      <c r="R99">
        <v>1.2876065691889954E-3</v>
      </c>
      <c r="S99">
        <v>1.57623285277004E-2</v>
      </c>
      <c r="T99">
        <v>1.6327587694476745E-2</v>
      </c>
      <c r="U99">
        <v>1.1031669912934384E-3</v>
      </c>
      <c r="V99">
        <v>7.7570337801988803E-3</v>
      </c>
      <c r="W99">
        <v>4.3077184754241396E-3</v>
      </c>
      <c r="X99">
        <v>3.7590152986484097E-2</v>
      </c>
      <c r="Y99">
        <v>1.5497557377859865</v>
      </c>
      <c r="Z99">
        <v>1.5705354624890979</v>
      </c>
      <c r="AA99">
        <v>1.5719922003717655</v>
      </c>
      <c r="AB99">
        <v>1.5817909091521152</v>
      </c>
      <c r="AC99">
        <v>1.5902999147817622</v>
      </c>
      <c r="AD99">
        <v>1.5965573357041785</v>
      </c>
      <c r="AE99">
        <v>1.6041074875006542</v>
      </c>
      <c r="AF99">
        <v>1.6098636020703803</v>
      </c>
      <c r="AG99">
        <v>1.6116701225668899</v>
      </c>
      <c r="AH99">
        <v>1.6188369874676634</v>
      </c>
      <c r="AI99">
        <v>1.6269199653994797</v>
      </c>
      <c r="AJ99">
        <v>1.6240894252216276</v>
      </c>
      <c r="AK99">
        <v>1.6278763229120052</v>
      </c>
      <c r="AL99">
        <v>1.6370394131321158</v>
      </c>
      <c r="AM99">
        <v>1.6397206124816772</v>
      </c>
      <c r="AN99">
        <v>1.6411745995923148</v>
      </c>
      <c r="AO99">
        <v>1.6410475331533534</v>
      </c>
      <c r="AP99">
        <v>1.6412016784215357</v>
      </c>
      <c r="AQ99">
        <v>1.6433353086145694</v>
      </c>
      <c r="AR99">
        <v>1.644916731462325</v>
      </c>
      <c r="AS99">
        <v>1.6378781439138463</v>
      </c>
      <c r="AT99">
        <v>1.6506516737949353</v>
      </c>
      <c r="AU99">
        <v>1.6607136482696441</v>
      </c>
      <c r="AV99">
        <v>-1</v>
      </c>
    </row>
    <row r="100" spans="1:48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0.32000000000000012</v>
      </c>
      <c r="I100">
        <v>0.45475283458835619</v>
      </c>
      <c r="J100">
        <v>0.5672135073186374</v>
      </c>
      <c r="K100">
        <v>0.5913607756494661</v>
      </c>
      <c r="L100">
        <v>0.53526757444400719</v>
      </c>
      <c r="M100">
        <v>0.55348016817477896</v>
      </c>
      <c r="N100">
        <v>0.59865343266853588</v>
      </c>
      <c r="O100">
        <v>0.6083343716405939</v>
      </c>
      <c r="P100">
        <v>0.69154261713048448</v>
      </c>
      <c r="Q100">
        <v>0.67752894777789041</v>
      </c>
      <c r="R100">
        <v>0.55949027283360131</v>
      </c>
      <c r="S100">
        <v>0.39970016239729728</v>
      </c>
      <c r="T100">
        <v>0.71380470581797439</v>
      </c>
      <c r="U100">
        <v>0.57731669910944472</v>
      </c>
      <c r="V100">
        <v>0.57519335327592092</v>
      </c>
      <c r="W100">
        <v>0.58099926997565476</v>
      </c>
      <c r="X100">
        <v>0.34400984839143334</v>
      </c>
      <c r="Y100">
        <v>0.49427177745538248</v>
      </c>
      <c r="Z100">
        <v>0.50721505920699705</v>
      </c>
      <c r="AA100">
        <v>0.50857880312725556</v>
      </c>
      <c r="AB100">
        <v>0.51493259709211947</v>
      </c>
      <c r="AC100">
        <v>0.52044790481965908</v>
      </c>
      <c r="AD100">
        <v>0.52450681092584139</v>
      </c>
      <c r="AE100">
        <v>0.52942046163026679</v>
      </c>
      <c r="AF100">
        <v>0.53316605042394638</v>
      </c>
      <c r="AG100">
        <v>0.53423343266110235</v>
      </c>
      <c r="AH100">
        <v>0.53895656495313693</v>
      </c>
      <c r="AI100">
        <v>0.5442968716068477</v>
      </c>
      <c r="AJ100">
        <v>0.54234087046672619</v>
      </c>
      <c r="AK100">
        <v>0.54481018750914556</v>
      </c>
      <c r="AL100">
        <v>0.55072612259405318</v>
      </c>
      <c r="AM100">
        <v>0.55245910568802492</v>
      </c>
      <c r="AN100">
        <v>0.55335249345036897</v>
      </c>
      <c r="AO100">
        <v>0.55317318822382155</v>
      </c>
      <c r="AP100">
        <v>0.553189096483237</v>
      </c>
      <c r="AQ100">
        <v>0.55445587776231398</v>
      </c>
      <c r="AR100">
        <v>0.55531886650419549</v>
      </c>
      <c r="AS100">
        <v>0.55035236302672652</v>
      </c>
      <c r="AT100">
        <v>0.558474206412088</v>
      </c>
      <c r="AU100">
        <v>0.56503012671036068</v>
      </c>
      <c r="AV100">
        <v>-1</v>
      </c>
    </row>
    <row r="101" spans="1:48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0.32000000000000012</v>
      </c>
      <c r="G101">
        <v>31.178055521082669</v>
      </c>
      <c r="H101">
        <v>-9.4573883083214678</v>
      </c>
      <c r="I101">
        <v>0.22467759264306528</v>
      </c>
      <c r="J101">
        <v>2.5083676249058504E-4</v>
      </c>
      <c r="K101">
        <v>0.43693019005462108</v>
      </c>
      <c r="L101">
        <v>0.10819225592554649</v>
      </c>
      <c r="M101">
        <v>4.6134722070848627E-3</v>
      </c>
      <c r="N101">
        <v>2.2058728996030047E-3</v>
      </c>
      <c r="O101">
        <v>8.2743906399475478</v>
      </c>
      <c r="P101">
        <v>9.8562276200425004E-3</v>
      </c>
      <c r="Q101">
        <v>1.1315259997857077</v>
      </c>
      <c r="R101">
        <v>5.145395140025541E-2</v>
      </c>
      <c r="S101">
        <v>0.58206642402346942</v>
      </c>
      <c r="T101">
        <v>0.27156479916642284</v>
      </c>
      <c r="U101">
        <v>3.4405228990909927E-2</v>
      </c>
      <c r="V101">
        <v>0.14539346783689883</v>
      </c>
      <c r="W101">
        <v>0.17776974076858101</v>
      </c>
      <c r="X101">
        <v>0.15971860248882483</v>
      </c>
      <c r="Y101">
        <v>-7.5603826674024543E-2</v>
      </c>
      <c r="Z101">
        <v>3.246188249717886</v>
      </c>
      <c r="AA101">
        <v>0.12573441197953419</v>
      </c>
      <c r="AB101">
        <v>-1.5967423087142121</v>
      </c>
      <c r="AC101">
        <v>-0.35243172564217395</v>
      </c>
      <c r="AD101">
        <v>2.2131396143199114</v>
      </c>
      <c r="AE101">
        <v>-2.1944646018306253</v>
      </c>
      <c r="AF101">
        <v>0.34341749509693192</v>
      </c>
      <c r="AG101">
        <v>-5.0501945049419277</v>
      </c>
      <c r="AH101">
        <v>-6.6596764620529871</v>
      </c>
      <c r="AI101">
        <v>2.5195180820442138</v>
      </c>
      <c r="AJ101">
        <v>1.1675494704563449</v>
      </c>
      <c r="AK101">
        <v>1.8497807124751526</v>
      </c>
      <c r="AL101">
        <v>5.8372173879223572</v>
      </c>
      <c r="AM101">
        <v>-1.8501905307309834</v>
      </c>
      <c r="AN101">
        <v>-2.1309471936004738</v>
      </c>
      <c r="AO101">
        <v>-4.3351927773207883</v>
      </c>
      <c r="AP101">
        <v>-5.9158773476910778</v>
      </c>
      <c r="AQ101">
        <v>-4.200267092595432</v>
      </c>
      <c r="AR101">
        <v>-6.9009083040982944</v>
      </c>
      <c r="AS101">
        <v>-6.3015803169614157</v>
      </c>
      <c r="AT101">
        <v>-7.5523918705436746</v>
      </c>
      <c r="AU101">
        <v>-7.7145480661087227</v>
      </c>
      <c r="AV101">
        <v>-1</v>
      </c>
    </row>
    <row r="102" spans="1:48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0.32000000000000012</v>
      </c>
      <c r="G102">
        <v>31.178055521082669</v>
      </c>
      <c r="H102">
        <v>0.79867857566602085</v>
      </c>
      <c r="I102">
        <v>2.0740414902660877E-3</v>
      </c>
      <c r="J102">
        <v>2.1982324044859031E-5</v>
      </c>
      <c r="K102">
        <v>7.8204837491803215E-3</v>
      </c>
      <c r="L102">
        <v>1.9619744873166835E-3</v>
      </c>
      <c r="M102">
        <v>3.8500813652401838E-4</v>
      </c>
      <c r="N102">
        <v>2.737943123299553E-4</v>
      </c>
      <c r="O102">
        <v>0.3064160311876043</v>
      </c>
      <c r="P102">
        <v>3.6109204463611542E-4</v>
      </c>
      <c r="Q102">
        <v>6.7267935979550081E-2</v>
      </c>
      <c r="R102">
        <v>1.2668137628964243E-3</v>
      </c>
      <c r="S102">
        <v>1.5478650753959895E-2</v>
      </c>
      <c r="T102">
        <v>1.617143346577601E-2</v>
      </c>
      <c r="U102">
        <v>1.0859822592761549E-3</v>
      </c>
      <c r="V102">
        <v>7.6839167061533431E-3</v>
      </c>
      <c r="W102">
        <v>4.2582971737395656E-3</v>
      </c>
      <c r="X102">
        <v>3.7211390294489576E-2</v>
      </c>
      <c r="Y102">
        <v>1.5451263120433274</v>
      </c>
      <c r="Z102">
        <v>1.5652263526268484</v>
      </c>
      <c r="AA102">
        <v>1.5673291441463606</v>
      </c>
      <c r="AB102">
        <v>1.5770892597449526</v>
      </c>
      <c r="AC102">
        <v>1.5855126589233559</v>
      </c>
      <c r="AD102">
        <v>1.5916832557670491</v>
      </c>
      <c r="AE102">
        <v>1.599121427872995</v>
      </c>
      <c r="AF102">
        <v>1.6047682577755769</v>
      </c>
      <c r="AG102">
        <v>1.6063738032663268</v>
      </c>
      <c r="AH102">
        <v>1.6134591145826847</v>
      </c>
      <c r="AI102">
        <v>1.6214329737577924</v>
      </c>
      <c r="AJ102">
        <v>1.6185169371579904</v>
      </c>
      <c r="AK102">
        <v>1.6221973646927479</v>
      </c>
      <c r="AL102">
        <v>1.630981068416977</v>
      </c>
      <c r="AM102">
        <v>1.6335451764821383</v>
      </c>
      <c r="AN102">
        <v>1.6348654549722534</v>
      </c>
      <c r="AO102">
        <v>1.6346005572127345</v>
      </c>
      <c r="AP102">
        <v>1.6346240611201059</v>
      </c>
      <c r="AQ102">
        <v>1.6364946032780407</v>
      </c>
      <c r="AR102">
        <v>1.6377676778043393</v>
      </c>
      <c r="AS102">
        <v>1.6304275280849585</v>
      </c>
      <c r="AT102">
        <v>1.6424140116738906</v>
      </c>
      <c r="AU102">
        <v>1.6520260218404528</v>
      </c>
      <c r="AV102">
        <v>-1</v>
      </c>
    </row>
    <row r="103" spans="1:48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0.33000000000000013</v>
      </c>
      <c r="I103">
        <v>0.4345960521617982</v>
      </c>
      <c r="J103">
        <v>0.55229563133636483</v>
      </c>
      <c r="K103">
        <v>0.56818531717961418</v>
      </c>
      <c r="L103">
        <v>0.51460539132731853</v>
      </c>
      <c r="M103">
        <v>0.53315893638710532</v>
      </c>
      <c r="N103">
        <v>0.58735799031090674</v>
      </c>
      <c r="O103">
        <v>0.5872241739500369</v>
      </c>
      <c r="P103">
        <v>0.67135684134431239</v>
      </c>
      <c r="Q103">
        <v>0.66230886037751113</v>
      </c>
      <c r="R103">
        <v>0.53737130196981819</v>
      </c>
      <c r="S103">
        <v>0.38256195190023617</v>
      </c>
      <c r="T103">
        <v>0.6943771951169645</v>
      </c>
      <c r="U103">
        <v>0.55510706262473775</v>
      </c>
      <c r="V103">
        <v>0.55983496934980603</v>
      </c>
      <c r="W103">
        <v>0.56321312824093184</v>
      </c>
      <c r="X103">
        <v>0.33447728176384689</v>
      </c>
      <c r="Y103">
        <v>0.48708575573205221</v>
      </c>
      <c r="Z103">
        <v>0.49945574129074383</v>
      </c>
      <c r="AA103">
        <v>0.50120047113762045</v>
      </c>
      <c r="AB103">
        <v>0.50745429821538979</v>
      </c>
      <c r="AC103">
        <v>0.51285130947575019</v>
      </c>
      <c r="AD103">
        <v>0.51680933975281274</v>
      </c>
      <c r="AE103">
        <v>0.52159544823157555</v>
      </c>
      <c r="AF103">
        <v>0.52522882079818567</v>
      </c>
      <c r="AG103">
        <v>0.52616149345148944</v>
      </c>
      <c r="AH103">
        <v>0.53077539026768594</v>
      </c>
      <c r="AI103">
        <v>0.53598225990086268</v>
      </c>
      <c r="AJ103">
        <v>0.53400317020470878</v>
      </c>
      <c r="AK103">
        <v>0.53637616612873984</v>
      </c>
      <c r="AL103">
        <v>0.5419761020282422</v>
      </c>
      <c r="AM103">
        <v>0.54361486395174019</v>
      </c>
      <c r="AN103">
        <v>0.54441439921332313</v>
      </c>
      <c r="AO103">
        <v>0.54415248014219586</v>
      </c>
      <c r="AP103">
        <v>0.54408777423413079</v>
      </c>
      <c r="AQ103">
        <v>0.54517376892762592</v>
      </c>
      <c r="AR103">
        <v>0.54583202634253913</v>
      </c>
      <c r="AS103">
        <v>0.54074809198680251</v>
      </c>
      <c r="AT103">
        <v>0.54824995929414144</v>
      </c>
      <c r="AU103">
        <v>0.55442535922401592</v>
      </c>
      <c r="AV103">
        <v>-1</v>
      </c>
    </row>
    <row r="104" spans="1:48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0.33000000000000013</v>
      </c>
      <c r="G104">
        <v>31.311232983742901</v>
      </c>
      <c r="H104">
        <v>-9.4676034784985816</v>
      </c>
      <c r="I104">
        <v>0.22183657457901598</v>
      </c>
      <c r="J104">
        <v>2.5081278778599925E-4</v>
      </c>
      <c r="K104">
        <v>0.43528988012421838</v>
      </c>
      <c r="L104">
        <v>0.10760298798180631</v>
      </c>
      <c r="M104">
        <v>4.7073890041969E-3</v>
      </c>
      <c r="N104">
        <v>2.2313857519504574E-3</v>
      </c>
      <c r="O104">
        <v>8.3303677164139458</v>
      </c>
      <c r="P104">
        <v>9.9040066076814138E-3</v>
      </c>
      <c r="Q104">
        <v>1.1398350056899653</v>
      </c>
      <c r="R104">
        <v>5.1576822467982328E-2</v>
      </c>
      <c r="S104">
        <v>0.58639231726643692</v>
      </c>
      <c r="T104">
        <v>0.27437035657882508</v>
      </c>
      <c r="U104">
        <v>3.4625701220452464E-2</v>
      </c>
      <c r="V104">
        <v>0.14487094329029551</v>
      </c>
      <c r="W104">
        <v>0.17742888763013986</v>
      </c>
      <c r="X104">
        <v>0.1504807577906554</v>
      </c>
      <c r="Y104">
        <v>-6.5217066144740835E-2</v>
      </c>
      <c r="Z104">
        <v>3.1996525291749371</v>
      </c>
      <c r="AA104">
        <v>0.12048023328360449</v>
      </c>
      <c r="AB104">
        <v>-1.5763823604364424</v>
      </c>
      <c r="AC104">
        <v>-0.3091442288580934</v>
      </c>
      <c r="AD104">
        <v>2.2138213210143376</v>
      </c>
      <c r="AE104">
        <v>-2.1276943885818072</v>
      </c>
      <c r="AF104">
        <v>0.38083509284530132</v>
      </c>
      <c r="AG104">
        <v>-4.9619466684473839</v>
      </c>
      <c r="AH104">
        <v>-6.5454503502055577</v>
      </c>
      <c r="AI104">
        <v>2.5640365660924953</v>
      </c>
      <c r="AJ104">
        <v>1.2209463971307644</v>
      </c>
      <c r="AK104">
        <v>1.9195239606293257</v>
      </c>
      <c r="AL104">
        <v>5.8607992158473463</v>
      </c>
      <c r="AM104">
        <v>-1.7692902271350117</v>
      </c>
      <c r="AN104">
        <v>-2.0544900425076849</v>
      </c>
      <c r="AO104">
        <v>-4.2521758255000552</v>
      </c>
      <c r="AP104">
        <v>-5.8328849583780089</v>
      </c>
      <c r="AQ104">
        <v>-4.1175246997900272</v>
      </c>
      <c r="AR104">
        <v>-6.8151826124640937</v>
      </c>
      <c r="AS104">
        <v>-6.2231184901594307</v>
      </c>
      <c r="AT104">
        <v>-7.4284775035782769</v>
      </c>
      <c r="AU104">
        <v>-7.513656049671007</v>
      </c>
      <c r="AV104">
        <v>-1</v>
      </c>
    </row>
    <row r="105" spans="1:48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0.33000000000000013</v>
      </c>
      <c r="G105">
        <v>31.311232983742901</v>
      </c>
      <c r="H105">
        <v>0.79753734662420428</v>
      </c>
      <c r="I105">
        <v>2.036215620295774E-3</v>
      </c>
      <c r="J105">
        <v>2.1783982078049347E-5</v>
      </c>
      <c r="K105">
        <v>7.6984537936036976E-3</v>
      </c>
      <c r="L105">
        <v>1.9319514018937419E-3</v>
      </c>
      <c r="M105">
        <v>3.7948827814879158E-4</v>
      </c>
      <c r="N105">
        <v>2.7235745527530252E-4</v>
      </c>
      <c r="O105">
        <v>0.30233847067372466</v>
      </c>
      <c r="P105">
        <v>3.573027007399031E-4</v>
      </c>
      <c r="Q105">
        <v>6.6792177267287367E-2</v>
      </c>
      <c r="R105">
        <v>1.2468232184738783E-3</v>
      </c>
      <c r="S105">
        <v>1.5207855240163584E-2</v>
      </c>
      <c r="T105">
        <v>1.601797764270986E-2</v>
      </c>
      <c r="U105">
        <v>1.0694369636167903E-3</v>
      </c>
      <c r="V105">
        <v>7.6130183040907838E-3</v>
      </c>
      <c r="W105">
        <v>4.2105196770892209E-3</v>
      </c>
      <c r="X105">
        <v>3.6848932816721865E-2</v>
      </c>
      <c r="Y105">
        <v>1.5404050718124507</v>
      </c>
      <c r="Z105">
        <v>1.5598424317352135</v>
      </c>
      <c r="AA105">
        <v>1.5625645258399319</v>
      </c>
      <c r="AB105">
        <v>1.5722829065827897</v>
      </c>
      <c r="AC105">
        <v>1.580621771405079</v>
      </c>
      <c r="AD105">
        <v>1.5867094271302227</v>
      </c>
      <c r="AE105">
        <v>1.5940396567221577</v>
      </c>
      <c r="AF105">
        <v>1.5995819681157626</v>
      </c>
      <c r="AG105">
        <v>1.6010015633323043</v>
      </c>
      <c r="AH105">
        <v>1.6080058129152464</v>
      </c>
      <c r="AI105">
        <v>1.6158737765125692</v>
      </c>
      <c r="AJ105">
        <v>1.6128877479415551</v>
      </c>
      <c r="AK105">
        <v>1.616467439670205</v>
      </c>
      <c r="AL105">
        <v>1.6248837437704726</v>
      </c>
      <c r="AM105">
        <v>1.6273384532819468</v>
      </c>
      <c r="AN105">
        <v>1.6285347380985928</v>
      </c>
      <c r="AO105">
        <v>1.628142944988662</v>
      </c>
      <c r="AP105">
        <v>1.6280461397699157</v>
      </c>
      <c r="AQ105">
        <v>1.6296701131236682</v>
      </c>
      <c r="AR105">
        <v>1.630653669998378</v>
      </c>
      <c r="AS105">
        <v>1.6230418681709271</v>
      </c>
      <c r="AT105">
        <v>1.6342614231333423</v>
      </c>
      <c r="AU105">
        <v>1.6434396796585069</v>
      </c>
      <c r="AV105">
        <v>-1</v>
      </c>
    </row>
    <row r="106" spans="1:48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0.34000000000000014</v>
      </c>
      <c r="I106">
        <v>0.41582037886236961</v>
      </c>
      <c r="J106">
        <v>0.5381070948347676</v>
      </c>
      <c r="K106">
        <v>0.54640066379487717</v>
      </c>
      <c r="L106">
        <v>0.49524101261903153</v>
      </c>
      <c r="M106">
        <v>0.51404652874993517</v>
      </c>
      <c r="N106">
        <v>0.57642142146227049</v>
      </c>
      <c r="O106">
        <v>0.56728071152468307</v>
      </c>
      <c r="P106">
        <v>0.65209092616650299</v>
      </c>
      <c r="Q106">
        <v>0.64761676250088995</v>
      </c>
      <c r="R106">
        <v>0.51662533567763147</v>
      </c>
      <c r="S106">
        <v>0.3666049498279329</v>
      </c>
      <c r="T106">
        <v>0.67575067714894743</v>
      </c>
      <c r="U106">
        <v>0.53424067185930801</v>
      </c>
      <c r="V106">
        <v>0.54523140644492418</v>
      </c>
      <c r="W106">
        <v>0.54637454697513599</v>
      </c>
      <c r="X106">
        <v>0.3254969833830515</v>
      </c>
      <c r="Y106">
        <v>0.48006404030836808</v>
      </c>
      <c r="Z106">
        <v>0.49188525383326115</v>
      </c>
      <c r="AA106">
        <v>0.49398605573705123</v>
      </c>
      <c r="AB106">
        <v>0.50014074755057436</v>
      </c>
      <c r="AC106">
        <v>0.50542310574737925</v>
      </c>
      <c r="AD106">
        <v>0.50928502971641998</v>
      </c>
      <c r="AE106">
        <v>0.51394920643010344</v>
      </c>
      <c r="AF106">
        <v>0.51747598485514246</v>
      </c>
      <c r="AG106">
        <v>0.51828600073258346</v>
      </c>
      <c r="AH106">
        <v>0.52279387269393052</v>
      </c>
      <c r="AI106">
        <v>0.52787278525949977</v>
      </c>
      <c r="AJ106">
        <v>0.52588001332354195</v>
      </c>
      <c r="AK106">
        <v>0.5281625713990229</v>
      </c>
      <c r="AL106">
        <v>0.53346207225666076</v>
      </c>
      <c r="AM106">
        <v>0.53501363985711337</v>
      </c>
      <c r="AN106">
        <v>0.53572750848865613</v>
      </c>
      <c r="AO106">
        <v>0.53539153442780862</v>
      </c>
      <c r="AP106">
        <v>0.53525438529595815</v>
      </c>
      <c r="AQ106">
        <v>0.53617426074240249</v>
      </c>
      <c r="AR106">
        <v>0.53664455328865135</v>
      </c>
      <c r="AS106">
        <v>0.53146364345401409</v>
      </c>
      <c r="AT106">
        <v>0.53837539470222295</v>
      </c>
      <c r="AU106">
        <v>0.54419153989023072</v>
      </c>
      <c r="AV106">
        <v>-1</v>
      </c>
    </row>
    <row r="107" spans="1:48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0.34000000000000014</v>
      </c>
      <c r="G107">
        <v>31.441092860561248</v>
      </c>
      <c r="H107">
        <v>-9.4738259064294628</v>
      </c>
      <c r="I107">
        <v>0.21912089526965908</v>
      </c>
      <c r="J107">
        <v>2.5079015455623486E-4</v>
      </c>
      <c r="K107">
        <v>0.4336638371811195</v>
      </c>
      <c r="L107">
        <v>0.10703117722633673</v>
      </c>
      <c r="M107">
        <v>4.7986477711036172E-3</v>
      </c>
      <c r="N107">
        <v>2.2559432947615011E-3</v>
      </c>
      <c r="O107">
        <v>8.3837889214999137</v>
      </c>
      <c r="P107">
        <v>9.9490364237888908E-3</v>
      </c>
      <c r="Q107">
        <v>1.1478326038131375</v>
      </c>
      <c r="R107">
        <v>5.168838103148269E-2</v>
      </c>
      <c r="S107">
        <v>0.59048358876884854</v>
      </c>
      <c r="T107">
        <v>0.27709459598435171</v>
      </c>
      <c r="U107">
        <v>3.4833278445855952E-2</v>
      </c>
      <c r="V107">
        <v>0.14436861890469388</v>
      </c>
      <c r="W107">
        <v>0.17707847095855925</v>
      </c>
      <c r="X107">
        <v>0.14168509729328002</v>
      </c>
      <c r="Y107">
        <v>-5.4641153015555478E-2</v>
      </c>
      <c r="Z107">
        <v>3.1551736748161381</v>
      </c>
      <c r="AA107">
        <v>0.11622971802065185</v>
      </c>
      <c r="AB107">
        <v>-1.5556855171259991</v>
      </c>
      <c r="AC107">
        <v>-0.26735311205787698</v>
      </c>
      <c r="AD107">
        <v>2.2146747643773961</v>
      </c>
      <c r="AE107">
        <v>-2.0636085058235736</v>
      </c>
      <c r="AF107">
        <v>0.4164863228203613</v>
      </c>
      <c r="AG107">
        <v>-4.8763999882128468</v>
      </c>
      <c r="AH107">
        <v>-6.4349508091852137</v>
      </c>
      <c r="AI107">
        <v>2.6057359304032577</v>
      </c>
      <c r="AJ107">
        <v>1.2701358030269989</v>
      </c>
      <c r="AK107">
        <v>1.9836966219277765</v>
      </c>
      <c r="AL107">
        <v>5.879922085637264</v>
      </c>
      <c r="AM107">
        <v>-1.6936231673322504</v>
      </c>
      <c r="AN107">
        <v>-1.9828477127344137</v>
      </c>
      <c r="AO107">
        <v>-4.1736653381485604</v>
      </c>
      <c r="AP107">
        <v>-5.7540807929955369</v>
      </c>
      <c r="AQ107">
        <v>-4.0398844422711377</v>
      </c>
      <c r="AR107">
        <v>-6.7338266556723374</v>
      </c>
      <c r="AS107">
        <v>-6.1491155492370755</v>
      </c>
      <c r="AT107">
        <v>-7.3114159315361276</v>
      </c>
      <c r="AU107">
        <v>-7.3235076093886393</v>
      </c>
      <c r="AV107">
        <v>-1</v>
      </c>
    </row>
    <row r="108" spans="1:48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0.34000000000000014</v>
      </c>
      <c r="G108">
        <v>31.441092860561248</v>
      </c>
      <c r="H108">
        <v>0.79643604752955643</v>
      </c>
      <c r="I108">
        <v>2.0000056597428797E-3</v>
      </c>
      <c r="J108">
        <v>2.1591523618588444E-5</v>
      </c>
      <c r="K108">
        <v>7.5807395652401363E-3</v>
      </c>
      <c r="L108">
        <v>1.9031139673149795E-3</v>
      </c>
      <c r="M108">
        <v>3.7416977103363786E-4</v>
      </c>
      <c r="N108">
        <v>2.7092890811714212E-4</v>
      </c>
      <c r="O108">
        <v>0.29839251243845066</v>
      </c>
      <c r="P108">
        <v>3.5359908418139678E-4</v>
      </c>
      <c r="Q108">
        <v>6.6321115495502625E-2</v>
      </c>
      <c r="R108">
        <v>1.2275889207998161E-3</v>
      </c>
      <c r="S108">
        <v>1.4949053920055638E-2</v>
      </c>
      <c r="T108">
        <v>1.5867213553550336E-2</v>
      </c>
      <c r="U108">
        <v>1.0534956624554895E-3</v>
      </c>
      <c r="V108">
        <v>7.544227186756655E-3</v>
      </c>
      <c r="W108">
        <v>4.1643000081461358E-3</v>
      </c>
      <c r="X108">
        <v>3.6501654473022713E-2</v>
      </c>
      <c r="Y108">
        <v>1.5356041484655687</v>
      </c>
      <c r="Z108">
        <v>1.5543957147100449</v>
      </c>
      <c r="AA108">
        <v>1.5577115269141106</v>
      </c>
      <c r="AB108">
        <v>1.5673854402246579</v>
      </c>
      <c r="AC108">
        <v>1.5756408609174575</v>
      </c>
      <c r="AD108">
        <v>1.5816491196386813</v>
      </c>
      <c r="AE108">
        <v>1.5888752082671567</v>
      </c>
      <c r="AF108">
        <v>1.5943174099692279</v>
      </c>
      <c r="AG108">
        <v>1.5955647310779568</v>
      </c>
      <c r="AH108">
        <v>1.6024885428939897</v>
      </c>
      <c r="AI108">
        <v>1.6102537710512443</v>
      </c>
      <c r="AJ108">
        <v>1.6072114635168935</v>
      </c>
      <c r="AK108">
        <v>1.6106957006347022</v>
      </c>
      <c r="AL108">
        <v>1.6187562661979817</v>
      </c>
      <c r="AM108">
        <v>1.6211086229173854</v>
      </c>
      <c r="AN108">
        <v>1.6221897849036122</v>
      </c>
      <c r="AO108">
        <v>1.6216810382393967</v>
      </c>
      <c r="AP108">
        <v>1.6214733151268104</v>
      </c>
      <c r="AQ108">
        <v>1.6228660297346662</v>
      </c>
      <c r="AR108">
        <v>1.6235776029731581</v>
      </c>
      <c r="AS108">
        <v>1.6157213695548491</v>
      </c>
      <c r="AT108">
        <v>1.6261937602434939</v>
      </c>
      <c r="AU108">
        <v>1.6349541639062244</v>
      </c>
      <c r="AV108">
        <v>-1</v>
      </c>
    </row>
    <row r="109" spans="1:48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0.35000000000000014</v>
      </c>
      <c r="I109">
        <v>0.3983002456323072</v>
      </c>
      <c r="J109">
        <v>0.52459445641556202</v>
      </c>
      <c r="K109">
        <v>0.52589555842842917</v>
      </c>
      <c r="L109">
        <v>0.4770640405620345</v>
      </c>
      <c r="M109">
        <v>0.4960450174674027</v>
      </c>
      <c r="N109">
        <v>0.56582660689523501</v>
      </c>
      <c r="O109">
        <v>0.54841458603005533</v>
      </c>
      <c r="P109">
        <v>0.63368753005425582</v>
      </c>
      <c r="Q109">
        <v>0.6334273917077321</v>
      </c>
      <c r="R109">
        <v>0.49713776443257252</v>
      </c>
      <c r="S109">
        <v>0.35171913199727312</v>
      </c>
      <c r="T109">
        <v>0.65788086164864479</v>
      </c>
      <c r="U109">
        <v>0.51460790506733556</v>
      </c>
      <c r="V109">
        <v>0.5313277044405943</v>
      </c>
      <c r="W109">
        <v>0.5304116055831628</v>
      </c>
      <c r="X109">
        <v>0.31702163883315404</v>
      </c>
      <c r="Y109">
        <v>0.47320099076416255</v>
      </c>
      <c r="Z109">
        <v>0.4844968692493295</v>
      </c>
      <c r="AA109">
        <v>0.48693041451500546</v>
      </c>
      <c r="AB109">
        <v>0.49298695988334451</v>
      </c>
      <c r="AC109">
        <v>0.49815815447809597</v>
      </c>
      <c r="AD109">
        <v>0.50192835944321901</v>
      </c>
      <c r="AE109">
        <v>0.50647584586586858</v>
      </c>
      <c r="AF109">
        <v>0.50990122400637583</v>
      </c>
      <c r="AG109">
        <v>0.51059942926067681</v>
      </c>
      <c r="AH109">
        <v>0.51500440606172471</v>
      </c>
      <c r="AI109">
        <v>0.51996055318812773</v>
      </c>
      <c r="AJ109">
        <v>0.5179621660824355</v>
      </c>
      <c r="AK109">
        <v>0.52015967075951486</v>
      </c>
      <c r="AL109">
        <v>0.52517344913632447</v>
      </c>
      <c r="AM109">
        <v>0.52664419348005442</v>
      </c>
      <c r="AN109">
        <v>0.52727977287254979</v>
      </c>
      <c r="AO109">
        <v>0.5268774032119925</v>
      </c>
      <c r="AP109">
        <v>0.52667512334494404</v>
      </c>
      <c r="AQ109">
        <v>0.52744224441634102</v>
      </c>
      <c r="AR109">
        <v>0.52773988962799734</v>
      </c>
      <c r="AS109">
        <v>0.5224801347726008</v>
      </c>
      <c r="AT109">
        <v>0.52883003608293078</v>
      </c>
      <c r="AU109">
        <v>0.53430696948466661</v>
      </c>
      <c r="AV109">
        <v>-1</v>
      </c>
    </row>
    <row r="110" spans="1:48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0.35000000000000014</v>
      </c>
      <c r="G110">
        <v>31.567849621417498</v>
      </c>
      <c r="H110">
        <v>-9.4762566272209963</v>
      </c>
      <c r="I110">
        <v>0.21652193049412494</v>
      </c>
      <c r="J110">
        <v>2.5076889095466666E-4</v>
      </c>
      <c r="K110">
        <v>0.43205363656296342</v>
      </c>
      <c r="L110">
        <v>0.10647592775375163</v>
      </c>
      <c r="M110">
        <v>4.8873282993226038E-3</v>
      </c>
      <c r="N110">
        <v>2.2795868166161247E-3</v>
      </c>
      <c r="O110">
        <v>8.4348024744835648</v>
      </c>
      <c r="P110">
        <v>9.9914892838049944E-3</v>
      </c>
      <c r="Q110">
        <v>1.1555355631104143</v>
      </c>
      <c r="R110">
        <v>5.1789528050508994E-2</v>
      </c>
      <c r="S110">
        <v>0.59435639717027922</v>
      </c>
      <c r="T110">
        <v>0.27974016558714193</v>
      </c>
      <c r="U110">
        <v>3.5028862929007788E-2</v>
      </c>
      <c r="V110">
        <v>0.1438853004594903</v>
      </c>
      <c r="W110">
        <v>0.17671972177777739</v>
      </c>
      <c r="X110">
        <v>0.13330106017292639</v>
      </c>
      <c r="Y110">
        <v>-4.3914458459085585E-2</v>
      </c>
      <c r="Z110">
        <v>3.1126320309509983</v>
      </c>
      <c r="AA110">
        <v>0.11289395908083971</v>
      </c>
      <c r="AB110">
        <v>-1.5347199465253232</v>
      </c>
      <c r="AC110">
        <v>-0.22699120172162995</v>
      </c>
      <c r="AD110">
        <v>2.2156609031537835</v>
      </c>
      <c r="AE110">
        <v>-2.0020460387938508</v>
      </c>
      <c r="AF110">
        <v>0.45048047883760339</v>
      </c>
      <c r="AG110">
        <v>-4.7934228252678217</v>
      </c>
      <c r="AH110">
        <v>-6.3279770933178403</v>
      </c>
      <c r="AI110">
        <v>2.6448022314521311</v>
      </c>
      <c r="AJ110">
        <v>1.3154465286210701</v>
      </c>
      <c r="AK110">
        <v>2.0427380509200694</v>
      </c>
      <c r="AL110">
        <v>5.8949854682628997</v>
      </c>
      <c r="AM110">
        <v>-1.6227724294703856</v>
      </c>
      <c r="AN110">
        <v>-1.9156322670645893</v>
      </c>
      <c r="AO110">
        <v>-4.0993014365119391</v>
      </c>
      <c r="AP110">
        <v>-5.6791181885270818</v>
      </c>
      <c r="AQ110">
        <v>-3.9669073187916997</v>
      </c>
      <c r="AR110">
        <v>-6.6564606909149386</v>
      </c>
      <c r="AS110">
        <v>-6.0791616322921387</v>
      </c>
      <c r="AT110">
        <v>-7.2006256864005227</v>
      </c>
      <c r="AU110">
        <v>-7.1432810733361576</v>
      </c>
      <c r="AV110">
        <v>-1</v>
      </c>
    </row>
    <row r="111" spans="1:48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0.35000000000000014</v>
      </c>
      <c r="G111">
        <v>31.567849621417498</v>
      </c>
      <c r="H111">
        <v>0.79537421165727507</v>
      </c>
      <c r="I111">
        <v>1.965309677566706E-3</v>
      </c>
      <c r="J111">
        <v>2.1404650691495145E-5</v>
      </c>
      <c r="K111">
        <v>7.4671192130121057E-3</v>
      </c>
      <c r="L111">
        <v>1.8753926175280379E-3</v>
      </c>
      <c r="M111">
        <v>3.6904165942728434E-4</v>
      </c>
      <c r="N111">
        <v>2.6950966191043664E-4</v>
      </c>
      <c r="O111">
        <v>0.29457153442630979</v>
      </c>
      <c r="P111">
        <v>3.4997901080785005E-4</v>
      </c>
      <c r="Q111">
        <v>6.5854971695281039E-2</v>
      </c>
      <c r="R111">
        <v>1.2090683515825651E-3</v>
      </c>
      <c r="S111">
        <v>1.4701441100612169E-2</v>
      </c>
      <c r="T111">
        <v>1.5719126688682802E-2</v>
      </c>
      <c r="U111">
        <v>1.0381255271917928E-3</v>
      </c>
      <c r="V111">
        <v>7.4774397564469916E-3</v>
      </c>
      <c r="W111">
        <v>4.1195583145311439E-3</v>
      </c>
      <c r="X111">
        <v>3.6168532234695447E-2</v>
      </c>
      <c r="Y111">
        <v>1.5307345234923839</v>
      </c>
      <c r="Z111">
        <v>1.54889701242759</v>
      </c>
      <c r="AA111">
        <v>1.552782063011473</v>
      </c>
      <c r="AB111">
        <v>1.5624091384798391</v>
      </c>
      <c r="AC111">
        <v>1.5705822192912247</v>
      </c>
      <c r="AD111">
        <v>1.5765143266716644</v>
      </c>
      <c r="AE111">
        <v>1.5836398578997077</v>
      </c>
      <c r="AF111">
        <v>1.58898604022724</v>
      </c>
      <c r="AG111">
        <v>1.5900735634795238</v>
      </c>
      <c r="AH111">
        <v>1.5969176716604712</v>
      </c>
      <c r="AI111">
        <v>1.6045832454535196</v>
      </c>
      <c r="AJ111">
        <v>1.6014967945884118</v>
      </c>
      <c r="AK111">
        <v>1.6048904515817755</v>
      </c>
      <c r="AL111">
        <v>1.6126066090735869</v>
      </c>
      <c r="AM111">
        <v>1.614863076788597</v>
      </c>
      <c r="AN111">
        <v>1.6158372299488528</v>
      </c>
      <c r="AO111">
        <v>1.6152205858119932</v>
      </c>
      <c r="AP111">
        <v>1.6149104966254286</v>
      </c>
      <c r="AQ111">
        <v>1.6160861560054054</v>
      </c>
      <c r="AR111">
        <v>1.6165420850365686</v>
      </c>
      <c r="AS111">
        <v>1.6084662251726809</v>
      </c>
      <c r="AT111">
        <v>1.6182108602442398</v>
      </c>
      <c r="AU111">
        <v>1.6265689367066352</v>
      </c>
      <c r="AV111">
        <v>-1</v>
      </c>
    </row>
    <row r="112" spans="1:48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0.36000000000000015</v>
      </c>
      <c r="I112">
        <v>0.38192418576842152</v>
      </c>
      <c r="J112">
        <v>0.51170944118680928</v>
      </c>
      <c r="K112">
        <v>0.50656982705031794</v>
      </c>
      <c r="L112">
        <v>0.45997575739924906</v>
      </c>
      <c r="M112">
        <v>0.47906645008236309</v>
      </c>
      <c r="N112">
        <v>0.55555757209688106</v>
      </c>
      <c r="O112">
        <v>0.53054519934292643</v>
      </c>
      <c r="P112">
        <v>0.61609387743085997</v>
      </c>
      <c r="Q112">
        <v>0.61971706967175411</v>
      </c>
      <c r="R112">
        <v>0.47880589677103391</v>
      </c>
      <c r="S112">
        <v>0.33780724953659025</v>
      </c>
      <c r="T112">
        <v>0.6407265554768321</v>
      </c>
      <c r="U112">
        <v>0.49611032610149364</v>
      </c>
      <c r="V112">
        <v>0.51807414293325171</v>
      </c>
      <c r="W112">
        <v>0.51525939800677489</v>
      </c>
      <c r="X112">
        <v>0.30900911364378503</v>
      </c>
      <c r="Y112">
        <v>0.46649127340334373</v>
      </c>
      <c r="Z112">
        <v>0.47728420994561571</v>
      </c>
      <c r="AA112">
        <v>0.4800286365621938</v>
      </c>
      <c r="AB112">
        <v>0.48598815327088224</v>
      </c>
      <c r="AC112">
        <v>0.49105152904856181</v>
      </c>
      <c r="AD112">
        <v>0.49473406308139345</v>
      </c>
      <c r="AE112">
        <v>0.49916976369676025</v>
      </c>
      <c r="AF112">
        <v>0.50249855226368501</v>
      </c>
      <c r="AG112">
        <v>0.50309472847449732</v>
      </c>
      <c r="AH112">
        <v>0.50739985557488776</v>
      </c>
      <c r="AI112">
        <v>0.5122381528892429</v>
      </c>
      <c r="AJ112">
        <v>0.51024106042815931</v>
      </c>
      <c r="AK112">
        <v>0.51235845118010881</v>
      </c>
      <c r="AL112">
        <v>0.51710042071543794</v>
      </c>
      <c r="AM112">
        <v>0.51849612977318305</v>
      </c>
      <c r="AN112">
        <v>0.51906008142612692</v>
      </c>
      <c r="AO112">
        <v>0.51859818414082803</v>
      </c>
      <c r="AP112">
        <v>0.51833733033562546</v>
      </c>
      <c r="AQ112">
        <v>0.51896389236923757</v>
      </c>
      <c r="AR112">
        <v>0.51910290155641536</v>
      </c>
      <c r="AS112">
        <v>0.51378038550998228</v>
      </c>
      <c r="AT112">
        <v>0.5195952229861599</v>
      </c>
      <c r="AU112">
        <v>0.52475182141471099</v>
      </c>
      <c r="AV112">
        <v>-1</v>
      </c>
    </row>
    <row r="113" spans="1:48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0.36000000000000015</v>
      </c>
      <c r="G113">
        <v>31.691700483877216</v>
      </c>
      <c r="H113">
        <v>-9.4750845844240796</v>
      </c>
      <c r="I113">
        <v>0.21403184225493629</v>
      </c>
      <c r="J113">
        <v>2.5074900372247424E-4</v>
      </c>
      <c r="K113">
        <v>0.43046052838553939</v>
      </c>
      <c r="L113">
        <v>0.1059364056594588</v>
      </c>
      <c r="M113">
        <v>4.9735100641565798E-3</v>
      </c>
      <c r="N113">
        <v>2.3023555068265181E-3</v>
      </c>
      <c r="O113">
        <v>8.4835451315719972</v>
      </c>
      <c r="P113">
        <v>1.0031523894833069E-2</v>
      </c>
      <c r="Q113">
        <v>1.1629593260364228</v>
      </c>
      <c r="R113">
        <v>5.1881076740127582E-2</v>
      </c>
      <c r="S113">
        <v>0.59802541993212421</v>
      </c>
      <c r="T113">
        <v>0.28230963309264945</v>
      </c>
      <c r="U113">
        <v>3.5213275955981838E-2</v>
      </c>
      <c r="V113">
        <v>0.14341987876190762</v>
      </c>
      <c r="W113">
        <v>0.17635373853016362</v>
      </c>
      <c r="X113">
        <v>0.12530091316299888</v>
      </c>
      <c r="Y113">
        <v>-3.3070732392938923E-2</v>
      </c>
      <c r="Z113">
        <v>3.0719164478873653</v>
      </c>
      <c r="AA113">
        <v>0.11039244581755429</v>
      </c>
      <c r="AB113">
        <v>-1.5135456446052384</v>
      </c>
      <c r="AC113">
        <v>-0.18799509029997757</v>
      </c>
      <c r="AD113">
        <v>2.2167461418721004</v>
      </c>
      <c r="AE113">
        <v>-1.9428595021542996</v>
      </c>
      <c r="AF113">
        <v>0.48291756680947873</v>
      </c>
      <c r="AG113">
        <v>-4.7128928620267452</v>
      </c>
      <c r="AH113">
        <v>-6.2243442833621998</v>
      </c>
      <c r="AI113">
        <v>2.6814057743426307</v>
      </c>
      <c r="AJ113">
        <v>1.3571764793068479</v>
      </c>
      <c r="AK113">
        <v>2.0970459198950908</v>
      </c>
      <c r="AL113">
        <v>5.9063490439583228</v>
      </c>
      <c r="AM113">
        <v>-1.5563617862752257</v>
      </c>
      <c r="AN113">
        <v>-1.8524941888518625</v>
      </c>
      <c r="AO113">
        <v>-4.0287604019453571</v>
      </c>
      <c r="AP113">
        <v>-5.6076868249560308</v>
      </c>
      <c r="AQ113">
        <v>-3.8982004611584387</v>
      </c>
      <c r="AR113">
        <v>-6.5827462520145108</v>
      </c>
      <c r="AS113">
        <v>-6.0128928219248383</v>
      </c>
      <c r="AT113">
        <v>-7.0955869306877108</v>
      </c>
      <c r="AU113">
        <v>-6.9722351314203159</v>
      </c>
      <c r="AV113">
        <v>-1</v>
      </c>
    </row>
    <row r="114" spans="1:48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0.36000000000000015</v>
      </c>
      <c r="G114">
        <v>31.691700483877216</v>
      </c>
      <c r="H114">
        <v>0.79435130337983684</v>
      </c>
      <c r="I114">
        <v>1.9320342897276004E-3</v>
      </c>
      <c r="J114">
        <v>2.1223087032689537E-5</v>
      </c>
      <c r="K114">
        <v>7.3573859102870507E-3</v>
      </c>
      <c r="L114">
        <v>1.848723136090927E-3</v>
      </c>
      <c r="M114">
        <v>3.6409378947995169E-4</v>
      </c>
      <c r="N114">
        <v>2.6810056909793773E-4</v>
      </c>
      <c r="O114">
        <v>0.2908693877280884</v>
      </c>
      <c r="P114">
        <v>3.4644030237027438E-4</v>
      </c>
      <c r="Q114">
        <v>6.5393927352526193E-2</v>
      </c>
      <c r="R114">
        <v>1.1912221621065684E-3</v>
      </c>
      <c r="S114">
        <v>1.4464283934649356E-2</v>
      </c>
      <c r="T114">
        <v>1.5573696023763151E-2</v>
      </c>
      <c r="U114">
        <v>1.0232961041629351E-3</v>
      </c>
      <c r="V114">
        <v>7.4125595321906466E-3</v>
      </c>
      <c r="W114">
        <v>4.0762203282655876E-3</v>
      </c>
      <c r="X114">
        <v>3.5848634637559544E-2</v>
      </c>
      <c r="Y114">
        <v>1.5258061469898883</v>
      </c>
      <c r="Z114">
        <v>1.5433560604120031</v>
      </c>
      <c r="AA114">
        <v>1.5477869173283865</v>
      </c>
      <c r="AB114">
        <v>1.5573651056334414</v>
      </c>
      <c r="AC114">
        <v>1.5654569610942346</v>
      </c>
      <c r="AD114">
        <v>1.5713158989821403</v>
      </c>
      <c r="AE114">
        <v>1.5783442545797199</v>
      </c>
      <c r="AF114">
        <v>1.5835982228150556</v>
      </c>
      <c r="AG114">
        <v>1.5845373536075127</v>
      </c>
      <c r="AH114">
        <v>1.5913025836439436</v>
      </c>
      <c r="AI114">
        <v>1.5988714940952717</v>
      </c>
      <c r="AJ114">
        <v>1.595751643937602</v>
      </c>
      <c r="AK114">
        <v>1.5990592292488548</v>
      </c>
      <c r="AL114">
        <v>1.6064419766850955</v>
      </c>
      <c r="AM114">
        <v>1.6086084946691117</v>
      </c>
      <c r="AN114">
        <v>1.6094830729200627</v>
      </c>
      <c r="AO114">
        <v>1.6087667961838215</v>
      </c>
      <c r="AP114">
        <v>1.6083621421205045</v>
      </c>
      <c r="AQ114">
        <v>1.6093339362041061</v>
      </c>
      <c r="AR114">
        <v>1.6095494591208532</v>
      </c>
      <c r="AS114">
        <v>1.6012766044279583</v>
      </c>
      <c r="AT114">
        <v>1.6103125331609409</v>
      </c>
      <c r="AU114">
        <v>1.6182833864370281</v>
      </c>
      <c r="AV114">
        <v>-1</v>
      </c>
    </row>
    <row r="115" spans="1:48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0.37000000000000016</v>
      </c>
      <c r="I115">
        <v>0.36659296246120848</v>
      </c>
      <c r="J115">
        <v>0.49940832956612352</v>
      </c>
      <c r="K115">
        <v>0.48833306075378718</v>
      </c>
      <c r="L115">
        <v>0.44388766118659023</v>
      </c>
      <c r="M115">
        <v>0.46303163064352593</v>
      </c>
      <c r="N115">
        <v>0.54559938583724799</v>
      </c>
      <c r="O115">
        <v>0.5135996971075929</v>
      </c>
      <c r="P115">
        <v>0.59926131389081694</v>
      </c>
      <c r="Q115">
        <v>0.60646357531617168</v>
      </c>
      <c r="R115">
        <v>0.46153748605719674</v>
      </c>
      <c r="S115">
        <v>0.32478306733139745</v>
      </c>
      <c r="T115">
        <v>0.62424939759697939</v>
      </c>
      <c r="U115">
        <v>0.47865932307594289</v>
      </c>
      <c r="V115">
        <v>0.50542563247264582</v>
      </c>
      <c r="W115">
        <v>0.50085920538792905</v>
      </c>
      <c r="X115">
        <v>0.30142177484250976</v>
      </c>
      <c r="Y115">
        <v>0.45992983425156653</v>
      </c>
      <c r="Z115">
        <v>0.47024122120941192</v>
      </c>
      <c r="AA115">
        <v>0.4732760265669782</v>
      </c>
      <c r="AB115">
        <v>0.47913973739542232</v>
      </c>
      <c r="AC115">
        <v>0.48409850287018158</v>
      </c>
      <c r="AD115">
        <v>0.48769711182549708</v>
      </c>
      <c r="AE115">
        <v>0.49202562278573814</v>
      </c>
      <c r="AF115">
        <v>0.49526228841349229</v>
      </c>
      <c r="AG115">
        <v>0.4957652751391225</v>
      </c>
      <c r="AH115">
        <v>0.49997351173139098</v>
      </c>
      <c r="AI115">
        <v>0.5046986120950917</v>
      </c>
      <c r="AJ115">
        <v>0.50270872243035314</v>
      </c>
      <c r="AK115">
        <v>0.50475054060267743</v>
      </c>
      <c r="AL115">
        <v>0.50923386508541502</v>
      </c>
      <c r="AM115">
        <v>0.51055980713247218</v>
      </c>
      <c r="AN115">
        <v>0.51105815705840485</v>
      </c>
      <c r="AO115">
        <v>0.5105429018265919</v>
      </c>
      <c r="AP115">
        <v>0.51022936388039997</v>
      </c>
      <c r="AQ115">
        <v>0.51072651013780967</v>
      </c>
      <c r="AR115">
        <v>0.51071971504116453</v>
      </c>
      <c r="AS115">
        <v>0.50534871598527553</v>
      </c>
      <c r="AT115">
        <v>0.51065389701853769</v>
      </c>
      <c r="AU115">
        <v>0.51550792994571815</v>
      </c>
      <c r="AV115">
        <v>-1</v>
      </c>
    </row>
    <row r="116" spans="1:48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0.37000000000000016</v>
      </c>
      <c r="G116">
        <v>31.812827121332312</v>
      </c>
      <c r="H116">
        <v>-9.4704874479324594</v>
      </c>
      <c r="I116">
        <v>0.21164349033700541</v>
      </c>
      <c r="J116">
        <v>2.5073048204208388E-4</v>
      </c>
      <c r="K116">
        <v>0.42888549024219585</v>
      </c>
      <c r="L116">
        <v>0.10541183368984791</v>
      </c>
      <c r="M116">
        <v>5.0572716788460821E-3</v>
      </c>
      <c r="N116">
        <v>2.3242865649353356E-3</v>
      </c>
      <c r="O116">
        <v>8.5301432899234158</v>
      </c>
      <c r="P116">
        <v>1.0069286737361334E-2</v>
      </c>
      <c r="Q116">
        <v>1.1701181468113069</v>
      </c>
      <c r="R116">
        <v>5.196376278490631E-2</v>
      </c>
      <c r="S116">
        <v>0.60150402305588635</v>
      </c>
      <c r="T116">
        <v>0.28480548443531023</v>
      </c>
      <c r="U116">
        <v>3.538726667509056E-2</v>
      </c>
      <c r="V116">
        <v>0.14297132267627527</v>
      </c>
      <c r="W116">
        <v>0.17598150270382051</v>
      </c>
      <c r="X116">
        <v>0.1176594257577622</v>
      </c>
      <c r="Y116">
        <v>-2.2139691636029159E-2</v>
      </c>
      <c r="Z116">
        <v>3.0329235626890449</v>
      </c>
      <c r="AA116">
        <v>0.10865214901691879</v>
      </c>
      <c r="AB116">
        <v>-1.4922154658300875</v>
      </c>
      <c r="AC116">
        <v>-0.15030490075350761</v>
      </c>
      <c r="AD116">
        <v>2.2179015675329263</v>
      </c>
      <c r="AE116">
        <v>-1.885913400392756</v>
      </c>
      <c r="AF116">
        <v>0.51388932244572882</v>
      </c>
      <c r="AG116">
        <v>-4.634696224309601</v>
      </c>
      <c r="AH116">
        <v>-6.1238816406395777</v>
      </c>
      <c r="AI116">
        <v>2.7157028044327327</v>
      </c>
      <c r="AJ116">
        <v>1.3955961208495309</v>
      </c>
      <c r="AK116">
        <v>2.1469809642753983</v>
      </c>
      <c r="AL116">
        <v>5.9143373416764726</v>
      </c>
      <c r="AM116">
        <v>-1.4940509588909121</v>
      </c>
      <c r="AN116">
        <v>-1.7931178453589949</v>
      </c>
      <c r="AO116">
        <v>-3.9617503414098167</v>
      </c>
      <c r="AP116">
        <v>-5.5395082186602584</v>
      </c>
      <c r="AQ116">
        <v>-3.8334114316096466</v>
      </c>
      <c r="AR116">
        <v>-6.5123809034508806</v>
      </c>
      <c r="AS116">
        <v>-5.9499851900062106</v>
      </c>
      <c r="AT116">
        <v>-6.9958337427603015</v>
      </c>
      <c r="AU116">
        <v>-6.8096993227449909</v>
      </c>
      <c r="AV116">
        <v>-1</v>
      </c>
    </row>
    <row r="117" spans="1:48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0.37000000000000016</v>
      </c>
      <c r="G117">
        <v>31.812827121332312</v>
      </c>
      <c r="H117">
        <v>0.79336673202770935</v>
      </c>
      <c r="I117">
        <v>1.9000937685603916E-3</v>
      </c>
      <c r="J117">
        <v>2.1046576077314766E-5</v>
      </c>
      <c r="K117">
        <v>7.2513465924692946E-3</v>
      </c>
      <c r="L117">
        <v>1.8230461541462488E-3</v>
      </c>
      <c r="M117">
        <v>3.5931673499225357E-4</v>
      </c>
      <c r="N117">
        <v>2.6670236033277703E-4</v>
      </c>
      <c r="O117">
        <v>0.28728035200762225</v>
      </c>
      <c r="P117">
        <v>3.4298079780613501E-4</v>
      </c>
      <c r="Q117">
        <v>6.4938129478914627E-2</v>
      </c>
      <c r="R117">
        <v>1.1740138819686782E-3</v>
      </c>
      <c r="S117">
        <v>1.4236914203464675E-2</v>
      </c>
      <c r="T117">
        <v>1.54308951453145E-2</v>
      </c>
      <c r="U117">
        <v>1.0089791019518054E-3</v>
      </c>
      <c r="V117">
        <v>7.3494965430784646E-3</v>
      </c>
      <c r="W117">
        <v>4.0342168808503729E-3</v>
      </c>
      <c r="X117">
        <v>3.5541111793878574E-2</v>
      </c>
      <c r="Y117">
        <v>1.5208280423265406</v>
      </c>
      <c r="Z117">
        <v>1.5377816320473641</v>
      </c>
      <c r="AA117">
        <v>1.5427358579424753</v>
      </c>
      <c r="AB117">
        <v>1.552263394810955</v>
      </c>
      <c r="AC117">
        <v>1.5602751463556299</v>
      </c>
      <c r="AD117">
        <v>1.5660636626000231</v>
      </c>
      <c r="AE117">
        <v>1.5729980373977945</v>
      </c>
      <c r="AF117">
        <v>1.5781633407549955</v>
      </c>
      <c r="AG117">
        <v>1.5789645260947434</v>
      </c>
      <c r="AH117">
        <v>1.5856517787039317</v>
      </c>
      <c r="AI117">
        <v>1.5931269196414581</v>
      </c>
      <c r="AJ117">
        <v>1.5899831843028371</v>
      </c>
      <c r="AK117">
        <v>1.5932088760541239</v>
      </c>
      <c r="AL117">
        <v>1.6002688795917352</v>
      </c>
      <c r="AM117">
        <v>1.6023509135142902</v>
      </c>
      <c r="AN117">
        <v>1.6031327383703116</v>
      </c>
      <c r="AO117">
        <v>1.6023243853229037</v>
      </c>
      <c r="AP117">
        <v>1.6018322947938957</v>
      </c>
      <c r="AQ117">
        <v>1.602612484155604</v>
      </c>
      <c r="AR117">
        <v>1.6026018229281953</v>
      </c>
      <c r="AS117">
        <v>1.5941526453680201</v>
      </c>
      <c r="AT117">
        <v>1.6024985534845635</v>
      </c>
      <c r="AU117">
        <v>1.6100968340946766</v>
      </c>
      <c r="AV117">
        <v>-1</v>
      </c>
    </row>
    <row r="118" spans="1:48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0.38000000000000017</v>
      </c>
      <c r="I118">
        <v>0.35221798164067392</v>
      </c>
      <c r="J118">
        <v>0.48765143059888644</v>
      </c>
      <c r="K118">
        <v>0.47110347952860548</v>
      </c>
      <c r="L118">
        <v>0.42872021239961944</v>
      </c>
      <c r="M118">
        <v>0.44786907391083025</v>
      </c>
      <c r="N118">
        <v>0.53593807005191285</v>
      </c>
      <c r="O118">
        <v>0.49751206119270286</v>
      </c>
      <c r="P118">
        <v>0.583144912833366</v>
      </c>
      <c r="Q118">
        <v>0.59364603070286726</v>
      </c>
      <c r="R118">
        <v>0.44524946699983836</v>
      </c>
      <c r="S118">
        <v>0.31256988173973432</v>
      </c>
      <c r="T118">
        <v>0.60841362124861464</v>
      </c>
      <c r="U118">
        <v>0.46217493840522272</v>
      </c>
      <c r="V118">
        <v>0.49334118827456425</v>
      </c>
      <c r="W118">
        <v>0.48715778224961459</v>
      </c>
      <c r="X118">
        <v>0.2942259149937011</v>
      </c>
      <c r="Y118">
        <v>0.45351187550288447</v>
      </c>
      <c r="Z118">
        <v>0.46336214712917712</v>
      </c>
      <c r="AA118">
        <v>0.46666809056804803</v>
      </c>
      <c r="AB118">
        <v>0.47243730290708702</v>
      </c>
      <c r="AC118">
        <v>0.47729453798822591</v>
      </c>
      <c r="AD118">
        <v>0.4808126975114389</v>
      </c>
      <c r="AE118">
        <v>0.48503833235196347</v>
      </c>
      <c r="AF118">
        <v>0.48818703160741644</v>
      </c>
      <c r="AG118">
        <v>0.48860483248005537</v>
      </c>
      <c r="AH118">
        <v>0.49271905047669901</v>
      </c>
      <c r="AI118">
        <v>0.49733535761757541</v>
      </c>
      <c r="AJ118">
        <v>0.49535771062482786</v>
      </c>
      <c r="AK118">
        <v>0.49732814034426437</v>
      </c>
      <c r="AL118">
        <v>0.50156527944663543</v>
      </c>
      <c r="AM118">
        <v>0.50282625851805207</v>
      </c>
      <c r="AN118">
        <v>0.50326446728028695</v>
      </c>
      <c r="AO118">
        <v>0.50270140601465019</v>
      </c>
      <c r="AP118">
        <v>0.5023404835243237</v>
      </c>
      <c r="AQ118">
        <v>0.50271840919652711</v>
      </c>
      <c r="AR118">
        <v>0.50257757463162867</v>
      </c>
      <c r="AS118">
        <v>0.49717077438394358</v>
      </c>
      <c r="AT118">
        <v>0.50199041841780934</v>
      </c>
      <c r="AU118">
        <v>0.50655860737941349</v>
      </c>
      <c r="AV118">
        <v>-1</v>
      </c>
    </row>
    <row r="119" spans="1:48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0.38000000000000017</v>
      </c>
      <c r="G119">
        <v>31.931397170678526</v>
      </c>
      <c r="H119">
        <v>-9.4626323779637449</v>
      </c>
      <c r="I119">
        <v>0.20935035561891405</v>
      </c>
      <c r="J119">
        <v>2.5071330078631411E-4</v>
      </c>
      <c r="K119">
        <v>0.42732927120930936</v>
      </c>
      <c r="L119">
        <v>0.10490148644307631</v>
      </c>
      <c r="M119">
        <v>5.1386904790139479E-3</v>
      </c>
      <c r="N119">
        <v>2.345415306670619E-3</v>
      </c>
      <c r="O119">
        <v>8.5747139658626637</v>
      </c>
      <c r="P119">
        <v>1.0104913204142755E-2</v>
      </c>
      <c r="Q119">
        <v>1.1770252121237406</v>
      </c>
      <c r="R119">
        <v>5.2038253170628469E-2</v>
      </c>
      <c r="S119">
        <v>0.60480440759005794</v>
      </c>
      <c r="T119">
        <v>0.28723012344545185</v>
      </c>
      <c r="U119">
        <v>3.5551519805722402E-2</v>
      </c>
      <c r="V119">
        <v>0.14253867277867197</v>
      </c>
      <c r="W119">
        <v>0.17560389238722793</v>
      </c>
      <c r="X119">
        <v>0.11035358950016098</v>
      </c>
      <c r="Y119">
        <v>-1.1147524533728177E-2</v>
      </c>
      <c r="Z119">
        <v>2.9955571499253022</v>
      </c>
      <c r="AA119">
        <v>0.10760672071509882</v>
      </c>
      <c r="AB119">
        <v>-1.4707760085198121</v>
      </c>
      <c r="AC119">
        <v>-0.11386406391098348</v>
      </c>
      <c r="AD119">
        <v>2.2191023025702341</v>
      </c>
      <c r="AE119">
        <v>-1.8310829746646762</v>
      </c>
      <c r="AF119">
        <v>0.54348009404652131</v>
      </c>
      <c r="AG119">
        <v>-4.558726705612842</v>
      </c>
      <c r="AH119">
        <v>-6.0264311705383955</v>
      </c>
      <c r="AI119">
        <v>2.7478369775759219</v>
      </c>
      <c r="AJ119">
        <v>1.4309515117334159</v>
      </c>
      <c r="AK119">
        <v>2.1928710952842119</v>
      </c>
      <c r="AL119">
        <v>5.9192437515275227</v>
      </c>
      <c r="AM119">
        <v>-1.4355315151715768</v>
      </c>
      <c r="AN119">
        <v>-1.73721757298624</v>
      </c>
      <c r="AO119">
        <v>-3.8980074540356271</v>
      </c>
      <c r="AP119">
        <v>-5.4743318569714523</v>
      </c>
      <c r="AQ119">
        <v>-3.7722233293647274</v>
      </c>
      <c r="AR119">
        <v>-6.4450937536736319</v>
      </c>
      <c r="AS119">
        <v>-5.8901497160003453</v>
      </c>
      <c r="AT119">
        <v>-6.9009475098314201</v>
      </c>
      <c r="AU119">
        <v>-6.6550658370839422</v>
      </c>
      <c r="AV119">
        <v>-1</v>
      </c>
    </row>
    <row r="120" spans="1:48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0.38000000000000017</v>
      </c>
      <c r="G120">
        <v>31.931397170678526</v>
      </c>
      <c r="H120">
        <v>0.79241986365185901</v>
      </c>
      <c r="I120">
        <v>1.8694092626022026E-3</v>
      </c>
      <c r="J120">
        <v>2.0874879168194311E-5</v>
      </c>
      <c r="K120">
        <v>7.1488208216523227E-3</v>
      </c>
      <c r="L120">
        <v>1.7983067034778024E-3</v>
      </c>
      <c r="M120">
        <v>3.5470173153535033E-4</v>
      </c>
      <c r="N120">
        <v>2.6531565912090295E-4</v>
      </c>
      <c r="O120">
        <v>0.2837990961447644</v>
      </c>
      <c r="P120">
        <v>3.395983621982687E-4</v>
      </c>
      <c r="Q120">
        <v>6.4487695016568883E-2</v>
      </c>
      <c r="R120">
        <v>1.157409659292742E-3</v>
      </c>
      <c r="S120">
        <v>1.4018721202008652E-2</v>
      </c>
      <c r="T120">
        <v>1.5290693209093952E-2</v>
      </c>
      <c r="U120">
        <v>9.951482011748326E-4</v>
      </c>
      <c r="V120">
        <v>7.2881667807886165E-3</v>
      </c>
      <c r="W120">
        <v>3.9934834675426573E-3</v>
      </c>
      <c r="X120">
        <v>3.5245186679204024E-2</v>
      </c>
      <c r="Y120">
        <v>1.5158083987824607</v>
      </c>
      <c r="Z120">
        <v>1.5321816384044749</v>
      </c>
      <c r="AA120">
        <v>1.5376377412730893</v>
      </c>
      <c r="AB120">
        <v>1.5471131157869342</v>
      </c>
      <c r="AC120">
        <v>1.5550458887164198</v>
      </c>
      <c r="AD120">
        <v>1.5607665229283094</v>
      </c>
      <c r="AE120">
        <v>1.5676099384339917</v>
      </c>
      <c r="AF120">
        <v>1.5726898952401658</v>
      </c>
      <c r="AG120">
        <v>1.5733627220916853</v>
      </c>
      <c r="AH120">
        <v>1.5799729593667864</v>
      </c>
      <c r="AI120">
        <v>1.5873571232210004</v>
      </c>
      <c r="AJ120">
        <v>1.5841979279302685</v>
      </c>
      <c r="AK120">
        <v>1.5873456054075281</v>
      </c>
      <c r="AL120">
        <v>1.5940932018694625</v>
      </c>
      <c r="AM120">
        <v>1.5960957890003074</v>
      </c>
      <c r="AN120">
        <v>1.596791129417904</v>
      </c>
      <c r="AO120">
        <v>1.5958976202260522</v>
      </c>
      <c r="AP120">
        <v>1.5953246172864382</v>
      </c>
      <c r="AQ120">
        <v>1.5959246095160351</v>
      </c>
      <c r="AR120">
        <v>1.595701047888308</v>
      </c>
      <c r="AS120">
        <v>1.5870944493713426</v>
      </c>
      <c r="AT120">
        <v>1.59476865491742</v>
      </c>
      <c r="AU120">
        <v>1.6020085395542729</v>
      </c>
      <c r="AV120">
        <v>-1</v>
      </c>
    </row>
    <row r="121" spans="1:48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0.39000000000000018</v>
      </c>
      <c r="I121">
        <v>0.33871994130415745</v>
      </c>
      <c r="J121">
        <v>0.47640262652791254</v>
      </c>
      <c r="K121">
        <v>0.45480694930274573</v>
      </c>
      <c r="L121">
        <v>0.41440175723561734</v>
      </c>
      <c r="M121">
        <v>0.43351410470726703</v>
      </c>
      <c r="N121">
        <v>0.52656051951956806</v>
      </c>
      <c r="O121">
        <v>0.48222232709468288</v>
      </c>
      <c r="P121">
        <v>0.56770312662723965</v>
      </c>
      <c r="Q121">
        <v>0.58124479809692153</v>
      </c>
      <c r="R121">
        <v>0.42986686829233578</v>
      </c>
      <c r="S121">
        <v>0.30109926782632684</v>
      </c>
      <c r="T121">
        <v>0.59318584001915431</v>
      </c>
      <c r="U121">
        <v>0.44658485985343593</v>
      </c>
      <c r="V121">
        <v>0.48178347375001235</v>
      </c>
      <c r="W121">
        <v>0.47410673854612911</v>
      </c>
      <c r="X121">
        <v>0.2873912612884208</v>
      </c>
      <c r="Y121">
        <v>0.44723283486024301</v>
      </c>
      <c r="Z121">
        <v>0.45664150909946277</v>
      </c>
      <c r="AA121">
        <v>0.46020052312912935</v>
      </c>
      <c r="AB121">
        <v>0.46587661163471261</v>
      </c>
      <c r="AC121">
        <v>0.4706352746511519</v>
      </c>
      <c r="AD121">
        <v>0.47407621796479088</v>
      </c>
      <c r="AE121">
        <v>0.47820303071896969</v>
      </c>
      <c r="AF121">
        <v>0.48126763983046478</v>
      </c>
      <c r="AG121">
        <v>0.48160751472545177</v>
      </c>
      <c r="AH121">
        <v>0.48563049855720264</v>
      </c>
      <c r="AI121">
        <v>0.49014218073269794</v>
      </c>
      <c r="AJ121">
        <v>0.48818106265202149</v>
      </c>
      <c r="AK121">
        <v>0.49008396666955284</v>
      </c>
      <c r="AL121">
        <v>0.49408671858071435</v>
      </c>
      <c r="AM121">
        <v>0.49528712310650297</v>
      </c>
      <c r="AN121">
        <v>0.49567014700398215</v>
      </c>
      <c r="AO121">
        <v>0.49506428372812544</v>
      </c>
      <c r="AP121">
        <v>0.49466075280063032</v>
      </c>
      <c r="AQ121">
        <v>0.49492879728799105</v>
      </c>
      <c r="AR121">
        <v>0.49466472152777619</v>
      </c>
      <c r="AS121">
        <v>0.48923338781759684</v>
      </c>
      <c r="AT121">
        <v>0.49359040819961314</v>
      </c>
      <c r="AU121">
        <v>0.49788848562138277</v>
      </c>
      <c r="AV121">
        <v>-1</v>
      </c>
    </row>
    <row r="122" spans="1:48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0.39000000000000018</v>
      </c>
      <c r="G122">
        <v>32.047565566401744</v>
      </c>
      <c r="H122">
        <v>-9.4516767370398167</v>
      </c>
      <c r="I122">
        <v>0.20714647334565406</v>
      </c>
      <c r="J122">
        <v>2.5069742325894908E-4</v>
      </c>
      <c r="K122">
        <v>0.42579242868676315</v>
      </c>
      <c r="L122">
        <v>0.10440468605480623</v>
      </c>
      <c r="M122">
        <v>5.217842210944533E-3</v>
      </c>
      <c r="N122">
        <v>2.3657752658265531E-3</v>
      </c>
      <c r="O122">
        <v>8.6173656636335032</v>
      </c>
      <c r="P122">
        <v>1.0138528614516034E-2</v>
      </c>
      <c r="Q122">
        <v>1.183692746863279</v>
      </c>
      <c r="R122">
        <v>5.2105153846308178E-2</v>
      </c>
      <c r="S122">
        <v>0.60793773659206429</v>
      </c>
      <c r="T122">
        <v>0.28958587224730659</v>
      </c>
      <c r="U122">
        <v>3.5706662382434841E-2</v>
      </c>
      <c r="V122">
        <v>0.14212103558024594</v>
      </c>
      <c r="W122">
        <v>0.17522169405948573</v>
      </c>
      <c r="X122">
        <v>0.10336237450791487</v>
      </c>
      <c r="Y122">
        <v>-1.1732525859067605E-4</v>
      </c>
      <c r="Z122">
        <v>2.9597275348930956</v>
      </c>
      <c r="AA122">
        <v>0.10719579253423273</v>
      </c>
      <c r="AB122">
        <v>-1.449268378093002</v>
      </c>
      <c r="AC122">
        <v>-7.8619108872106575E-2</v>
      </c>
      <c r="AD122">
        <v>2.220326954576362</v>
      </c>
      <c r="AE122">
        <v>-1.7782531080933484</v>
      </c>
      <c r="AF122">
        <v>0.5717676110620189</v>
      </c>
      <c r="AG122">
        <v>-4.4848850796725905</v>
      </c>
      <c r="AH122">
        <v>-5.9318463643820225</v>
      </c>
      <c r="AI122">
        <v>2.7779406429390896</v>
      </c>
      <c r="AJ122">
        <v>1.4634669426688711</v>
      </c>
      <c r="AK122">
        <v>2.2350149763859779</v>
      </c>
      <c r="AL122">
        <v>5.9213340066531925</v>
      </c>
      <c r="AM122">
        <v>-1.3805233127913557</v>
      </c>
      <c r="AN122">
        <v>-1.6845342875713731</v>
      </c>
      <c r="AO122">
        <v>-3.8372928044416263</v>
      </c>
      <c r="AP122">
        <v>-5.4119318713252014</v>
      </c>
      <c r="AQ122">
        <v>-3.7143505770633896</v>
      </c>
      <c r="AR122">
        <v>-6.3806416047176961</v>
      </c>
      <c r="AS122">
        <v>-5.8331279360175587</v>
      </c>
      <c r="AT122">
        <v>-6.8105512499237442</v>
      </c>
      <c r="AU122">
        <v>-6.5077824240531195</v>
      </c>
      <c r="AV122">
        <v>-1</v>
      </c>
    </row>
    <row r="123" spans="1:48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0.39000000000000018</v>
      </c>
      <c r="G123">
        <v>32.047565566401744</v>
      </c>
      <c r="H123">
        <v>0.79151003098869044</v>
      </c>
      <c r="I123">
        <v>1.8399081110395522E-3</v>
      </c>
      <c r="J123">
        <v>2.0707773957085483E-5</v>
      </c>
      <c r="K123">
        <v>7.04963976328028E-3</v>
      </c>
      <c r="L123">
        <v>1.7744538177719364E-3</v>
      </c>
      <c r="M123">
        <v>3.5024061782132013E-4</v>
      </c>
      <c r="N123">
        <v>2.6394099459294056E-4</v>
      </c>
      <c r="O123">
        <v>0.28042064336917388</v>
      </c>
      <c r="P123">
        <v>3.3629089381962264E-4</v>
      </c>
      <c r="Q123">
        <v>6.4042714670821232E-2</v>
      </c>
      <c r="R123">
        <v>1.1413780285430932E-3</v>
      </c>
      <c r="S123">
        <v>1.3809145556118067E-2</v>
      </c>
      <c r="T123">
        <v>1.515305575663334E-2</v>
      </c>
      <c r="U123">
        <v>9.8177888403373141E-4</v>
      </c>
      <c r="V123">
        <v>7.2284917050852429E-3</v>
      </c>
      <c r="W123">
        <v>3.9539598552182408E-3</v>
      </c>
      <c r="X123">
        <v>3.4960147507934303E-2</v>
      </c>
      <c r="Y123">
        <v>1.5107546537121948</v>
      </c>
      <c r="Z123">
        <v>1.5265632164501739</v>
      </c>
      <c r="AA123">
        <v>1.5325006035267985</v>
      </c>
      <c r="AB123">
        <v>1.5419225301948107</v>
      </c>
      <c r="AC123">
        <v>1.5497774509600286</v>
      </c>
      <c r="AD123">
        <v>1.5554325568496237</v>
      </c>
      <c r="AE123">
        <v>1.5621878737274093</v>
      </c>
      <c r="AF123">
        <v>1.5671855934051961</v>
      </c>
      <c r="AG123">
        <v>1.5677388749768675</v>
      </c>
      <c r="AH123">
        <v>1.5742731084864197</v>
      </c>
      <c r="AI123">
        <v>1.5815689843188934</v>
      </c>
      <c r="AJ123">
        <v>1.5784017887703548</v>
      </c>
      <c r="AK123">
        <v>1.5814750602553538</v>
      </c>
      <c r="AL123">
        <v>1.5879202611912919</v>
      </c>
      <c r="AM123">
        <v>1.5898480506205959</v>
      </c>
      <c r="AN123">
        <v>1.5904626760398539</v>
      </c>
      <c r="AO123">
        <v>1.5894903584929247</v>
      </c>
      <c r="AP123">
        <v>1.5888424231668308</v>
      </c>
      <c r="AQ123">
        <v>1.5892728421686375</v>
      </c>
      <c r="AR123">
        <v>1.5888487968980918</v>
      </c>
      <c r="AS123">
        <v>1.5801020777654278</v>
      </c>
      <c r="AT123">
        <v>1.5871225274212277</v>
      </c>
      <c r="AU123">
        <v>1.5940177076119035</v>
      </c>
      <c r="AV123">
        <v>-1</v>
      </c>
    </row>
    <row r="124" spans="1:48" x14ac:dyDescent="0.35">
      <c r="A124" t="str">
        <f t="shared" si="1"/>
        <v>RIDGEVIF0.4</v>
      </c>
      <c r="B124" t="s">
        <v>375</v>
      </c>
      <c r="C124" t="s">
        <v>378</v>
      </c>
      <c r="D124" t="s">
        <v>28</v>
      </c>
      <c r="E124">
        <v>0.40000000000000019</v>
      </c>
      <c r="I124">
        <v>0.32602767773425761</v>
      </c>
      <c r="J124">
        <v>0.46562897766626682</v>
      </c>
      <c r="K124">
        <v>0.43937612879374027</v>
      </c>
      <c r="L124">
        <v>0.40086759961072821</v>
      </c>
      <c r="M124">
        <v>0.41990807954048986</v>
      </c>
      <c r="N124">
        <v>0.51745443005231717</v>
      </c>
      <c r="O124">
        <v>0.46767590663980163</v>
      </c>
      <c r="P124">
        <v>0.55289747646259901</v>
      </c>
      <c r="Q124">
        <v>0.5692413868624725</v>
      </c>
      <c r="R124">
        <v>0.41532187371796936</v>
      </c>
      <c r="S124">
        <v>0.29031001615596758</v>
      </c>
      <c r="T124">
        <v>0.57853485498216062</v>
      </c>
      <c r="U124">
        <v>0.43182354757263619</v>
      </c>
      <c r="V124">
        <v>0.47071840334897863</v>
      </c>
      <c r="W124">
        <v>0.46166200298541687</v>
      </c>
      <c r="X124">
        <v>0.28089055553378761</v>
      </c>
      <c r="Y124">
        <v>0.44108836731802098</v>
      </c>
      <c r="Z124">
        <v>0.45007408654246256</v>
      </c>
      <c r="AA124">
        <v>0.45386919574163903</v>
      </c>
      <c r="AB124">
        <v>0.45945358756272214</v>
      </c>
      <c r="AC124">
        <v>0.4641165217268563</v>
      </c>
      <c r="AD124">
        <v>0.46748326384410543</v>
      </c>
      <c r="AE124">
        <v>0.47151506985801633</v>
      </c>
      <c r="AF124">
        <v>0.47449921080761986</v>
      </c>
      <c r="AG124">
        <v>0.47476775618002481</v>
      </c>
      <c r="AH124">
        <v>0.4787022032365596</v>
      </c>
      <c r="AI124">
        <v>0.48311320667305913</v>
      </c>
      <c r="AJ124">
        <v>0.48117224887297522</v>
      </c>
      <c r="AK124">
        <v>0.48301120006944909</v>
      </c>
      <c r="AL124">
        <v>0.48679074125106614</v>
      </c>
      <c r="AM124">
        <v>0.48793458681906277</v>
      </c>
      <c r="AN124">
        <v>0.48826693148514744</v>
      </c>
      <c r="AO124">
        <v>0.48762278315554303</v>
      </c>
      <c r="AP124">
        <v>0.48718095452711635</v>
      </c>
      <c r="AQ124">
        <v>0.48734768347811863</v>
      </c>
      <c r="AR124">
        <v>0.4869702878787931</v>
      </c>
      <c r="AS124">
        <v>0.48152443352843433</v>
      </c>
      <c r="AT124">
        <v>0.48544061175941788</v>
      </c>
      <c r="AU124">
        <v>0.48948337838067957</v>
      </c>
      <c r="AV124">
        <v>-1</v>
      </c>
    </row>
    <row r="125" spans="1:48" x14ac:dyDescent="0.35">
      <c r="A125" t="str">
        <f t="shared" si="1"/>
        <v>RIDGE0.4</v>
      </c>
      <c r="B125" t="s">
        <v>375</v>
      </c>
      <c r="C125" t="s">
        <v>379</v>
      </c>
      <c r="D125" t="s">
        <v>28</v>
      </c>
      <c r="E125">
        <v>0.40000000000000019</v>
      </c>
      <c r="G125">
        <v>32.161475723950446</v>
      </c>
      <c r="H125">
        <v>-9.4377687523654661</v>
      </c>
      <c r="I125">
        <v>0.20502637487828074</v>
      </c>
      <c r="J125">
        <v>2.5068280350647241E-4</v>
      </c>
      <c r="K125">
        <v>0.42427535931307175</v>
      </c>
      <c r="L125">
        <v>0.10392079831213709</v>
      </c>
      <c r="M125">
        <v>5.2948008026158389E-3</v>
      </c>
      <c r="N125">
        <v>2.3853982917431574E-3</v>
      </c>
      <c r="O125">
        <v>8.6581991486797971</v>
      </c>
      <c r="P125">
        <v>1.017024911981043E-2</v>
      </c>
      <c r="Q125">
        <v>1.1901321070425954</v>
      </c>
      <c r="R125">
        <v>5.2165016392694642E-2</v>
      </c>
      <c r="S125">
        <v>0.61091424555879226</v>
      </c>
      <c r="T125">
        <v>0.29187497222166087</v>
      </c>
      <c r="U125">
        <v>3.5853269671991497E-2</v>
      </c>
      <c r="V125">
        <v>0.14171757826672451</v>
      </c>
      <c r="W125">
        <v>0.17483561287350596</v>
      </c>
      <c r="X125">
        <v>9.6666517581597583E-2</v>
      </c>
      <c r="Y125">
        <v>1.0930531304912389E-2</v>
      </c>
      <c r="Z125">
        <v>2.9253510626332053</v>
      </c>
      <c r="AA125">
        <v>0.10736435879295633</v>
      </c>
      <c r="AB125">
        <v>-1.4277288470048359</v>
      </c>
      <c r="AC125">
        <v>-4.4519466340625279E-2</v>
      </c>
      <c r="AD125">
        <v>2.2215571468761328</v>
      </c>
      <c r="AE125">
        <v>-1.7273173662803762</v>
      </c>
      <c r="AF125">
        <v>0.59882365553721584</v>
      </c>
      <c r="AG125">
        <v>-4.4130784895137909</v>
      </c>
      <c r="AH125">
        <v>-5.839991093828834</v>
      </c>
      <c r="AI125">
        <v>2.8061359664360053</v>
      </c>
      <c r="AJ125">
        <v>1.4933472415522751</v>
      </c>
      <c r="AK125">
        <v>2.2736851434921106</v>
      </c>
      <c r="AL125">
        <v>5.9208492143904135</v>
      </c>
      <c r="AM125">
        <v>-1.3287714047612842</v>
      </c>
      <c r="AN125">
        <v>-1.6348325397614278</v>
      </c>
      <c r="AO125">
        <v>-3.7793895249589156</v>
      </c>
      <c r="AP125">
        <v>-5.3521041645982139</v>
      </c>
      <c r="AQ125">
        <v>-3.6595352807112396</v>
      </c>
      <c r="AR125">
        <v>-6.3188056371258323</v>
      </c>
      <c r="AS125">
        <v>-5.7786882054806439</v>
      </c>
      <c r="AT125">
        <v>-6.7243047159562126</v>
      </c>
      <c r="AU125">
        <v>-6.3673462397327185</v>
      </c>
      <c r="AV125">
        <v>-1</v>
      </c>
    </row>
    <row r="126" spans="1:48" x14ac:dyDescent="0.35">
      <c r="A126" t="str">
        <f t="shared" si="1"/>
        <v>RIDGESEB0.4</v>
      </c>
      <c r="B126" t="s">
        <v>375</v>
      </c>
      <c r="C126" t="s">
        <v>380</v>
      </c>
      <c r="D126" t="s">
        <v>28</v>
      </c>
      <c r="E126">
        <v>0.40000000000000019</v>
      </c>
      <c r="G126">
        <v>32.161475723950446</v>
      </c>
      <c r="H126">
        <v>0.79063654188680921</v>
      </c>
      <c r="I126">
        <v>1.8115232395101268E-3</v>
      </c>
      <c r="J126">
        <v>2.0545052975168161E-5</v>
      </c>
      <c r="K126">
        <v>6.953645261855078E-3</v>
      </c>
      <c r="L126">
        <v>1.7514401761665711E-3</v>
      </c>
      <c r="M126">
        <v>3.4592578337787875E-4</v>
      </c>
      <c r="N126">
        <v>2.625788126671956E-4</v>
      </c>
      <c r="O126">
        <v>0.27714034027575596</v>
      </c>
      <c r="P126">
        <v>3.3305632960139021E-4</v>
      </c>
      <c r="Q126">
        <v>6.3603256250988643E-2</v>
      </c>
      <c r="R126">
        <v>1.125889702591857E-3</v>
      </c>
      <c r="S126">
        <v>1.3607673831048604E-2</v>
      </c>
      <c r="T126">
        <v>1.5017945411278202E-2</v>
      </c>
      <c r="U126">
        <v>9.6884828128247107E-4</v>
      </c>
      <c r="V126">
        <v>7.1703977967290779E-3</v>
      </c>
      <c r="W126">
        <v>3.9155897289108706E-3</v>
      </c>
      <c r="X126">
        <v>3.4685341042044522E-2</v>
      </c>
      <c r="Y126">
        <v>1.505673565559428</v>
      </c>
      <c r="Z126">
        <v>1.520932807151288</v>
      </c>
      <c r="AA126">
        <v>1.5273317417062027</v>
      </c>
      <c r="AB126">
        <v>1.5366991358034277</v>
      </c>
      <c r="AC126">
        <v>1.5444773295867205</v>
      </c>
      <c r="AD126">
        <v>1.5500690943975999</v>
      </c>
      <c r="AE126">
        <v>1.5567390239061709</v>
      </c>
      <c r="AF126">
        <v>1.5616574262407743</v>
      </c>
      <c r="AG126">
        <v>1.5620992779291722</v>
      </c>
      <c r="AH126">
        <v>1.568558558487658</v>
      </c>
      <c r="AI126">
        <v>1.5757687317021536</v>
      </c>
      <c r="AJ126">
        <v>1.5726001381752073</v>
      </c>
      <c r="AK126">
        <v>1.5756023656208265</v>
      </c>
      <c r="AL126">
        <v>1.5817548625756745</v>
      </c>
      <c r="AM126">
        <v>1.5836121510711625</v>
      </c>
      <c r="AN126">
        <v>1.5841513785376478</v>
      </c>
      <c r="AO126">
        <v>1.5831060842816922</v>
      </c>
      <c r="AP126">
        <v>1.5823887058806898</v>
      </c>
      <c r="AQ126">
        <v>1.5826594548063675</v>
      </c>
      <c r="AR126">
        <v>1.5820465408522835</v>
      </c>
      <c r="AS126">
        <v>1.573175549924404</v>
      </c>
      <c r="AT126">
        <v>1.5795598159828814</v>
      </c>
      <c r="AU126">
        <v>1.586123493749364</v>
      </c>
      <c r="AV126">
        <v>-1</v>
      </c>
    </row>
    <row r="127" spans="1:48" x14ac:dyDescent="0.35">
      <c r="A127" t="str">
        <f t="shared" si="1"/>
        <v>RIDGEVIF0.41</v>
      </c>
      <c r="B127" t="s">
        <v>375</v>
      </c>
      <c r="C127" t="s">
        <v>378</v>
      </c>
      <c r="D127" t="s">
        <v>28</v>
      </c>
      <c r="E127">
        <v>0.4100000000000002</v>
      </c>
      <c r="I127">
        <v>0.31407717634281856</v>
      </c>
      <c r="J127">
        <v>0.45530037849718935</v>
      </c>
      <c r="K127">
        <v>0.42474972671788408</v>
      </c>
      <c r="L127">
        <v>0.38805919875913431</v>
      </c>
      <c r="M127">
        <v>0.40699771164068088</v>
      </c>
      <c r="N127">
        <v>0.50860823411152078</v>
      </c>
      <c r="O127">
        <v>0.45382299979180113</v>
      </c>
      <c r="P127">
        <v>0.53869227591898838</v>
      </c>
      <c r="Q127">
        <v>0.55761836903965056</v>
      </c>
      <c r="R127">
        <v>0.40155300887358442</v>
      </c>
      <c r="S127">
        <v>0.2801472268766193</v>
      </c>
      <c r="T127">
        <v>0.56443148046056324</v>
      </c>
      <c r="U127">
        <v>0.41783147642432916</v>
      </c>
      <c r="V127">
        <v>0.46011479597242</v>
      </c>
      <c r="W127">
        <v>0.44978335549862347</v>
      </c>
      <c r="X127">
        <v>0.27469919349834038</v>
      </c>
      <c r="Y127">
        <v>0.43507432901679532</v>
      </c>
      <c r="Z127">
        <v>0.44365489954194448</v>
      </c>
      <c r="AA127">
        <v>0.44767014629354834</v>
      </c>
      <c r="AB127">
        <v>0.45316430848780132</v>
      </c>
      <c r="AC127">
        <v>0.45773424786588413</v>
      </c>
      <c r="AD127">
        <v>0.46102960676728949</v>
      </c>
      <c r="AE127">
        <v>0.46497000147683598</v>
      </c>
      <c r="AF127">
        <v>0.46787706498850495</v>
      </c>
      <c r="AG127">
        <v>0.46808028411659847</v>
      </c>
      <c r="AH127">
        <v>0.47192880569258383</v>
      </c>
      <c r="AI127">
        <v>0.47624286762746287</v>
      </c>
      <c r="AJ127">
        <v>0.47432513188101277</v>
      </c>
      <c r="AK127">
        <v>0.47610344104533192</v>
      </c>
      <c r="AL127">
        <v>0.47967036331650009</v>
      </c>
      <c r="AM127">
        <v>0.48076133036389795</v>
      </c>
      <c r="AN127">
        <v>0.48104709784332839</v>
      </c>
      <c r="AO127">
        <v>0.48036874744798447</v>
      </c>
      <c r="AP127">
        <v>0.47989251726175058</v>
      </c>
      <c r="AQ127">
        <v>0.47996579564717867</v>
      </c>
      <c r="AR127">
        <v>0.47948420481720017</v>
      </c>
      <c r="AS127">
        <v>0.47403272711121003</v>
      </c>
      <c r="AT127">
        <v>0.47752878055499504</v>
      </c>
      <c r="AU127">
        <v>0.48133016089391717</v>
      </c>
      <c r="AV127">
        <v>-1</v>
      </c>
    </row>
    <row r="128" spans="1:48" x14ac:dyDescent="0.35">
      <c r="A128" t="str">
        <f t="shared" si="1"/>
        <v>RIDGE0.41</v>
      </c>
      <c r="B128" t="s">
        <v>375</v>
      </c>
      <c r="C128" t="s">
        <v>379</v>
      </c>
      <c r="D128" t="s">
        <v>28</v>
      </c>
      <c r="E128">
        <v>0.4100000000000002</v>
      </c>
      <c r="G128">
        <v>32.273260591921613</v>
      </c>
      <c r="H128">
        <v>-9.4210481312805836</v>
      </c>
      <c r="I128">
        <v>0.20298503668436027</v>
      </c>
      <c r="J128">
        <v>2.5066938826755431E-4</v>
      </c>
      <c r="K128">
        <v>0.42277832496434098</v>
      </c>
      <c r="L128">
        <v>0.10344922914651548</v>
      </c>
      <c r="M128">
        <v>5.3696382006410207E-3</v>
      </c>
      <c r="N128">
        <v>2.4043146422110424E-3</v>
      </c>
      <c r="O128">
        <v>8.697308137461599</v>
      </c>
      <c r="P128">
        <v>1.0200182513260684E-2</v>
      </c>
      <c r="Q128">
        <v>1.1963538617179985</v>
      </c>
      <c r="R128">
        <v>5.2218343843797442E-2</v>
      </c>
      <c r="S128">
        <v>0.61374333881500798</v>
      </c>
      <c r="T128">
        <v>0.29409958539985642</v>
      </c>
      <c r="U128">
        <v>3.5991870379052708E-2</v>
      </c>
      <c r="V128">
        <v>0.14132752390589376</v>
      </c>
      <c r="W128">
        <v>0.1744462816478313</v>
      </c>
      <c r="X128">
        <v>9.0248337200420761E-2</v>
      </c>
      <c r="Y128">
        <v>2.1978065046262367E-2</v>
      </c>
      <c r="Z128">
        <v>2.8923496168154594</v>
      </c>
      <c r="AA128">
        <v>0.10806223278378939</v>
      </c>
      <c r="AB128">
        <v>-1.4061894269825626</v>
      </c>
      <c r="AC128">
        <v>-1.1517284545439271E-2</v>
      </c>
      <c r="AD128">
        <v>2.2227771169089308</v>
      </c>
      <c r="AE128">
        <v>-1.6781771536253454</v>
      </c>
      <c r="AF128">
        <v>0.62471465067847798</v>
      </c>
      <c r="AG128">
        <v>-4.343219902965969</v>
      </c>
      <c r="AH128">
        <v>-5.7507386361985313</v>
      </c>
      <c r="AI128">
        <v>2.8325359180401195</v>
      </c>
      <c r="AJ128">
        <v>1.5207797924555306</v>
      </c>
      <c r="AK128">
        <v>2.3091307355328272</v>
      </c>
      <c r="AL128">
        <v>5.9180085031277825</v>
      </c>
      <c r="AM128">
        <v>-1.2800433388838548</v>
      </c>
      <c r="AN128">
        <v>-1.5878979490605023</v>
      </c>
      <c r="AO128">
        <v>-3.7241003822159318</v>
      </c>
      <c r="AP128">
        <v>-5.2946639228793764</v>
      </c>
      <c r="AQ128">
        <v>-3.6075440752077066</v>
      </c>
      <c r="AR128">
        <v>-6.2593885468788661</v>
      </c>
      <c r="AS128">
        <v>-5.7266224789519828</v>
      </c>
      <c r="AT128">
        <v>-6.6419001608151778</v>
      </c>
      <c r="AU128">
        <v>-6.2332984896866392</v>
      </c>
      <c r="AV128">
        <v>-1</v>
      </c>
    </row>
    <row r="129" spans="1:48" x14ac:dyDescent="0.35">
      <c r="A129" t="str">
        <f t="shared" si="1"/>
        <v>RIDGESEB0.41</v>
      </c>
      <c r="B129" t="s">
        <v>375</v>
      </c>
      <c r="C129" t="s">
        <v>380</v>
      </c>
      <c r="D129" t="s">
        <v>28</v>
      </c>
      <c r="E129">
        <v>0.4100000000000002</v>
      </c>
      <c r="G129">
        <v>32.273260591921613</v>
      </c>
      <c r="H129">
        <v>0.78979868641875928</v>
      </c>
      <c r="I129">
        <v>1.7841926260999501E-3</v>
      </c>
      <c r="J129">
        <v>2.0386522352409198E-5</v>
      </c>
      <c r="K129">
        <v>6.8606890044741334E-3</v>
      </c>
      <c r="L129">
        <v>1.7292217839828649E-3</v>
      </c>
      <c r="M129">
        <v>3.4175012172530745E-4</v>
      </c>
      <c r="N129">
        <v>2.6122948582562027E-4</v>
      </c>
      <c r="O129">
        <v>0.27395382920779804</v>
      </c>
      <c r="P129">
        <v>3.2989264930315587E-4</v>
      </c>
      <c r="Q129">
        <v>6.3169367586997496E-2</v>
      </c>
      <c r="R129">
        <v>1.1109173861480809E-3</v>
      </c>
      <c r="S129">
        <v>1.3413833814512945E-2</v>
      </c>
      <c r="T129">
        <v>1.4885322471664863E-2</v>
      </c>
      <c r="U129">
        <v>9.5633503457329626E-4</v>
      </c>
      <c r="V129">
        <v>7.1138161528369586E-3</v>
      </c>
      <c r="W129">
        <v>3.8783203727272156E-3</v>
      </c>
      <c r="X129">
        <v>3.442016670247576E-2</v>
      </c>
      <c r="Y129">
        <v>1.5005712788681491</v>
      </c>
      <c r="Z129">
        <v>1.5152962247692974</v>
      </c>
      <c r="AA129">
        <v>1.5221377855305092</v>
      </c>
      <c r="AB129">
        <v>1.5314497412816244</v>
      </c>
      <c r="AC129">
        <v>1.5391523298527328</v>
      </c>
      <c r="AD129">
        <v>1.5446827913253554</v>
      </c>
      <c r="AE129">
        <v>1.5512699058042274</v>
      </c>
      <c r="AF129">
        <v>1.5561117378954807</v>
      </c>
      <c r="AG129">
        <v>1.5564496443280187</v>
      </c>
      <c r="AH129">
        <v>1.5628350532010962</v>
      </c>
      <c r="AI129">
        <v>1.5699620065108955</v>
      </c>
      <c r="AJ129">
        <v>1.5667978548467003</v>
      </c>
      <c r="AK129">
        <v>1.5697321758142586</v>
      </c>
      <c r="AL129">
        <v>1.5756013465344914</v>
      </c>
      <c r="AM129">
        <v>1.5773921105703896</v>
      </c>
      <c r="AN129">
        <v>1.5778608466918551</v>
      </c>
      <c r="AO129">
        <v>1.5767479409731269</v>
      </c>
      <c r="AP129">
        <v>1.57596616533899</v>
      </c>
      <c r="AQ129">
        <v>1.5760864837891937</v>
      </c>
      <c r="AR129">
        <v>1.5752955739993928</v>
      </c>
      <c r="AS129">
        <v>1.5663148424953399</v>
      </c>
      <c r="AT129">
        <v>1.5720801206496278</v>
      </c>
      <c r="AU129">
        <v>1.578325009580116</v>
      </c>
      <c r="AV129">
        <v>-1</v>
      </c>
    </row>
    <row r="130" spans="1:48" x14ac:dyDescent="0.35">
      <c r="A130" t="str">
        <f t="shared" si="1"/>
        <v>RIDGEVIF0.42</v>
      </c>
      <c r="B130" t="s">
        <v>375</v>
      </c>
      <c r="C130" t="s">
        <v>378</v>
      </c>
      <c r="D130" t="s">
        <v>28</v>
      </c>
      <c r="E130">
        <v>0.42000000000000021</v>
      </c>
      <c r="I130">
        <v>0.30281072072435827</v>
      </c>
      <c r="J130">
        <v>0.44538925744624019</v>
      </c>
      <c r="K130">
        <v>0.41087185315863789</v>
      </c>
      <c r="L130">
        <v>0.3759234733092181</v>
      </c>
      <c r="M130">
        <v>0.39473448380571075</v>
      </c>
      <c r="N130">
        <v>0.50001104292355614</v>
      </c>
      <c r="O130">
        <v>0.44061808215851955</v>
      </c>
      <c r="P130">
        <v>0.52505438400494775</v>
      </c>
      <c r="Q130">
        <v>0.54635930261356613</v>
      </c>
      <c r="R130">
        <v>0.38850443456073958</v>
      </c>
      <c r="S130">
        <v>0.27056153489829321</v>
      </c>
      <c r="T130">
        <v>0.55084838630215227</v>
      </c>
      <c r="U130">
        <v>0.40455447637826536</v>
      </c>
      <c r="V130">
        <v>0.44994407164025169</v>
      </c>
      <c r="W130">
        <v>0.43843401874521754</v>
      </c>
      <c r="X130">
        <v>0.26879491415247753</v>
      </c>
      <c r="Y130">
        <v>0.42918676286594981</v>
      </c>
      <c r="Z130">
        <v>0.43737919313629836</v>
      </c>
      <c r="AA130">
        <v>0.44159956946891876</v>
      </c>
      <c r="AB130">
        <v>0.44700499828194373</v>
      </c>
      <c r="AC130">
        <v>0.45148457332720232</v>
      </c>
      <c r="AD130">
        <v>0.45471118854601933</v>
      </c>
      <c r="AE130">
        <v>0.45856356444589341</v>
      </c>
      <c r="AF130">
        <v>0.46139673031284006</v>
      </c>
      <c r="AG130">
        <v>0.46154009490043946</v>
      </c>
      <c r="AH130">
        <v>0.46530521753540516</v>
      </c>
      <c r="AI130">
        <v>0.46952587874816032</v>
      </c>
      <c r="AJ130">
        <v>0.46763393101669015</v>
      </c>
      <c r="AK130">
        <v>0.4693546714093767</v>
      </c>
      <c r="AL130">
        <v>0.47271901655388981</v>
      </c>
      <c r="AM130">
        <v>0.47376048366683732</v>
      </c>
      <c r="AN130">
        <v>0.47400341386829747</v>
      </c>
      <c r="AO130">
        <v>0.47329455691427663</v>
      </c>
      <c r="AP130">
        <v>0.4727874512031916</v>
      </c>
      <c r="AQ130">
        <v>0.47277450852650843</v>
      </c>
      <c r="AR130">
        <v>0.47219712216347193</v>
      </c>
      <c r="AS130">
        <v>0.4667479251679712</v>
      </c>
      <c r="AT130">
        <v>0.46984356909017788</v>
      </c>
      <c r="AU130">
        <v>0.473416664591914</v>
      </c>
      <c r="AV130">
        <v>-1</v>
      </c>
    </row>
    <row r="131" spans="1:48" x14ac:dyDescent="0.35">
      <c r="A131" t="str">
        <f t="shared" ref="A131:A156" si="2">C131&amp;E131</f>
        <v>RIDGE0.42</v>
      </c>
      <c r="B131" t="s">
        <v>375</v>
      </c>
      <c r="C131" t="s">
        <v>379</v>
      </c>
      <c r="D131" t="s">
        <v>28</v>
      </c>
      <c r="E131">
        <v>0.42000000000000021</v>
      </c>
      <c r="G131">
        <v>32.383043589763325</v>
      </c>
      <c r="H131">
        <v>-9.4016466325905004</v>
      </c>
      <c r="I131">
        <v>0.20101783553559485</v>
      </c>
      <c r="J131">
        <v>2.50657118616069E-4</v>
      </c>
      <c r="K131">
        <v>0.42130147466182954</v>
      </c>
      <c r="L131">
        <v>0.1029894214628246</v>
      </c>
      <c r="M131">
        <v>5.4424242596304373E-3</v>
      </c>
      <c r="N131">
        <v>2.4225530717411135E-3</v>
      </c>
      <c r="O131">
        <v>8.7347799141318792</v>
      </c>
      <c r="P131">
        <v>1.0228428955991442E-2</v>
      </c>
      <c r="Q131">
        <v>1.2023678654279428</v>
      </c>
      <c r="R131">
        <v>5.2265595783807121E-2</v>
      </c>
      <c r="S131">
        <v>0.6164336739257682</v>
      </c>
      <c r="T131">
        <v>0.2962617961823702</v>
      </c>
      <c r="U131">
        <v>3.6122951238117318E-2</v>
      </c>
      <c r="V131">
        <v>0.14095014707900402</v>
      </c>
      <c r="W131">
        <v>0.17405426874850044</v>
      </c>
      <c r="X131">
        <v>8.4091571493198874E-2</v>
      </c>
      <c r="Y131">
        <v>3.3009408956675292E-2</v>
      </c>
      <c r="Z131">
        <v>2.8606501832400433</v>
      </c>
      <c r="AA131">
        <v>0.10924356638128409</v>
      </c>
      <c r="AB131">
        <v>-1.3846783665511635</v>
      </c>
      <c r="AC131">
        <v>2.0432742739941535E-2</v>
      </c>
      <c r="AD131">
        <v>2.2239733716849424</v>
      </c>
      <c r="AE131">
        <v>-1.6307409691967347</v>
      </c>
      <c r="AF131">
        <v>0.64950217843022906</v>
      </c>
      <c r="AG131">
        <v>-4.2752276261150772</v>
      </c>
      <c r="AH131">
        <v>-5.663970812580188</v>
      </c>
      <c r="AI131">
        <v>2.8572451423703216</v>
      </c>
      <c r="AJ131">
        <v>1.5459363092955909</v>
      </c>
      <c r="AK131">
        <v>2.3415798910820755</v>
      </c>
      <c r="AL131">
        <v>5.9130113403073086</v>
      </c>
      <c r="AM131">
        <v>-1.2341267940184273</v>
      </c>
      <c r="AN131">
        <v>-1.543534961216549</v>
      </c>
      <c r="AO131">
        <v>-3.6712456543525249</v>
      </c>
      <c r="AP131">
        <v>-5.2394434537892991</v>
      </c>
      <c r="AQ131">
        <v>-3.5581653824837227</v>
      </c>
      <c r="AR131">
        <v>-6.2022120653465302</v>
      </c>
      <c r="AS131">
        <v>-5.6767435273613556</v>
      </c>
      <c r="AT131">
        <v>-6.5630586630391736</v>
      </c>
      <c r="AU131">
        <v>-6.1052197510190762</v>
      </c>
      <c r="AV131">
        <v>-1</v>
      </c>
    </row>
    <row r="132" spans="1:48" x14ac:dyDescent="0.35">
      <c r="A132" t="str">
        <f t="shared" si="2"/>
        <v>RIDGESEB0.42</v>
      </c>
      <c r="B132" t="s">
        <v>375</v>
      </c>
      <c r="C132" t="s">
        <v>380</v>
      </c>
      <c r="D132" t="s">
        <v>28</v>
      </c>
      <c r="E132">
        <v>0.42000000000000021</v>
      </c>
      <c r="G132">
        <v>32.383043589763325</v>
      </c>
      <c r="H132">
        <v>0.78899574286911067</v>
      </c>
      <c r="I132">
        <v>1.7578588281091808E-3</v>
      </c>
      <c r="J132">
        <v>2.0232000668160994E-5</v>
      </c>
      <c r="K132">
        <v>6.7706317624558034E-3</v>
      </c>
      <c r="L132">
        <v>1.7077576862229815E-3</v>
      </c>
      <c r="M132">
        <v>3.3770698837203884E-4</v>
      </c>
      <c r="N132">
        <v>2.5989332169114245E-4</v>
      </c>
      <c r="O132">
        <v>0.27085702357222963</v>
      </c>
      <c r="P132">
        <v>3.2679787861523963E-4</v>
      </c>
      <c r="Q132">
        <v>6.274107907956325E-2</v>
      </c>
      <c r="R132">
        <v>1.0964356080418738E-3</v>
      </c>
      <c r="S132">
        <v>1.3227190376869551E-2</v>
      </c>
      <c r="T132">
        <v>1.4755145417758167E-2</v>
      </c>
      <c r="U132">
        <v>9.4421917241196973E-4</v>
      </c>
      <c r="V132">
        <v>7.0586821202637956E-3</v>
      </c>
      <c r="W132">
        <v>3.8421023813613583E-3</v>
      </c>
      <c r="X132">
        <v>3.4164071373212507E-2</v>
      </c>
      <c r="Y132">
        <v>1.4954533822770544</v>
      </c>
      <c r="Z132">
        <v>1.5096587184585553</v>
      </c>
      <c r="AA132">
        <v>1.5169247614224937</v>
      </c>
      <c r="AB132">
        <v>1.5261805326665303</v>
      </c>
      <c r="AC132">
        <v>1.5338086324901083</v>
      </c>
      <c r="AD132">
        <v>1.5392796937150581</v>
      </c>
      <c r="AE132">
        <v>1.5457864362026277</v>
      </c>
      <c r="AF132">
        <v>1.550554287435383</v>
      </c>
      <c r="AG132">
        <v>1.5507951618242526</v>
      </c>
      <c r="AH132">
        <v>1.5571078031679888</v>
      </c>
      <c r="AI132">
        <v>1.5641539184881514</v>
      </c>
      <c r="AJ132">
        <v>1.5609993696925024</v>
      </c>
      <c r="AK132">
        <v>1.5638687169066392</v>
      </c>
      <c r="AL132">
        <v>1.5694636322623789</v>
      </c>
      <c r="AM132">
        <v>1.5711915566821477</v>
      </c>
      <c r="AN132">
        <v>1.5715943350662758</v>
      </c>
      <c r="AO132">
        <v>1.5704187608472133</v>
      </c>
      <c r="AP132">
        <v>1.5695772323107751</v>
      </c>
      <c r="AQ132">
        <v>1.5695557483758418</v>
      </c>
      <c r="AR132">
        <v>1.5685970281727315</v>
      </c>
      <c r="AS132">
        <v>1.5595198894790074</v>
      </c>
      <c r="AT132">
        <v>1.5646829974893177</v>
      </c>
      <c r="AU132">
        <v>1.5706213279571684</v>
      </c>
      <c r="AV132">
        <v>-1</v>
      </c>
    </row>
    <row r="133" spans="1:48" x14ac:dyDescent="0.35">
      <c r="A133" t="str">
        <f t="shared" si="2"/>
        <v>RIDGEVIF0.43</v>
      </c>
      <c r="B133" t="s">
        <v>375</v>
      </c>
      <c r="C133" t="s">
        <v>378</v>
      </c>
      <c r="D133" t="s">
        <v>28</v>
      </c>
      <c r="E133">
        <v>0.43000000000000022</v>
      </c>
      <c r="I133">
        <v>0.29217615819244797</v>
      </c>
      <c r="J133">
        <v>0.43587031401220649</v>
      </c>
      <c r="K133">
        <v>0.39769145154950669</v>
      </c>
      <c r="L133">
        <v>0.36441219593475105</v>
      </c>
      <c r="M133">
        <v>0.38307413607457486</v>
      </c>
      <c r="N133">
        <v>0.49165259430421604</v>
      </c>
      <c r="O133">
        <v>0.42801945704949779</v>
      </c>
      <c r="P133">
        <v>0.51195298403262135</v>
      </c>
      <c r="Q133">
        <v>0.53544866162118532</v>
      </c>
      <c r="R133">
        <v>0.37612533106287893</v>
      </c>
      <c r="S133">
        <v>0.26150844480074442</v>
      </c>
      <c r="T133">
        <v>0.53775995483268191</v>
      </c>
      <c r="U133">
        <v>0.39194315663483281</v>
      </c>
      <c r="V133">
        <v>0.44017998527962415</v>
      </c>
      <c r="W133">
        <v>0.42758030018845766</v>
      </c>
      <c r="X133">
        <v>0.26315753101471878</v>
      </c>
      <c r="Y133">
        <v>0.42342188568226224</v>
      </c>
      <c r="Z133">
        <v>0.43124242305861193</v>
      </c>
      <c r="AA133">
        <v>0.4356538079639225</v>
      </c>
      <c r="AB133">
        <v>0.44097201969897071</v>
      </c>
      <c r="AC133">
        <v>0.44536376239482245</v>
      </c>
      <c r="AD133">
        <v>0.44852411138276743</v>
      </c>
      <c r="AE133">
        <v>0.4522916733882214</v>
      </c>
      <c r="AF133">
        <v>0.45505392851005749</v>
      </c>
      <c r="AG133">
        <v>0.45514243286476724</v>
      </c>
      <c r="AH133">
        <v>0.45882659998606656</v>
      </c>
      <c r="AI133">
        <v>0.46295721674860757</v>
      </c>
      <c r="AJ133">
        <v>0.46109319114645947</v>
      </c>
      <c r="AK133">
        <v>0.46275922028143368</v>
      </c>
      <c r="AL133">
        <v>0.46593051235664679</v>
      </c>
      <c r="AM133">
        <v>0.46692558575598042</v>
      </c>
      <c r="AN133">
        <v>0.46712909303978345</v>
      </c>
      <c r="AO133">
        <v>0.46639307836246818</v>
      </c>
      <c r="AP133">
        <v>0.46585829211791785</v>
      </c>
      <c r="AQ133">
        <v>0.46576578071311614</v>
      </c>
      <c r="AR133">
        <v>0.46510033808440759</v>
      </c>
      <c r="AS133">
        <v>0.45966044024981434</v>
      </c>
      <c r="AT133">
        <v>0.46237444490045781</v>
      </c>
      <c r="AU133">
        <v>0.4657315845546442</v>
      </c>
      <c r="AV133">
        <v>-1</v>
      </c>
    </row>
    <row r="134" spans="1:48" x14ac:dyDescent="0.35">
      <c r="A134" t="str">
        <f t="shared" si="2"/>
        <v>RIDGE0.43</v>
      </c>
      <c r="B134" t="s">
        <v>375</v>
      </c>
      <c r="C134" t="s">
        <v>379</v>
      </c>
      <c r="D134" t="s">
        <v>28</v>
      </c>
      <c r="E134">
        <v>0.43000000000000022</v>
      </c>
      <c r="G134">
        <v>32.490939445324578</v>
      </c>
      <c r="H134">
        <v>-9.3796885966089718</v>
      </c>
      <c r="I134">
        <v>0.19912050904483883</v>
      </c>
      <c r="J134">
        <v>2.5064593134447363E-4</v>
      </c>
      <c r="K134">
        <v>0.41984486306464858</v>
      </c>
      <c r="L134">
        <v>0.10254085226733634</v>
      </c>
      <c r="M134">
        <v>5.5132266731508072E-3</v>
      </c>
      <c r="N134">
        <v>2.440140915222861E-3</v>
      </c>
      <c r="O134">
        <v>8.7706958829751418</v>
      </c>
      <c r="P134">
        <v>1.0255081629051938E-2</v>
      </c>
      <c r="Q134">
        <v>1.2081833224317522</v>
      </c>
      <c r="R134">
        <v>5.2307192822018435E-2</v>
      </c>
      <c r="S134">
        <v>0.61899323585550314</v>
      </c>
      <c r="T134">
        <v>0.29836361329644445</v>
      </c>
      <c r="U134">
        <v>3.6246961074325998E-2</v>
      </c>
      <c r="V134">
        <v>0.14058476989604479</v>
      </c>
      <c r="W134">
        <v>0.17366008501410229</v>
      </c>
      <c r="X134">
        <v>7.8181235910260008E-2</v>
      </c>
      <c r="Y134">
        <v>4.4010564009539906E-2</v>
      </c>
      <c r="Z134">
        <v>2.8301844532981235</v>
      </c>
      <c r="AA134">
        <v>0.11086642461952056</v>
      </c>
      <c r="AB134">
        <v>-1.3632205847106464</v>
      </c>
      <c r="AC134">
        <v>5.1373536659511776E-2</v>
      </c>
      <c r="AD134">
        <v>2.2251343914442727</v>
      </c>
      <c r="AE134">
        <v>-1.5849237484757543</v>
      </c>
      <c r="AF134">
        <v>0.67324343602908998</v>
      </c>
      <c r="AG134">
        <v>-4.2090248674052333</v>
      </c>
      <c r="AH134">
        <v>-5.5795772234247618</v>
      </c>
      <c r="AI134">
        <v>2.8803607287903827</v>
      </c>
      <c r="AJ134">
        <v>1.5689743983391056</v>
      </c>
      <c r="AK134">
        <v>2.3712418577850816</v>
      </c>
      <c r="AL134">
        <v>5.9060395680656992</v>
      </c>
      <c r="AM134">
        <v>-1.1908275053015069</v>
      </c>
      <c r="AN134">
        <v>-1.5015648826411421</v>
      </c>
      <c r="AO134">
        <v>-3.6206612739528099</v>
      </c>
      <c r="AP134">
        <v>-5.1862903031214325</v>
      </c>
      <c r="AQ134">
        <v>-3.511207021443028</v>
      </c>
      <c r="AR134">
        <v>-6.1471148048987949</v>
      </c>
      <c r="AS134">
        <v>-5.6288825264191615</v>
      </c>
      <c r="AT134">
        <v>-6.4875269296242344</v>
      </c>
      <c r="AU134">
        <v>-5.9827258754225596</v>
      </c>
      <c r="AV134">
        <v>-1</v>
      </c>
    </row>
    <row r="135" spans="1:48" x14ac:dyDescent="0.35">
      <c r="A135" t="str">
        <f t="shared" si="2"/>
        <v>RIDGESEB0.43</v>
      </c>
      <c r="B135" t="s">
        <v>375</v>
      </c>
      <c r="C135" t="s">
        <v>380</v>
      </c>
      <c r="D135" t="s">
        <v>28</v>
      </c>
      <c r="E135">
        <v>0.43000000000000022</v>
      </c>
      <c r="G135">
        <v>32.490939445324578</v>
      </c>
      <c r="H135">
        <v>0.78822698276293968</v>
      </c>
      <c r="I135">
        <v>1.732468561592828E-3</v>
      </c>
      <c r="J135">
        <v>2.0081317917675746E-5</v>
      </c>
      <c r="K135">
        <v>6.6833427025591897E-3</v>
      </c>
      <c r="L135">
        <v>1.6870097100036947E-3</v>
      </c>
      <c r="M135">
        <v>3.337901630439189E-4</v>
      </c>
      <c r="N135">
        <v>2.585705705668305E-4</v>
      </c>
      <c r="O135">
        <v>0.26784608571639462</v>
      </c>
      <c r="P135">
        <v>3.2377009138372044E-4</v>
      </c>
      <c r="Q135">
        <v>6.2318405933135021E-2</v>
      </c>
      <c r="R135">
        <v>1.0824205701856291E-3</v>
      </c>
      <c r="S135">
        <v>1.3047341826960181E-2</v>
      </c>
      <c r="T135">
        <v>1.4627371342227991E-2</v>
      </c>
      <c r="U135">
        <v>9.32481998180506E-4</v>
      </c>
      <c r="V135">
        <v>7.0049349630631613E-3</v>
      </c>
      <c r="W135">
        <v>3.806889398889238E-3</v>
      </c>
      <c r="X135">
        <v>3.3916544805026067E-2</v>
      </c>
      <c r="Y135">
        <v>1.490324960349833</v>
      </c>
      <c r="Z135">
        <v>1.5040250271259383</v>
      </c>
      <c r="AA135">
        <v>1.5116981495532953</v>
      </c>
      <c r="AB135">
        <v>1.52089713257837</v>
      </c>
      <c r="AC135">
        <v>1.5284518531508315</v>
      </c>
      <c r="AD135">
        <v>1.5338652956133942</v>
      </c>
      <c r="AE135">
        <v>1.5402939886736156</v>
      </c>
      <c r="AF135">
        <v>1.5449903039850401</v>
      </c>
      <c r="AG135">
        <v>1.5451405408177941</v>
      </c>
      <c r="AH135">
        <v>1.5513815351811207</v>
      </c>
      <c r="AI135">
        <v>1.5583490961883644</v>
      </c>
      <c r="AJ135">
        <v>1.5552087061663569</v>
      </c>
      <c r="AK135">
        <v>1.5580158249904077</v>
      </c>
      <c r="AL135">
        <v>1.5633452564305812</v>
      </c>
      <c r="AM135">
        <v>1.5650137601434073</v>
      </c>
      <c r="AN135">
        <v>1.5653547748719268</v>
      </c>
      <c r="AO135">
        <v>1.5641210920527764</v>
      </c>
      <c r="AP135">
        <v>1.563224090784507</v>
      </c>
      <c r="AQ135">
        <v>1.5630688684353715</v>
      </c>
      <c r="AR135">
        <v>1.5619518859556933</v>
      </c>
      <c r="AS135">
        <v>1.5527905829507864</v>
      </c>
      <c r="AT135">
        <v>1.5573679602116237</v>
      </c>
      <c r="AU135">
        <v>1.5630114877366827</v>
      </c>
      <c r="AV135">
        <v>-1</v>
      </c>
    </row>
    <row r="136" spans="1:48" x14ac:dyDescent="0.35">
      <c r="A136" t="str">
        <f t="shared" si="2"/>
        <v>RIDGEVIF0.44</v>
      </c>
      <c r="B136" t="s">
        <v>375</v>
      </c>
      <c r="C136" t="s">
        <v>378</v>
      </c>
      <c r="D136" t="s">
        <v>28</v>
      </c>
      <c r="E136">
        <v>0.44000000000000022</v>
      </c>
      <c r="I136">
        <v>0.28212626385299566</v>
      </c>
      <c r="J136">
        <v>0.42672028796085176</v>
      </c>
      <c r="K136">
        <v>0.3851617999016268</v>
      </c>
      <c r="L136">
        <v>0.35348146530858993</v>
      </c>
      <c r="M136">
        <v>0.37197621739216624</v>
      </c>
      <c r="N136">
        <v>0.48352320551272882</v>
      </c>
      <c r="O136">
        <v>0.41598886277596575</v>
      </c>
      <c r="P136">
        <v>0.49935938520093787</v>
      </c>
      <c r="Q136">
        <v>0.52487177235532056</v>
      </c>
      <c r="R136">
        <v>0.36436936011651144</v>
      </c>
      <c r="S136">
        <v>0.25294775795862201</v>
      </c>
      <c r="T136">
        <v>0.52514215088802818</v>
      </c>
      <c r="U136">
        <v>0.37995240145144188</v>
      </c>
      <c r="V136">
        <v>0.43079839246676388</v>
      </c>
      <c r="W136">
        <v>0.41719127762815761</v>
      </c>
      <c r="X136">
        <v>0.25776869916304851</v>
      </c>
      <c r="Y136">
        <v>0.41777607663498312</v>
      </c>
      <c r="Z136">
        <v>0.42524024274514355</v>
      </c>
      <c r="AA136">
        <v>0.42982934442263304</v>
      </c>
      <c r="AB136">
        <v>0.43506186767032867</v>
      </c>
      <c r="AC136">
        <v>0.43936821632395151</v>
      </c>
      <c r="AD136">
        <v>0.44246462890888061</v>
      </c>
      <c r="AE136">
        <v>0.44615040828651914</v>
      </c>
      <c r="AF136">
        <v>0.44884456272736917</v>
      </c>
      <c r="AG136">
        <v>0.44888277153887546</v>
      </c>
      <c r="AH136">
        <v>0.45248834533387389</v>
      </c>
      <c r="AI136">
        <v>0.45653210074184081</v>
      </c>
      <c r="AJ136">
        <v>0.45469775508947885</v>
      </c>
      <c r="AK136">
        <v>0.45631173410080861</v>
      </c>
      <c r="AL136">
        <v>0.45929900961430964</v>
      </c>
      <c r="AM136">
        <v>0.46025054932079884</v>
      </c>
      <c r="AN136">
        <v>0.46041775486668762</v>
      </c>
      <c r="AO136">
        <v>0.45965762054637316</v>
      </c>
      <c r="AP136">
        <v>0.4590980521154211</v>
      </c>
      <c r="AQ136">
        <v>0.45893209935622997</v>
      </c>
      <c r="AR136">
        <v>0.45818573727207551</v>
      </c>
      <c r="AS136">
        <v>0.45276136629694258</v>
      </c>
      <c r="AT136">
        <v>0.45511160962957048</v>
      </c>
      <c r="AU136">
        <v>0.45826439794977419</v>
      </c>
      <c r="AV136">
        <v>-1</v>
      </c>
    </row>
    <row r="137" spans="1:48" x14ac:dyDescent="0.35">
      <c r="A137" t="str">
        <f t="shared" si="2"/>
        <v>RIDGE0.44</v>
      </c>
      <c r="B137" t="s">
        <v>375</v>
      </c>
      <c r="C137" t="s">
        <v>379</v>
      </c>
      <c r="D137" t="s">
        <v>28</v>
      </c>
      <c r="E137">
        <v>0.44000000000000022</v>
      </c>
      <c r="G137">
        <v>32.597054944575639</v>
      </c>
      <c r="H137">
        <v>-9.3552914367067252</v>
      </c>
      <c r="I137">
        <v>0.19728912081113539</v>
      </c>
      <c r="J137">
        <v>2.506357601269685E-4</v>
      </c>
      <c r="K137">
        <v>0.41840846610449683</v>
      </c>
      <c r="L137">
        <v>0.10210303006190682</v>
      </c>
      <c r="M137">
        <v>5.582110937581701E-3</v>
      </c>
      <c r="N137">
        <v>2.4571041670555811E-3</v>
      </c>
      <c r="O137">
        <v>8.8051320642986326</v>
      </c>
      <c r="P137">
        <v>1.028022732014326E-2</v>
      </c>
      <c r="Q137">
        <v>1.2138088438343673</v>
      </c>
      <c r="R137">
        <v>5.2343520532116494E-2</v>
      </c>
      <c r="S137">
        <v>0.62142940231633859</v>
      </c>
      <c r="T137">
        <v>0.30040697192431093</v>
      </c>
      <c r="U137">
        <v>3.636431440328694E-2</v>
      </c>
      <c r="V137">
        <v>0.14023075835856846</v>
      </c>
      <c r="W137">
        <v>0.17326418985372696</v>
      </c>
      <c r="X137">
        <v>7.2503497845507345E-2</v>
      </c>
      <c r="Y137">
        <v>5.4969185321724422E-2</v>
      </c>
      <c r="Z137">
        <v>2.8008884632626048</v>
      </c>
      <c r="AA137">
        <v>0.11289240810912961</v>
      </c>
      <c r="AB137">
        <v>-1.3418380498787186</v>
      </c>
      <c r="AC137">
        <v>8.1345782847340689E-2</v>
      </c>
      <c r="AD137">
        <v>2.226250374157976</v>
      </c>
      <c r="AE137">
        <v>-1.5406462794208815</v>
      </c>
      <c r="AF137">
        <v>0.69599163992412005</v>
      </c>
      <c r="AG137">
        <v>-4.1445393461476909</v>
      </c>
      <c r="AH137">
        <v>-5.4974545686777656</v>
      </c>
      <c r="AI137">
        <v>2.9019728946817156</v>
      </c>
      <c r="AJ137">
        <v>1.5900389383505398</v>
      </c>
      <c r="AK137">
        <v>2.3983088539870807</v>
      </c>
      <c r="AL137">
        <v>5.897259195648564</v>
      </c>
      <c r="AM137">
        <v>-1.1499674380771638</v>
      </c>
      <c r="AN137">
        <v>-1.4618241529642761</v>
      </c>
      <c r="AO137">
        <v>-3.5721971990179382</v>
      </c>
      <c r="AP137">
        <v>-5.1350656094719067</v>
      </c>
      <c r="AQ137">
        <v>-3.466494118844929</v>
      </c>
      <c r="AR137">
        <v>-6.0939503823047687</v>
      </c>
      <c r="AS137">
        <v>-5.5828869610369862</v>
      </c>
      <c r="AT137">
        <v>-6.4150745062302077</v>
      </c>
      <c r="AU137">
        <v>-5.8654643909888096</v>
      </c>
      <c r="AV137">
        <v>-1</v>
      </c>
    </row>
    <row r="138" spans="1:48" x14ac:dyDescent="0.35">
      <c r="A138" t="str">
        <f t="shared" si="2"/>
        <v>RIDGESEB0.44</v>
      </c>
      <c r="B138" t="s">
        <v>375</v>
      </c>
      <c r="C138" t="s">
        <v>380</v>
      </c>
      <c r="D138" t="s">
        <v>28</v>
      </c>
      <c r="E138">
        <v>0.44000000000000022</v>
      </c>
      <c r="G138">
        <v>32.597054944575639</v>
      </c>
      <c r="H138">
        <v>0.78749167507511197</v>
      </c>
      <c r="I138">
        <v>1.707972326872849E-3</v>
      </c>
      <c r="J138">
        <v>1.9934314581203229E-5</v>
      </c>
      <c r="K138">
        <v>6.5986987603690603E-3</v>
      </c>
      <c r="L138">
        <v>1.6669422325958454E-3</v>
      </c>
      <c r="M138">
        <v>3.2999381564443936E-4</v>
      </c>
      <c r="N138">
        <v>2.5726143207388644E-4</v>
      </c>
      <c r="O138">
        <v>0.26491740704974193</v>
      </c>
      <c r="P138">
        <v>3.2080741111591469E-4</v>
      </c>
      <c r="Q138">
        <v>6.1901350113661768E-2</v>
      </c>
      <c r="R138">
        <v>1.0688500113156571E-3</v>
      </c>
      <c r="S138">
        <v>1.2873916695081729E-2</v>
      </c>
      <c r="T138">
        <v>1.4501956317982749E-2</v>
      </c>
      <c r="U138">
        <v>9.2110598888125756E-4</v>
      </c>
      <c r="V138">
        <v>6.9525175605134179E-3</v>
      </c>
      <c r="W138">
        <v>3.7726378819199534E-3</v>
      </c>
      <c r="X138">
        <v>3.367711553990313E-2</v>
      </c>
      <c r="Y138">
        <v>1.4851906399793886</v>
      </c>
      <c r="Z138">
        <v>1.4983994283780517</v>
      </c>
      <c r="AA138">
        <v>1.5064629347983576</v>
      </c>
      <c r="AB138">
        <v>1.5156046530784231</v>
      </c>
      <c r="AC138">
        <v>1.5230870954730751</v>
      </c>
      <c r="AD138">
        <v>1.528444590542505</v>
      </c>
      <c r="AE138">
        <v>1.5347974443707633</v>
      </c>
      <c r="AF138">
        <v>1.5394245360483698</v>
      </c>
      <c r="AG138">
        <v>1.5394900579852266</v>
      </c>
      <c r="AH138">
        <v>1.5456605367298948</v>
      </c>
      <c r="AI138">
        <v>1.5525517318905497</v>
      </c>
      <c r="AJ138">
        <v>1.5494295165981946</v>
      </c>
      <c r="AK138">
        <v>1.5521769806891061</v>
      </c>
      <c r="AL138">
        <v>1.5572494080796331</v>
      </c>
      <c r="AM138">
        <v>1.5588616671377984</v>
      </c>
      <c r="AN138">
        <v>1.5591448027555943</v>
      </c>
      <c r="AO138">
        <v>1.5578572231268073</v>
      </c>
      <c r="AP138">
        <v>1.5569086984575087</v>
      </c>
      <c r="AQ138">
        <v>1.5566272807448214</v>
      </c>
      <c r="AR138">
        <v>1.5553609928450838</v>
      </c>
      <c r="AS138">
        <v>1.5461267742539715</v>
      </c>
      <c r="AT138">
        <v>1.5501344822477734</v>
      </c>
      <c r="AU138">
        <v>1.555494498200255</v>
      </c>
      <c r="AV138">
        <v>-1</v>
      </c>
    </row>
    <row r="139" spans="1:48" x14ac:dyDescent="0.35">
      <c r="A139" t="str">
        <f t="shared" si="2"/>
        <v>RIDGEVIF0.45</v>
      </c>
      <c r="B139" t="s">
        <v>375</v>
      </c>
      <c r="C139" t="s">
        <v>378</v>
      </c>
      <c r="D139" t="s">
        <v>28</v>
      </c>
      <c r="E139">
        <v>0.45000000000000023</v>
      </c>
      <c r="I139">
        <v>0.2726181883299324</v>
      </c>
      <c r="J139">
        <v>0.41791775612302035</v>
      </c>
      <c r="K139">
        <v>0.37324007169646328</v>
      </c>
      <c r="L139">
        <v>0.34309124424045939</v>
      </c>
      <c r="M139">
        <v>0.36140369218116475</v>
      </c>
      <c r="N139">
        <v>0.47561373055057637</v>
      </c>
      <c r="O139">
        <v>0.40449112738945686</v>
      </c>
      <c r="P139">
        <v>0.48724684419094849</v>
      </c>
      <c r="Q139">
        <v>0.51461475502078391</v>
      </c>
      <c r="R139">
        <v>0.35319419350878178</v>
      </c>
      <c r="S139">
        <v>0.2448430774681761</v>
      </c>
      <c r="T139">
        <v>0.51297240352820717</v>
      </c>
      <c r="U139">
        <v>0.36854092757130746</v>
      </c>
      <c r="V139">
        <v>0.42177704275680877</v>
      </c>
      <c r="W139">
        <v>0.40723852219271289</v>
      </c>
      <c r="X139">
        <v>0.25261171256359999</v>
      </c>
      <c r="Y139">
        <v>0.41224586682231085</v>
      </c>
      <c r="Z139">
        <v>0.41936849146090616</v>
      </c>
      <c r="AA139">
        <v>0.42412279401027031</v>
      </c>
      <c r="AB139">
        <v>0.42927116304320695</v>
      </c>
      <c r="AC139">
        <v>0.43349446676389652</v>
      </c>
      <c r="AD139">
        <v>0.43652913796149673</v>
      </c>
      <c r="AE139">
        <v>0.44013600498382138</v>
      </c>
      <c r="AF139">
        <v>0.44276470631382675</v>
      </c>
      <c r="AG139">
        <v>0.44275679689740077</v>
      </c>
      <c r="AH139">
        <v>0.44628606035480095</v>
      </c>
      <c r="AI139">
        <v>0.45024597502467001</v>
      </c>
      <c r="AJ139">
        <v>0.44844273917805771</v>
      </c>
      <c r="AK139">
        <v>0.45000715008357356</v>
      </c>
      <c r="AL139">
        <v>0.452818986191587</v>
      </c>
      <c r="AM139">
        <v>0.45372962929302729</v>
      </c>
      <c r="AN139">
        <v>0.45386338979763169</v>
      </c>
      <c r="AO139">
        <v>0.45308189484742273</v>
      </c>
      <c r="AP139">
        <v>0.45250017628799655</v>
      </c>
      <c r="AQ139">
        <v>0.45226643142355405</v>
      </c>
      <c r="AR139">
        <v>0.45144573644209651</v>
      </c>
      <c r="AS139">
        <v>0.44604241307999493</v>
      </c>
      <c r="AT139">
        <v>0.44804592960244949</v>
      </c>
      <c r="AU139">
        <v>0.45100529193701216</v>
      </c>
      <c r="AV139">
        <v>-1</v>
      </c>
    </row>
    <row r="140" spans="1:48" x14ac:dyDescent="0.35">
      <c r="A140" t="str">
        <f t="shared" si="2"/>
        <v>RIDGE0.45</v>
      </c>
      <c r="B140" t="s">
        <v>375</v>
      </c>
      <c r="C140" t="s">
        <v>379</v>
      </c>
      <c r="D140" t="s">
        <v>28</v>
      </c>
      <c r="E140">
        <v>0.45000000000000023</v>
      </c>
      <c r="G140">
        <v>32.701489604124021</v>
      </c>
      <c r="H140">
        <v>-9.328566095070455</v>
      </c>
      <c r="I140">
        <v>0.19552002955409048</v>
      </c>
      <c r="J140">
        <v>2.5062653649567579E-4</v>
      </c>
      <c r="K140">
        <v>0.41699219422236278</v>
      </c>
      <c r="L140">
        <v>0.10167549247583273</v>
      </c>
      <c r="M140">
        <v>5.6491403418677446E-3</v>
      </c>
      <c r="N140">
        <v>2.4734675558798699E-3</v>
      </c>
      <c r="O140">
        <v>8.8381595404367896</v>
      </c>
      <c r="P140">
        <v>1.0303946952541271E-2</v>
      </c>
      <c r="Q140">
        <v>1.2192524985199553</v>
      </c>
      <c r="R140">
        <v>5.2374932928775576E-2</v>
      </c>
      <c r="S140">
        <v>0.62374900151866519</v>
      </c>
      <c r="T140">
        <v>0.30239373594728908</v>
      </c>
      <c r="U140">
        <v>3.64753946297054E-2</v>
      </c>
      <c r="V140">
        <v>0.13988751903720822</v>
      </c>
      <c r="W140">
        <v>0.17286699662802538</v>
      </c>
      <c r="X140">
        <v>6.7045565888947251E-2</v>
      </c>
      <c r="Y140">
        <v>6.5874395161579224E-2</v>
      </c>
      <c r="Z140">
        <v>2.7727022657456244</v>
      </c>
      <c r="AA140">
        <v>0.11528631719612605</v>
      </c>
      <c r="AB140">
        <v>-1.3205501117732954</v>
      </c>
      <c r="AC140">
        <v>0.11038807075993412</v>
      </c>
      <c r="AD140">
        <v>2.2273130147401798</v>
      </c>
      <c r="AE140">
        <v>-1.4978346830606732</v>
      </c>
      <c r="AF140">
        <v>0.71779638414935354</v>
      </c>
      <c r="AG140">
        <v>-4.081702940072109</v>
      </c>
      <c r="AH140">
        <v>-5.4175060414589415</v>
      </c>
      <c r="AI140">
        <v>2.9221655934257615</v>
      </c>
      <c r="AJ140">
        <v>1.6092633027719427</v>
      </c>
      <c r="AK140">
        <v>2.4229577158887765</v>
      </c>
      <c r="AL140">
        <v>5.8868219816568299</v>
      </c>
      <c r="AM140">
        <v>-1.1113831765685775</v>
      </c>
      <c r="AN140">
        <v>-1.4241628229288439</v>
      </c>
      <c r="AO140">
        <v>-3.5257159802515705</v>
      </c>
      <c r="AP140">
        <v>-5.0856426630048404</v>
      </c>
      <c r="AQ140">
        <v>-3.423867278427827</v>
      </c>
      <c r="AR140">
        <v>-6.0425857798194418</v>
      </c>
      <c r="AS140">
        <v>-5.5386187996100862</v>
      </c>
      <c r="AT140">
        <v>-6.3454913363560719</v>
      </c>
      <c r="AU140">
        <v>-5.7531113335616348</v>
      </c>
      <c r="AV140">
        <v>-1</v>
      </c>
    </row>
    <row r="141" spans="1:48" x14ac:dyDescent="0.35">
      <c r="A141" t="str">
        <f t="shared" si="2"/>
        <v>RIDGESEB0.45</v>
      </c>
      <c r="B141" t="s">
        <v>375</v>
      </c>
      <c r="C141" t="s">
        <v>380</v>
      </c>
      <c r="D141" t="s">
        <v>28</v>
      </c>
      <c r="E141">
        <v>0.45000000000000023</v>
      </c>
      <c r="G141">
        <v>32.701489604124021</v>
      </c>
      <c r="H141">
        <v>0.78678908974050521</v>
      </c>
      <c r="I141">
        <v>1.6843240742108836E-3</v>
      </c>
      <c r="J141">
        <v>1.9790840784043948E-5</v>
      </c>
      <c r="K141">
        <v>6.5165840693279086E-3</v>
      </c>
      <c r="L141">
        <v>1.6475219721679036E-3</v>
      </c>
      <c r="M141">
        <v>3.2631247551229896E-4</v>
      </c>
      <c r="N141">
        <v>2.5596606100570612E-4</v>
      </c>
      <c r="O141">
        <v>0.26206759013899628</v>
      </c>
      <c r="P141">
        <v>3.1790801189712759E-4</v>
      </c>
      <c r="Q141">
        <v>6.1489902067206031E-2</v>
      </c>
      <c r="R141">
        <v>1.0557030838588626E-3</v>
      </c>
      <c r="S141">
        <v>1.2706570885268921E-2</v>
      </c>
      <c r="T141">
        <v>1.4378855711038266E-2</v>
      </c>
      <c r="U141">
        <v>9.1007470342448714E-4</v>
      </c>
      <c r="V141">
        <v>6.9013761325803398E-3</v>
      </c>
      <c r="W141">
        <v>3.7393068845262955E-3</v>
      </c>
      <c r="X141">
        <v>3.344534728886691E-2</v>
      </c>
      <c r="Y141">
        <v>1.4800546320061798</v>
      </c>
      <c r="Z141">
        <v>1.4927857822700823</v>
      </c>
      <c r="AA141">
        <v>1.5012236523408586</v>
      </c>
      <c r="AB141">
        <v>1.5103077429431329</v>
      </c>
      <c r="AC141">
        <v>1.5177189985438535</v>
      </c>
      <c r="AD141">
        <v>1.5230221176209673</v>
      </c>
      <c r="AE141">
        <v>1.5293012374936483</v>
      </c>
      <c r="AF141">
        <v>1.5338612957011044</v>
      </c>
      <c r="AG141">
        <v>1.5338475954199675</v>
      </c>
      <c r="AH141">
        <v>1.5399486959333855</v>
      </c>
      <c r="AI141">
        <v>1.5467656218450179</v>
      </c>
      <c r="AJ141">
        <v>1.5436651149580514</v>
      </c>
      <c r="AK141">
        <v>1.5463553403230839</v>
      </c>
      <c r="AL141">
        <v>1.5511789600450321</v>
      </c>
      <c r="AM141">
        <v>1.5527379284040741</v>
      </c>
      <c r="AN141">
        <v>1.5529667868369734</v>
      </c>
      <c r="AO141">
        <v>1.5516292052971985</v>
      </c>
      <c r="AP141">
        <v>1.550632805505521</v>
      </c>
      <c r="AQ141">
        <v>1.5502322539771489</v>
      </c>
      <c r="AR141">
        <v>1.5488250684779288</v>
      </c>
      <c r="AS141">
        <v>1.539528275534257</v>
      </c>
      <c r="AT141">
        <v>1.5429819991340377</v>
      </c>
      <c r="AU141">
        <v>1.5480693431450534</v>
      </c>
      <c r="AV141">
        <v>-1</v>
      </c>
    </row>
    <row r="142" spans="1:48" x14ac:dyDescent="0.35">
      <c r="A142" t="str">
        <f t="shared" si="2"/>
        <v>RIDGEVIF0.46</v>
      </c>
      <c r="B142" t="s">
        <v>375</v>
      </c>
      <c r="C142" t="s">
        <v>378</v>
      </c>
      <c r="D142" t="s">
        <v>28</v>
      </c>
      <c r="E142">
        <v>0.46000000000000024</v>
      </c>
      <c r="I142">
        <v>0.26361297674933126</v>
      </c>
      <c r="J142">
        <v>0.40944295303057265</v>
      </c>
      <c r="K142">
        <v>0.36188694834362284</v>
      </c>
      <c r="L142">
        <v>0.33320495465216649</v>
      </c>
      <c r="M142">
        <v>0.35132259417728662</v>
      </c>
      <c r="N142">
        <v>0.46791552139963927</v>
      </c>
      <c r="O142">
        <v>0.39349386429182165</v>
      </c>
      <c r="P142">
        <v>0.47559040444070022</v>
      </c>
      <c r="Q142">
        <v>0.50466447027909234</v>
      </c>
      <c r="R142">
        <v>0.34256109898362641</v>
      </c>
      <c r="S142">
        <v>0.23716137895697853</v>
      </c>
      <c r="T142">
        <v>0.50122949820839868</v>
      </c>
      <c r="U142">
        <v>0.35767089473542008</v>
      </c>
      <c r="V142">
        <v>0.41309539690091862</v>
      </c>
      <c r="W142">
        <v>0.39769585371536709</v>
      </c>
      <c r="X142">
        <v>0.24767132725885657</v>
      </c>
      <c r="Y142">
        <v>0.40682792983219529</v>
      </c>
      <c r="Z142">
        <v>0.41362318341355886</v>
      </c>
      <c r="AA142">
        <v>0.41853089755347855</v>
      </c>
      <c r="AB142">
        <v>0.42359664672007674</v>
      </c>
      <c r="AC142">
        <v>0.42773916961206015</v>
      </c>
      <c r="AD142">
        <v>0.43071417101286785</v>
      </c>
      <c r="AE142">
        <v>0.434244846472641</v>
      </c>
      <c r="AF142">
        <v>0.43681059261507227</v>
      </c>
      <c r="AG142">
        <v>0.43676039235378677</v>
      </c>
      <c r="AH142">
        <v>0.44021555142524216</v>
      </c>
      <c r="AI142">
        <v>0.44409449355829017</v>
      </c>
      <c r="AJ142">
        <v>0.44232351151993615</v>
      </c>
      <c r="AK142">
        <v>0.44384067264788457</v>
      </c>
      <c r="AL142">
        <v>0.44648521351783177</v>
      </c>
      <c r="AM142">
        <v>0.44735739490053411</v>
      </c>
      <c r="AN142">
        <v>0.44746032807416936</v>
      </c>
      <c r="AO142">
        <v>0.44665998046235122</v>
      </c>
      <c r="AP142">
        <v>0.44605850439113748</v>
      </c>
      <c r="AQ142">
        <v>0.44576218063014678</v>
      </c>
      <c r="AR142">
        <v>0.44487323614059676</v>
      </c>
      <c r="AS142">
        <v>0.43949584838496397</v>
      </c>
      <c r="AT142">
        <v>0.44116887455843123</v>
      </c>
      <c r="AU142">
        <v>0.4439450997570446</v>
      </c>
      <c r="AV142">
        <v>-1</v>
      </c>
    </row>
    <row r="143" spans="1:48" x14ac:dyDescent="0.35">
      <c r="A143" t="str">
        <f t="shared" si="2"/>
        <v>RIDGE0.46</v>
      </c>
      <c r="B143" t="s">
        <v>375</v>
      </c>
      <c r="C143" t="s">
        <v>379</v>
      </c>
      <c r="D143" t="s">
        <v>28</v>
      </c>
      <c r="E143">
        <v>0.46000000000000024</v>
      </c>
      <c r="G143">
        <v>32.804336275704301</v>
      </c>
      <c r="H143">
        <v>-9.2996174652591623</v>
      </c>
      <c r="I143">
        <v>0.1938098617123778</v>
      </c>
      <c r="J143">
        <v>2.5061819065792866E-4</v>
      </c>
      <c r="K143">
        <v>0.41559590358825976</v>
      </c>
      <c r="L143">
        <v>0.10125780411026458</v>
      </c>
      <c r="M143">
        <v>5.7143759775260556E-3</v>
      </c>
      <c r="N143">
        <v>2.4892546150661805E-3</v>
      </c>
      <c r="O143">
        <v>8.8698448576501008</v>
      </c>
      <c r="P143">
        <v>1.0326316062746383E-2</v>
      </c>
      <c r="Q143">
        <v>1.2245218586813731</v>
      </c>
      <c r="R143">
        <v>5.2401755543406925E-2</v>
      </c>
      <c r="S143">
        <v>0.62595836334799693</v>
      </c>
      <c r="T143">
        <v>0.30432570026213795</v>
      </c>
      <c r="U143">
        <v>3.6580556895912698E-2</v>
      </c>
      <c r="V143">
        <v>0.13955449603421416</v>
      </c>
      <c r="W143">
        <v>0.17246887740731423</v>
      </c>
      <c r="X143">
        <v>6.1795591746541041E-2</v>
      </c>
      <c r="Y143">
        <v>7.6716619062275615E-2</v>
      </c>
      <c r="Z143">
        <v>2.74556963007046</v>
      </c>
      <c r="AA143">
        <v>0.11801585263251908</v>
      </c>
      <c r="AB143">
        <v>-1.2993737927193361</v>
      </c>
      <c r="AC143">
        <v>0.13853702341780838</v>
      </c>
      <c r="AD143">
        <v>2.2283153138466654</v>
      </c>
      <c r="AE143">
        <v>-1.4564199502847748</v>
      </c>
      <c r="AF143">
        <v>0.73870395915582854</v>
      </c>
      <c r="AG143">
        <v>-4.0204513672958013</v>
      </c>
      <c r="AH143">
        <v>-5.3396407859208894</v>
      </c>
      <c r="AI143">
        <v>2.9410170568780689</v>
      </c>
      <c r="AJ143">
        <v>1.6267704446535138</v>
      </c>
      <c r="AK143">
        <v>2.4453513585175157</v>
      </c>
      <c r="AL143">
        <v>5.874866834151808</v>
      </c>
      <c r="AM143">
        <v>-1.0749244985172119</v>
      </c>
      <c r="AN143">
        <v>-1.3884432098770179</v>
      </c>
      <c r="AO143">
        <v>-3.4810914978492828</v>
      </c>
      <c r="AP143">
        <v>-5.0379056398389981</v>
      </c>
      <c r="AQ143">
        <v>-3.3831809722989106</v>
      </c>
      <c r="AR143">
        <v>-5.9928999102528637</v>
      </c>
      <c r="AS143">
        <v>-5.4959528994364906</v>
      </c>
      <c r="AT143">
        <v>-6.2785856203397845</v>
      </c>
      <c r="AU143">
        <v>-5.6453684491530023</v>
      </c>
      <c r="AV143">
        <v>-1</v>
      </c>
    </row>
    <row r="144" spans="1:48" x14ac:dyDescent="0.35">
      <c r="A144" t="str">
        <f t="shared" si="2"/>
        <v>RIDGESEB0.46</v>
      </c>
      <c r="B144" t="s">
        <v>375</v>
      </c>
      <c r="C144" t="s">
        <v>380</v>
      </c>
      <c r="D144" t="s">
        <v>28</v>
      </c>
      <c r="E144">
        <v>0.46000000000000024</v>
      </c>
      <c r="G144">
        <v>32.804336275704301</v>
      </c>
      <c r="H144">
        <v>0.78611850056780608</v>
      </c>
      <c r="I144">
        <v>1.6614809046619527E-3</v>
      </c>
      <c r="J144">
        <v>1.96507555373927E-5</v>
      </c>
      <c r="K144">
        <v>6.4368894396795162E-3</v>
      </c>
      <c r="L144">
        <v>1.6287177986992014E-3</v>
      </c>
      <c r="M144">
        <v>3.2274100360083987E-4</v>
      </c>
      <c r="N144">
        <v>2.5468457249854052E-4</v>
      </c>
      <c r="O144">
        <v>0.2592934325432123</v>
      </c>
      <c r="P144">
        <v>3.1507011882719459E-4</v>
      </c>
      <c r="Q144">
        <v>6.1084042230323633E-2</v>
      </c>
      <c r="R144">
        <v>1.0429602424764208E-3</v>
      </c>
      <c r="S144">
        <v>1.2544985147901462E-2</v>
      </c>
      <c r="T144">
        <v>1.425802444652172E-2</v>
      </c>
      <c r="U144">
        <v>8.9937269942649053E-4</v>
      </c>
      <c r="V144">
        <v>6.8514599900281956E-3</v>
      </c>
      <c r="W144">
        <v>3.7068578626775054E-3</v>
      </c>
      <c r="X144">
        <v>3.3220835705658383E-2</v>
      </c>
      <c r="Y144">
        <v>1.4749207686068173</v>
      </c>
      <c r="Z144">
        <v>1.4871875704746531</v>
      </c>
      <c r="AA144">
        <v>1.4959844285592683</v>
      </c>
      <c r="AB144">
        <v>1.5050106300221593</v>
      </c>
      <c r="AC144">
        <v>1.5123517794273</v>
      </c>
      <c r="AD144">
        <v>1.5176020029311525</v>
      </c>
      <c r="AE144">
        <v>1.5238093960576682</v>
      </c>
      <c r="AF144">
        <v>1.5283044982550857</v>
      </c>
      <c r="AG144">
        <v>1.5282166758775499</v>
      </c>
      <c r="AH144">
        <v>1.5342495374716776</v>
      </c>
      <c r="AI144">
        <v>1.5409942023993524</v>
      </c>
      <c r="AJ144">
        <v>1.5379185064437795</v>
      </c>
      <c r="AK144">
        <v>1.5405537640903073</v>
      </c>
      <c r="AL144">
        <v>1.5451364972973174</v>
      </c>
      <c r="AM144">
        <v>1.5466449255221757</v>
      </c>
      <c r="AN144">
        <v>1.5468228502819228</v>
      </c>
      <c r="AO144">
        <v>1.5454388727806356</v>
      </c>
      <c r="AP144">
        <v>1.5443979717752236</v>
      </c>
      <c r="AQ144">
        <v>1.5438849024794947</v>
      </c>
      <c r="AR144">
        <v>1.5423447169864635</v>
      </c>
      <c r="AS144">
        <v>1.5329948615125639</v>
      </c>
      <c r="AT144">
        <v>1.5359099110808729</v>
      </c>
      <c r="AU144">
        <v>1.5407349846547911</v>
      </c>
      <c r="AV144">
        <v>-1</v>
      </c>
    </row>
    <row r="145" spans="1:48" x14ac:dyDescent="0.35">
      <c r="A145" t="str">
        <f t="shared" si="2"/>
        <v>RIDGEVIF0.47</v>
      </c>
      <c r="B145" t="s">
        <v>375</v>
      </c>
      <c r="C145" t="s">
        <v>378</v>
      </c>
      <c r="D145" t="s">
        <v>28</v>
      </c>
      <c r="E145">
        <v>0.47000000000000025</v>
      </c>
      <c r="I145">
        <v>0.25507514862276615</v>
      </c>
      <c r="J145">
        <v>0.40127761219754698</v>
      </c>
      <c r="K145">
        <v>0.35106627633154486</v>
      </c>
      <c r="L145">
        <v>0.32378912150648953</v>
      </c>
      <c r="M145">
        <v>0.34170172107293445</v>
      </c>
      <c r="N145">
        <v>0.46042039276132207</v>
      </c>
      <c r="O145">
        <v>0.38296720316972815</v>
      </c>
      <c r="P145">
        <v>0.46436675107581754</v>
      </c>
      <c r="Q145">
        <v>0.49500847018747024</v>
      </c>
      <c r="R145">
        <v>0.3324345755855066</v>
      </c>
      <c r="S145">
        <v>0.22987263738236774</v>
      </c>
      <c r="T145">
        <v>0.48989347833021429</v>
      </c>
      <c r="U145">
        <v>0.34730756206898084</v>
      </c>
      <c r="V145">
        <v>0.40473446480361769</v>
      </c>
      <c r="W145">
        <v>0.38853912418662323</v>
      </c>
      <c r="X145">
        <v>0.24293360668527966</v>
      </c>
      <c r="Y145">
        <v>0.40151907316337127</v>
      </c>
      <c r="Z145">
        <v>0.40800049774537228</v>
      </c>
      <c r="AA145">
        <v>0.41305051518711916</v>
      </c>
      <c r="AB145">
        <v>0.41803517416383634</v>
      </c>
      <c r="AC145">
        <v>0.42209909925927891</v>
      </c>
      <c r="AD145">
        <v>0.42501638917860501</v>
      </c>
      <c r="AE145">
        <v>0.42847345488287031</v>
      </c>
      <c r="AF145">
        <v>0.4309786056557493</v>
      </c>
      <c r="AG145">
        <v>0.43088962526547453</v>
      </c>
      <c r="AH145">
        <v>0.43427281110785437</v>
      </c>
      <c r="AI145">
        <v>0.43807350593343086</v>
      </c>
      <c r="AJ145">
        <v>0.43633567259860045</v>
      </c>
      <c r="AK145">
        <v>0.43780775240525222</v>
      </c>
      <c r="AL145">
        <v>0.44029273387415618</v>
      </c>
      <c r="AM145">
        <v>0.44112870473090604</v>
      </c>
      <c r="AN145">
        <v>0.44120321199634371</v>
      </c>
      <c r="AO145">
        <v>0.44038629348252034</v>
      </c>
      <c r="AP145">
        <v>0.4397672368714764</v>
      </c>
      <c r="AQ145">
        <v>0.43941314925701458</v>
      </c>
      <c r="AR145">
        <v>0.43846157800637126</v>
      </c>
      <c r="AS145">
        <v>0.43311444688123141</v>
      </c>
      <c r="AT145">
        <v>0.43447246342084161</v>
      </c>
      <c r="AU145">
        <v>0.43707524391963409</v>
      </c>
      <c r="AV145">
        <v>-1</v>
      </c>
    </row>
    <row r="146" spans="1:48" x14ac:dyDescent="0.35">
      <c r="A146" t="str">
        <f t="shared" si="2"/>
        <v>RIDGE0.47</v>
      </c>
      <c r="B146" t="s">
        <v>375</v>
      </c>
      <c r="C146" t="s">
        <v>379</v>
      </c>
      <c r="D146" t="s">
        <v>28</v>
      </c>
      <c r="E146">
        <v>0.47000000000000025</v>
      </c>
      <c r="G146">
        <v>32.905681690596694</v>
      </c>
      <c r="H146">
        <v>-9.2685447840074957</v>
      </c>
      <c r="I146">
        <v>0.19215548705900523</v>
      </c>
      <c r="J146">
        <v>2.5061065217845324E-4</v>
      </c>
      <c r="K146">
        <v>0.4142194056206599</v>
      </c>
      <c r="L146">
        <v>0.10084955457307888</v>
      </c>
      <c r="M146">
        <v>5.7778767643622579E-3</v>
      </c>
      <c r="N146">
        <v>2.5044877491365346E-3</v>
      </c>
      <c r="O146">
        <v>8.9002503889478319</v>
      </c>
      <c r="P146">
        <v>1.0347405232559269E-2</v>
      </c>
      <c r="Q146">
        <v>1.2296240406188821</v>
      </c>
      <c r="R146">
        <v>5.2424288151646875E-2</v>
      </c>
      <c r="S146">
        <v>0.62806336483588154</v>
      </c>
      <c r="T146">
        <v>0.30620459313498583</v>
      </c>
      <c r="U146">
        <v>3.66801306240978E-2</v>
      </c>
      <c r="V146">
        <v>0.13923116820423354</v>
      </c>
      <c r="W146">
        <v>0.17207016718702761</v>
      </c>
      <c r="X146">
        <v>5.6742583160226089E-2</v>
      </c>
      <c r="Y146">
        <v>8.7487441873751584E-2</v>
      </c>
      <c r="Z146">
        <v>2.7194377686676514</v>
      </c>
      <c r="AA146">
        <v>0.12105134826045225</v>
      </c>
      <c r="AB146">
        <v>-1.2783240438767214</v>
      </c>
      <c r="AC146">
        <v>0.16582741819252816</v>
      </c>
      <c r="AD146">
        <v>2.2292514119617528</v>
      </c>
      <c r="AE146">
        <v>-1.4163375277228791</v>
      </c>
      <c r="AF146">
        <v>0.75875763621317749</v>
      </c>
      <c r="AG146">
        <v>-3.9607238987135727</v>
      </c>
      <c r="AH146">
        <v>-5.2637734112765315</v>
      </c>
      <c r="AI146">
        <v>2.9586002806601486</v>
      </c>
      <c r="AJ146">
        <v>1.6426738619964014</v>
      </c>
      <c r="AK146">
        <v>2.4656400746085789</v>
      </c>
      <c r="AL146">
        <v>5.8615210524589001</v>
      </c>
      <c r="AM146">
        <v>-1.040453111334414</v>
      </c>
      <c r="AN146">
        <v>-1.3545387072721877</v>
      </c>
      <c r="AO146">
        <v>-3.4382078450633005</v>
      </c>
      <c r="AP146">
        <v>-4.9917484879588443</v>
      </c>
      <c r="AQ146">
        <v>-3.3443021241794186</v>
      </c>
      <c r="AR146">
        <v>-5.9447823575968872</v>
      </c>
      <c r="AS146">
        <v>-5.4547756106672765</v>
      </c>
      <c r="AT146">
        <v>-6.2141819327100576</v>
      </c>
      <c r="AU146">
        <v>-5.5419607178488342</v>
      </c>
      <c r="AV146">
        <v>-1</v>
      </c>
    </row>
    <row r="147" spans="1:48" x14ac:dyDescent="0.35">
      <c r="A147" t="str">
        <f t="shared" si="2"/>
        <v>RIDGESEB0.47</v>
      </c>
      <c r="B147" t="s">
        <v>375</v>
      </c>
      <c r="C147" t="s">
        <v>380</v>
      </c>
      <c r="D147" t="s">
        <v>28</v>
      </c>
      <c r="E147">
        <v>0.47000000000000025</v>
      </c>
      <c r="G147">
        <v>32.905681690596694</v>
      </c>
      <c r="H147">
        <v>0.78547918764472247</v>
      </c>
      <c r="I147">
        <v>1.6394028018285197E-3</v>
      </c>
      <c r="J147">
        <v>1.9513926051073119E-5</v>
      </c>
      <c r="K147">
        <v>6.3595118822652192E-3</v>
      </c>
      <c r="L147">
        <v>1.6105005628447887E-3</v>
      </c>
      <c r="M147">
        <v>3.1927456725326257E-4</v>
      </c>
      <c r="N147">
        <v>2.5341704660522199E-4</v>
      </c>
      <c r="O147">
        <v>0.2565919121870775</v>
      </c>
      <c r="P147">
        <v>3.122920080669432E-4</v>
      </c>
      <c r="Q147">
        <v>6.0683742358814095E-2</v>
      </c>
      <c r="R147">
        <v>1.0306031430153829E-3</v>
      </c>
      <c r="S147">
        <v>1.2388862830989385E-2</v>
      </c>
      <c r="T147">
        <v>1.4139417234454813E-2</v>
      </c>
      <c r="U147">
        <v>8.8898545761082457E-4</v>
      </c>
      <c r="V147">
        <v>6.8027213066957325E-3</v>
      </c>
      <c r="W147">
        <v>3.6752544961608309E-3</v>
      </c>
      <c r="X147">
        <v>3.3003205506942739E-2</v>
      </c>
      <c r="Y147">
        <v>1.4697925369373885</v>
      </c>
      <c r="Z147">
        <v>1.4816079314076107</v>
      </c>
      <c r="AA147">
        <v>1.4907490177511868</v>
      </c>
      <c r="AB147">
        <v>1.4997171592590366</v>
      </c>
      <c r="AC147">
        <v>1.5069892713386381</v>
      </c>
      <c r="AD147">
        <v>1.5121879966857501</v>
      </c>
      <c r="AE147">
        <v>1.5183255785164422</v>
      </c>
      <c r="AF147">
        <v>1.5227576979166986</v>
      </c>
      <c r="AG147">
        <v>1.5226004945580567</v>
      </c>
      <c r="AH147">
        <v>1.5285662549626116</v>
      </c>
      <c r="AI147">
        <v>1.5352405824784638</v>
      </c>
      <c r="AJ147">
        <v>1.5321924142359151</v>
      </c>
      <c r="AK147">
        <v>1.5347748415795028</v>
      </c>
      <c r="AL147">
        <v>1.5391243425323244</v>
      </c>
      <c r="AM147">
        <v>1.5405847946793814</v>
      </c>
      <c r="AN147">
        <v>1.5407148926673124</v>
      </c>
      <c r="AO147">
        <v>1.5392878612673213</v>
      </c>
      <c r="AP147">
        <v>1.5382055825331316</v>
      </c>
      <c r="AQ147">
        <v>1.5375861989368693</v>
      </c>
      <c r="AR147">
        <v>1.5359204365443346</v>
      </c>
      <c r="AS147">
        <v>1.5265262714161245</v>
      </c>
      <c r="AT147">
        <v>1.5289175856383888</v>
      </c>
      <c r="AU147">
        <v>1.5334903665671744</v>
      </c>
      <c r="AV147">
        <v>-1</v>
      </c>
    </row>
    <row r="148" spans="1:48" x14ac:dyDescent="0.35">
      <c r="A148" t="str">
        <f t="shared" si="2"/>
        <v>RIDGEVIF0.48</v>
      </c>
      <c r="B148" t="s">
        <v>375</v>
      </c>
      <c r="C148" t="s">
        <v>378</v>
      </c>
      <c r="D148" t="s">
        <v>28</v>
      </c>
      <c r="E148">
        <v>0.48000000000000026</v>
      </c>
      <c r="I148">
        <v>0.2469723299400203</v>
      </c>
      <c r="J148">
        <v>0.39340482533170357</v>
      </c>
      <c r="K148">
        <v>0.34074476322148994</v>
      </c>
      <c r="L148">
        <v>0.31481305901833045</v>
      </c>
      <c r="M148">
        <v>0.33251236449933885</v>
      </c>
      <c r="N148">
        <v>0.45312058991529469</v>
      </c>
      <c r="O148">
        <v>0.3728835515520027</v>
      </c>
      <c r="P148">
        <v>0.45355407973501732</v>
      </c>
      <c r="Q148">
        <v>0.4856349530972961</v>
      </c>
      <c r="R148">
        <v>0.32278203177035414</v>
      </c>
      <c r="S148">
        <v>0.2229495015724563</v>
      </c>
      <c r="T148">
        <v>0.47894555522409044</v>
      </c>
      <c r="U148">
        <v>0.33741898422282707</v>
      </c>
      <c r="V148">
        <v>0.39667666153603554</v>
      </c>
      <c r="W148">
        <v>0.37974602561423876</v>
      </c>
      <c r="X148">
        <v>0.23838578598784252</v>
      </c>
      <c r="Y148">
        <v>0.39631623040143005</v>
      </c>
      <c r="Z148">
        <v>0.40249676930847733</v>
      </c>
      <c r="AA148">
        <v>0.40767862045532344</v>
      </c>
      <c r="AB148">
        <v>0.41258371023705909</v>
      </c>
      <c r="AC148">
        <v>0.41657114319172839</v>
      </c>
      <c r="AD148">
        <v>0.41943257574202647</v>
      </c>
      <c r="AE148">
        <v>0.4228184840914932</v>
      </c>
      <c r="AF148">
        <v>0.42526527160493305</v>
      </c>
      <c r="AG148">
        <v>0.42514073475484221</v>
      </c>
      <c r="AH148">
        <v>0.42845400602106071</v>
      </c>
      <c r="AI148">
        <v>0.43217904463936635</v>
      </c>
      <c r="AJ148">
        <v>0.43047503790396835</v>
      </c>
      <c r="AK148">
        <v>0.43190406737797016</v>
      </c>
      <c r="AL148">
        <v>0.43423684002841939</v>
      </c>
      <c r="AM148">
        <v>0.43503868441223459</v>
      </c>
      <c r="AN148">
        <v>0.435086971151597</v>
      </c>
      <c r="AO148">
        <v>0.43425555934580301</v>
      </c>
      <c r="AP148">
        <v>0.43362090465715764</v>
      </c>
      <c r="AQ148">
        <v>0.4332135042056724</v>
      </c>
      <c r="AR148">
        <v>0.43220450676501487</v>
      </c>
      <c r="AS148">
        <v>0.4268914447753871</v>
      </c>
      <c r="AT148">
        <v>0.42794921615409048</v>
      </c>
      <c r="AU148">
        <v>0.43038768556816542</v>
      </c>
      <c r="AV148">
        <v>-1</v>
      </c>
    </row>
    <row r="149" spans="1:48" x14ac:dyDescent="0.35">
      <c r="A149" t="str">
        <f t="shared" si="2"/>
        <v>RIDGE0.48</v>
      </c>
      <c r="B149" t="s">
        <v>375</v>
      </c>
      <c r="C149" t="s">
        <v>379</v>
      </c>
      <c r="D149" t="s">
        <v>28</v>
      </c>
      <c r="E149">
        <v>0.48000000000000026</v>
      </c>
      <c r="G149">
        <v>33.005606950882864</v>
      </c>
      <c r="H149">
        <v>-9.2354419945824766</v>
      </c>
      <c r="I149">
        <v>0.19055399695103881</v>
      </c>
      <c r="J149">
        <v>2.5060385054660825E-4</v>
      </c>
      <c r="K149">
        <v>0.4128624750695386</v>
      </c>
      <c r="L149">
        <v>0.10045035668471573</v>
      </c>
      <c r="M149">
        <v>5.8396994882302057E-3</v>
      </c>
      <c r="N149">
        <v>2.5191882963068496E-3</v>
      </c>
      <c r="O149">
        <v>8.9294346622197178</v>
      </c>
      <c r="P149">
        <v>1.0367280480567462E-2</v>
      </c>
      <c r="Q149">
        <v>1.2345657413861169</v>
      </c>
      <c r="R149">
        <v>5.2442807197455733E-2</v>
      </c>
      <c r="S149">
        <v>0.6300694706628891</v>
      </c>
      <c r="T149">
        <v>0.30803207856542847</v>
      </c>
      <c r="U149">
        <v>3.67744217899015E-2</v>
      </c>
      <c r="V149">
        <v>0.13891704660919818</v>
      </c>
      <c r="W149">
        <v>0.17167116762935394</v>
      </c>
      <c r="X149">
        <v>5.1876326407654688E-2</v>
      </c>
      <c r="Y149">
        <v>9.817948106476701E-2</v>
      </c>
      <c r="Z149">
        <v>2.6942570869247016</v>
      </c>
      <c r="AA149">
        <v>0.12436553183058058</v>
      </c>
      <c r="AB149">
        <v>-1.2574139710633152</v>
      </c>
      <c r="AC149">
        <v>0.19229229925261698</v>
      </c>
      <c r="AD149">
        <v>2.230116445156654</v>
      </c>
      <c r="AE149">
        <v>-1.3775269466229432</v>
      </c>
      <c r="AF149">
        <v>0.7779979217420524</v>
      </c>
      <c r="AG149">
        <v>-3.9024630973428933</v>
      </c>
      <c r="AH149">
        <v>-5.1898235551245895</v>
      </c>
      <c r="AI149">
        <v>2.974983459381884</v>
      </c>
      <c r="AJ149">
        <v>1.65707845861192</v>
      </c>
      <c r="AK149">
        <v>2.4839626919854578</v>
      </c>
      <c r="AL149">
        <v>5.8469014310145431</v>
      </c>
      <c r="AM149">
        <v>-1.0078415289127858</v>
      </c>
      <c r="AN149">
        <v>-1.3223327281933464</v>
      </c>
      <c r="AO149">
        <v>-3.3969583392111331</v>
      </c>
      <c r="AP149">
        <v>-4.9470739442200742</v>
      </c>
      <c r="AQ149">
        <v>-3.3071088587153761</v>
      </c>
      <c r="AR149">
        <v>-5.8981322691605715</v>
      </c>
      <c r="AS149">
        <v>-5.4149835512475857</v>
      </c>
      <c r="AT149">
        <v>-6.1521195627774858</v>
      </c>
      <c r="AU149">
        <v>-5.4426341570419439</v>
      </c>
      <c r="AV149">
        <v>-1</v>
      </c>
    </row>
    <row r="150" spans="1:48" x14ac:dyDescent="0.35">
      <c r="A150" t="str">
        <f t="shared" si="2"/>
        <v>RIDGESEB0.48</v>
      </c>
      <c r="B150" t="s">
        <v>375</v>
      </c>
      <c r="C150" t="s">
        <v>380</v>
      </c>
      <c r="D150" t="s">
        <v>28</v>
      </c>
      <c r="E150">
        <v>0.48000000000000026</v>
      </c>
      <c r="G150">
        <v>33.005606950882864</v>
      </c>
      <c r="H150">
        <v>0.78487043930974154</v>
      </c>
      <c r="I150">
        <v>1.61805239082388E-3</v>
      </c>
      <c r="J150">
        <v>1.9380227110355476E-5</v>
      </c>
      <c r="K150">
        <v>6.2843541726995775E-3</v>
      </c>
      <c r="L150">
        <v>1.5928429408066263E-3</v>
      </c>
      <c r="M150">
        <v>3.1590861728947534E-4</v>
      </c>
      <c r="N150">
        <v>2.5216353234646576E-4</v>
      </c>
      <c r="O150">
        <v>0.25396017409782501</v>
      </c>
      <c r="P150">
        <v>3.0957200656945796E-4</v>
      </c>
      <c r="Q150">
        <v>6.0288966697779348E-2</v>
      </c>
      <c r="R150">
        <v>1.0186145507536514E-3</v>
      </c>
      <c r="S150">
        <v>1.2237927874607757E-2</v>
      </c>
      <c r="T150">
        <v>1.402298876098469E-2</v>
      </c>
      <c r="U150">
        <v>8.7889931301377499E-4</v>
      </c>
      <c r="V150">
        <v>6.7551149117234099E-3</v>
      </c>
      <c r="W150">
        <v>3.6444625262085795E-3</v>
      </c>
      <c r="X150">
        <v>3.2792107896604132E-2</v>
      </c>
      <c r="Y150">
        <v>1.4646731094542274</v>
      </c>
      <c r="Z150">
        <v>1.4760496917778463</v>
      </c>
      <c r="AA150">
        <v>1.4855208351733022</v>
      </c>
      <c r="AB150">
        <v>1.4944308268769322</v>
      </c>
      <c r="AC150">
        <v>1.5016349579677397</v>
      </c>
      <c r="AD150">
        <v>1.5067835066745967</v>
      </c>
      <c r="AE150">
        <v>1.5128531067130124</v>
      </c>
      <c r="AF150">
        <v>1.5172241198947429</v>
      </c>
      <c r="AG150">
        <v>1.5170019478050969</v>
      </c>
      <c r="AH150">
        <v>1.5229017401761065</v>
      </c>
      <c r="AI150">
        <v>1.5295075728326573</v>
      </c>
      <c r="AJ150">
        <v>1.5264893037222231</v>
      </c>
      <c r="AK150">
        <v>1.5290209148960225</v>
      </c>
      <c r="AL150">
        <v>1.5331445793074008</v>
      </c>
      <c r="AM150">
        <v>1.5345594481836888</v>
      </c>
      <c r="AN150">
        <v>1.5346446093644583</v>
      </c>
      <c r="AO150">
        <v>1.5331776247655913</v>
      </c>
      <c r="AP150">
        <v>1.5320568628944291</v>
      </c>
      <c r="AQ150">
        <v>1.5313369860106327</v>
      </c>
      <c r="AR150">
        <v>1.5295526281643412</v>
      </c>
      <c r="AS150">
        <v>1.5201222110054924</v>
      </c>
      <c r="AT150">
        <v>1.5220043603910092</v>
      </c>
      <c r="AU150">
        <v>1.5263344176548677</v>
      </c>
      <c r="AV150">
        <v>-1</v>
      </c>
    </row>
    <row r="151" spans="1:48" x14ac:dyDescent="0.35">
      <c r="A151" t="str">
        <f t="shared" si="2"/>
        <v>RIDGEVIF0.49</v>
      </c>
      <c r="B151" t="s">
        <v>375</v>
      </c>
      <c r="C151" t="s">
        <v>378</v>
      </c>
      <c r="D151" t="s">
        <v>28</v>
      </c>
      <c r="E151">
        <v>0.49000000000000027</v>
      </c>
      <c r="I151">
        <v>0.23927493015616499</v>
      </c>
      <c r="J151">
        <v>0.38580891716072097</v>
      </c>
      <c r="K151">
        <v>0.33089170749016805</v>
      </c>
      <c r="L151">
        <v>0.30624859348499417</v>
      </c>
      <c r="M151">
        <v>0.32372807069663528</v>
      </c>
      <c r="N151">
        <v>0.44600875936503542</v>
      </c>
      <c r="O151">
        <v>0.3632173829911578</v>
      </c>
      <c r="P151">
        <v>0.44313197775454366</v>
      </c>
      <c r="Q151">
        <v>0.4765327221282008</v>
      </c>
      <c r="R151">
        <v>0.31357350061328176</v>
      </c>
      <c r="S151">
        <v>0.21636700961120461</v>
      </c>
      <c r="T151">
        <v>0.46836802572411734</v>
      </c>
      <c r="U151">
        <v>0.3279757420589785</v>
      </c>
      <c r="V151">
        <v>0.38890567910864643</v>
      </c>
      <c r="W151">
        <v>0.37129591915736415</v>
      </c>
      <c r="X151">
        <v>0.23401615269160861</v>
      </c>
      <c r="Y151">
        <v>0.39121645406036787</v>
      </c>
      <c r="Z151">
        <v>0.39710848014148614</v>
      </c>
      <c r="AA151">
        <v>0.40241229482148339</v>
      </c>
      <c r="AB151">
        <v>0.40723932434749688</v>
      </c>
      <c r="AC151">
        <v>0.41115229691881466</v>
      </c>
      <c r="AD151">
        <v>0.41395963014063492</v>
      </c>
      <c r="AE151">
        <v>0.4172767128878232</v>
      </c>
      <c r="AF151">
        <v>0.41966725093514962</v>
      </c>
      <c r="AG151">
        <v>0.41951012067996357</v>
      </c>
      <c r="AH151">
        <v>0.42275546583248258</v>
      </c>
      <c r="AI151">
        <v>0.4264073134821072</v>
      </c>
      <c r="AJ151">
        <v>0.42473762233230122</v>
      </c>
      <c r="AK151">
        <v>0.42612550615447892</v>
      </c>
      <c r="AL151">
        <v>0.42831305692061428</v>
      </c>
      <c r="AM151">
        <v>0.42908270657732711</v>
      </c>
      <c r="AN151">
        <v>0.4291068002255099</v>
      </c>
      <c r="AO151">
        <v>0.42826278822076269</v>
      </c>
      <c r="AP151">
        <v>0.42761434221488498</v>
      </c>
      <c r="AQ151">
        <v>0.42715774673379631</v>
      </c>
      <c r="AR151">
        <v>0.42609613634004601</v>
      </c>
      <c r="AS151">
        <v>0.42082049948898287</v>
      </c>
      <c r="AT151">
        <v>0.4215921109042608</v>
      </c>
      <c r="AU151">
        <v>0.42387487923363243</v>
      </c>
      <c r="AV151">
        <v>-1</v>
      </c>
    </row>
    <row r="152" spans="1:48" x14ac:dyDescent="0.35">
      <c r="A152" t="str">
        <f t="shared" si="2"/>
        <v>RIDGE0.49</v>
      </c>
      <c r="B152" t="s">
        <v>375</v>
      </c>
      <c r="C152" t="s">
        <v>379</v>
      </c>
      <c r="D152" t="s">
        <v>28</v>
      </c>
      <c r="E152">
        <v>0.49000000000000027</v>
      </c>
      <c r="G152">
        <v>33.104187973550275</v>
      </c>
      <c r="H152">
        <v>-9.2003980838480111</v>
      </c>
      <c r="I152">
        <v>0.18900268488605482</v>
      </c>
      <c r="J152">
        <v>2.5059771564581054E-4</v>
      </c>
      <c r="K152">
        <v>0.41152485688356638</v>
      </c>
      <c r="L152">
        <v>0.10005984483774977</v>
      </c>
      <c r="M152">
        <v>5.8998988478813482E-3</v>
      </c>
      <c r="N152">
        <v>2.5333765873429594E-3</v>
      </c>
      <c r="O152">
        <v>8.9574526575081634</v>
      </c>
      <c r="P152">
        <v>1.0386003617413155E-2</v>
      </c>
      <c r="Q152">
        <v>1.2393532717809779</v>
      </c>
      <c r="R152">
        <v>5.2457567952229396E-2</v>
      </c>
      <c r="S152">
        <v>0.63198176932352323</v>
      </c>
      <c r="T152">
        <v>0.3098097586392427</v>
      </c>
      <c r="U152">
        <v>3.6863714959840616E-2</v>
      </c>
      <c r="V152">
        <v>0.13861167218556325</v>
      </c>
      <c r="W152">
        <v>0.17127215039023319</v>
      </c>
      <c r="X152">
        <v>4.7187317167524279E-2</v>
      </c>
      <c r="Y152">
        <v>0.10878627498617077</v>
      </c>
      <c r="Z152">
        <v>2.6699809542000223</v>
      </c>
      <c r="AA152">
        <v>0.12793331060060839</v>
      </c>
      <c r="AB152">
        <v>-1.2366550341594715</v>
      </c>
      <c r="AC152">
        <v>0.21796308225403885</v>
      </c>
      <c r="AD152">
        <v>2.2309064194663528</v>
      </c>
      <c r="AE152">
        <v>-1.3399314894979852</v>
      </c>
      <c r="AF152">
        <v>0.79646278531158388</v>
      </c>
      <c r="AG152">
        <v>-3.8456145816122769</v>
      </c>
      <c r="AH152">
        <v>-5.1177154901609141</v>
      </c>
      <c r="AI152">
        <v>2.9902303778921882</v>
      </c>
      <c r="AJ152">
        <v>1.6700813134539738</v>
      </c>
      <c r="AK152">
        <v>2.5004476070870894</v>
      </c>
      <c r="AL152">
        <v>5.8311152426719133</v>
      </c>
      <c r="AM152">
        <v>-0.97697207126106567</v>
      </c>
      <c r="AN152">
        <v>-1.2917177656609826</v>
      </c>
      <c r="AO152">
        <v>-3.3572446436353927</v>
      </c>
      <c r="AP152">
        <v>-4.9037926650754802</v>
      </c>
      <c r="AQ152">
        <v>-3.2714893949139614</v>
      </c>
      <c r="AR152">
        <v>-5.8528573788059131</v>
      </c>
      <c r="AS152">
        <v>-5.376482529515199</v>
      </c>
      <c r="AT152">
        <v>-6.0922510486449628</v>
      </c>
      <c r="AU152">
        <v>-5.3471538680190847</v>
      </c>
      <c r="AV152">
        <v>-1</v>
      </c>
    </row>
    <row r="153" spans="1:48" x14ac:dyDescent="0.35">
      <c r="A153" t="str">
        <f t="shared" si="2"/>
        <v>RIDGESEB0.49</v>
      </c>
      <c r="B153" t="s">
        <v>375</v>
      </c>
      <c r="C153" t="s">
        <v>380</v>
      </c>
      <c r="D153" t="s">
        <v>28</v>
      </c>
      <c r="E153">
        <v>0.49000000000000027</v>
      </c>
      <c r="G153">
        <v>33.104187973550275</v>
      </c>
      <c r="H153">
        <v>0.78429155375462856</v>
      </c>
      <c r="I153">
        <v>1.5973947212528229E-3</v>
      </c>
      <c r="J153">
        <v>1.9249540509993708E-5</v>
      </c>
      <c r="K153">
        <v>6.2113244519603908E-3</v>
      </c>
      <c r="L153">
        <v>1.5757192935014744E-3</v>
      </c>
      <c r="M153">
        <v>3.1263886715622113E-4</v>
      </c>
      <c r="N153">
        <v>2.5092405130408216E-4</v>
      </c>
      <c r="O153">
        <v>0.25139551835402191</v>
      </c>
      <c r="P153">
        <v>3.0690849155834264E-4</v>
      </c>
      <c r="Q153">
        <v>5.9899673012800629E-2</v>
      </c>
      <c r="R153">
        <v>1.0069782569574644E-3</v>
      </c>
      <c r="S153">
        <v>1.2091923018070326E-2</v>
      </c>
      <c r="T153">
        <v>1.3908693849906466E-2</v>
      </c>
      <c r="U153">
        <v>8.6910139228940479E-4</v>
      </c>
      <c r="V153">
        <v>6.7085980997571657E-3</v>
      </c>
      <c r="W153">
        <v>3.6144496072487401E-3</v>
      </c>
      <c r="X153">
        <v>3.258721825751839E-2</v>
      </c>
      <c r="Y153">
        <v>1.4595653712816259</v>
      </c>
      <c r="Z153">
        <v>1.4705153949682332</v>
      </c>
      <c r="AA153">
        <v>1.480302986815315</v>
      </c>
      <c r="AB153">
        <v>1.489154811166745</v>
      </c>
      <c r="AC153">
        <v>1.4962920043908583</v>
      </c>
      <c r="AD153">
        <v>1.5013916284113589</v>
      </c>
      <c r="AE153">
        <v>1.5073949955748676</v>
      </c>
      <c r="AF153">
        <v>1.5117066893553008</v>
      </c>
      <c r="AG153">
        <v>1.511423659054832</v>
      </c>
      <c r="AH153">
        <v>1.517258609430455</v>
      </c>
      <c r="AI153">
        <v>1.5237977124151567</v>
      </c>
      <c r="AJ153">
        <v>1.5208114044587275</v>
      </c>
      <c r="AK153">
        <v>1.5232940996484259</v>
      </c>
      <c r="AL153">
        <v>1.5271990729843696</v>
      </c>
      <c r="AM153">
        <v>1.5285705939604841</v>
      </c>
      <c r="AN153">
        <v>1.5286135091427608</v>
      </c>
      <c r="AO153">
        <v>1.5271094509623111</v>
      </c>
      <c r="AP153">
        <v>1.5259528910455473</v>
      </c>
      <c r="AQ153">
        <v>1.5251379870350448</v>
      </c>
      <c r="AR153">
        <v>1.5232416038047167</v>
      </c>
      <c r="AS153">
        <v>1.5137823546491354</v>
      </c>
      <c r="AT153">
        <v>1.515169545631295</v>
      </c>
      <c r="AU153">
        <v>1.5192660545375045</v>
      </c>
      <c r="AV153">
        <v>-1</v>
      </c>
    </row>
    <row r="154" spans="1:48" x14ac:dyDescent="0.35">
      <c r="A154" t="str">
        <f t="shared" si="2"/>
        <v>RIDGEVIF0.5</v>
      </c>
      <c r="B154" t="s">
        <v>375</v>
      </c>
      <c r="C154" t="s">
        <v>378</v>
      </c>
      <c r="D154" t="s">
        <v>28</v>
      </c>
      <c r="E154">
        <v>0.50000000000000022</v>
      </c>
      <c r="I154">
        <v>0.23195585789479814</v>
      </c>
      <c r="J154">
        <v>0.37847533389184773</v>
      </c>
      <c r="K154">
        <v>0.32147875794353259</v>
      </c>
      <c r="L154">
        <v>0.29806981791388559</v>
      </c>
      <c r="M154">
        <v>0.31532442790537685</v>
      </c>
      <c r="N154">
        <v>0.43907792197888151</v>
      </c>
      <c r="O154">
        <v>0.35394504845725261</v>
      </c>
      <c r="P154">
        <v>0.43308131636816261</v>
      </c>
      <c r="Q154">
        <v>0.46769114687809754</v>
      </c>
      <c r="R154">
        <v>0.30478138727817927</v>
      </c>
      <c r="S154">
        <v>0.21010233927557709</v>
      </c>
      <c r="T154">
        <v>0.45814419659239453</v>
      </c>
      <c r="U154">
        <v>0.31895070342988224</v>
      </c>
      <c r="V154">
        <v>0.3814063720334176</v>
      </c>
      <c r="W154">
        <v>0.36316968285065071</v>
      </c>
      <c r="X154">
        <v>0.22981394149820697</v>
      </c>
      <c r="Y154">
        <v>0.38621690901303912</v>
      </c>
      <c r="Z154">
        <v>0.39183225157639895</v>
      </c>
      <c r="AA154">
        <v>0.3972487225477091</v>
      </c>
      <c r="AB154">
        <v>0.40199918587512018</v>
      </c>
      <c r="AC154">
        <v>0.40583965920002929</v>
      </c>
      <c r="AD154">
        <v>0.40859456236811759</v>
      </c>
      <c r="AE154">
        <v>0.41184503863691224</v>
      </c>
      <c r="AF154">
        <v>0.41418133119823741</v>
      </c>
      <c r="AG154">
        <v>0.41399433361412025</v>
      </c>
      <c r="AH154">
        <v>0.417173673240333</v>
      </c>
      <c r="AI154">
        <v>0.42075467701887492</v>
      </c>
      <c r="AJ154">
        <v>0.41911962613290521</v>
      </c>
      <c r="AK154">
        <v>0.42046815273732718</v>
      </c>
      <c r="AL154">
        <v>0.42251712514475598</v>
      </c>
      <c r="AM154">
        <v>0.42325637282652662</v>
      </c>
      <c r="AN154">
        <v>0.42325813906907905</v>
      </c>
      <c r="AO154">
        <v>0.42240325294840325</v>
      </c>
      <c r="AP154">
        <v>0.42174266345214007</v>
      </c>
      <c r="AQ154">
        <v>0.42124068539942389</v>
      </c>
      <c r="AR154">
        <v>0.4201309195564088</v>
      </c>
      <c r="AS154">
        <v>0.41489565371128417</v>
      </c>
      <c r="AT154">
        <v>0.41539454573957202</v>
      </c>
      <c r="AU154">
        <v>0.4175297323046635</v>
      </c>
      <c r="AV154">
        <v>-1</v>
      </c>
    </row>
    <row r="155" spans="1:48" x14ac:dyDescent="0.35">
      <c r="A155" t="str">
        <f t="shared" si="2"/>
        <v>RIDGE0.5</v>
      </c>
      <c r="B155" t="s">
        <v>375</v>
      </c>
      <c r="C155" t="s">
        <v>379</v>
      </c>
      <c r="D155" t="s">
        <v>28</v>
      </c>
      <c r="E155">
        <v>0.50000000000000022</v>
      </c>
      <c r="G155">
        <v>33.201495892690865</v>
      </c>
      <c r="H155">
        <v>-9.1634973950469139</v>
      </c>
      <c r="I155">
        <v>0.18749902908353855</v>
      </c>
      <c r="J155">
        <v>2.5059217813971668E-4</v>
      </c>
      <c r="K155">
        <v>0.4102062720462315</v>
      </c>
      <c r="L155">
        <v>9.9677673494932215E-2</v>
      </c>
      <c r="M155">
        <v>5.9585275085257605E-3</v>
      </c>
      <c r="N155">
        <v>2.5470720009246263E-3</v>
      </c>
      <c r="O155">
        <v>8.9843560767760877</v>
      </c>
      <c r="P155">
        <v>1.0403632568682191E-2</v>
      </c>
      <c r="Q155">
        <v>1.2439925861111938</v>
      </c>
      <c r="R155">
        <v>5.2468806441885146E-2</v>
      </c>
      <c r="S155">
        <v>0.63380500549238572</v>
      </c>
      <c r="T155">
        <v>0.31153917585292923</v>
      </c>
      <c r="U155">
        <v>3.694827512062919E-2</v>
      </c>
      <c r="V155">
        <v>0.13831461360429378</v>
      </c>
      <c r="W155">
        <v>0.17087336008271284</v>
      </c>
      <c r="X155">
        <v>4.2666698709560254E-2</v>
      </c>
      <c r="Y155">
        <v>0.11930218414116622</v>
      </c>
      <c r="Z155">
        <v>2.6465654939603112</v>
      </c>
      <c r="AA155">
        <v>0.13173157880663189</v>
      </c>
      <c r="AB155">
        <v>-1.2160572235035503</v>
      </c>
      <c r="AC155">
        <v>0.24286965182908962</v>
      </c>
      <c r="AD155">
        <v>2.2316181013002678</v>
      </c>
      <c r="AE155">
        <v>-1.3034978900346461</v>
      </c>
      <c r="AF155">
        <v>0.81418786450891456</v>
      </c>
      <c r="AG155">
        <v>-3.7901268099676457</v>
      </c>
      <c r="AH155">
        <v>-5.0473777691733845</v>
      </c>
      <c r="AI155">
        <v>3.0044007638028449</v>
      </c>
      <c r="AJ155">
        <v>1.6817723695731777</v>
      </c>
      <c r="AK155">
        <v>2.5152137098145548</v>
      </c>
      <c r="AL155">
        <v>5.8142611164180789</v>
      </c>
      <c r="AM155">
        <v>-0.94773597166051837</v>
      </c>
      <c r="AN155">
        <v>-1.2625945551060658</v>
      </c>
      <c r="AO155">
        <v>-3.3189759865020303</v>
      </c>
      <c r="AP155">
        <v>-4.8618224562016685</v>
      </c>
      <c r="AQ155">
        <v>-3.2373410649851855</v>
      </c>
      <c r="AR155">
        <v>-5.8088731439126482</v>
      </c>
      <c r="AS155">
        <v>-5.3391865946299397</v>
      </c>
      <c r="AT155">
        <v>-6.0344408792352358</v>
      </c>
      <c r="AU155">
        <v>-5.2553022951164667</v>
      </c>
      <c r="AV155">
        <v>-1</v>
      </c>
    </row>
    <row r="156" spans="1:48" x14ac:dyDescent="0.35">
      <c r="A156" t="str">
        <f t="shared" si="2"/>
        <v>RIDGESEB0.5</v>
      </c>
      <c r="B156" t="s">
        <v>375</v>
      </c>
      <c r="C156" t="s">
        <v>380</v>
      </c>
      <c r="D156" t="s">
        <v>28</v>
      </c>
      <c r="E156">
        <v>0.50000000000000022</v>
      </c>
      <c r="G156">
        <v>33.201495892690865</v>
      </c>
      <c r="H156">
        <v>0.78374184031262151</v>
      </c>
      <c r="I156">
        <v>1.5773970714415126E-3</v>
      </c>
      <c r="J156">
        <v>1.9121754539438358E-5</v>
      </c>
      <c r="K156">
        <v>6.1403358598716247E-3</v>
      </c>
      <c r="L156">
        <v>1.5591055385201942E-3</v>
      </c>
      <c r="M156">
        <v>3.0946127392282889E-4</v>
      </c>
      <c r="N156">
        <v>2.4969860081179373E-4</v>
      </c>
      <c r="O156">
        <v>0.24889538911403231</v>
      </c>
      <c r="P156">
        <v>3.0429988980467141E-4</v>
      </c>
      <c r="Q156">
        <v>5.9515813499383494E-2</v>
      </c>
      <c r="R156">
        <v>9.9567900288667437E-4</v>
      </c>
      <c r="S156">
        <v>1.1950608193731617E-2</v>
      </c>
      <c r="T156">
        <v>1.3796487598624254E-2</v>
      </c>
      <c r="U156">
        <v>8.5957955649153533E-4</v>
      </c>
      <c r="V156">
        <v>6.6631304573666747E-3</v>
      </c>
      <c r="W156">
        <v>3.5851851713742549E-3</v>
      </c>
      <c r="X156">
        <v>3.2388234079136213E-2</v>
      </c>
      <c r="Y156">
        <v>1.4544719449502348</v>
      </c>
      <c r="Z156">
        <v>1.4650073266033472</v>
      </c>
      <c r="AA156">
        <v>1.4750982962726642</v>
      </c>
      <c r="AB156">
        <v>1.4838920002590434</v>
      </c>
      <c r="AC156">
        <v>1.4909632849532881</v>
      </c>
      <c r="AD156">
        <v>1.4960151723468671</v>
      </c>
      <c r="AE156">
        <v>1.5019539799154622</v>
      </c>
      <c r="AF156">
        <v>1.5062080575716257</v>
      </c>
      <c r="AG156">
        <v>1.5058680023288258</v>
      </c>
      <c r="AH156">
        <v>1.5116392274736292</v>
      </c>
      <c r="AI156">
        <v>1.5181132922055189</v>
      </c>
      <c r="AJ156">
        <v>1.5151607301030201</v>
      </c>
      <c r="AK156">
        <v>1.5175963040155263</v>
      </c>
      <c r="AL156">
        <v>1.5212894897096139</v>
      </c>
      <c r="AM156">
        <v>1.5226197532414798</v>
      </c>
      <c r="AN156">
        <v>1.5226229301729644</v>
      </c>
      <c r="AO156">
        <v>1.5210844752395698</v>
      </c>
      <c r="AP156">
        <v>1.5198946103650111</v>
      </c>
      <c r="AQ156">
        <v>1.5189898158491955</v>
      </c>
      <c r="AR156">
        <v>1.5169875938375454</v>
      </c>
      <c r="AS156">
        <v>1.5075063474084394</v>
      </c>
      <c r="AT156">
        <v>1.5084124269763453</v>
      </c>
      <c r="AU156">
        <v>1.5122841843424075</v>
      </c>
      <c r="AV156">
        <v>-1</v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DF68-D154-478D-A06C-B8E12CA5295E}">
  <sheetPr codeName="Sheet14">
    <tabColor theme="9" tint="0.59999389629810485"/>
  </sheetPr>
  <dimension ref="B1:AC72"/>
  <sheetViews>
    <sheetView showGridLines="0" zoomScale="55" zoomScaleNormal="55" workbookViewId="0">
      <pane xSplit="5" ySplit="4" topLeftCell="R25" activePane="bottomRight" state="frozen"/>
      <selection activeCell="Q20" sqref="E20:Q21"/>
      <selection pane="topRight" activeCell="Q20" sqref="E20:Q21"/>
      <selection pane="bottomLeft" activeCell="Q20" sqref="E20:Q21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 t="s">
        <v>381</v>
      </c>
      <c r="E2" s="1">
        <v>0.13999999999999999</v>
      </c>
      <c r="G2" t="str">
        <f>"RIDGE"&amp;$E$2</f>
        <v>RIDGE0.14</v>
      </c>
      <c r="H2" t="str">
        <f>"RIDGESEB"&amp;$E$2</f>
        <v>RIDGESEB0.14</v>
      </c>
      <c r="K2" t="str">
        <f>"RIDGEVIF"&amp;$E$2</f>
        <v>RIDGEVIF0.14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8'!$D5,Controls!$J$4:$J$100,0)),"-")</f>
        <v>16</v>
      </c>
      <c r="C5" s="364" t="str">
        <f>IFERROR(INDEX(Controls!$F$4:$F200,MATCH('Model 8'!$E5,Controls!$G$4:$G$200,0)),"-")</f>
        <v>No Ad &amp; Tf</v>
      </c>
      <c r="D5" s="346" t="str">
        <f>IFERROR(INDEX(Controls!$H$4:$H$200,MATCH('Model 8'!$E5,Controls!$G$4:$G$200,0)),"-")</f>
        <v>Intercept</v>
      </c>
      <c r="E5" s="28" t="s">
        <v>6</v>
      </c>
      <c r="F5" s="29"/>
      <c r="G5" s="30">
        <f>IFERROR(INDEX('Raw Ridge Model 8'!$B$2:$BS$300,MATCH('Model 8'!$G$2,'Raw Ridge Model 8'!$A$2:$A$300,0),MATCH('Model 8'!$E5,'Raw Ridge Model 8'!$B$1:$BS$1,0)),"-")</f>
        <v>-9.1414739700067251</v>
      </c>
      <c r="H5" s="30">
        <f>IFERROR(INDEX('Raw Ridge Model 8'!$B$2:$BS$300,MATCH('Model 8'!$H$2,'Raw Ridge Model 8'!$A$2:$A$300,0),MATCH('Model 8'!$E5,'Raw Ridge Model 8'!$B$1:$BS$1,0)),"-")</f>
        <v>0.85408293565368232</v>
      </c>
      <c r="I5" s="30">
        <f>IFERROR(G5/H5,"-")</f>
        <v>-10.70326263222926</v>
      </c>
      <c r="J5" s="31">
        <f>IFERROR(_xlfn.T.DIST(I5,5040,FALSE),"-")</f>
        <v>9.9578506011161809E-26</v>
      </c>
      <c r="K5" s="30">
        <f>IFERROR(INDEX('Raw Ridge Model 8'!$B$2:$BS$300,MATCH('Model 8'!$K$2,'Raw Ridge Model 8'!$A$2:$A$300,0),MATCH('Model 8'!$E5,'Raw Ridge Model 8'!$B$1:$BS$1,0)),"-")</f>
        <v>0</v>
      </c>
      <c r="L5" s="32">
        <f>INDEX(Controls!$X$3:$X$200,MATCH('Model 8'!$E5,Controls!$W$3:$W$200,0))</f>
        <v>5040</v>
      </c>
      <c r="M5" s="32">
        <v>493920.30199999973</v>
      </c>
      <c r="N5" s="32">
        <f>INDEX(Controls!$AA$3:$AA$200,MATCH('Model 8'!$E5,Controls!$Z$3:$Z$200,0))</f>
        <v>2520</v>
      </c>
      <c r="O5" s="32">
        <v>253584.23500000039</v>
      </c>
      <c r="P5" s="33">
        <f>IFERROR(G5*L5/M5,"-")</f>
        <v>-9.3280289597883176E-2</v>
      </c>
      <c r="Q5" s="34">
        <f>IFERROR(G5*N5/O5,"-")</f>
        <v>-9.0843637832678792E-2</v>
      </c>
      <c r="R5" s="306">
        <f>IFERROR(G5*N5,"-")</f>
        <v>-23036.514404416946</v>
      </c>
      <c r="S5" s="307">
        <f>IFERROR($Q5*$O5*Controls!$C$5,"-")</f>
        <v>-14328711.959547341</v>
      </c>
      <c r="T5" s="307" t="str">
        <f>IFERROR(INDEX('Vendor Level Info'!$I$4:$I$50,MATCH(SUBSTITUTE(SUBSTITUTE('Model 8'!$D5,"_pre",""),"_post",""),'Vendor Level Info'!$F$4:$F$50,0)),"-")</f>
        <v>-</v>
      </c>
      <c r="U5" s="377">
        <f>IFERROR(S5/$T5,0)</f>
        <v>0</v>
      </c>
      <c r="V5" s="307">
        <f>IFERROR($Q5*$O5*Controls!$C$4,"-")</f>
        <v>-12163279.605532147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8'!$D5,'Vendor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8'!$D6,Controls!$J$4:$J$100,0)),"-")</f>
        <v>17</v>
      </c>
      <c r="C6" s="365" t="str">
        <f>IFERROR(INDEX(Controls!$F$4:$F201,MATCH('Model 8'!$E6,Controls!$G$4:$G$200,0)),"-")</f>
        <v>No Ad &amp; Tf</v>
      </c>
      <c r="D6" s="342" t="str">
        <f>IFERROR(INDEX(Controls!$H$4:$H$200,MATCH('Model 8'!$E6,Controls!$G$4:$G$200,0)),"-")</f>
        <v>RTIME</v>
      </c>
      <c r="E6" s="11" t="s">
        <v>8</v>
      </c>
      <c r="F6" s="12"/>
      <c r="G6" s="13">
        <f>IFERROR(INDEX('Raw Ridge Model 8'!$B$2:$BS$300,MATCH('Model 8'!$G$2,'Raw Ridge Model 8'!$A$2:$A$300,0),MATCH('Model 8'!$E6,'Raw Ridge Model 8'!$B$1:$BS$1,0)),"-")</f>
        <v>0.22325781870150513</v>
      </c>
      <c r="H6" s="13">
        <f>IFERROR(INDEX('Raw Ridge Model 8'!$B$2:$BS$300,MATCH('Model 8'!$H$2,'Raw Ridge Model 8'!$A$2:$A$300,0),MATCH('Model 8'!$E6,'Raw Ridge Model 8'!$B$1:$BS$1,0)),"-")</f>
        <v>2.6790886242847856E-2</v>
      </c>
      <c r="I6" s="13">
        <f t="shared" ref="I6:I40" si="0">IFERROR(G6/H6,"-")</f>
        <v>8.3333495084025611</v>
      </c>
      <c r="J6" s="23">
        <f t="shared" ref="J6:J40" si="1">IFERROR(_xlfn.T.DIST(I6,5040,FALSE),"-")</f>
        <v>4.1795926503051943E-16</v>
      </c>
      <c r="K6" s="13">
        <f>IFERROR(INDEX('Raw Ridge Model 8'!$B$2:$BS$300,MATCH('Model 8'!$K$2,'Raw Ridge Model 8'!$A$2:$A$300,0),MATCH('Model 8'!$E6,'Raw Ridge Model 8'!$B$1:$BS$1,0)),"-")</f>
        <v>0.22558051293550285</v>
      </c>
      <c r="L6" s="25">
        <f>INDEX(Controls!$X$3:$X$200,MATCH('Model 8'!$E6,Controls!$W$3:$W$200,0))</f>
        <v>63000</v>
      </c>
      <c r="M6" s="25">
        <v>493920.30199999973</v>
      </c>
      <c r="N6" s="25">
        <f>INDEX(Controls!$AA$3:$AA$200,MATCH('Model 8'!$E6,Controls!$Z$3:$Z$200,0))</f>
        <v>18900</v>
      </c>
      <c r="O6" s="25">
        <v>253584.23500000039</v>
      </c>
      <c r="P6" s="14">
        <f t="shared" ref="P6:P40" si="2">IFERROR(G6*L6/M6,"-")</f>
        <v>2.847674517779759E-2</v>
      </c>
      <c r="Q6" s="15">
        <f t="shared" ref="Q6:Q40" si="3">IFERROR(G6*N6/O6,"-")</f>
        <v>1.6639728307473216E-2</v>
      </c>
      <c r="R6" s="62">
        <f t="shared" ref="R6:R69" si="4">IFERROR(G6*N6,"-")</f>
        <v>4219.572773458447</v>
      </c>
      <c r="S6" s="27">
        <f>IFERROR($Q6*$O6*Controls!$C$5,"-")</f>
        <v>2624574.2650911543</v>
      </c>
      <c r="T6" s="27" t="str">
        <f>IFERROR(INDEX('Vendor Level Info'!$I$4:$I$50,MATCH(SUBSTITUTE(SUBSTITUTE('Model 8'!$D6,"_pre",""),"_post",""),'Vendor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2227934.4243860599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8'!$D6,'Vendor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8'!$D7,Controls!$J$4:$J$100,0)),"-")</f>
        <v>17.5</v>
      </c>
      <c r="C7" s="365" t="str">
        <f>IFERROR(INDEX(Controls!$F$4:$F202,MATCH('Model 8'!$E7,Controls!$G$4:$G$200,0)),"-")</f>
        <v>No Ad &amp; Tf</v>
      </c>
      <c r="D7" s="342" t="str">
        <f>IFERROR(INDEX(Controls!$H$4:$H$200,MATCH('Model 8'!$E7,Controls!$G$4:$G$200,0)),"-")</f>
        <v>RTIME_SQ</v>
      </c>
      <c r="E7" s="11" t="s">
        <v>437</v>
      </c>
      <c r="F7" s="12"/>
      <c r="G7" s="13">
        <f>IFERROR(INDEX('Raw Ridge Model 8'!$B$2:$BS$300,MATCH('Model 8'!$G$2,'Raw Ridge Model 8'!$A$2:$A$300,0),MATCH('Model 8'!$E7,'Raw Ridge Model 8'!$B$1:$BS$1,0)),"-")</f>
        <v>1.665300325701104E-2</v>
      </c>
      <c r="H7" s="13">
        <f>IFERROR(INDEX('Raw Ridge Model 8'!$B$2:$BS$300,MATCH('Model 8'!$H$2,'Raw Ridge Model 8'!$A$2:$A$300,0),MATCH('Model 8'!$E7,'Raw Ridge Model 8'!$B$1:$BS$1,0)),"-")</f>
        <v>1.5505770395821737E-3</v>
      </c>
      <c r="I7" s="13">
        <f t="shared" si="0"/>
        <v>10.739874789774033</v>
      </c>
      <c r="J7" s="23">
        <f t="shared" si="1"/>
        <v>6.7835376065661936E-26</v>
      </c>
      <c r="K7" s="13">
        <f>IFERROR(INDEX('Raw Ridge Model 8'!$B$2:$BS$300,MATCH('Model 8'!$K$2,'Raw Ridge Model 8'!$A$2:$A$300,0),MATCH('Model 8'!$E7,'Raw Ridge Model 8'!$B$1:$BS$1,0)),"-")</f>
        <v>0.50108912294978403</v>
      </c>
      <c r="L7" s="25">
        <f>INDEX(Controls!$X$3:$X$200,MATCH('Model 8'!$E7,Controls!$W$3:$W$200,0))</f>
        <v>1029000</v>
      </c>
      <c r="M7" s="25">
        <v>493920.30199999973</v>
      </c>
      <c r="N7" s="25">
        <f>INDEX(Controls!$AA$3:$AA$200,MATCH('Model 8'!$E7,Controls!$Z$3:$Z$200,0))</f>
        <v>171780</v>
      </c>
      <c r="O7" s="25">
        <v>253584.23500000039</v>
      </c>
      <c r="P7" s="14">
        <f t="shared" si="2"/>
        <v>3.4693735572473731E-2</v>
      </c>
      <c r="Q7" s="15">
        <f t="shared" si="3"/>
        <v>1.1280878322303246E-2</v>
      </c>
      <c r="R7" s="62">
        <f t="shared" si="4"/>
        <v>2860.6528994893565</v>
      </c>
      <c r="S7" s="27">
        <f>IFERROR($Q7*$O7*Controls!$C$5,"-")</f>
        <v>1779326.1034823798</v>
      </c>
      <c r="T7" s="27" t="str">
        <f>IFERROR(INDEX('Vendor Level Info'!$I$4:$I$50,MATCH(SUBSTITUTE(SUBSTITUTE('Model 8'!$D7,"_pre",""),"_post",""),'Vendor Level Info'!$F$4:$F$50,0)),"-")</f>
        <v>-</v>
      </c>
      <c r="U7" s="375">
        <f t="shared" si="5"/>
        <v>0</v>
      </c>
      <c r="V7" s="27">
        <f>IFERROR($Q7*$O7*Controls!$C$4,"-")</f>
        <v>1510424.7309303803</v>
      </c>
      <c r="W7" s="27">
        <f>IFERROR($T7*(1-Controls!$C$6),0)</f>
        <v>0</v>
      </c>
      <c r="X7" s="77" t="str">
        <f t="shared" si="6"/>
        <v>-</v>
      </c>
      <c r="Y7" s="77" t="str">
        <f>IFERROR(R7/INDEX('Vendor Level Info'!$N$4:$N$300,MATCH('Model 8'!$D7,'Vendor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8'!$D8,Controls!$J$4:$J$100,0)),"-")</f>
        <v>18</v>
      </c>
      <c r="C8" s="365" t="str">
        <f>IFERROR(INDEX(Controls!$F$4:$F203,MATCH('Model 8'!$E8,Controls!$G$4:$G$200,0)),"-")</f>
        <v>No Ad &amp; Tf</v>
      </c>
      <c r="D8" s="342" t="str">
        <f>IFERROR(INDEX(Controls!$H$4:$H$200,MATCH('Model 8'!$E8,Controls!$G$4:$G$200,0)),"-")</f>
        <v>T1</v>
      </c>
      <c r="E8" s="11" t="s">
        <v>33</v>
      </c>
      <c r="F8" s="12"/>
      <c r="G8" s="13">
        <f>IFERROR(INDEX('Raw Ridge Model 8'!$B$2:$BS$300,MATCH('Model 8'!$G$2,'Raw Ridge Model 8'!$A$2:$A$300,0),MATCH('Model 8'!$E8,'Raw Ridge Model 8'!$B$1:$BS$1,0)),"-")</f>
        <v>0.8714771665990666</v>
      </c>
      <c r="H8" s="13">
        <f>IFERROR(INDEX('Raw Ridge Model 8'!$B$2:$BS$300,MATCH('Model 8'!$H$2,'Raw Ridge Model 8'!$A$2:$A$300,0),MATCH('Model 8'!$E8,'Raw Ridge Model 8'!$B$1:$BS$1,0)),"-")</f>
        <v>1.5976132705882</v>
      </c>
      <c r="I8" s="13">
        <f t="shared" si="0"/>
        <v>0.54548693519440483</v>
      </c>
      <c r="J8" s="23">
        <f t="shared" si="1"/>
        <v>0.34376697083622282</v>
      </c>
      <c r="K8" s="13">
        <f>IFERROR(INDEX('Raw Ridge Model 8'!$B$2:$BS$300,MATCH('Model 8'!$K$2,'Raw Ridge Model 8'!$A$2:$A$300,0),MATCH('Model 8'!$E8,'Raw Ridge Model 8'!$B$1:$BS$1,0)),"-")</f>
        <v>0.6684816524671533</v>
      </c>
      <c r="L8" s="25">
        <f>INDEX(Controls!$X$3:$X$200,MATCH('Model 8'!$E8,Controls!$W$3:$W$200,0))</f>
        <v>210</v>
      </c>
      <c r="M8" s="25">
        <v>493920.30199999973</v>
      </c>
      <c r="N8" s="25">
        <f>INDEX(Controls!$AA$3:$AA$200,MATCH('Model 8'!$E8,Controls!$Z$3:$Z$200,0))</f>
        <v>0</v>
      </c>
      <c r="O8" s="25">
        <v>253584.23500000039</v>
      </c>
      <c r="P8" s="14">
        <f t="shared" si="2"/>
        <v>3.7052577965463769E-4</v>
      </c>
      <c r="Q8" s="15">
        <f t="shared" si="3"/>
        <v>0</v>
      </c>
      <c r="R8" s="62">
        <f t="shared" si="4"/>
        <v>0</v>
      </c>
      <c r="S8" s="27">
        <f>IFERROR($Q8*$O8*Controls!$C$5,"-")</f>
        <v>0</v>
      </c>
      <c r="T8" s="27" t="str">
        <f>IFERROR(INDEX('Vendor Level Info'!$I$4:$I$50,MATCH(SUBSTITUTE(SUBSTITUTE('Model 8'!$D8,"_pre",""),"_post",""),'Vendor Level Info'!$F$4:$F$50,0)),"-")</f>
        <v>-</v>
      </c>
      <c r="U8" s="375">
        <f t="shared" si="5"/>
        <v>0</v>
      </c>
      <c r="V8" s="27">
        <f>IFERROR($Q8*$O8*Controls!$C$4,"-")</f>
        <v>0</v>
      </c>
      <c r="W8" s="27">
        <f>IFERROR($T8*(1-Controls!$C$6),0)</f>
        <v>0</v>
      </c>
      <c r="X8" s="77" t="str">
        <f t="shared" si="6"/>
        <v>-</v>
      </c>
      <c r="Y8" s="77" t="str">
        <f>IFERROR(R8/INDEX('Vendor Level Info'!$N$4:$N$300,MATCH('Model 8'!$D8,'Vendor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8'!$D9,Controls!$J$4:$J$100,0)),"-")</f>
        <v>27</v>
      </c>
      <c r="C9" s="365" t="str">
        <f>IFERROR(INDEX(Controls!$F$4:$F204,MATCH('Model 8'!$E9,Controls!$G$4:$G$200,0)),"-")</f>
        <v>No Ad &amp; Tf</v>
      </c>
      <c r="D9" s="342" t="str">
        <f>IFERROR(INDEX(Controls!$H$4:$H$200,MATCH('Model 8'!$E9,Controls!$G$4:$G$200,0)),"-")</f>
        <v>T10</v>
      </c>
      <c r="E9" s="11" t="s">
        <v>42</v>
      </c>
      <c r="F9" s="12"/>
      <c r="G9" s="13">
        <f>IFERROR(INDEX('Raw Ridge Model 8'!$B$2:$BS$300,MATCH('Model 8'!$G$2,'Raw Ridge Model 8'!$A$2:$A$300,0),MATCH('Model 8'!$E9,'Raw Ridge Model 8'!$B$1:$BS$1,0)),"-")</f>
        <v>-8.4242467046063929</v>
      </c>
      <c r="H9" s="13">
        <f>IFERROR(INDEX('Raw Ridge Model 8'!$B$2:$BS$300,MATCH('Model 8'!$H$2,'Raw Ridge Model 8'!$A$2:$A$300,0),MATCH('Model 8'!$E9,'Raw Ridge Model 8'!$B$1:$BS$1,0)),"-")</f>
        <v>1.6562522353259528</v>
      </c>
      <c r="I9" s="13">
        <f t="shared" si="0"/>
        <v>-5.0863307683014174</v>
      </c>
      <c r="J9" s="23">
        <f t="shared" si="1"/>
        <v>9.9170275906645897E-7</v>
      </c>
      <c r="K9" s="13">
        <f>IFERROR(INDEX('Raw Ridge Model 8'!$B$2:$BS$300,MATCH('Model 8'!$K$2,'Raw Ridge Model 8'!$A$2:$A$300,0),MATCH('Model 8'!$E9,'Raw Ridge Model 8'!$B$1:$BS$1,0)),"-")</f>
        <v>0.71845426624525244</v>
      </c>
      <c r="L9" s="25">
        <f>INDEX(Controls!$X$3:$X$200,MATCH('Model 8'!$E9,Controls!$W$3:$W$200,0))</f>
        <v>210</v>
      </c>
      <c r="M9" s="25">
        <v>493920.30199999973</v>
      </c>
      <c r="N9" s="25">
        <f>INDEX(Controls!$AA$3:$AA$200,MATCH('Model 8'!$E9,Controls!$Z$3:$Z$200,0))</f>
        <v>210</v>
      </c>
      <c r="O9" s="25">
        <v>253584.23500000039</v>
      </c>
      <c r="P9" s="14">
        <f t="shared" si="2"/>
        <v>-3.5817353544769725E-3</v>
      </c>
      <c r="Q9" s="15">
        <f t="shared" si="3"/>
        <v>-6.9763477527194848E-3</v>
      </c>
      <c r="R9" s="62">
        <f t="shared" si="4"/>
        <v>-1769.0918079673424</v>
      </c>
      <c r="S9" s="27">
        <f>IFERROR($Q9*$O9*Controls!$C$5,"-")</f>
        <v>-1100375.1045556869</v>
      </c>
      <c r="T9" s="27" t="str">
        <f>IFERROR(INDEX('Vendor Level Info'!$I$4:$I$50,MATCH(SUBSTITUTE(SUBSTITUTE('Model 8'!$D9,"_pre",""),"_post",""),'Vendor Level Info'!$F$4:$F$50,0)),"-")</f>
        <v>-</v>
      </c>
      <c r="U9" s="375">
        <f t="shared" si="5"/>
        <v>0</v>
      </c>
      <c r="V9" s="27">
        <f>IFERROR($Q9*$O9*Controls!$C$4,"-")</f>
        <v>-934080.47460675682</v>
      </c>
      <c r="W9" s="27">
        <f>IFERROR($T9*(1-Controls!$C$6),0)</f>
        <v>0</v>
      </c>
      <c r="X9" s="77" t="str">
        <f t="shared" si="6"/>
        <v>-</v>
      </c>
      <c r="Y9" s="77" t="str">
        <f>IFERROR(R9/INDEX('Vendor Level Info'!$N$4:$N$300,MATCH('Model 8'!$D9,'Vendor Level Info'!$M$4:$M$300,0)),"-")</f>
        <v>-</v>
      </c>
    </row>
    <row r="10" spans="2:29" x14ac:dyDescent="0.35">
      <c r="B10" s="341">
        <f>IFERROR(INDEX(Controls!$L$4:$L$100,MATCH('Model 8'!$D10,Controls!$J$4:$J$100,0)),"-")</f>
        <v>28</v>
      </c>
      <c r="C10" s="365" t="str">
        <f>IFERROR(INDEX(Controls!$F$4:$F205,MATCH('Model 8'!$E10,Controls!$G$4:$G$200,0)),"-")</f>
        <v>No Ad &amp; Tf</v>
      </c>
      <c r="D10" s="342" t="str">
        <f>IFERROR(INDEX(Controls!$H$4:$H$200,MATCH('Model 8'!$E10,Controls!$G$4:$G$200,0)),"-")</f>
        <v>T11</v>
      </c>
      <c r="E10" s="11" t="s">
        <v>43</v>
      </c>
      <c r="F10" s="12"/>
      <c r="G10" s="13">
        <f>IFERROR(INDEX('Raw Ridge Model 8'!$B$2:$BS$300,MATCH('Model 8'!$G$2,'Raw Ridge Model 8'!$A$2:$A$300,0),MATCH('Model 8'!$E10,'Raw Ridge Model 8'!$B$1:$BS$1,0)),"-")</f>
        <v>2.2108836452557346</v>
      </c>
      <c r="H10" s="13">
        <f>IFERROR(INDEX('Raw Ridge Model 8'!$B$2:$BS$300,MATCH('Model 8'!$H$2,'Raw Ridge Model 8'!$A$2:$A$300,0),MATCH('Model 8'!$E10,'Raw Ridge Model 8'!$B$1:$BS$1,0)),"-")</f>
        <v>1.6620256797615081</v>
      </c>
      <c r="I10" s="13">
        <f t="shared" si="0"/>
        <v>1.3302343472653111</v>
      </c>
      <c r="J10" s="23">
        <f t="shared" si="1"/>
        <v>0.164676871274029</v>
      </c>
      <c r="K10" s="13">
        <f>IFERROR(INDEX('Raw Ridge Model 8'!$B$2:$BS$300,MATCH('Model 8'!$K$2,'Raw Ridge Model 8'!$A$2:$A$300,0),MATCH('Model 8'!$E10,'Raw Ridge Model 8'!$B$1:$BS$1,0)),"-")</f>
        <v>0.7234718417930317</v>
      </c>
      <c r="L10" s="25">
        <f>INDEX(Controls!$X$3:$X$200,MATCH('Model 8'!$E10,Controls!$W$3:$W$200,0))</f>
        <v>210</v>
      </c>
      <c r="M10" s="25">
        <v>493920.30199999973</v>
      </c>
      <c r="N10" s="25">
        <f>INDEX(Controls!$AA$3:$AA$200,MATCH('Model 8'!$E10,Controls!$Z$3:$Z$200,0))</f>
        <v>210</v>
      </c>
      <c r="O10" s="25">
        <v>253584.23500000039</v>
      </c>
      <c r="P10" s="14">
        <f t="shared" si="2"/>
        <v>9.4000097510408577E-4</v>
      </c>
      <c r="Q10" s="15">
        <f t="shared" si="3"/>
        <v>1.8308928609213563E-3</v>
      </c>
      <c r="R10" s="62">
        <f t="shared" si="4"/>
        <v>464.28556550370428</v>
      </c>
      <c r="S10" s="27">
        <f>IFERROR($Q10*$O10*Controls!$C$5,"-")</f>
        <v>288785.62174330407</v>
      </c>
      <c r="T10" s="27" t="str">
        <f>IFERROR(INDEX('Vendor Level Info'!$I$4:$I$50,MATCH(SUBSTITUTE(SUBSTITUTE('Model 8'!$D10,"_pre",""),"_post",""),'Vendor Level Info'!$F$4:$F$50,0)),"-")</f>
        <v>-</v>
      </c>
      <c r="U10" s="375">
        <f t="shared" si="5"/>
        <v>0</v>
      </c>
      <c r="V10" s="27">
        <f>IFERROR($Q10*$O10*Controls!$C$4,"-")</f>
        <v>245142.77858595585</v>
      </c>
      <c r="W10" s="27">
        <f>IFERROR($T10*(1-Controls!$C$6),0)</f>
        <v>0</v>
      </c>
      <c r="X10" s="77" t="str">
        <f t="shared" si="6"/>
        <v>-</v>
      </c>
      <c r="Y10" s="77" t="str">
        <f>IFERROR(R10/INDEX('Vendor Level Info'!$N$4:$N$300,MATCH('Model 8'!$D10,'Vendor Level Info'!$M$4:$M$300,0)),"-")</f>
        <v>-</v>
      </c>
    </row>
    <row r="11" spans="2:29" x14ac:dyDescent="0.35">
      <c r="B11" s="341">
        <f>IFERROR(INDEX(Controls!$L$4:$L$100,MATCH('Model 8'!$D11,Controls!$J$4:$J$100,0)),"-")</f>
        <v>29</v>
      </c>
      <c r="C11" s="365" t="str">
        <f>IFERROR(INDEX(Controls!$F$4:$F206,MATCH('Model 8'!$E11,Controls!$G$4:$G$200,0)),"-")</f>
        <v>No Ad &amp; Tf</v>
      </c>
      <c r="D11" s="342" t="str">
        <f>IFERROR(INDEX(Controls!$H$4:$H$200,MATCH('Model 8'!$E11,Controls!$G$4:$G$200,0)),"-")</f>
        <v>T12</v>
      </c>
      <c r="E11" s="11" t="s">
        <v>44</v>
      </c>
      <c r="F11" s="12"/>
      <c r="G11" s="13">
        <f>IFERROR(INDEX('Raw Ridge Model 8'!$B$2:$BS$300,MATCH('Model 8'!$G$2,'Raw Ridge Model 8'!$A$2:$A$300,0),MATCH('Model 8'!$E11,'Raw Ridge Model 8'!$B$1:$BS$1,0)),"-")</f>
        <v>-2.8094505533022566E-2</v>
      </c>
      <c r="H11" s="13">
        <f>IFERROR(INDEX('Raw Ridge Model 8'!$B$2:$BS$300,MATCH('Model 8'!$H$2,'Raw Ridge Model 8'!$A$2:$A$300,0),MATCH('Model 8'!$E11,'Raw Ridge Model 8'!$B$1:$BS$1,0)),"-")</f>
        <v>1.6694883680440566</v>
      </c>
      <c r="I11" s="13">
        <f t="shared" si="0"/>
        <v>-1.6828212805062904E-2</v>
      </c>
      <c r="J11" s="23">
        <f t="shared" si="1"/>
        <v>0.3988659997031716</v>
      </c>
      <c r="K11" s="13">
        <f>IFERROR(INDEX('Raw Ridge Model 8'!$B$2:$BS$300,MATCH('Model 8'!$K$2,'Raw Ridge Model 8'!$A$2:$A$300,0),MATCH('Model 8'!$E11,'Raw Ridge Model 8'!$B$1:$BS$1,0)),"-")</f>
        <v>0.72998337295828175</v>
      </c>
      <c r="L11" s="25">
        <f>INDEX(Controls!$X$3:$X$200,MATCH('Model 8'!$E11,Controls!$W$3:$W$200,0))</f>
        <v>210</v>
      </c>
      <c r="M11" s="25">
        <v>493920.30199999973</v>
      </c>
      <c r="N11" s="25">
        <f>INDEX(Controls!$AA$3:$AA$200,MATCH('Model 8'!$E11,Controls!$Z$3:$Z$200,0))</f>
        <v>210</v>
      </c>
      <c r="O11" s="25">
        <v>253584.23500000039</v>
      </c>
      <c r="P11" s="14">
        <f t="shared" si="2"/>
        <v>-1.1944935525113811E-5</v>
      </c>
      <c r="Q11" s="15">
        <f t="shared" si="3"/>
        <v>-2.3265823926060426E-5</v>
      </c>
      <c r="R11" s="62">
        <f t="shared" si="4"/>
        <v>-5.8998461619347387</v>
      </c>
      <c r="S11" s="27">
        <f>IFERROR($Q11*$O11*Controls!$C$5,"-")</f>
        <v>-3669.7043127234074</v>
      </c>
      <c r="T11" s="27" t="str">
        <f>IFERROR(INDEX('Vendor Level Info'!$I$4:$I$50,MATCH(SUBSTITUTE(SUBSTITUTE('Model 8'!$D11,"_pre",""),"_post",""),'Vendor Level Info'!$F$4:$F$50,0)),"-")</f>
        <v>-</v>
      </c>
      <c r="U11" s="375">
        <f t="shared" si="5"/>
        <v>0</v>
      </c>
      <c r="V11" s="27">
        <f>IFERROR($Q11*$O11*Controls!$C$4,"-")</f>
        <v>-3115.1187735015419</v>
      </c>
      <c r="W11" s="27">
        <f>IFERROR($T11*(1-Controls!$C$6),0)</f>
        <v>0</v>
      </c>
      <c r="X11" s="77" t="str">
        <f t="shared" si="6"/>
        <v>-</v>
      </c>
      <c r="Y11" s="77" t="str">
        <f>IFERROR(R11/INDEX('Vendor Level Info'!$N$4:$N$300,MATCH('Model 8'!$D11,'Vendor Level Info'!$M$4:$M$300,0)),"-")</f>
        <v>-</v>
      </c>
    </row>
    <row r="12" spans="2:29" x14ac:dyDescent="0.35">
      <c r="B12" s="341">
        <f>IFERROR(INDEX(Controls!$L$4:$L$100,MATCH('Model 8'!$D12,Controls!$J$4:$J$100,0)),"-")</f>
        <v>30</v>
      </c>
      <c r="C12" s="365" t="str">
        <f>IFERROR(INDEX(Controls!$F$4:$F207,MATCH('Model 8'!$E12,Controls!$G$4:$G$200,0)),"-")</f>
        <v>No Ad &amp; Tf</v>
      </c>
      <c r="D12" s="342" t="str">
        <f>IFERROR(INDEX(Controls!$H$4:$H$200,MATCH('Model 8'!$E12,Controls!$G$4:$G$200,0)),"-")</f>
        <v>T13</v>
      </c>
      <c r="E12" s="11" t="s">
        <v>45</v>
      </c>
      <c r="F12" s="12"/>
      <c r="G12" s="13">
        <f>IFERROR(INDEX('Raw Ridge Model 8'!$B$2:$BS$300,MATCH('Model 8'!$G$2,'Raw Ridge Model 8'!$A$2:$A$300,0),MATCH('Model 8'!$E12,'Raw Ridge Model 8'!$B$1:$BS$1,0)),"-")</f>
        <v>-0.26594452180205996</v>
      </c>
      <c r="H12" s="13">
        <f>IFERROR(INDEX('Raw Ridge Model 8'!$B$2:$BS$300,MATCH('Model 8'!$H$2,'Raw Ridge Model 8'!$A$2:$A$300,0),MATCH('Model 8'!$E12,'Raw Ridge Model 8'!$B$1:$BS$1,0)),"-")</f>
        <v>1.6770975360203826</v>
      </c>
      <c r="I12" s="13">
        <f t="shared" si="0"/>
        <v>-0.15857427256921794</v>
      </c>
      <c r="J12" s="23">
        <f t="shared" si="1"/>
        <v>0.39393730780471081</v>
      </c>
      <c r="K12" s="13">
        <f>IFERROR(INDEX('Raw Ridge Model 8'!$B$2:$BS$300,MATCH('Model 8'!$K$2,'Raw Ridge Model 8'!$A$2:$A$300,0),MATCH('Model 8'!$E12,'Raw Ridge Model 8'!$B$1:$BS$1,0)),"-")</f>
        <v>0.73665275079713632</v>
      </c>
      <c r="L12" s="25">
        <f>INDEX(Controls!$X$3:$X$200,MATCH('Model 8'!$E12,Controls!$W$3:$W$200,0))</f>
        <v>210</v>
      </c>
      <c r="M12" s="25">
        <v>493920.30199999973</v>
      </c>
      <c r="N12" s="25">
        <f>INDEX(Controls!$AA$3:$AA$200,MATCH('Model 8'!$E12,Controls!$Z$3:$Z$200,0))</f>
        <v>210</v>
      </c>
      <c r="O12" s="25">
        <v>253584.23500000039</v>
      </c>
      <c r="P12" s="14">
        <f t="shared" si="2"/>
        <v>-1.1307158129011797E-4</v>
      </c>
      <c r="Q12" s="15">
        <f t="shared" si="3"/>
        <v>-2.202358895789894E-4</v>
      </c>
      <c r="R12" s="62">
        <f t="shared" si="4"/>
        <v>-55.84834957843259</v>
      </c>
      <c r="S12" s="27">
        <f>IFERROR($Q12*$O12*Controls!$C$5,"-")</f>
        <v>-34737.673437785073</v>
      </c>
      <c r="T12" s="27" t="str">
        <f>IFERROR(INDEX('Vendor Level Info'!$I$4:$I$50,MATCH(SUBSTITUTE(SUBSTITUTE('Model 8'!$D12,"_pre",""),"_post",""),'Vendor Level Info'!$F$4:$F$50,0)),"-")</f>
        <v>-</v>
      </c>
      <c r="U12" s="375">
        <f t="shared" si="5"/>
        <v>0</v>
      </c>
      <c r="V12" s="27">
        <f>IFERROR($Q12*$O12*Controls!$C$4,"-")</f>
        <v>-29487.928577412407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8'!$D12,'Vendor Level Info'!$M$4:$M$300,0)),"-")</f>
        <v>-</v>
      </c>
    </row>
    <row r="13" spans="2:29" x14ac:dyDescent="0.35">
      <c r="B13" s="341">
        <f>IFERROR(INDEX(Controls!$L$4:$L$100,MATCH('Model 8'!$D13,Controls!$J$4:$J$100,0)),"-")</f>
        <v>31</v>
      </c>
      <c r="C13" s="365" t="str">
        <f>IFERROR(INDEX(Controls!$F$4:$F208,MATCH('Model 8'!$E13,Controls!$G$4:$G$200,0)),"-")</f>
        <v>No Ad &amp; Tf</v>
      </c>
      <c r="D13" s="342" t="str">
        <f>IFERROR(INDEX(Controls!$H$4:$H$200,MATCH('Model 8'!$E13,Controls!$G$4:$G$200,0)),"-")</f>
        <v>T14</v>
      </c>
      <c r="E13" s="11" t="s">
        <v>46</v>
      </c>
      <c r="F13" s="12"/>
      <c r="G13" s="13">
        <f>IFERROR(INDEX('Raw Ridge Model 8'!$B$2:$BS$300,MATCH('Model 8'!$G$2,'Raw Ridge Model 8'!$A$2:$A$300,0),MATCH('Model 8'!$E13,'Raw Ridge Model 8'!$B$1:$BS$1,0)),"-")</f>
        <v>4.6364351151740335</v>
      </c>
      <c r="H13" s="13">
        <f>IFERROR(INDEX('Raw Ridge Model 8'!$B$2:$BS$300,MATCH('Model 8'!$H$2,'Raw Ridge Model 8'!$A$2:$A$300,0),MATCH('Model 8'!$E13,'Raw Ridge Model 8'!$B$1:$BS$1,0)),"-")</f>
        <v>1.6962716510415283</v>
      </c>
      <c r="I13" s="13">
        <f t="shared" si="0"/>
        <v>2.7333093212559523</v>
      </c>
      <c r="J13" s="23">
        <f t="shared" si="1"/>
        <v>9.5381781240823672E-3</v>
      </c>
      <c r="K13" s="13">
        <f>IFERROR(INDEX('Raw Ridge Model 8'!$B$2:$BS$300,MATCH('Model 8'!$K$2,'Raw Ridge Model 8'!$A$2:$A$300,0),MATCH('Model 8'!$E13,'Raw Ridge Model 8'!$B$1:$BS$1,0)),"-")</f>
        <v>0.75359321766940046</v>
      </c>
      <c r="L13" s="25">
        <f>INDEX(Controls!$X$3:$X$200,MATCH('Model 8'!$E13,Controls!$W$3:$W$200,0))</f>
        <v>210</v>
      </c>
      <c r="M13" s="25">
        <v>493920.30199999973</v>
      </c>
      <c r="N13" s="25">
        <f>INDEX(Controls!$AA$3:$AA$200,MATCH('Model 8'!$E13,Controls!$Z$3:$Z$200,0))</f>
        <v>0</v>
      </c>
      <c r="O13" s="25">
        <v>253584.23500000039</v>
      </c>
      <c r="P13" s="14">
        <f t="shared" si="2"/>
        <v>1.9712722280173607E-3</v>
      </c>
      <c r="Q13" s="15">
        <f t="shared" si="3"/>
        <v>0</v>
      </c>
      <c r="R13" s="62">
        <f t="shared" si="4"/>
        <v>0</v>
      </c>
      <c r="S13" s="27">
        <f>IFERROR($Q13*$O13*Controls!$C$5,"-")</f>
        <v>0</v>
      </c>
      <c r="T13" s="27" t="str">
        <f>IFERROR(INDEX('Vendor Level Info'!$I$4:$I$50,MATCH(SUBSTITUTE(SUBSTITUTE('Model 8'!$D13,"_pre",""),"_post",""),'Vendor Level Info'!$F$4:$F$50,0)),"-")</f>
        <v>-</v>
      </c>
      <c r="U13" s="375">
        <f t="shared" si="5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8'!$D13,'Vendor Level Info'!$M$4:$M$300,0)),"-")</f>
        <v>-</v>
      </c>
    </row>
    <row r="14" spans="2:29" x14ac:dyDescent="0.35">
      <c r="B14" s="341">
        <f>IFERROR(INDEX(Controls!$L$4:$L$100,MATCH('Model 8'!$D14,Controls!$J$4:$J$100,0)),"-")</f>
        <v>32</v>
      </c>
      <c r="C14" s="365" t="str">
        <f>IFERROR(INDEX(Controls!$F$4:$F209,MATCH('Model 8'!$E14,Controls!$G$4:$G$200,0)),"-")</f>
        <v>No Ad &amp; Tf</v>
      </c>
      <c r="D14" s="342" t="str">
        <f>IFERROR(INDEX(Controls!$H$4:$H$200,MATCH('Model 8'!$E14,Controls!$G$4:$G$200,0)),"-")</f>
        <v>T15</v>
      </c>
      <c r="E14" s="11" t="s">
        <v>47</v>
      </c>
      <c r="F14" s="12"/>
      <c r="G14" s="13">
        <f>IFERROR(INDEX('Raw Ridge Model 8'!$B$2:$BS$300,MATCH('Model 8'!$G$2,'Raw Ridge Model 8'!$A$2:$A$300,0),MATCH('Model 8'!$E14,'Raw Ridge Model 8'!$B$1:$BS$1,0)),"-")</f>
        <v>-4.4189525794888169</v>
      </c>
      <c r="H14" s="13">
        <f>IFERROR(INDEX('Raw Ridge Model 8'!$B$2:$BS$300,MATCH('Model 8'!$H$2,'Raw Ridge Model 8'!$A$2:$A$300,0),MATCH('Model 8'!$E14,'Raw Ridge Model 8'!$B$1:$BS$1,0)),"-")</f>
        <v>1.7055044194721576</v>
      </c>
      <c r="I14" s="13">
        <f t="shared" si="0"/>
        <v>-2.5909945052247085</v>
      </c>
      <c r="J14" s="23">
        <f t="shared" si="1"/>
        <v>1.3925321120135442E-2</v>
      </c>
      <c r="K14" s="13">
        <f>IFERROR(INDEX('Raw Ridge Model 8'!$B$2:$BS$300,MATCH('Model 8'!$K$2,'Raw Ridge Model 8'!$A$2:$A$300,0),MATCH('Model 8'!$E14,'Raw Ridge Model 8'!$B$1:$BS$1,0)),"-")</f>
        <v>0.76181912548109476</v>
      </c>
      <c r="L14" s="25">
        <f>INDEX(Controls!$X$3:$X$200,MATCH('Model 8'!$E14,Controls!$W$3:$W$200,0))</f>
        <v>210</v>
      </c>
      <c r="M14" s="25">
        <v>493920.30199999973</v>
      </c>
      <c r="N14" s="25">
        <f>INDEX(Controls!$AA$3:$AA$200,MATCH('Model 8'!$E14,Controls!$Z$3:$Z$200,0))</f>
        <v>0</v>
      </c>
      <c r="O14" s="25">
        <v>253584.23500000039</v>
      </c>
      <c r="P14" s="14">
        <f t="shared" si="2"/>
        <v>-1.8788052200629161E-3</v>
      </c>
      <c r="Q14" s="15">
        <f t="shared" si="3"/>
        <v>0</v>
      </c>
      <c r="R14" s="62">
        <f t="shared" si="4"/>
        <v>0</v>
      </c>
      <c r="S14" s="27">
        <f>IFERROR($Q14*$O14*Controls!$C$5,"-")</f>
        <v>0</v>
      </c>
      <c r="T14" s="27" t="str">
        <f>IFERROR(INDEX('Vendor Level Info'!$I$4:$I$50,MATCH(SUBSTITUTE(SUBSTITUTE('Model 8'!$D14,"_pre",""),"_post",""),'Vendor Level Info'!$F$4:$F$50,0)),"-")</f>
        <v>-</v>
      </c>
      <c r="U14" s="375">
        <f t="shared" si="5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8'!$D14,'Vendor Level Info'!$M$4:$M$300,0)),"-")</f>
        <v>-</v>
      </c>
    </row>
    <row r="15" spans="2:29" x14ac:dyDescent="0.35">
      <c r="B15" s="341">
        <f>IFERROR(INDEX(Controls!$L$4:$L$100,MATCH('Model 8'!$D15,Controls!$J$4:$J$100,0)),"-")</f>
        <v>33</v>
      </c>
      <c r="C15" s="365" t="str">
        <f>IFERROR(INDEX(Controls!$F$4:$F210,MATCH('Model 8'!$E15,Controls!$G$4:$G$200,0)),"-")</f>
        <v>No Ad &amp; Tf</v>
      </c>
      <c r="D15" s="342" t="str">
        <f>IFERROR(INDEX(Controls!$H$4:$H$200,MATCH('Model 8'!$E15,Controls!$G$4:$G$200,0)),"-")</f>
        <v>T16</v>
      </c>
      <c r="E15" s="11" t="s">
        <v>48</v>
      </c>
      <c r="F15" s="12"/>
      <c r="G15" s="13">
        <f>IFERROR(INDEX('Raw Ridge Model 8'!$B$2:$BS$300,MATCH('Model 8'!$G$2,'Raw Ridge Model 8'!$A$2:$A$300,0),MATCH('Model 8'!$E15,'Raw Ridge Model 8'!$B$1:$BS$1,0)),"-")</f>
        <v>-4.7122683237453646</v>
      </c>
      <c r="H15" s="13">
        <f>IFERROR(INDEX('Raw Ridge Model 8'!$B$2:$BS$300,MATCH('Model 8'!$H$2,'Raw Ridge Model 8'!$A$2:$A$300,0),MATCH('Model 8'!$E15,'Raw Ridge Model 8'!$B$1:$BS$1,0)),"-")</f>
        <v>1.7162933618490066</v>
      </c>
      <c r="I15" s="13">
        <f t="shared" si="0"/>
        <v>-2.7456077314595668</v>
      </c>
      <c r="J15" s="23">
        <f t="shared" si="1"/>
        <v>9.2225809459681885E-3</v>
      </c>
      <c r="K15" s="13">
        <f>IFERROR(INDEX('Raw Ridge Model 8'!$B$2:$BS$300,MATCH('Model 8'!$K$2,'Raw Ridge Model 8'!$A$2:$A$300,0),MATCH('Model 8'!$E15,'Raw Ridge Model 8'!$B$1:$BS$1,0)),"-")</f>
        <v>0.77148807709932643</v>
      </c>
      <c r="L15" s="25">
        <f>INDEX(Controls!$X$3:$X$200,MATCH('Model 8'!$E15,Controls!$W$3:$W$200,0))</f>
        <v>210</v>
      </c>
      <c r="M15" s="25">
        <v>493920.30199999973</v>
      </c>
      <c r="N15" s="25">
        <f>INDEX(Controls!$AA$3:$AA$200,MATCH('Model 8'!$E15,Controls!$Z$3:$Z$200,0))</f>
        <v>0</v>
      </c>
      <c r="O15" s="25">
        <v>253584.23500000039</v>
      </c>
      <c r="P15" s="14">
        <f t="shared" si="2"/>
        <v>-2.0035142187504718E-3</v>
      </c>
      <c r="Q15" s="15">
        <f t="shared" si="3"/>
        <v>0</v>
      </c>
      <c r="R15" s="62">
        <f t="shared" si="4"/>
        <v>0</v>
      </c>
      <c r="S15" s="27">
        <f>IFERROR($Q15*$O15*Controls!$C$5,"-")</f>
        <v>0</v>
      </c>
      <c r="T15" s="27" t="str">
        <f>IFERROR(INDEX('Vendor Level Info'!$I$4:$I$50,MATCH(SUBSTITUTE(SUBSTITUTE('Model 8'!$D15,"_pre",""),"_post",""),'Vendor Level Info'!$F$4:$F$50,0)),"-")</f>
        <v>-</v>
      </c>
      <c r="U15" s="375">
        <f t="shared" si="5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6"/>
        <v>-</v>
      </c>
      <c r="Y15" s="77" t="str">
        <f>IFERROR(R15/INDEX('Vendor Level Info'!$N$4:$N$300,MATCH('Model 8'!$D15,'Vendor Level Info'!$M$4:$M$300,0)),"-")</f>
        <v>-</v>
      </c>
    </row>
    <row r="16" spans="2:29" x14ac:dyDescent="0.35">
      <c r="B16" s="341">
        <f>IFERROR(INDEX(Controls!$L$4:$L$100,MATCH('Model 8'!$D16,Controls!$J$4:$J$100,0)),"-")</f>
        <v>34</v>
      </c>
      <c r="C16" s="365" t="str">
        <f>IFERROR(INDEX(Controls!$F$4:$F211,MATCH('Model 8'!$E16,Controls!$G$4:$G$200,0)),"-")</f>
        <v>No Ad &amp; Tf</v>
      </c>
      <c r="D16" s="342" t="str">
        <f>IFERROR(INDEX(Controls!$H$4:$H$200,MATCH('Model 8'!$E16,Controls!$G$4:$G$200,0)),"-")</f>
        <v>T17</v>
      </c>
      <c r="E16" s="11" t="s">
        <v>49</v>
      </c>
      <c r="F16" s="12"/>
      <c r="G16" s="13">
        <f>IFERROR(INDEX('Raw Ridge Model 8'!$B$2:$BS$300,MATCH('Model 8'!$G$2,'Raw Ridge Model 8'!$A$2:$A$300,0),MATCH('Model 8'!$E16,'Raw Ridge Model 8'!$B$1:$BS$1,0)),"-")</f>
        <v>-7.1976097407991331</v>
      </c>
      <c r="H16" s="13">
        <f>IFERROR(INDEX('Raw Ridge Model 8'!$B$2:$BS$300,MATCH('Model 8'!$H$2,'Raw Ridge Model 8'!$A$2:$A$300,0),MATCH('Model 8'!$E16,'Raw Ridge Model 8'!$B$1:$BS$1,0)),"-")</f>
        <v>1.728081530923659</v>
      </c>
      <c r="I16" s="13">
        <f t="shared" si="0"/>
        <v>-4.1650868966535466</v>
      </c>
      <c r="J16" s="23">
        <f t="shared" si="1"/>
        <v>6.9111690280010366E-5</v>
      </c>
      <c r="K16" s="13">
        <f>IFERROR(INDEX('Raw Ridge Model 8'!$B$2:$BS$300,MATCH('Model 8'!$K$2,'Raw Ridge Model 8'!$A$2:$A$300,0),MATCH('Model 8'!$E16,'Raw Ridge Model 8'!$B$1:$BS$1,0)),"-")</f>
        <v>0.78212223107221246</v>
      </c>
      <c r="L16" s="25">
        <f>INDEX(Controls!$X$3:$X$200,MATCH('Model 8'!$E16,Controls!$W$3:$W$200,0))</f>
        <v>210</v>
      </c>
      <c r="M16" s="25">
        <v>493920.30199999973</v>
      </c>
      <c r="N16" s="25">
        <f>INDEX(Controls!$AA$3:$AA$200,MATCH('Model 8'!$E16,Controls!$Z$3:$Z$200,0))</f>
        <v>0</v>
      </c>
      <c r="O16" s="25">
        <v>253584.23500000039</v>
      </c>
      <c r="P16" s="14">
        <f t="shared" si="2"/>
        <v>-3.0602063520114606E-3</v>
      </c>
      <c r="Q16" s="15">
        <f t="shared" si="3"/>
        <v>0</v>
      </c>
      <c r="R16" s="62">
        <f t="shared" si="4"/>
        <v>0</v>
      </c>
      <c r="S16" s="27">
        <f>IFERROR($Q16*$O16*Controls!$C$5,"-")</f>
        <v>0</v>
      </c>
      <c r="T16" s="27" t="str">
        <f>IFERROR(INDEX('Vendor Level Info'!$I$4:$I$50,MATCH(SUBSTITUTE(SUBSTITUTE('Model 8'!$D16,"_pre",""),"_post",""),'Vendor Level Info'!$F$4:$F$50,0)),"-")</f>
        <v>-</v>
      </c>
      <c r="U16" s="375">
        <f t="shared" si="5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8'!$D16,'Vendor Level Info'!$M$4:$M$300,0)),"-")</f>
        <v>-</v>
      </c>
    </row>
    <row r="17" spans="2:25" x14ac:dyDescent="0.35">
      <c r="B17" s="341">
        <f>IFERROR(INDEX(Controls!$L$4:$L$100,MATCH('Model 8'!$D17,Controls!$J$4:$J$100,0)),"-")</f>
        <v>35</v>
      </c>
      <c r="C17" s="365" t="str">
        <f>IFERROR(INDEX(Controls!$F$4:$F212,MATCH('Model 8'!$E17,Controls!$G$4:$G$200,0)),"-")</f>
        <v>No Ad &amp; Tf</v>
      </c>
      <c r="D17" s="342" t="str">
        <f>IFERROR(INDEX(Controls!$H$4:$H$200,MATCH('Model 8'!$E17,Controls!$G$4:$G$200,0)),"-")</f>
        <v>T18</v>
      </c>
      <c r="E17" s="11" t="s">
        <v>50</v>
      </c>
      <c r="F17" s="12"/>
      <c r="G17" s="13">
        <f>IFERROR(INDEX('Raw Ridge Model 8'!$B$2:$BS$300,MATCH('Model 8'!$G$2,'Raw Ridge Model 8'!$A$2:$A$300,0),MATCH('Model 8'!$E17,'Raw Ridge Model 8'!$B$1:$BS$1,0)),"-")</f>
        <v>-8.9863604001091666</v>
      </c>
      <c r="H17" s="13">
        <f>IFERROR(INDEX('Raw Ridge Model 8'!$B$2:$BS$300,MATCH('Model 8'!$H$2,'Raw Ridge Model 8'!$A$2:$A$300,0),MATCH('Model 8'!$E17,'Raw Ridge Model 8'!$B$1:$BS$1,0)),"-")</f>
        <v>1.7401566924879035</v>
      </c>
      <c r="I17" s="13">
        <f t="shared" si="0"/>
        <v>-5.1641098982077063</v>
      </c>
      <c r="J17" s="23">
        <f t="shared" si="1"/>
        <v>6.6699099611599775E-7</v>
      </c>
      <c r="K17" s="13">
        <f>IFERROR(INDEX('Raw Ridge Model 8'!$B$2:$BS$300,MATCH('Model 8'!$K$2,'Raw Ridge Model 8'!$A$2:$A$300,0),MATCH('Model 8'!$E17,'Raw Ridge Model 8'!$B$1:$BS$1,0)),"-")</f>
        <v>0.79309075138143115</v>
      </c>
      <c r="L17" s="25">
        <f>INDEX(Controls!$X$3:$X$200,MATCH('Model 8'!$E17,Controls!$W$3:$W$200,0))</f>
        <v>210</v>
      </c>
      <c r="M17" s="25">
        <v>493920.30199999973</v>
      </c>
      <c r="N17" s="25">
        <f>INDEX(Controls!$AA$3:$AA$200,MATCH('Model 8'!$E17,Controls!$Z$3:$Z$200,0))</f>
        <v>0</v>
      </c>
      <c r="O17" s="25">
        <v>253584.23500000039</v>
      </c>
      <c r="P17" s="14">
        <f t="shared" si="2"/>
        <v>-3.8207291265037451E-3</v>
      </c>
      <c r="Q17" s="15">
        <f t="shared" si="3"/>
        <v>0</v>
      </c>
      <c r="R17" s="62">
        <f t="shared" si="4"/>
        <v>0</v>
      </c>
      <c r="S17" s="27">
        <f>IFERROR($Q17*$O17*Controls!$C$5,"-")</f>
        <v>0</v>
      </c>
      <c r="T17" s="27" t="str">
        <f>IFERROR(INDEX('Vendor Level Info'!$I$4:$I$50,MATCH(SUBSTITUTE(SUBSTITUTE('Model 8'!$D17,"_pre",""),"_post",""),'Vendor Level Info'!$F$4:$F$50,0)),"-")</f>
        <v>-</v>
      </c>
      <c r="U17" s="375">
        <f t="shared" si="5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8'!$D17,'Vendor Level Info'!$M$4:$M$300,0)),"-")</f>
        <v>-</v>
      </c>
    </row>
    <row r="18" spans="2:25" x14ac:dyDescent="0.35">
      <c r="B18" s="341">
        <f>IFERROR(INDEX(Controls!$L$4:$L$100,MATCH('Model 8'!$D18,Controls!$J$4:$J$100,0)),"-")</f>
        <v>36</v>
      </c>
      <c r="C18" s="365" t="str">
        <f>IFERROR(INDEX(Controls!$F$4:$F213,MATCH('Model 8'!$E18,Controls!$G$4:$G$200,0)),"-")</f>
        <v>No Ad &amp; Tf</v>
      </c>
      <c r="D18" s="342" t="str">
        <f>IFERROR(INDEX(Controls!$H$4:$H$200,MATCH('Model 8'!$E18,Controls!$G$4:$G$200,0)),"-")</f>
        <v>T19</v>
      </c>
      <c r="E18" s="11" t="s">
        <v>51</v>
      </c>
      <c r="F18" s="12"/>
      <c r="G18" s="13">
        <f>IFERROR(INDEX('Raw Ridge Model 8'!$B$2:$BS$300,MATCH('Model 8'!$G$2,'Raw Ridge Model 8'!$A$2:$A$300,0),MATCH('Model 8'!$E18,'Raw Ridge Model 8'!$B$1:$BS$1,0)),"-")</f>
        <v>-7.8789143629626475</v>
      </c>
      <c r="H18" s="13">
        <f>IFERROR(INDEX('Raw Ridge Model 8'!$B$2:$BS$300,MATCH('Model 8'!$H$2,'Raw Ridge Model 8'!$A$2:$A$300,0),MATCH('Model 8'!$E18,'Raw Ridge Model 8'!$B$1:$BS$1,0)),"-")</f>
        <v>1.7567843623331438</v>
      </c>
      <c r="I18" s="13">
        <f t="shared" si="0"/>
        <v>-4.4848500088530203</v>
      </c>
      <c r="J18" s="23">
        <f t="shared" si="1"/>
        <v>1.7419770544133633E-5</v>
      </c>
      <c r="K18" s="13">
        <f>IFERROR(INDEX('Raw Ridge Model 8'!$B$2:$BS$300,MATCH('Model 8'!$K$2,'Raw Ridge Model 8'!$A$2:$A$300,0),MATCH('Model 8'!$E18,'Raw Ridge Model 8'!$B$1:$BS$1,0)),"-")</f>
        <v>0.80831955820310053</v>
      </c>
      <c r="L18" s="25">
        <f>INDEX(Controls!$X$3:$X$200,MATCH('Model 8'!$E18,Controls!$W$3:$W$200,0))</f>
        <v>210</v>
      </c>
      <c r="M18" s="25">
        <v>493920.30199999973</v>
      </c>
      <c r="N18" s="25">
        <f>INDEX(Controls!$AA$3:$AA$200,MATCH('Model 8'!$E18,Controls!$Z$3:$Z$200,0))</f>
        <v>0</v>
      </c>
      <c r="O18" s="25">
        <v>253584.23500000039</v>
      </c>
      <c r="P18" s="14">
        <f t="shared" si="2"/>
        <v>-3.349876507449489E-3</v>
      </c>
      <c r="Q18" s="15">
        <f t="shared" si="3"/>
        <v>0</v>
      </c>
      <c r="R18" s="62">
        <f t="shared" si="4"/>
        <v>0</v>
      </c>
      <c r="S18" s="27">
        <f>IFERROR($Q18*$O18*Controls!$C$5,"-")</f>
        <v>0</v>
      </c>
      <c r="T18" s="27" t="str">
        <f>IFERROR(INDEX('Vendor Level Info'!$I$4:$I$50,MATCH(SUBSTITUTE(SUBSTITUTE('Model 8'!$D18,"_pre",""),"_post",""),'Vendor Level Info'!$F$4:$F$50,0)),"-")</f>
        <v>-</v>
      </c>
      <c r="U18" s="375">
        <f t="shared" si="5"/>
        <v>0</v>
      </c>
      <c r="V18" s="27">
        <f>IFERROR($Q18*$O18*Controls!$C$4,"-")</f>
        <v>0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8'!$D18,'Vendor Level Info'!$M$4:$M$300,0)),"-")</f>
        <v>-</v>
      </c>
    </row>
    <row r="19" spans="2:25" x14ac:dyDescent="0.35">
      <c r="B19" s="341">
        <f>IFERROR(INDEX(Controls!$L$4:$L$100,MATCH('Model 8'!$D19,Controls!$J$4:$J$100,0)),"-")</f>
        <v>19</v>
      </c>
      <c r="C19" s="365" t="str">
        <f>IFERROR(INDEX(Controls!$F$4:$F214,MATCH('Model 8'!$E19,Controls!$G$4:$G$200,0)),"-")</f>
        <v>No Ad &amp; Tf</v>
      </c>
      <c r="D19" s="342" t="str">
        <f>IFERROR(INDEX(Controls!$H$4:$H$200,MATCH('Model 8'!$E19,Controls!$G$4:$G$200,0)),"-")</f>
        <v>T2</v>
      </c>
      <c r="E19" s="11" t="s">
        <v>34</v>
      </c>
      <c r="F19" s="12"/>
      <c r="G19" s="13">
        <f>IFERROR(INDEX('Raw Ridge Model 8'!$B$2:$BS$300,MATCH('Model 8'!$G$2,'Raw Ridge Model 8'!$A$2:$A$300,0),MATCH('Model 8'!$E19,'Raw Ridge Model 8'!$B$1:$BS$1,0)),"-")</f>
        <v>5.8142541551211862</v>
      </c>
      <c r="H19" s="13">
        <f>IFERROR(INDEX('Raw Ridge Model 8'!$B$2:$BS$300,MATCH('Model 8'!$H$2,'Raw Ridge Model 8'!$A$2:$A$300,0),MATCH('Model 8'!$E19,'Raw Ridge Model 8'!$B$1:$BS$1,0)),"-")</f>
        <v>1.6296629686252897</v>
      </c>
      <c r="I19" s="13">
        <f t="shared" si="0"/>
        <v>3.5677647876025733</v>
      </c>
      <c r="J19" s="23">
        <f t="shared" si="1"/>
        <v>6.9146458269802669E-4</v>
      </c>
      <c r="K19" s="13">
        <f>IFERROR(INDEX('Raw Ridge Model 8'!$B$2:$BS$300,MATCH('Model 8'!$K$2,'Raw Ridge Model 8'!$A$2:$A$300,0),MATCH('Model 8'!$E19,'Raw Ridge Model 8'!$B$1:$BS$1,0)),"-")</f>
        <v>0.69557148097526567</v>
      </c>
      <c r="L19" s="25">
        <f>INDEX(Controls!$X$3:$X$200,MATCH('Model 8'!$E19,Controls!$W$3:$W$200,0))</f>
        <v>210</v>
      </c>
      <c r="M19" s="25">
        <v>493920.30199999973</v>
      </c>
      <c r="N19" s="25">
        <f>INDEX(Controls!$AA$3:$AA$200,MATCH('Model 8'!$E19,Controls!$Z$3:$Z$200,0))</f>
        <v>210</v>
      </c>
      <c r="O19" s="25">
        <v>253584.23500000039</v>
      </c>
      <c r="P19" s="14">
        <f t="shared" si="2"/>
        <v>2.4720453231652133E-3</v>
      </c>
      <c r="Q19" s="15">
        <f t="shared" si="3"/>
        <v>4.814941956369832E-3</v>
      </c>
      <c r="R19" s="62">
        <f t="shared" si="4"/>
        <v>1220.993372575449</v>
      </c>
      <c r="S19" s="27">
        <f>IFERROR($Q19*$O19*Controls!$C$5,"-")</f>
        <v>759457.87774192926</v>
      </c>
      <c r="T19" s="27" t="str">
        <f>IFERROR(INDEX('Vendor Level Info'!$I$4:$I$50,MATCH(SUBSTITUTE(SUBSTITUTE('Model 8'!$D19,"_pre",""),"_post",""),'Vendor Level Info'!$F$4:$F$50,0)),"-")</f>
        <v>-</v>
      </c>
      <c r="U19" s="375">
        <f t="shared" si="5"/>
        <v>0</v>
      </c>
      <c r="V19" s="27">
        <f>IFERROR($Q19*$O19*Controls!$C$4,"-")</f>
        <v>644684.50071983715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8'!$D19,'Vendor Level Info'!$M$4:$M$300,0)),"-")</f>
        <v>-</v>
      </c>
    </row>
    <row r="20" spans="2:25" x14ac:dyDescent="0.35">
      <c r="B20" s="341">
        <f>IFERROR(INDEX(Controls!$L$4:$L$100,MATCH('Model 8'!$D20,Controls!$J$4:$J$100,0)),"-")</f>
        <v>37</v>
      </c>
      <c r="C20" s="365" t="str">
        <f>IFERROR(INDEX(Controls!$F$4:$F215,MATCH('Model 8'!$E20,Controls!$G$4:$G$200,0)),"-")</f>
        <v>No Ad &amp; Tf</v>
      </c>
      <c r="D20" s="342" t="str">
        <f>IFERROR(INDEX(Controls!$H$4:$H$200,MATCH('Model 8'!$E20,Controls!$G$4:$G$200,0)),"-")</f>
        <v>T20</v>
      </c>
      <c r="E20" s="11" t="s">
        <v>52</v>
      </c>
      <c r="F20" s="12"/>
      <c r="G20" s="13">
        <f>IFERROR(INDEX('Raw Ridge Model 8'!$B$2:$BS$300,MATCH('Model 8'!$G$2,'Raw Ridge Model 8'!$A$2:$A$300,0),MATCH('Model 8'!$E20,'Raw Ridge Model 8'!$B$1:$BS$1,0)),"-")</f>
        <v>-10.681005098373964</v>
      </c>
      <c r="H20" s="13">
        <f>IFERROR(INDEX('Raw Ridge Model 8'!$B$2:$BS$300,MATCH('Model 8'!$H$2,'Raw Ridge Model 8'!$A$2:$A$300,0),MATCH('Model 8'!$E20,'Raw Ridge Model 8'!$B$1:$BS$1,0)),"-")</f>
        <v>1.776118794506705</v>
      </c>
      <c r="I20" s="13">
        <f t="shared" si="0"/>
        <v>-6.0136771996382601</v>
      </c>
      <c r="J20" s="23">
        <f t="shared" si="1"/>
        <v>5.9483345063666525E-9</v>
      </c>
      <c r="K20" s="13">
        <f>IFERROR(INDEX('Raw Ridge Model 8'!$B$2:$BS$300,MATCH('Model 8'!$K$2,'Raw Ridge Model 8'!$A$2:$A$300,0),MATCH('Model 8'!$E20,'Raw Ridge Model 8'!$B$1:$BS$1,0)),"-")</f>
        <v>0.82620951648930296</v>
      </c>
      <c r="L20" s="25">
        <f>INDEX(Controls!$X$3:$X$200,MATCH('Model 8'!$E20,Controls!$W$3:$W$200,0))</f>
        <v>210</v>
      </c>
      <c r="M20" s="25">
        <v>493920.30199999973</v>
      </c>
      <c r="N20" s="25">
        <f>INDEX(Controls!$AA$3:$AA$200,MATCH('Model 8'!$E20,Controls!$Z$3:$Z$200,0))</f>
        <v>0</v>
      </c>
      <c r="O20" s="25">
        <v>253584.23500000039</v>
      </c>
      <c r="P20" s="14">
        <f t="shared" si="2"/>
        <v>-4.5412408876007969E-3</v>
      </c>
      <c r="Q20" s="15">
        <f t="shared" si="3"/>
        <v>0</v>
      </c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8'!$D20,"_pre",""),"_post",""),'Vendor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8'!$D20,'Vendor Level Info'!$M$4:$M$300,0)),"-")</f>
        <v>-</v>
      </c>
    </row>
    <row r="21" spans="2:25" x14ac:dyDescent="0.35">
      <c r="B21" s="341">
        <f>IFERROR(INDEX(Controls!$L$4:$L$100,MATCH('Model 8'!$D21,Controls!$J$4:$J$100,0)),"-")</f>
        <v>38</v>
      </c>
      <c r="C21" s="365" t="str">
        <f>IFERROR(INDEX(Controls!$F$4:$F216,MATCH('Model 8'!$E21,Controls!$G$4:$G$200,0)),"-")</f>
        <v>No Ad &amp; Tf</v>
      </c>
      <c r="D21" s="342" t="str">
        <f>IFERROR(INDEX(Controls!$H$4:$H$200,MATCH('Model 8'!$E21,Controls!$G$4:$G$200,0)),"-")</f>
        <v>T21</v>
      </c>
      <c r="E21" s="11" t="s">
        <v>53</v>
      </c>
      <c r="F21" s="12"/>
      <c r="G21" s="13">
        <f>IFERROR(INDEX('Raw Ridge Model 8'!$B$2:$BS$300,MATCH('Model 8'!$G$2,'Raw Ridge Model 8'!$A$2:$A$300,0),MATCH('Model 8'!$E21,'Raw Ridge Model 8'!$B$1:$BS$1,0)),"-")</f>
        <v>-10.416759453378978</v>
      </c>
      <c r="H21" s="13">
        <f>IFERROR(INDEX('Raw Ridge Model 8'!$B$2:$BS$300,MATCH('Model 8'!$H$2,'Raw Ridge Model 8'!$A$2:$A$300,0),MATCH('Model 8'!$E21,'Raw Ridge Model 8'!$B$1:$BS$1,0)),"-")</f>
        <v>1.7934524260940297</v>
      </c>
      <c r="I21" s="13">
        <f t="shared" si="0"/>
        <v>-5.8082162101537858</v>
      </c>
      <c r="J21" s="23">
        <f t="shared" si="1"/>
        <v>1.9874864157030413E-8</v>
      </c>
      <c r="K21" s="13">
        <f>IFERROR(INDEX('Raw Ridge Model 8'!$B$2:$BS$300,MATCH('Model 8'!$K$2,'Raw Ridge Model 8'!$A$2:$A$300,0),MATCH('Model 8'!$E21,'Raw Ridge Model 8'!$B$1:$BS$1,0)),"-")</f>
        <v>0.8424146191397428</v>
      </c>
      <c r="L21" s="25">
        <f>INDEX(Controls!$X$3:$X$200,MATCH('Model 8'!$E21,Controls!$W$3:$W$200,0))</f>
        <v>210</v>
      </c>
      <c r="M21" s="25">
        <v>493920.30199999973</v>
      </c>
      <c r="N21" s="25">
        <f>INDEX(Controls!$AA$3:$AA$200,MATCH('Model 8'!$E21,Controls!$Z$3:$Z$200,0))</f>
        <v>0</v>
      </c>
      <c r="O21" s="25">
        <v>253584.23500000039</v>
      </c>
      <c r="P21" s="14">
        <f t="shared" si="2"/>
        <v>-4.4288916174366659E-3</v>
      </c>
      <c r="Q21" s="15">
        <f t="shared" si="3"/>
        <v>0</v>
      </c>
      <c r="R21" s="62">
        <f t="shared" si="4"/>
        <v>0</v>
      </c>
      <c r="S21" s="27">
        <f>IFERROR($Q21*$O21*Controls!$C$5,"-")</f>
        <v>0</v>
      </c>
      <c r="T21" s="27" t="str">
        <f>IFERROR(INDEX('Vendor Level Info'!$I$4:$I$50,MATCH(SUBSTITUTE(SUBSTITUTE('Model 8'!$D21,"_pre",""),"_post",""),'Vendor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8'!$D21,'Vendor Level Info'!$M$4:$M$300,0)),"-")</f>
        <v>-</v>
      </c>
    </row>
    <row r="22" spans="2:25" x14ac:dyDescent="0.35">
      <c r="B22" s="341">
        <f>IFERROR(INDEX(Controls!$L$4:$L$100,MATCH('Model 8'!$D22,Controls!$J$4:$J$100,0)),"-")</f>
        <v>39</v>
      </c>
      <c r="C22" s="365" t="str">
        <f>IFERROR(INDEX(Controls!$F$4:$F217,MATCH('Model 8'!$E22,Controls!$G$4:$G$200,0)),"-")</f>
        <v>No Ad &amp; Tf</v>
      </c>
      <c r="D22" s="342" t="str">
        <f>IFERROR(INDEX(Controls!$H$4:$H$200,MATCH('Model 8'!$E22,Controls!$G$4:$G$200,0)),"-")</f>
        <v>T22</v>
      </c>
      <c r="E22" s="11" t="s">
        <v>54</v>
      </c>
      <c r="F22" s="12">
        <v>0</v>
      </c>
      <c r="G22" s="13">
        <f>IFERROR(INDEX('Raw Ridge Model 8'!$B$2:$BS$300,MATCH('Model 8'!$G$2,'Raw Ridge Model 8'!$A$2:$A$300,0),MATCH('Model 8'!$E22,'Raw Ridge Model 8'!$B$1:$BS$1,0)),"-")</f>
        <v>-13.566992036696169</v>
      </c>
      <c r="H22" s="13">
        <f>IFERROR(INDEX('Raw Ridge Model 8'!$B$2:$BS$300,MATCH('Model 8'!$H$2,'Raw Ridge Model 8'!$A$2:$A$300,0),MATCH('Model 8'!$E22,'Raw Ridge Model 8'!$B$1:$BS$1,0)),"-")</f>
        <v>1.8277429557496905</v>
      </c>
      <c r="I22" s="13">
        <f t="shared" si="0"/>
        <v>-7.4228118313996498</v>
      </c>
      <c r="J22" s="23">
        <f t="shared" si="1"/>
        <v>5.0008649421242944E-13</v>
      </c>
      <c r="K22" s="13">
        <f>IFERROR(INDEX('Raw Ridge Model 8'!$B$2:$BS$300,MATCH('Model 8'!$K$2,'Raw Ridge Model 8'!$A$2:$A$300,0),MATCH('Model 8'!$E22,'Raw Ridge Model 8'!$B$1:$BS$1,0)),"-")</f>
        <v>0.87493625062378544</v>
      </c>
      <c r="L22" s="25">
        <f>INDEX(Controls!$X$3:$X$200,MATCH('Model 8'!$E22,Controls!$W$3:$W$200,0))</f>
        <v>210</v>
      </c>
      <c r="M22" s="25">
        <v>493920.30199999973</v>
      </c>
      <c r="N22" s="25">
        <f>INDEX(Controls!$AA$3:$AA$200,MATCH('Model 8'!$E22,Controls!$Z$3:$Z$200,0))</f>
        <v>0</v>
      </c>
      <c r="O22" s="25">
        <v>253584.23500000039</v>
      </c>
      <c r="P22" s="14">
        <f t="shared" si="2"/>
        <v>-5.7682754002409825E-3</v>
      </c>
      <c r="Q22" s="15">
        <f t="shared" si="3"/>
        <v>0</v>
      </c>
      <c r="R22" s="62">
        <f t="shared" si="4"/>
        <v>0</v>
      </c>
      <c r="S22" s="27">
        <f>IFERROR($Q22*$O22*Controls!$C$5,"-")</f>
        <v>0</v>
      </c>
      <c r="T22" s="27" t="str">
        <f>IFERROR(INDEX('Vendor Level Info'!$I$4:$I$50,MATCH(SUBSTITUTE(SUBSTITUTE('Model 8'!$D22,"_pre",""),"_post",""),'Vendor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8'!$D22,'Vendor Level Info'!$M$4:$M$300,0)),"-")</f>
        <v>-</v>
      </c>
    </row>
    <row r="23" spans="2:25" x14ac:dyDescent="0.35">
      <c r="B23" s="341">
        <f>IFERROR(INDEX(Controls!$L$4:$L$100,MATCH('Model 8'!$D23,Controls!$J$4:$J$100,0)),"-")</f>
        <v>40</v>
      </c>
      <c r="C23" s="365" t="str">
        <f>IFERROR(INDEX(Controls!$F$4:$F218,MATCH('Model 8'!$E23,Controls!$G$4:$G$200,0)),"-")</f>
        <v>No Ad &amp; Tf</v>
      </c>
      <c r="D23" s="342" t="str">
        <f>IFERROR(INDEX(Controls!$H$4:$H$200,MATCH('Model 8'!$E23,Controls!$G$4:$G$200,0)),"-")</f>
        <v>T23</v>
      </c>
      <c r="E23" s="11" t="s">
        <v>55</v>
      </c>
      <c r="F23" s="12"/>
      <c r="G23" s="13">
        <f>IFERROR(INDEX('Raw Ridge Model 8'!$B$2:$BS$300,MATCH('Model 8'!$G$2,'Raw Ridge Model 8'!$A$2:$A$300,0),MATCH('Model 8'!$E23,'Raw Ridge Model 8'!$B$1:$BS$1,0)),"-")</f>
        <v>-16.514397865905728</v>
      </c>
      <c r="H23" s="13">
        <f>IFERROR(INDEX('Raw Ridge Model 8'!$B$2:$BS$300,MATCH('Model 8'!$H$2,'Raw Ridge Model 8'!$A$2:$A$300,0),MATCH('Model 8'!$E23,'Raw Ridge Model 8'!$B$1:$BS$1,0)),"-")</f>
        <v>1.8563613158248973</v>
      </c>
      <c r="I23" s="13">
        <f t="shared" si="0"/>
        <v>-8.8961118318538919</v>
      </c>
      <c r="J23" s="23">
        <f t="shared" si="1"/>
        <v>3.5142069490240608E-18</v>
      </c>
      <c r="K23" s="13">
        <f>IFERROR(INDEX('Raw Ridge Model 8'!$B$2:$BS$300,MATCH('Model 8'!$K$2,'Raw Ridge Model 8'!$A$2:$A$300,0),MATCH('Model 8'!$E23,'Raw Ridge Model 8'!$B$1:$BS$1,0)),"-")</f>
        <v>0.90254983796226573</v>
      </c>
      <c r="L23" s="25">
        <f>INDEX(Controls!$X$3:$X$200,MATCH('Model 8'!$E23,Controls!$W$3:$W$200,0))</f>
        <v>210</v>
      </c>
      <c r="M23" s="25">
        <v>493920.30199999973</v>
      </c>
      <c r="N23" s="25">
        <f>INDEX(Controls!$AA$3:$AA$200,MATCH('Model 8'!$E23,Controls!$Z$3:$Z$200,0))</f>
        <v>0</v>
      </c>
      <c r="O23" s="25">
        <v>253584.23500000039</v>
      </c>
      <c r="P23" s="14">
        <f t="shared" si="2"/>
        <v>-7.0214233709312169E-3</v>
      </c>
      <c r="Q23" s="15">
        <f t="shared" si="3"/>
        <v>0</v>
      </c>
      <c r="R23" s="62">
        <f t="shared" si="4"/>
        <v>0</v>
      </c>
      <c r="S23" s="27">
        <f>IFERROR($Q23*$O23*Controls!$C$5,"-")</f>
        <v>0</v>
      </c>
      <c r="T23" s="27" t="str">
        <f>IFERROR(INDEX('Vendor Level Info'!$I$4:$I$50,MATCH(SUBSTITUTE(SUBSTITUTE('Model 8'!$D23,"_pre",""),"_post",""),'Vendor Level Info'!$F$4:$F$50,0)),"-")</f>
        <v>-</v>
      </c>
      <c r="U23" s="375">
        <f t="shared" si="5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8'!$D23,'Vendor Level Info'!$M$4:$M$300,0)),"-")</f>
        <v>-</v>
      </c>
    </row>
    <row r="24" spans="2:25" x14ac:dyDescent="0.35">
      <c r="B24" s="341">
        <f>IFERROR(INDEX(Controls!$L$4:$L$100,MATCH('Model 8'!$D24,Controls!$J$4:$J$100,0)),"-")</f>
        <v>20</v>
      </c>
      <c r="C24" s="365" t="str">
        <f>IFERROR(INDEX(Controls!$F$4:$F219,MATCH('Model 8'!$E24,Controls!$G$4:$G$200,0)),"-")</f>
        <v>No Ad &amp; Tf</v>
      </c>
      <c r="D24" s="342" t="str">
        <f>IFERROR(INDEX(Controls!$H$4:$H$200,MATCH('Model 8'!$E24,Controls!$G$4:$G$200,0)),"-")</f>
        <v>T3</v>
      </c>
      <c r="E24" s="11" t="s">
        <v>35</v>
      </c>
      <c r="F24" s="12"/>
      <c r="G24" s="13">
        <f>IFERROR(INDEX('Raw Ridge Model 8'!$B$2:$BS$300,MATCH('Model 8'!$G$2,'Raw Ridge Model 8'!$A$2:$A$300,0),MATCH('Model 8'!$E24,'Raw Ridge Model 8'!$B$1:$BS$1,0)),"-")</f>
        <v>1.8281515181722687</v>
      </c>
      <c r="H24" s="13">
        <f>IFERROR(INDEX('Raw Ridge Model 8'!$B$2:$BS$300,MATCH('Model 8'!$H$2,'Raw Ridge Model 8'!$A$2:$A$300,0),MATCH('Model 8'!$E24,'Raw Ridge Model 8'!$B$1:$BS$1,0)),"-")</f>
        <v>1.6114013549248303</v>
      </c>
      <c r="I24" s="13">
        <f t="shared" si="0"/>
        <v>1.1345103518654727</v>
      </c>
      <c r="J24" s="23">
        <f t="shared" si="1"/>
        <v>0.20959241451489627</v>
      </c>
      <c r="K24" s="13">
        <f>IFERROR(INDEX('Raw Ridge Model 8'!$B$2:$BS$300,MATCH('Model 8'!$K$2,'Raw Ridge Model 8'!$A$2:$A$300,0),MATCH('Model 8'!$E24,'Raw Ridge Model 8'!$B$1:$BS$1,0)),"-")</f>
        <v>0.68007000772828419</v>
      </c>
      <c r="L24" s="25">
        <f>INDEX(Controls!$X$3:$X$200,MATCH('Model 8'!$E24,Controls!$W$3:$W$200,0))</f>
        <v>210</v>
      </c>
      <c r="M24" s="25">
        <v>493920.30199999973</v>
      </c>
      <c r="N24" s="25">
        <f>INDEX(Controls!$AA$3:$AA$200,MATCH('Model 8'!$E24,Controls!$Z$3:$Z$200,0))</f>
        <v>210</v>
      </c>
      <c r="O24" s="25">
        <v>253584.23500000039</v>
      </c>
      <c r="P24" s="14">
        <f t="shared" si="2"/>
        <v>7.7727483009227801E-4</v>
      </c>
      <c r="Q24" s="15">
        <f t="shared" si="3"/>
        <v>1.5139419799348956E-3</v>
      </c>
      <c r="R24" s="62">
        <f t="shared" si="4"/>
        <v>383.91181881617644</v>
      </c>
      <c r="S24" s="27">
        <f>IFERROR($Q24*$O24*Controls!$C$5,"-")</f>
        <v>238793.15130366175</v>
      </c>
      <c r="T24" s="27" t="str">
        <f>IFERROR(INDEX('Vendor Level Info'!$I$4:$I$50,MATCH(SUBSTITUTE(SUBSTITUTE('Model 8'!$D24,"_pre",""),"_post",""),'Vendor Level Info'!$F$4:$F$50,0)),"-")</f>
        <v>-</v>
      </c>
      <c r="U24" s="375">
        <f t="shared" si="5"/>
        <v>0</v>
      </c>
      <c r="V24" s="27">
        <f>IFERROR($Q24*$O24*Controls!$C$4,"-")</f>
        <v>202705.44033494114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8'!$D24,'Vendor Level Info'!$M$4:$M$300,0)),"-")</f>
        <v>-</v>
      </c>
    </row>
    <row r="25" spans="2:25" x14ac:dyDescent="0.35">
      <c r="B25" s="341">
        <f>IFERROR(INDEX(Controls!$L$4:$L$100,MATCH('Model 8'!$D25,Controls!$J$4:$J$100,0)),"-")</f>
        <v>21</v>
      </c>
      <c r="C25" s="365" t="str">
        <f>IFERROR(INDEX(Controls!$F$4:$F220,MATCH('Model 8'!$E25,Controls!$G$4:$G$200,0)),"-")</f>
        <v>No Ad &amp; Tf</v>
      </c>
      <c r="D25" s="342" t="str">
        <f>IFERROR(INDEX(Controls!$H$4:$H$200,MATCH('Model 8'!$E25,Controls!$G$4:$G$200,0)),"-")</f>
        <v>T4</v>
      </c>
      <c r="E25" s="11" t="s">
        <v>36</v>
      </c>
      <c r="F25" s="12"/>
      <c r="G25" s="13">
        <f>IFERROR(INDEX('Raw Ridge Model 8'!$B$2:$BS$300,MATCH('Model 8'!$G$2,'Raw Ridge Model 8'!$A$2:$A$300,0),MATCH('Model 8'!$E25,'Raw Ridge Model 8'!$B$1:$BS$1,0)),"-")</f>
        <v>-0.4317751517887119</v>
      </c>
      <c r="H25" s="13">
        <f>IFERROR(INDEX('Raw Ridge Model 8'!$B$2:$BS$300,MATCH('Model 8'!$H$2,'Raw Ridge Model 8'!$A$2:$A$300,0),MATCH('Model 8'!$E25,'Raw Ridge Model 8'!$B$1:$BS$1,0)),"-")</f>
        <v>1.6174254114661317</v>
      </c>
      <c r="I25" s="13">
        <f t="shared" si="0"/>
        <v>-0.26695212572264765</v>
      </c>
      <c r="J25" s="23">
        <f t="shared" si="1"/>
        <v>0.38495583216600832</v>
      </c>
      <c r="K25" s="13">
        <f>IFERROR(INDEX('Raw Ridge Model 8'!$B$2:$BS$300,MATCH('Model 8'!$K$2,'Raw Ridge Model 8'!$A$2:$A$300,0),MATCH('Model 8'!$E25,'Raw Ridge Model 8'!$B$1:$BS$1,0)),"-")</f>
        <v>0.68516425424803085</v>
      </c>
      <c r="L25" s="25">
        <f>INDEX(Controls!$X$3:$X$200,MATCH('Model 8'!$E25,Controls!$W$3:$W$200,0))</f>
        <v>210</v>
      </c>
      <c r="M25" s="25">
        <v>493920.30199999973</v>
      </c>
      <c r="N25" s="25">
        <f>INDEX(Controls!$AA$3:$AA$200,MATCH('Model 8'!$E25,Controls!$Z$3:$Z$200,0))</f>
        <v>210</v>
      </c>
      <c r="O25" s="25">
        <v>253584.23500000039</v>
      </c>
      <c r="P25" s="14">
        <f t="shared" si="2"/>
        <v>-1.8357775841259012E-4</v>
      </c>
      <c r="Q25" s="15">
        <f t="shared" si="3"/>
        <v>-3.5756474323267516E-4</v>
      </c>
      <c r="R25" s="62">
        <f t="shared" si="4"/>
        <v>-90.672781875629497</v>
      </c>
      <c r="S25" s="27">
        <f>IFERROR($Q25*$O25*Controls!$C$5,"-")</f>
        <v>-56398.470326641545</v>
      </c>
      <c r="T25" s="27" t="str">
        <f>IFERROR(INDEX('Vendor Level Info'!$I$4:$I$50,MATCH(SUBSTITUTE(SUBSTITUTE('Model 8'!$D25,"_pre",""),"_post",""),'Vendor Level Info'!$F$4:$F$50,0)),"-")</f>
        <v>-</v>
      </c>
      <c r="U25" s="375">
        <f t="shared" si="5"/>
        <v>0</v>
      </c>
      <c r="V25" s="27">
        <f>IFERROR($Q25*$O25*Controls!$C$4,"-")</f>
        <v>-47875.228830332373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8'!$D25,'Vendor Level Info'!$M$4:$M$300,0)),"-")</f>
        <v>-</v>
      </c>
    </row>
    <row r="26" spans="2:25" x14ac:dyDescent="0.35">
      <c r="B26" s="341">
        <f>IFERROR(INDEX(Controls!$L$4:$L$100,MATCH('Model 8'!$D26,Controls!$J$4:$J$100,0)),"-")</f>
        <v>22</v>
      </c>
      <c r="C26" s="365" t="str">
        <f>IFERROR(INDEX(Controls!$F$4:$F221,MATCH('Model 8'!$E26,Controls!$G$4:$G$200,0)),"-")</f>
        <v>No Ad &amp; Tf</v>
      </c>
      <c r="D26" s="342" t="str">
        <f>IFERROR(INDEX(Controls!$H$4:$H$200,MATCH('Model 8'!$E26,Controls!$G$4:$G$200,0)),"-")</f>
        <v>T5</v>
      </c>
      <c r="E26" s="11" t="s">
        <v>37</v>
      </c>
      <c r="F26" s="12"/>
      <c r="G26" s="13">
        <f>IFERROR(INDEX('Raw Ridge Model 8'!$B$2:$BS$300,MATCH('Model 8'!$G$2,'Raw Ridge Model 8'!$A$2:$A$300,0),MATCH('Model 8'!$E26,'Raw Ridge Model 8'!$B$1:$BS$1,0)),"-")</f>
        <v>-0.10366628817532902</v>
      </c>
      <c r="H26" s="13">
        <f>IFERROR(INDEX('Raw Ridge Model 8'!$B$2:$BS$300,MATCH('Model 8'!$H$2,'Raw Ridge Model 8'!$A$2:$A$300,0),MATCH('Model 8'!$E26,'Raw Ridge Model 8'!$B$1:$BS$1,0)),"-")</f>
        <v>1.6239014817541264</v>
      </c>
      <c r="I26" s="13">
        <f t="shared" si="0"/>
        <v>-6.3837793942616183E-2</v>
      </c>
      <c r="J26" s="23">
        <f t="shared" si="1"/>
        <v>0.39811030183112028</v>
      </c>
      <c r="K26" s="13">
        <f>IFERROR(INDEX('Raw Ridge Model 8'!$B$2:$BS$300,MATCH('Model 8'!$K$2,'Raw Ridge Model 8'!$A$2:$A$300,0),MATCH('Model 8'!$E26,'Raw Ridge Model 8'!$B$1:$BS$1,0)),"-")</f>
        <v>0.69066194819703675</v>
      </c>
      <c r="L26" s="25">
        <f>INDEX(Controls!$X$3:$X$200,MATCH('Model 8'!$E26,Controls!$W$3:$W$200,0))</f>
        <v>210</v>
      </c>
      <c r="M26" s="25">
        <v>493920.30199999973</v>
      </c>
      <c r="N26" s="25">
        <f>INDEX(Controls!$AA$3:$AA$200,MATCH('Model 8'!$E26,Controls!$Z$3:$Z$200,0))</f>
        <v>210</v>
      </c>
      <c r="O26" s="25">
        <v>253584.23500000039</v>
      </c>
      <c r="P26" s="14">
        <f t="shared" si="2"/>
        <v>-4.4075775846158891E-5</v>
      </c>
      <c r="Q26" s="15">
        <f t="shared" si="3"/>
        <v>-8.5848871941187759E-5</v>
      </c>
      <c r="R26" s="62">
        <f t="shared" si="4"/>
        <v>-21.769920516819095</v>
      </c>
      <c r="S26" s="27">
        <f>IFERROR($Q26*$O26*Controls!$C$5,"-")</f>
        <v>-13540.890561461478</v>
      </c>
      <c r="T26" s="27" t="str">
        <f>IFERROR(INDEX('Vendor Level Info'!$I$4:$I$50,MATCH(SUBSTITUTE(SUBSTITUTE('Model 8'!$D26,"_pre",""),"_post",""),'Vendor Level Info'!$F$4:$F$50,0)),"-")</f>
        <v>-</v>
      </c>
      <c r="U26" s="375">
        <f t="shared" si="5"/>
        <v>0</v>
      </c>
      <c r="V26" s="27">
        <f>IFERROR($Q26*$O26*Controls!$C$4,"-")</f>
        <v>-11494.518032880482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8'!$D26,'Vendor Level Info'!$M$4:$M$300,0)),"-")</f>
        <v>-</v>
      </c>
    </row>
    <row r="27" spans="2:25" x14ac:dyDescent="0.35">
      <c r="B27" s="341">
        <f>IFERROR(INDEX(Controls!$L$4:$L$100,MATCH('Model 8'!$D27,Controls!$J$4:$J$100,0)),"-")</f>
        <v>23</v>
      </c>
      <c r="C27" s="365" t="str">
        <f>IFERROR(INDEX(Controls!$F$4:$F222,MATCH('Model 8'!$E27,Controls!$G$4:$G$200,0)),"-")</f>
        <v>No Ad &amp; Tf</v>
      </c>
      <c r="D27" s="342" t="str">
        <f>IFERROR(INDEX(Controls!$H$4:$H$200,MATCH('Model 8'!$E27,Controls!$G$4:$G$200,0)),"-")</f>
        <v>T6</v>
      </c>
      <c r="E27" s="11" t="s">
        <v>38</v>
      </c>
      <c r="F27" s="12"/>
      <c r="G27" s="13">
        <f>IFERROR(INDEX('Raw Ridge Model 8'!$B$2:$BS$300,MATCH('Model 8'!$G$2,'Raw Ridge Model 8'!$A$2:$A$300,0),MATCH('Model 8'!$E27,'Raw Ridge Model 8'!$B$1:$BS$1,0)),"-")</f>
        <v>3.7811518924999969</v>
      </c>
      <c r="H27" s="13">
        <f>IFERROR(INDEX('Raw Ridge Model 8'!$B$2:$BS$300,MATCH('Model 8'!$H$2,'Raw Ridge Model 8'!$A$2:$A$300,0),MATCH('Model 8'!$E27,'Raw Ridge Model 8'!$B$1:$BS$1,0)),"-")</f>
        <v>1.6294615706028071</v>
      </c>
      <c r="I27" s="13">
        <f t="shared" si="0"/>
        <v>2.3204916033099132</v>
      </c>
      <c r="J27" s="23">
        <f t="shared" si="1"/>
        <v>2.7040339399589611E-2</v>
      </c>
      <c r="K27" s="13">
        <f>IFERROR(INDEX('Raw Ridge Model 8'!$B$2:$BS$300,MATCH('Model 8'!$K$2,'Raw Ridge Model 8'!$A$2:$A$300,0),MATCH('Model 8'!$E27,'Raw Ridge Model 8'!$B$1:$BS$1,0)),"-")</f>
        <v>0.6953995705038144</v>
      </c>
      <c r="L27" s="25">
        <f>INDEX(Controls!$X$3:$X$200,MATCH('Model 8'!$E27,Controls!$W$3:$W$200,0))</f>
        <v>210</v>
      </c>
      <c r="M27" s="25">
        <v>493920.30199999973</v>
      </c>
      <c r="N27" s="25">
        <f>INDEX(Controls!$AA$3:$AA$200,MATCH('Model 8'!$E27,Controls!$Z$3:$Z$200,0))</f>
        <v>210</v>
      </c>
      <c r="O27" s="25">
        <v>253584.23500000039</v>
      </c>
      <c r="P27" s="14">
        <f t="shared" si="2"/>
        <v>1.6076316243931186E-3</v>
      </c>
      <c r="Q27" s="15">
        <f t="shared" si="3"/>
        <v>3.1312746923127855E-3</v>
      </c>
      <c r="R27" s="62">
        <f t="shared" si="4"/>
        <v>794.04189742499932</v>
      </c>
      <c r="S27" s="27">
        <f>IFERROR($Q27*$O27*Controls!$C$5,"-")</f>
        <v>493894.06019834959</v>
      </c>
      <c r="T27" s="27" t="str">
        <f>IFERROR(INDEX('Vendor Level Info'!$I$4:$I$50,MATCH(SUBSTITUTE(SUBSTITUTE('Model 8'!$D27,"_pre",""),"_post",""),'Vendor Level Info'!$F$4:$F$50,0)),"-")</f>
        <v>-</v>
      </c>
      <c r="U27" s="375">
        <f t="shared" si="5"/>
        <v>0</v>
      </c>
      <c r="V27" s="27">
        <f>IFERROR($Q27*$O27*Controls!$C$4,"-")</f>
        <v>419254.12184039963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8'!$D27,'Vendor Level Info'!$M$4:$M$300,0)),"-")</f>
        <v>-</v>
      </c>
    </row>
    <row r="28" spans="2:25" x14ac:dyDescent="0.35">
      <c r="B28" s="341">
        <f>IFERROR(INDEX(Controls!$L$4:$L$100,MATCH('Model 8'!$D28,Controls!$J$4:$J$100,0)),"-")</f>
        <v>24</v>
      </c>
      <c r="C28" s="365" t="str">
        <f>IFERROR(INDEX(Controls!$F$4:$F223,MATCH('Model 8'!$E28,Controls!$G$4:$G$200,0)),"-")</f>
        <v>No Ad &amp; Tf</v>
      </c>
      <c r="D28" s="342" t="str">
        <f>IFERROR(INDEX(Controls!$H$4:$H$200,MATCH('Model 8'!$E28,Controls!$G$4:$G$200,0)),"-")</f>
        <v>T7</v>
      </c>
      <c r="E28" s="11" t="s">
        <v>39</v>
      </c>
      <c r="F28" s="12"/>
      <c r="G28" s="13">
        <f>IFERROR(INDEX('Raw Ridge Model 8'!$B$2:$BS$300,MATCH('Model 8'!$G$2,'Raw Ridge Model 8'!$A$2:$A$300,0),MATCH('Model 8'!$E28,'Raw Ridge Model 8'!$B$1:$BS$1,0)),"-")</f>
        <v>-2.7254341423923742</v>
      </c>
      <c r="H28" s="13">
        <f>IFERROR(INDEX('Raw Ridge Model 8'!$B$2:$BS$300,MATCH('Model 8'!$H$2,'Raw Ridge Model 8'!$A$2:$A$300,0),MATCH('Model 8'!$E28,'Raw Ridge Model 8'!$B$1:$BS$1,0)),"-")</f>
        <v>1.6360434662953005</v>
      </c>
      <c r="I28" s="13">
        <f t="shared" si="0"/>
        <v>-1.6658690300960759</v>
      </c>
      <c r="J28" s="23">
        <f t="shared" si="1"/>
        <v>9.9615120406404356E-2</v>
      </c>
      <c r="K28" s="13">
        <f>IFERROR(INDEX('Raw Ridge Model 8'!$B$2:$BS$300,MATCH('Model 8'!$K$2,'Raw Ridge Model 8'!$A$2:$A$300,0),MATCH('Model 8'!$E28,'Raw Ridge Model 8'!$B$1:$BS$1,0)),"-")</f>
        <v>0.70102878149044945</v>
      </c>
      <c r="L28" s="25">
        <f>INDEX(Controls!$X$3:$X$200,MATCH('Model 8'!$E28,Controls!$W$3:$W$200,0))</f>
        <v>210</v>
      </c>
      <c r="M28" s="25">
        <v>493920.30199999973</v>
      </c>
      <c r="N28" s="25">
        <f>INDEX(Controls!$AA$3:$AA$200,MATCH('Model 8'!$E28,Controls!$Z$3:$Z$200,0))</f>
        <v>210</v>
      </c>
      <c r="O28" s="25">
        <v>253584.23500000039</v>
      </c>
      <c r="P28" s="14">
        <f t="shared" si="2"/>
        <v>-1.1587723112106434E-3</v>
      </c>
      <c r="Q28" s="15">
        <f t="shared" si="3"/>
        <v>-2.257006118311723E-3</v>
      </c>
      <c r="R28" s="62">
        <f t="shared" si="4"/>
        <v>-572.34116990239863</v>
      </c>
      <c r="S28" s="27">
        <f>IFERROR($Q28*$O28*Controls!$C$5,"-")</f>
        <v>-355996.20767929195</v>
      </c>
      <c r="T28" s="27" t="str">
        <f>IFERROR(INDEX('Vendor Level Info'!$I$4:$I$50,MATCH(SUBSTITUTE(SUBSTITUTE('Model 8'!$D28,"_pre",""),"_post",""),'Vendor Level Info'!$F$4:$F$50,0)),"-")</f>
        <v>-</v>
      </c>
      <c r="U28" s="375">
        <f t="shared" si="5"/>
        <v>0</v>
      </c>
      <c r="V28" s="27">
        <f>IFERROR($Q28*$O28*Controls!$C$4,"-")</f>
        <v>-302196.1377084665</v>
      </c>
      <c r="W28" s="27">
        <f>IFERROR($T28*(1-Controls!$C$6),0)</f>
        <v>0</v>
      </c>
      <c r="X28" s="77" t="str">
        <f t="shared" si="6"/>
        <v>-</v>
      </c>
      <c r="Y28" s="77" t="str">
        <f>IFERROR(R28/INDEX('Vendor Level Info'!$N$4:$N$300,MATCH('Model 8'!$D28,'Vendor Level Info'!$M$4:$M$300,0)),"-")</f>
        <v>-</v>
      </c>
    </row>
    <row r="29" spans="2:25" x14ac:dyDescent="0.35">
      <c r="B29" s="341">
        <f>IFERROR(INDEX(Controls!$L$4:$L$100,MATCH('Model 8'!$D29,Controls!$J$4:$J$100,0)),"-")</f>
        <v>25</v>
      </c>
      <c r="C29" s="365" t="str">
        <f>IFERROR(INDEX(Controls!$F$4:$F224,MATCH('Model 8'!$E29,Controls!$G$4:$G$200,0)),"-")</f>
        <v>No Ad &amp; Tf</v>
      </c>
      <c r="D29" s="342" t="str">
        <f>IFERROR(INDEX(Controls!$H$4:$H$200,MATCH('Model 8'!$E29,Controls!$G$4:$G$200,0)),"-")</f>
        <v>T8</v>
      </c>
      <c r="E29" s="11" t="s">
        <v>40</v>
      </c>
      <c r="F29" s="12"/>
      <c r="G29" s="13">
        <f>IFERROR(INDEX('Raw Ridge Model 8'!$B$2:$BS$300,MATCH('Model 8'!$G$2,'Raw Ridge Model 8'!$A$2:$A$300,0),MATCH('Model 8'!$E29,'Raw Ridge Model 8'!$B$1:$BS$1,0)),"-")</f>
        <v>0.57403314154053353</v>
      </c>
      <c r="H29" s="13">
        <f>IFERROR(INDEX('Raw Ridge Model 8'!$B$2:$BS$300,MATCH('Model 8'!$H$2,'Raw Ridge Model 8'!$A$2:$A$300,0),MATCH('Model 8'!$E29,'Raw Ridge Model 8'!$B$1:$BS$1,0)),"-")</f>
        <v>1.6421218230934806</v>
      </c>
      <c r="I29" s="13">
        <f t="shared" si="0"/>
        <v>0.34956793915517903</v>
      </c>
      <c r="J29" s="23">
        <f t="shared" si="1"/>
        <v>0.37527417366269178</v>
      </c>
      <c r="K29" s="13">
        <f>IFERROR(INDEX('Raw Ridge Model 8'!$B$2:$BS$300,MATCH('Model 8'!$K$2,'Raw Ridge Model 8'!$A$2:$A$300,0),MATCH('Model 8'!$E29,'Raw Ridge Model 8'!$B$1:$BS$1,0)),"-")</f>
        <v>0.70624749204370652</v>
      </c>
      <c r="L29" s="25">
        <f>INDEX(Controls!$X$3:$X$200,MATCH('Model 8'!$E29,Controls!$W$3:$W$200,0))</f>
        <v>210</v>
      </c>
      <c r="M29" s="25">
        <v>493920.30199999973</v>
      </c>
      <c r="N29" s="25">
        <f>INDEX(Controls!$AA$3:$AA$200,MATCH('Model 8'!$E29,Controls!$Z$3:$Z$200,0))</f>
        <v>210</v>
      </c>
      <c r="O29" s="25">
        <v>253584.23500000039</v>
      </c>
      <c r="P29" s="14">
        <f t="shared" si="2"/>
        <v>2.440615606108698E-4</v>
      </c>
      <c r="Q29" s="15">
        <f t="shared" si="3"/>
        <v>4.7537245256398472E-4</v>
      </c>
      <c r="R29" s="62">
        <f t="shared" si="4"/>
        <v>120.54695972351205</v>
      </c>
      <c r="S29" s="27">
        <f>IFERROR($Q29*$O29*Controls!$C$5,"-")</f>
        <v>74980.20894802449</v>
      </c>
      <c r="T29" s="27" t="str">
        <f>IFERROR(INDEX('Vendor Level Info'!$I$4:$I$50,MATCH(SUBSTITUTE(SUBSTITUTE('Model 8'!$D29,"_pre",""),"_post",""),'Vendor Level Info'!$F$4:$F$50,0)),"-")</f>
        <v>-</v>
      </c>
      <c r="U29" s="375">
        <f t="shared" si="5"/>
        <v>0</v>
      </c>
      <c r="V29" s="27">
        <f>IFERROR($Q29*$O29*Controls!$C$4,"-")</f>
        <v>63648.794734014358</v>
      </c>
      <c r="W29" s="27">
        <f>IFERROR($T29*(1-Controls!$C$6),0)</f>
        <v>0</v>
      </c>
      <c r="X29" s="77" t="str">
        <f t="shared" si="6"/>
        <v>-</v>
      </c>
      <c r="Y29" s="77" t="str">
        <f>IFERROR(R29/INDEX('Vendor Level Info'!$N$4:$N$300,MATCH('Model 8'!$D29,'Vendor Level Info'!$M$4:$M$300,0)),"-")</f>
        <v>-</v>
      </c>
    </row>
    <row r="30" spans="2:25" x14ac:dyDescent="0.35">
      <c r="B30" s="341">
        <f>IFERROR(INDEX(Controls!$L$4:$L$100,MATCH('Model 8'!$D30,Controls!$J$4:$J$100,0)),"-")</f>
        <v>26</v>
      </c>
      <c r="C30" s="365" t="str">
        <f>IFERROR(INDEX(Controls!$F$4:$F225,MATCH('Model 8'!$E30,Controls!$G$4:$G$200,0)),"-")</f>
        <v>No Ad &amp; Tf</v>
      </c>
      <c r="D30" s="16" t="str">
        <f>IFERROR(INDEX(Controls!$H$4:$H$200,MATCH('Model 8'!$E30,Controls!$G$4:$G$200,0)),"-")</f>
        <v>T9</v>
      </c>
      <c r="E30" s="11" t="s">
        <v>41</v>
      </c>
      <c r="F30" s="12"/>
      <c r="G30" s="380">
        <f>IFERROR(INDEX('Raw Ridge Model 8'!$B$2:$BS$300,MATCH('Model 8'!$G$2,'Raw Ridge Model 8'!$A$2:$A$300,0),MATCH('Model 8'!$E30,'Raw Ridge Model 8'!$B$1:$BS$1,0)),"-")</f>
        <v>-5.9788206623116444</v>
      </c>
      <c r="H30" s="13">
        <f>IFERROR(INDEX('Raw Ridge Model 8'!$B$2:$BS$300,MATCH('Model 8'!$H$2,'Raw Ridge Model 8'!$A$2:$A$300,0),MATCH('Model 8'!$E30,'Raw Ridge Model 8'!$B$1:$BS$1,0)),"-")</f>
        <v>1.6504273561617013</v>
      </c>
      <c r="I30" s="13">
        <f t="shared" si="0"/>
        <v>-3.6225894099430249</v>
      </c>
      <c r="J30" s="23">
        <f t="shared" si="1"/>
        <v>5.6802925094599039E-4</v>
      </c>
      <c r="K30" s="13">
        <f>IFERROR(INDEX('Raw Ridge Model 8'!$B$2:$BS$300,MATCH('Model 8'!$K$2,'Raw Ridge Model 8'!$A$2:$A$300,0),MATCH('Model 8'!$E30,'Raw Ridge Model 8'!$B$1:$BS$1,0)),"-")</f>
        <v>0.71340968398186266</v>
      </c>
      <c r="L30" s="25">
        <f>INDEX(Controls!$X$3:$X$200,MATCH('Model 8'!$E30,Controls!$W$3:$W$200,0))</f>
        <v>210</v>
      </c>
      <c r="M30" s="25">
        <v>493920.30199999973</v>
      </c>
      <c r="N30" s="25">
        <f>INDEX(Controls!$AA$3:$AA$200,MATCH('Model 8'!$E30,Controls!$Z$3:$Z$200,0))</f>
        <v>210</v>
      </c>
      <c r="O30" s="25">
        <v>253584.23500000039</v>
      </c>
      <c r="P30" s="14">
        <f>IFERROR(G30*L30/M30,"-")</f>
        <v>-2.5420140334410589E-3</v>
      </c>
      <c r="Q30" s="15">
        <f t="shared" si="3"/>
        <v>-4.9512239555642859E-3</v>
      </c>
      <c r="R30" s="414">
        <f t="shared" si="4"/>
        <v>-1255.5523390854453</v>
      </c>
      <c r="S30" s="416">
        <f>IFERROR($Q30*$O30*Controls!$C$5,"-")</f>
        <v>-780953.55491114699</v>
      </c>
      <c r="T30" s="416" t="str">
        <f>IFERROR(INDEX('Vendor Level Info'!$I$4:$I$50,MATCH(SUBSTITUTE(SUBSTITUTE('Model 8'!$D30,"_pre",""),"_post",""),'Vendor Level Info'!$F$4:$F$50,0)),"-")</f>
        <v>-</v>
      </c>
      <c r="U30" s="375">
        <f t="shared" si="5"/>
        <v>0</v>
      </c>
      <c r="V30" s="27">
        <f>IFERROR($Q30*$O30*Controls!$C$4,"-")</f>
        <v>-662931.63503711508</v>
      </c>
      <c r="W30" s="27">
        <f>IFERROR($T30*(1-Controls!$C$6),0)</f>
        <v>0</v>
      </c>
      <c r="X30" s="77" t="str">
        <f t="shared" si="6"/>
        <v>-</v>
      </c>
      <c r="Y30" s="77" t="str">
        <f>IFERROR(R30/INDEX('Vendor Level Info'!$N$4:$N$300,MATCH('Model 8'!$D30,'Vendor Level Info'!$M$4:$M$300,0)),"-")</f>
        <v>-</v>
      </c>
    </row>
    <row r="31" spans="2:25" x14ac:dyDescent="0.35">
      <c r="B31" s="341">
        <f>IFERROR(INDEX(Controls!$L$4:$L$100,MATCH('Model 8'!$D31,Controls!$J$4:$J$100,0)),"-")</f>
        <v>15</v>
      </c>
      <c r="C31" s="365" t="str">
        <f>IFERROR(INDEX(Controls!$F$4:$F226,MATCH('Model 8'!$E31,Controls!$G$4:$G$200,0)),"-")</f>
        <v>No Ad &amp; Tf</v>
      </c>
      <c r="D31" s="16" t="str">
        <f>IFERROR(INDEX(Controls!$H$4:$H$200,MATCH('Model 8'!$E31,Controls!$G$4:$G$200,0)),"-")</f>
        <v>hcp_grail_nrx_lag</v>
      </c>
      <c r="E31" s="11" t="s">
        <v>18</v>
      </c>
      <c r="F31" s="12">
        <v>1</v>
      </c>
      <c r="G31" s="13">
        <f>IFERROR(INDEX('Raw Ridge Model 8'!$B$2:$BS$300,MATCH('Model 8'!$G$2,'Raw Ridge Model 8'!$A$2:$A$300,0),MATCH('Model 8'!$E31,'Raw Ridge Model 8'!$B$1:$BS$1,0)),"-")</f>
        <v>0.31751456995270816</v>
      </c>
      <c r="H31" s="13">
        <f>IFERROR(INDEX('Raw Ridge Model 8'!$B$2:$BS$300,MATCH('Model 8'!$H$2,'Raw Ridge Model 8'!$A$2:$A$300,0),MATCH('Model 8'!$E31,'Raw Ridge Model 8'!$B$1:$BS$1,0)),"-")</f>
        <v>3.2376579843255179E-3</v>
      </c>
      <c r="I31" s="13">
        <f t="shared" si="0"/>
        <v>98.069212835293996</v>
      </c>
      <c r="J31" s="23">
        <f t="shared" si="1"/>
        <v>0</v>
      </c>
      <c r="K31" s="13">
        <f>IFERROR(INDEX('Raw Ridge Model 8'!$B$2:$BS$300,MATCH('Model 8'!$K$2,'Raw Ridge Model 8'!$A$2:$A$300,0),MATCH('Model 8'!$E31,'Raw Ridge Model 8'!$B$1:$BS$1,0)),"-")</f>
        <v>1.4018799030851716</v>
      </c>
      <c r="L31" s="25">
        <f>INDEX(Controls!$X$3:$X$200,MATCH('Model 8'!$E31,Controls!$W$3:$W$200,0))</f>
        <v>471850.99599999981</v>
      </c>
      <c r="M31" s="25">
        <v>493920.30199999973</v>
      </c>
      <c r="N31" s="25">
        <f>INDEX(Controls!$AA$3:$AA$200,MATCH('Model 8'!$E31,Controls!$Z$3:$Z$200,0))</f>
        <v>250911.43300000014</v>
      </c>
      <c r="O31" s="25">
        <v>253584.23500000039</v>
      </c>
      <c r="P31" s="14">
        <f t="shared" si="2"/>
        <v>0.30332741025230636</v>
      </c>
      <c r="Q31" s="15">
        <f t="shared" si="3"/>
        <v>0.31416793613062211</v>
      </c>
      <c r="R31" s="414">
        <f t="shared" si="4"/>
        <v>79668.035745212794</v>
      </c>
      <c r="S31" s="416">
        <f>IFERROR($Q31*$O31*Controls!$C$5,"-")</f>
        <v>49553518.233522356</v>
      </c>
      <c r="T31" s="416" t="str">
        <f>IFERROR(INDEX('Vendor Level Info'!$I$4:$I$50,MATCH(SUBSTITUTE(SUBSTITUTE('Model 8'!$D31,"_pre",""),"_post",""),'Vendor Level Info'!$F$4:$F$50,0)),"-")</f>
        <v>-</v>
      </c>
      <c r="U31" s="375">
        <f t="shared" si="5"/>
        <v>0</v>
      </c>
      <c r="V31" s="27">
        <f>IFERROR($Q31*$O31*Controls!$C$4,"-")</f>
        <v>42064722.873472355</v>
      </c>
      <c r="W31" s="27">
        <f>IFERROR($T31*(1-Controls!$C$6),0)</f>
        <v>0</v>
      </c>
      <c r="X31" s="77" t="str">
        <f t="shared" si="6"/>
        <v>-</v>
      </c>
      <c r="Y31" s="77" t="str">
        <f>IFERROR(R31/INDEX('Vendor Level Info'!$N$4:$N$300,MATCH('Model 8'!$D31,'Vendor Level Info'!$M$4:$M$300,0)),"-")</f>
        <v>-</v>
      </c>
    </row>
    <row r="32" spans="2:25" x14ac:dyDescent="0.35">
      <c r="B32" s="341">
        <f>IFERROR(INDEX(Controls!$L$4:$L$100,MATCH('Model 8'!$D32,Controls!$J$4:$J$100,0)),"-")</f>
        <v>4.5</v>
      </c>
      <c r="C32" s="365" t="str">
        <f>IFERROR(INDEX(Controls!$F$4:$F227,MATCH('Model 8'!$E32,Controls!$G$4:$G$200,0)),"-")</f>
        <v>No Ad &amp; Tf</v>
      </c>
      <c r="D32" s="16" t="str">
        <f>IFERROR(INDEX(Controls!$H$4:$H$200,MATCH('Model 8'!$E32,Controls!$G$4:$G$200,0)),"-")</f>
        <v>hcc_disp_imp</v>
      </c>
      <c r="E32" s="11" t="s">
        <v>257</v>
      </c>
      <c r="F32" s="12">
        <v>1</v>
      </c>
      <c r="G32" s="13">
        <f>IFERROR(INDEX('Raw Ridge Model 8'!$B$2:$BS$300,MATCH('Model 8'!$G$2,'Raw Ridge Model 8'!$A$2:$A$300,0),MATCH('Model 8'!$E32,'Raw Ridge Model 8'!$B$1:$BS$1,0)),"-")</f>
        <v>2.4804948137821666E-4</v>
      </c>
      <c r="H32" s="13">
        <f>IFERROR(INDEX('Raw Ridge Model 8'!$B$2:$BS$300,MATCH('Model 8'!$H$2,'Raw Ridge Model 8'!$A$2:$A$300,0),MATCH('Model 8'!$E32,'Raw Ridge Model 8'!$B$1:$BS$1,0)),"-")</f>
        <v>2.7100359235243259E-5</v>
      </c>
      <c r="I32" s="13">
        <f t="shared" si="0"/>
        <v>9.1529960627103151</v>
      </c>
      <c r="J32" s="23">
        <f t="shared" si="1"/>
        <v>3.5878516622806975E-19</v>
      </c>
      <c r="K32" s="13">
        <f>IFERROR(INDEX('Raw Ridge Model 8'!$B$2:$BS$300,MATCH('Model 8'!$K$2,'Raw Ridge Model 8'!$A$2:$A$300,0),MATCH('Model 8'!$E32,'Raw Ridge Model 8'!$B$1:$BS$1,0)),"-")</f>
        <v>1.0905806432682283</v>
      </c>
      <c r="L32" s="25">
        <f>INDEX(Controls!$X$3:$X$200,MATCH('Model 8'!$E32,Controls!$W$3:$W$200,0))</f>
        <v>17323350</v>
      </c>
      <c r="M32" s="25">
        <v>493920.30199999973</v>
      </c>
      <c r="N32" s="25">
        <f>INDEX(Controls!$AA$3:$AA$200,MATCH('Model 8'!$E32,Controls!$Z$3:$Z$200,0))</f>
        <v>12</v>
      </c>
      <c r="O32" s="25">
        <v>253584.23500000039</v>
      </c>
      <c r="P32" s="14">
        <f t="shared" si="2"/>
        <v>8.699881267956731E-3</v>
      </c>
      <c r="Q32" s="15">
        <f t="shared" si="3"/>
        <v>1.1738086859140102E-8</v>
      </c>
      <c r="R32" s="414">
        <f t="shared" si="4"/>
        <v>2.9765937765385999E-3</v>
      </c>
      <c r="S32" s="416">
        <f>IFERROR($Q32*$O32*Controls!$C$5,"-")</f>
        <v>1.8514413290070091</v>
      </c>
      <c r="T32" s="416">
        <f>IFERROR(INDEX('Vendor Level Info'!$I$4:$I$50,MATCH(SUBSTITUTE(SUBSTITUTE('Model 8'!$D32,"_pre",""),"_post",""),'Vendor Level Info'!$F$4:$F$50,0)),"-")</f>
        <v>0</v>
      </c>
      <c r="U32" s="375">
        <f t="shared" si="5"/>
        <v>0</v>
      </c>
      <c r="V32" s="27">
        <f>IFERROR($Q32*$O32*Controls!$C$4,"-")</f>
        <v>1.5716415140123807</v>
      </c>
      <c r="W32" s="27">
        <f>IFERROR($T32*(1-Controls!$C$6),0)</f>
        <v>0</v>
      </c>
      <c r="X32" s="77" t="str">
        <f t="shared" si="6"/>
        <v>-</v>
      </c>
      <c r="Y32" s="77">
        <f>IFERROR(R32/INDEX('Vendor Level Info'!$N$4:$N$300,MATCH('Model 8'!$D32,'Vendor Level Info'!$M$4:$M$300,0)),"-")</f>
        <v>2.4804948137821666E-4</v>
      </c>
    </row>
    <row r="33" spans="2:25" x14ac:dyDescent="0.35">
      <c r="B33" s="341">
        <f>IFERROR(INDEX(Controls!$L$4:$L$100,MATCH('Model 8'!$D33,Controls!$J$4:$J$100,0)),"-")</f>
        <v>5.5</v>
      </c>
      <c r="C33" s="365" t="str">
        <f>IFERROR(INDEX(Controls!$F$4:$F228,MATCH('Model 8'!$E33,Controls!$G$4:$G$200,0)),"-")</f>
        <v>Ad: 20</v>
      </c>
      <c r="D33" s="16" t="str">
        <f>IFERROR(INDEX(Controls!$H$4:$H$200,MATCH('Model 8'!$E33,Controls!$G$4:$G$200,0)),"-")</f>
        <v>hcc_osrch_sessions</v>
      </c>
      <c r="E33" s="11" t="s">
        <v>465</v>
      </c>
      <c r="F33" s="12">
        <v>1</v>
      </c>
      <c r="G33" s="13">
        <f>IFERROR(INDEX('Raw Ridge Model 8'!$B$2:$BS$300,MATCH('Model 8'!$G$2,'Raw Ridge Model 8'!$A$2:$A$300,0),MATCH('Model 8'!$E33,'Raw Ridge Model 8'!$B$1:$BS$1,0)),"-")</f>
        <v>0.46009774298493678</v>
      </c>
      <c r="H33" s="13">
        <f>IFERROR(INDEX('Raw Ridge Model 8'!$B$2:$BS$300,MATCH('Model 8'!$H$2,'Raw Ridge Model 8'!$A$2:$A$300,0),MATCH('Model 8'!$E33,'Raw Ridge Model 8'!$B$1:$BS$1,0)),"-")</f>
        <v>1.1126396203302021E-2</v>
      </c>
      <c r="I33" s="13">
        <f t="shared" si="0"/>
        <v>41.351910769489933</v>
      </c>
      <c r="J33" s="23">
        <f t="shared" si="1"/>
        <v>0</v>
      </c>
      <c r="K33" s="13">
        <f>IFERROR(INDEX('Raw Ridge Model 8'!$B$2:$BS$300,MATCH('Model 8'!$K$2,'Raw Ridge Model 8'!$A$2:$A$300,0),MATCH('Model 8'!$E33,'Raw Ridge Model 8'!$B$1:$BS$1,0)),"-")</f>
        <v>1.5142676937324071</v>
      </c>
      <c r="L33" s="25">
        <f>INDEX(Controls!$X$3:$X$200,MATCH('Model 8'!$E33,Controls!$W$3:$W$200,0))</f>
        <v>115963.2</v>
      </c>
      <c r="M33" s="25">
        <v>493920.30199999973</v>
      </c>
      <c r="N33" s="25">
        <f>INDEX(Controls!$AA$3:$AA$200,MATCH('Model 8'!$E33,Controls!$Z$3:$Z$200,0))</f>
        <v>54874.05</v>
      </c>
      <c r="O33" s="25">
        <v>253584.23500000039</v>
      </c>
      <c r="P33" s="14">
        <f t="shared" si="2"/>
        <v>0.10802229909008852</v>
      </c>
      <c r="Q33" s="15">
        <f t="shared" si="3"/>
        <v>9.9562287669194158E-2</v>
      </c>
      <c r="R33" s="414">
        <f t="shared" si="4"/>
        <v>25247.426553442572</v>
      </c>
      <c r="S33" s="416">
        <f>IFERROR($Q33*$O33*Controls!$C$5,"-")</f>
        <v>15703899.316241279</v>
      </c>
      <c r="T33" s="416" t="str">
        <f>IFERROR(INDEX('Vendor Level Info'!$I$4:$I$50,MATCH(SUBSTITUTE(SUBSTITUTE('Model 8'!$D33,"_pre",""),"_post",""),'Vendor Level Info'!$F$4:$F$50,0)),"-")</f>
        <v>-</v>
      </c>
      <c r="U33" s="375">
        <f t="shared" si="5"/>
        <v>0</v>
      </c>
      <c r="V33" s="27">
        <f>IFERROR($Q33*$O33*Controls!$C$4,"-")</f>
        <v>13330641.220217679</v>
      </c>
      <c r="W33" s="27">
        <f>IFERROR($T33*(1-Controls!$C$6),0)</f>
        <v>0</v>
      </c>
      <c r="X33" s="77" t="str">
        <f t="shared" si="6"/>
        <v>-</v>
      </c>
      <c r="Y33" s="77">
        <f>IFERROR(R33/INDEX('Vendor Level Info'!$N$4:$N$300,MATCH('Model 8'!$D33,'Vendor Level Info'!$M$4:$M$300,0)),"-")</f>
        <v>0.47387200498212378</v>
      </c>
    </row>
    <row r="34" spans="2:25" x14ac:dyDescent="0.35">
      <c r="B34" s="341">
        <f>IFERROR(INDEX(Controls!$L$4:$L$100,MATCH('Model 8'!$D34,Controls!$J$4:$J$100,0)),"-")</f>
        <v>3.5</v>
      </c>
      <c r="C34" s="365" t="str">
        <f>IFERROR(INDEX(Controls!$F$4:$F229,MATCH('Model 8'!$E34,Controls!$G$4:$G$200,0)),"-")</f>
        <v>No Ad &amp; Tf</v>
      </c>
      <c r="D34" s="16" t="str">
        <f>IFERROR(INDEX(Controls!$H$4:$H$200,MATCH('Model 8'!$E34,Controls!$G$4:$G$200,0)),"-")</f>
        <v>hcc_psrch_clk</v>
      </c>
      <c r="E34" s="11" t="s">
        <v>276</v>
      </c>
      <c r="F34" s="12">
        <v>1</v>
      </c>
      <c r="G34" s="13">
        <f>IFERROR(INDEX('Raw Ridge Model 8'!$B$2:$BS$300,MATCH('Model 8'!$G$2,'Raw Ridge Model 8'!$A$2:$A$300,0),MATCH('Model 8'!$E34,'Raw Ridge Model 8'!$B$1:$BS$1,0)),"-")</f>
        <v>0.12287014492934427</v>
      </c>
      <c r="H34" s="13">
        <f>IFERROR(INDEX('Raw Ridge Model 8'!$B$2:$BS$300,MATCH('Model 8'!$H$2,'Raw Ridge Model 8'!$A$2:$A$300,0),MATCH('Model 8'!$E34,'Raw Ridge Model 8'!$B$1:$BS$1,0)),"-")</f>
        <v>2.8331624578245198E-3</v>
      </c>
      <c r="I34" s="13">
        <f t="shared" si="0"/>
        <v>43.368549018432105</v>
      </c>
      <c r="J34" s="23">
        <f t="shared" si="1"/>
        <v>0</v>
      </c>
      <c r="K34" s="13">
        <f>IFERROR(INDEX('Raw Ridge Model 8'!$B$2:$BS$300,MATCH('Model 8'!$K$2,'Raw Ridge Model 8'!$A$2:$A$300,0),MATCH('Model 8'!$E34,'Raw Ridge Model 8'!$B$1:$BS$1,0)),"-")</f>
        <v>1.4120026669036423</v>
      </c>
      <c r="L34" s="25">
        <f>INDEX(Controls!$X$3:$X$200,MATCH('Model 8'!$E34,Controls!$W$3:$W$200,0))</f>
        <v>469213</v>
      </c>
      <c r="M34" s="25">
        <v>493920.30199999973</v>
      </c>
      <c r="N34" s="25">
        <f>INDEX(Controls!$AA$3:$AA$200,MATCH('Model 8'!$E34,Controls!$Z$3:$Z$200,0))</f>
        <v>235762</v>
      </c>
      <c r="O34" s="25">
        <v>253584.23500000039</v>
      </c>
      <c r="P34" s="14">
        <f t="shared" si="2"/>
        <v>0.11672382989580461</v>
      </c>
      <c r="Q34" s="15">
        <f t="shared" si="3"/>
        <v>0.11423466884221734</v>
      </c>
      <c r="R34" s="414">
        <f t="shared" si="4"/>
        <v>28968.111108832065</v>
      </c>
      <c r="S34" s="416">
        <f>IFERROR($Q34*$O34*Controls!$C$5,"-")</f>
        <v>18018165.109693546</v>
      </c>
      <c r="T34" s="416">
        <f>IFERROR(INDEX('Vendor Level Info'!$I$4:$I$50,MATCH(SUBSTITUTE(SUBSTITUTE('Model 8'!$D34,"_pre",""),"_post",""),'Vendor Level Info'!$F$4:$F$50,0)),"-")</f>
        <v>655000</v>
      </c>
      <c r="U34" s="375">
        <f t="shared" si="5"/>
        <v>27.508649022432895</v>
      </c>
      <c r="V34" s="27">
        <f>IFERROR($Q34*$O34*Controls!$C$4,"-")</f>
        <v>15295162.66546333</v>
      </c>
      <c r="W34" s="27">
        <f>IFERROR($T34*(1-Controls!$C$6),0)</f>
        <v>504350</v>
      </c>
      <c r="X34" s="77">
        <f t="shared" si="6"/>
        <v>30.326484912190601</v>
      </c>
      <c r="Y34" s="77">
        <f>IFERROR(R34/INDEX('Vendor Level Info'!$N$4:$N$300,MATCH('Model 8'!$D34,'Vendor Level Info'!$M$4:$M$300,0)),"-")</f>
        <v>0.11958434242417464</v>
      </c>
    </row>
    <row r="35" spans="2:25" x14ac:dyDescent="0.35">
      <c r="B35" s="341">
        <f>IFERROR(INDEX(Controls!$L$4:$L$100,MATCH('Model 8'!$D35,Controls!$J$4:$J$100,0)),"-")</f>
        <v>2.5</v>
      </c>
      <c r="C35" s="365" t="str">
        <f>IFERROR(INDEX(Controls!$F$4:$F230,MATCH('Model 8'!$E35,Controls!$G$4:$G$200,0)),"-")</f>
        <v>Ad: 60 &amp; Trf: RT6</v>
      </c>
      <c r="D35" s="16" t="str">
        <f>IFERROR(INDEX(Controls!$H$4:$H$200,MATCH('Model 8'!$E35,Controls!$G$4:$G$200,0)),"-")</f>
        <v>hcc_soc_imp</v>
      </c>
      <c r="E35" s="11" t="s">
        <v>466</v>
      </c>
      <c r="F35" s="12">
        <v>1</v>
      </c>
      <c r="G35" s="13">
        <f>IFERROR(INDEX('Raw Ridge Model 8'!$B$2:$BS$300,MATCH('Model 8'!$G$2,'Raw Ridge Model 8'!$A$2:$A$300,0),MATCH('Model 8'!$E35,'Raw Ridge Model 8'!$B$1:$BS$1,0)),"-")</f>
        <v>2.0185737211149716E-3</v>
      </c>
      <c r="H35" s="13">
        <f>IFERROR(INDEX('Raw Ridge Model 8'!$B$2:$BS$300,MATCH('Model 8'!$H$2,'Raw Ridge Model 8'!$A$2:$A$300,0),MATCH('Model 8'!$E35,'Raw Ridge Model 8'!$B$1:$BS$1,0)),"-")</f>
        <v>5.4325815112592235E-4</v>
      </c>
      <c r="I35" s="13">
        <f t="shared" si="0"/>
        <v>3.7156805046208765</v>
      </c>
      <c r="J35" s="23">
        <f t="shared" si="1"/>
        <v>4.0401484238944386E-4</v>
      </c>
      <c r="K35" s="13">
        <f>IFERROR(INDEX('Raw Ridge Model 8'!$B$2:$BS$300,MATCH('Model 8'!$K$2,'Raw Ridge Model 8'!$A$2:$A$300,0),MATCH('Model 8'!$E35,'Raw Ridge Model 8'!$B$1:$BS$1,0)),"-")</f>
        <v>1.3940652050505191</v>
      </c>
      <c r="L35" s="25">
        <f>INDEX(Controls!$X$3:$X$200,MATCH('Model 8'!$E35,Controls!$W$3:$W$200,0))</f>
        <v>5836743</v>
      </c>
      <c r="M35" s="25">
        <v>493920.30199999973</v>
      </c>
      <c r="N35" s="25">
        <f>INDEX(Controls!$AA$3:$AA$200,MATCH('Model 8'!$E35,Controls!$Z$3:$Z$200,0))</f>
        <v>2171103</v>
      </c>
      <c r="O35" s="25">
        <v>253584.23500000039</v>
      </c>
      <c r="P35" s="14">
        <f t="shared" si="2"/>
        <v>2.3853840364516477E-2</v>
      </c>
      <c r="Q35" s="15">
        <f t="shared" si="3"/>
        <v>1.728234983390774E-2</v>
      </c>
      <c r="R35" s="414">
        <f t="shared" si="4"/>
        <v>4382.5314616338783</v>
      </c>
      <c r="S35" s="416">
        <f>IFERROR($Q35*$O35*Controls!$C$5,"-")</f>
        <v>2725934.5691362722</v>
      </c>
      <c r="T35" s="416">
        <f>IFERROR(INDEX('Vendor Level Info'!$I$4:$I$50,MATCH(SUBSTITUTE(SUBSTITUTE('Model 8'!$D35,"_pre",""),"_post",""),'Vendor Level Info'!$F$4:$F$50,0)),"-")</f>
        <v>1080000</v>
      </c>
      <c r="U35" s="375">
        <f t="shared" si="5"/>
        <v>2.5240134899409927</v>
      </c>
      <c r="V35" s="27">
        <f>IFERROR($Q35*$O35*Controls!$C$4,"-")</f>
        <v>2313976.6117426879</v>
      </c>
      <c r="W35" s="27">
        <f>IFERROR($T35*(1-Controls!$C$6),0)</f>
        <v>831600</v>
      </c>
      <c r="X35" s="77">
        <f t="shared" si="6"/>
        <v>2.7825596581802405</v>
      </c>
      <c r="Y35" s="77">
        <f>IFERROR(R35/INDEX('Vendor Level Info'!$N$4:$N$300,MATCH('Model 8'!$D35,'Vendor Level Info'!$M$4:$M$300,0)),"-")</f>
        <v>4.4551842903449933E-5</v>
      </c>
    </row>
    <row r="36" spans="2:25" x14ac:dyDescent="0.35">
      <c r="B36" s="341">
        <f>IFERROR(INDEX(Controls!$L$4:$L$100,MATCH('Model 8'!$D36,Controls!$J$4:$J$100,0)),"-")</f>
        <v>5.5</v>
      </c>
      <c r="C36" s="365" t="str">
        <f>IFERROR(INDEX(Controls!$F$4:$F231,MATCH('Model 8'!$E36,Controls!$G$4:$G$200,0)),"-")</f>
        <v>Ad:40</v>
      </c>
      <c r="D36" s="16" t="str">
        <f>IFERROR(INDEX(Controls!$H$4:$H$200,MATCH('Model 8'!$E36,Controls!$G$4:$G$200,0)),"-")</f>
        <v>hcp_disp_imp</v>
      </c>
      <c r="E36" s="11" t="s">
        <v>453</v>
      </c>
      <c r="F36" s="12">
        <v>1</v>
      </c>
      <c r="G36" s="13">
        <f>IFERROR(INDEX('Raw Ridge Model 8'!$B$2:$BS$300,MATCH('Model 8'!$G$2,'Raw Ridge Model 8'!$A$2:$A$300,0),MATCH('Model 8'!$E36,'Raw Ridge Model 8'!$B$1:$BS$1,0)),"-")</f>
        <v>1.5090799675851639E-3</v>
      </c>
      <c r="H36" s="13">
        <f>IFERROR(INDEX('Raw Ridge Model 8'!$B$2:$BS$300,MATCH('Model 8'!$H$2,'Raw Ridge Model 8'!$A$2:$A$300,0),MATCH('Model 8'!$E36,'Raw Ridge Model 8'!$B$1:$BS$1,0)),"-")</f>
        <v>2.9758673705782387E-4</v>
      </c>
      <c r="I36" s="13">
        <f t="shared" si="0"/>
        <v>5.0710592229516456</v>
      </c>
      <c r="J36" s="23">
        <f t="shared" si="1"/>
        <v>1.0712734398219196E-6</v>
      </c>
      <c r="K36" s="13">
        <f>IFERROR(INDEX('Raw Ridge Model 8'!$B$2:$BS$300,MATCH('Model 8'!$K$2,'Raw Ridge Model 8'!$A$2:$A$300,0),MATCH('Model 8'!$E36,'Raw Ridge Model 8'!$B$1:$BS$1,0)),"-")</f>
        <v>0.89466842911877653</v>
      </c>
      <c r="L36" s="25">
        <f>INDEX(Controls!$X$3:$X$200,MATCH('Model 8'!$E36,Controls!$W$3:$W$200,0))</f>
        <v>670105.19999999995</v>
      </c>
      <c r="M36" s="25">
        <v>493920.30199999973</v>
      </c>
      <c r="N36" s="25">
        <f>INDEX(Controls!$AA$3:$AA$200,MATCH('Model 8'!$E36,Controls!$Z$3:$Z$200,0))</f>
        <v>511655</v>
      </c>
      <c r="O36" s="25">
        <v>253584.23500000039</v>
      </c>
      <c r="P36" s="14">
        <f t="shared" si="2"/>
        <v>2.0473795658933051E-3</v>
      </c>
      <c r="Q36" s="15">
        <f t="shared" si="3"/>
        <v>3.0448592784752013E-3</v>
      </c>
      <c r="R36" s="414">
        <f t="shared" si="4"/>
        <v>772.12831081478703</v>
      </c>
      <c r="S36" s="416">
        <f>IFERROR($Q36*$O36*Controls!$C$5,"-")</f>
        <v>480263.80932679755</v>
      </c>
      <c r="T36" s="416">
        <f>IFERROR(INDEX('Vendor Level Info'!$I$4:$I$50,MATCH(SUBSTITUTE(SUBSTITUTE('Model 8'!$D36,"_pre",""),"_post",""),'Vendor Level Info'!$F$4:$F$50,0)),"-")</f>
        <v>0</v>
      </c>
      <c r="U36" s="375">
        <f t="shared" si="5"/>
        <v>0</v>
      </c>
      <c r="V36" s="27">
        <f>IFERROR($Q36*$O36*Controls!$C$4,"-")</f>
        <v>407683.74811020755</v>
      </c>
      <c r="W36" s="27">
        <f>IFERROR($T36*(1-Controls!$C$6),0)</f>
        <v>0</v>
      </c>
      <c r="X36" s="77" t="str">
        <f t="shared" si="6"/>
        <v>-</v>
      </c>
      <c r="Y36" s="77">
        <f>IFERROR(R36/INDEX('Vendor Level Info'!$N$4:$N$300,MATCH('Model 8'!$D36,'Vendor Level Info'!$M$4:$M$300,0)),"-")</f>
        <v>1.7198077138260855E-3</v>
      </c>
    </row>
    <row r="37" spans="2:25" x14ac:dyDescent="0.35">
      <c r="B37" s="341">
        <f>IFERROR(INDEX(Controls!$L$4:$L$100,MATCH('Model 8'!$D37,Controls!$J$4:$J$100,0)),"-")</f>
        <v>6.5</v>
      </c>
      <c r="C37" s="365" t="str">
        <f>IFERROR(INDEX(Controls!$F$4:$F232,MATCH('Model 8'!$E37,Controls!$G$4:$G$200,0)),"-")</f>
        <v>Ad: 60 &amp; Trf: RT4</v>
      </c>
      <c r="D37" s="16" t="str">
        <f>IFERROR(INDEX(Controls!$H$4:$H$200,MATCH('Model 8'!$E37,Controls!$G$4:$G$200,0)),"-")</f>
        <v>hcp_osrch_sessions</v>
      </c>
      <c r="E37" s="11" t="s">
        <v>467</v>
      </c>
      <c r="F37" s="12">
        <v>1</v>
      </c>
      <c r="G37" s="13">
        <f>IFERROR(INDEX('Raw Ridge Model 8'!$B$2:$BS$300,MATCH('Model 8'!$G$2,'Raw Ridge Model 8'!$A$2:$A$300,0),MATCH('Model 8'!$E37,'Raw Ridge Model 8'!$B$1:$BS$1,0)),"-")</f>
        <v>6.6304287604103607</v>
      </c>
      <c r="H37" s="13">
        <f>IFERROR(INDEX('Raw Ridge Model 8'!$B$2:$BS$300,MATCH('Model 8'!$H$2,'Raw Ridge Model 8'!$A$2:$A$300,0),MATCH('Model 8'!$E37,'Raw Ridge Model 8'!$B$1:$BS$1,0)),"-")</f>
        <v>0.41435480907760613</v>
      </c>
      <c r="I37" s="13">
        <f t="shared" si="0"/>
        <v>16.001814423658644</v>
      </c>
      <c r="J37" s="23">
        <f t="shared" si="1"/>
        <v>2.2603702456788435E-55</v>
      </c>
      <c r="K37" s="13">
        <f>IFERROR(INDEX('Raw Ridge Model 8'!$B$2:$BS$300,MATCH('Model 8'!$K$2,'Raw Ridge Model 8'!$A$2:$A$300,0),MATCH('Model 8'!$E37,'Raw Ridge Model 8'!$B$1:$BS$1,0)),"-")</f>
        <v>1.4072540032893954</v>
      </c>
      <c r="L37" s="25">
        <f>INDEX(Controls!$X$3:$X$200,MATCH('Model 8'!$E37,Controls!$W$3:$W$200,0))</f>
        <v>8018.0129999999999</v>
      </c>
      <c r="M37" s="25">
        <v>493920.30199999973</v>
      </c>
      <c r="N37" s="25">
        <f>INDEX(Controls!$AA$3:$AA$200,MATCH('Model 8'!$E37,Controls!$Z$3:$Z$200,0))</f>
        <v>3998.7750000000001</v>
      </c>
      <c r="O37" s="25">
        <v>253584.23500000039</v>
      </c>
      <c r="P37" s="14">
        <f t="shared" si="2"/>
        <v>0.10763449848340954</v>
      </c>
      <c r="Q37" s="15">
        <f t="shared" si="3"/>
        <v>0.10455536704168499</v>
      </c>
      <c r="R37" s="414">
        <f t="shared" si="4"/>
        <v>26513.59276640994</v>
      </c>
      <c r="S37" s="416">
        <f>IFERROR($Q37*$O37*Controls!$C$5,"-")</f>
        <v>16491454.700706983</v>
      </c>
      <c r="T37" s="416" t="str">
        <f>IFERROR(INDEX('Vendor Level Info'!$I$4:$I$50,MATCH(SUBSTITUTE(SUBSTITUTE('Model 8'!$D37,"_pre",""),"_post",""),'Vendor Level Info'!$F$4:$F$50,0)),"-")</f>
        <v>-</v>
      </c>
      <c r="U37" s="375">
        <f t="shared" si="5"/>
        <v>0</v>
      </c>
      <c r="V37" s="27">
        <f>IFERROR($Q37*$O37*Controls!$C$4,"-")</f>
        <v>13999176.980664449</v>
      </c>
      <c r="W37" s="27">
        <f>IFERROR($T37*(1-Controls!$C$6),0)</f>
        <v>0</v>
      </c>
      <c r="X37" s="77" t="str">
        <f t="shared" si="6"/>
        <v>-</v>
      </c>
      <c r="Y37" s="77">
        <f>IFERROR(R37/INDEX('Vendor Level Info'!$N$4:$N$300,MATCH('Model 8'!$D37,'Vendor Level Info'!$M$4:$M$300,0)),"-")</f>
        <v>3.5033817080351399</v>
      </c>
    </row>
    <row r="38" spans="2:25" x14ac:dyDescent="0.35">
      <c r="B38" s="341">
        <f>IFERROR(INDEX(Controls!$L$4:$L$100,MATCH('Model 8'!$D38,Controls!$J$4:$J$100,0)),"-")</f>
        <v>13</v>
      </c>
      <c r="C38" s="365" t="str">
        <f>IFERROR(INDEX(Controls!$F$4:$F233,MATCH('Model 8'!$E38,Controls!$G$4:$G$200,0)),"-")</f>
        <v>No Ad &amp; Tf</v>
      </c>
      <c r="D38" s="16" t="str">
        <f>IFERROR(INDEX(Controls!$H$4:$H$200,MATCH('Model 8'!$E38,Controls!$G$4:$G$200,0)),"-")</f>
        <v>hcp_grail_sdot</v>
      </c>
      <c r="E38" s="11" t="s">
        <v>19</v>
      </c>
      <c r="F38" s="12">
        <v>1</v>
      </c>
      <c r="G38" s="13">
        <f>IFERROR(INDEX('Raw Ridge Model 8'!$B$2:$BS$300,MATCH('Model 8'!$G$2,'Raw Ridge Model 8'!$A$2:$A$300,0),MATCH('Model 8'!$E38,'Raw Ridge Model 8'!$B$1:$BS$1,0)),"-")</f>
        <v>8.147388304403572E-3</v>
      </c>
      <c r="H38" s="13">
        <f>IFERROR(INDEX('Raw Ridge Model 8'!$B$2:$BS$300,MATCH('Model 8'!$H$2,'Raw Ridge Model 8'!$A$2:$A$300,0),MATCH('Model 8'!$E38,'Raw Ridge Model 8'!$B$1:$BS$1,0)),"-")</f>
        <v>4.4472607420252981E-4</v>
      </c>
      <c r="I38" s="13">
        <f t="shared" si="0"/>
        <v>18.320014896840124</v>
      </c>
      <c r="J38" s="23">
        <f t="shared" si="1"/>
        <v>1.0746514253761859E-71</v>
      </c>
      <c r="K38" s="13">
        <f>IFERROR(INDEX('Raw Ridge Model 8'!$B$2:$BS$300,MATCH('Model 8'!$K$2,'Raw Ridge Model 8'!$A$2:$A$300,0),MATCH('Model 8'!$E38,'Raw Ridge Model 8'!$B$1:$BS$1,0)),"-")</f>
        <v>1.3270174392192042</v>
      </c>
      <c r="L38" s="25">
        <f>INDEX(Controls!$X$3:$X$200,MATCH('Model 8'!$E38,Controls!$W$3:$W$200,0))</f>
        <v>2527599</v>
      </c>
      <c r="M38" s="25">
        <v>493920.30199999973</v>
      </c>
      <c r="N38" s="25">
        <f>INDEX(Controls!$AA$3:$AA$200,MATCH('Model 8'!$E38,Controls!$Z$3:$Z$200,0))</f>
        <v>1138890</v>
      </c>
      <c r="O38" s="25">
        <v>253584.23500000039</v>
      </c>
      <c r="P38" s="14">
        <f t="shared" si="2"/>
        <v>4.1693630424655383E-2</v>
      </c>
      <c r="Q38" s="15">
        <f t="shared" si="3"/>
        <v>3.6591308864299746E-2</v>
      </c>
      <c r="R38" s="414">
        <f t="shared" si="4"/>
        <v>9278.9790660021845</v>
      </c>
      <c r="S38" s="416">
        <f>IFERROR($Q38*$O38*Controls!$C$5,"-")</f>
        <v>5771524.9790533585</v>
      </c>
      <c r="T38" s="416" t="str">
        <f>IFERROR(INDEX('Vendor Level Info'!$I$4:$I$50,MATCH(SUBSTITUTE(SUBSTITUTE('Model 8'!$D38,"_pre",""),"_post",""),'Vendor Level Info'!$F$4:$F$50,0)),"-")</f>
        <v>-</v>
      </c>
      <c r="U38" s="375">
        <f t="shared" si="5"/>
        <v>0</v>
      </c>
      <c r="V38" s="27">
        <f>IFERROR($Q38*$O38*Controls!$C$4,"-")</f>
        <v>4899300.9468491534</v>
      </c>
      <c r="W38" s="27">
        <f>IFERROR($T38*(1-Controls!$C$6),0)</f>
        <v>0</v>
      </c>
      <c r="X38" s="77" t="str">
        <f t="shared" si="6"/>
        <v>-</v>
      </c>
      <c r="Y38" s="77">
        <f>IFERROR(R38/INDEX('Vendor Level Info'!$N$4:$N$300,MATCH('Model 8'!$D38,'Vendor Level Info'!$M$4:$M$300,0)),"-")</f>
        <v>8.1468732635524132E-3</v>
      </c>
    </row>
    <row r="39" spans="2:25" x14ac:dyDescent="0.35">
      <c r="B39" s="341">
        <f>IFERROR(INDEX(Controls!$L$4:$L$100,MATCH('Model 8'!$D39,Controls!$J$4:$J$100,0)),"-")</f>
        <v>14</v>
      </c>
      <c r="C39" s="365" t="str">
        <f>IFERROR(INDEX(Controls!$F$4:$F234,MATCH('Model 8'!$E39,Controls!$G$4:$G$200,0)),"-")</f>
        <v>Ad: 30 &amp; Tf: RT4</v>
      </c>
      <c r="D39" s="16" t="str">
        <f>IFERROR(INDEX(Controls!$H$4:$H$200,MATCH('Model 8'!$E39,Controls!$G$4:$G$200,0)),"-")</f>
        <v>hcp_grail_vnrx</v>
      </c>
      <c r="E39" s="11" t="s">
        <v>468</v>
      </c>
      <c r="F39" s="12">
        <v>1</v>
      </c>
      <c r="G39" s="13">
        <f>IFERROR(INDEX('Raw Ridge Model 8'!$B$2:$BS$300,MATCH('Model 8'!$G$2,'Raw Ridge Model 8'!$A$2:$A$300,0),MATCH('Model 8'!$E39,'Raw Ridge Model 8'!$B$1:$BS$1,0)),"-")</f>
        <v>0.89611403788066879</v>
      </c>
      <c r="H39" s="13">
        <f>IFERROR(INDEX('Raw Ridge Model 8'!$B$2:$BS$300,MATCH('Model 8'!$H$2,'Raw Ridge Model 8'!$A$2:$A$300,0),MATCH('Model 8'!$E39,'Raw Ridge Model 8'!$B$1:$BS$1,0)),"-")</f>
        <v>7.5711211632580516E-2</v>
      </c>
      <c r="I39" s="13">
        <f t="shared" si="0"/>
        <v>11.835948977139966</v>
      </c>
      <c r="J39" s="23">
        <f t="shared" si="1"/>
        <v>3.8899446695514893E-31</v>
      </c>
      <c r="K39" s="13">
        <f>IFERROR(INDEX('Raw Ridge Model 8'!$B$2:$BS$300,MATCH('Model 8'!$K$2,'Raw Ridge Model 8'!$A$2:$A$300,0),MATCH('Model 8'!$E39,'Raw Ridge Model 8'!$B$1:$BS$1,0)),"-")</f>
        <v>1.0857763559697329</v>
      </c>
      <c r="L39" s="25">
        <f>INDEX(Controls!$X$3:$X$200,MATCH('Model 8'!$E39,Controls!$W$3:$W$200,0))</f>
        <v>15736.68</v>
      </c>
      <c r="M39" s="25">
        <v>493920.30199999973</v>
      </c>
      <c r="N39" s="25">
        <f>INDEX(Controls!$AA$3:$AA$200,MATCH('Model 8'!$E39,Controls!$Z$3:$Z$200,0))</f>
        <v>7844.6360000000004</v>
      </c>
      <c r="O39" s="25">
        <v>253584.23500000039</v>
      </c>
      <c r="P39" s="14">
        <f t="shared" si="2"/>
        <v>2.855088118575853E-2</v>
      </c>
      <c r="Q39" s="15">
        <f t="shared" si="3"/>
        <v>2.7721314937673661E-2</v>
      </c>
      <c r="R39" s="414">
        <f t="shared" si="4"/>
        <v>7029.6884416640587</v>
      </c>
      <c r="S39" s="416">
        <f>IFERROR($Q39*$O39*Controls!$C$5,"-")</f>
        <v>4372466.2107150443</v>
      </c>
      <c r="T39" s="416" t="str">
        <f>IFERROR(INDEX('Vendor Level Info'!$I$4:$I$50,MATCH(SUBSTITUTE(SUBSTITUTE('Model 8'!$D39,"_pre",""),"_post",""),'Vendor Level Info'!$F$4:$F$50,0)),"-")</f>
        <v>-</v>
      </c>
      <c r="U39" s="375">
        <f t="shared" si="5"/>
        <v>0</v>
      </c>
      <c r="V39" s="27">
        <f>IFERROR($Q39*$O39*Controls!$C$4,"-")</f>
        <v>3711675.4971986231</v>
      </c>
      <c r="W39" s="27">
        <f>IFERROR($T39*(1-Controls!$C$6),0)</f>
        <v>0</v>
      </c>
      <c r="X39" s="77" t="str">
        <f t="shared" si="6"/>
        <v>-</v>
      </c>
      <c r="Y39" s="77">
        <f>IFERROR(R39/INDEX('Vendor Level Info'!$N$4:$N$300,MATCH('Model 8'!$D39,'Vendor Level Info'!$M$4:$M$300,0)),"-")</f>
        <v>1.2767256477697555</v>
      </c>
    </row>
    <row r="40" spans="2:25" x14ac:dyDescent="0.35">
      <c r="B40" s="341">
        <f>IFERROR(INDEX(Controls!$L$4:$L$100,MATCH('Model 8'!$D40,Controls!$J$4:$J$100,0)),"-")</f>
        <v>12</v>
      </c>
      <c r="C40" s="365" t="str">
        <f>IFERROR(INDEX(Controls!$F$4:$F235,MATCH('Model 8'!$E40,Controls!$G$4:$G$200,0)),"-")</f>
        <v>Ad: 60</v>
      </c>
      <c r="D40" s="16" t="str">
        <f>IFERROR(INDEX(Controls!$H$4:$H$200,MATCH('Model 8'!$E40,Controls!$G$4:$G$200,0)),"-")</f>
        <v>hcp_rdtl_totdet</v>
      </c>
      <c r="E40" s="11" t="s">
        <v>462</v>
      </c>
      <c r="F40" s="12">
        <v>1</v>
      </c>
      <c r="G40" s="13">
        <f>IFERROR(INDEX('Raw Ridge Model 8'!$B$2:$BS$300,MATCH('Model 8'!$G$2,'Raw Ridge Model 8'!$A$2:$A$300,0),MATCH('Model 8'!$E40,'Raw Ridge Model 8'!$B$1:$BS$1,0)),"-")</f>
        <v>4.5282271299275194E-2</v>
      </c>
      <c r="H40" s="13">
        <f>IFERROR(INDEX('Raw Ridge Model 8'!$B$2:$BS$300,MATCH('Model 8'!$H$2,'Raw Ridge Model 8'!$A$2:$A$300,0),MATCH('Model 8'!$E40,'Raw Ridge Model 8'!$B$1:$BS$1,0)),"-")</f>
        <v>1.8327519119468417E-3</v>
      </c>
      <c r="I40" s="13">
        <f t="shared" si="0"/>
        <v>24.707256341734805</v>
      </c>
      <c r="J40" s="23">
        <f t="shared" si="1"/>
        <v>2.8317194422310347E-126</v>
      </c>
      <c r="K40" s="13">
        <f>IFERROR(INDEX('Raw Ridge Model 8'!$B$2:$BS$300,MATCH('Model 8'!$K$2,'Raw Ridge Model 8'!$A$2:$A$300,0),MATCH('Model 8'!$E40,'Raw Ridge Model 8'!$B$1:$BS$1,0)),"-")</f>
        <v>1.4814353146944841</v>
      </c>
      <c r="L40" s="25">
        <f>INDEX(Controls!$X$3:$X$200,MATCH('Model 8'!$E40,Controls!$W$3:$W$200,0))</f>
        <v>818592.1</v>
      </c>
      <c r="M40" s="25">
        <v>493920.30199999973</v>
      </c>
      <c r="N40" s="25">
        <f>INDEX(Controls!$AA$3:$AA$200,MATCH('Model 8'!$E40,Controls!$Z$3:$Z$200,0))</f>
        <v>427473.7</v>
      </c>
      <c r="O40" s="25">
        <v>253584.23500000039</v>
      </c>
      <c r="P40" s="14">
        <f t="shared" si="2"/>
        <v>7.5047956938695398E-2</v>
      </c>
      <c r="Q40" s="15">
        <f t="shared" si="3"/>
        <v>7.6333530973267893E-2</v>
      </c>
      <c r="R40" s="414">
        <f t="shared" si="4"/>
        <v>19356.980056704975</v>
      </c>
      <c r="S40" s="416">
        <f>IFERROR($Q40*$O40*Controls!$C$5,"-")</f>
        <v>12040041.595270494</v>
      </c>
      <c r="T40" s="416">
        <f>IFERROR(INDEX('Vendor Level Info'!$I$4:$I$50,MATCH(SUBSTITUTE(SUBSTITUTE('Model 8'!$D40,"_pre",""),"_post",""),'Vendor Level Info'!$F$4:$F$50,0)),"-")</f>
        <v>0</v>
      </c>
      <c r="U40" s="375">
        <f t="shared" si="5"/>
        <v>0</v>
      </c>
      <c r="V40" s="27">
        <f>IFERROR($Q40*$O40*Controls!$C$4,"-")</f>
        <v>10220485.469940227</v>
      </c>
      <c r="W40" s="27">
        <f>IFERROR($T40*(1-Controls!$C$6),0)</f>
        <v>0</v>
      </c>
      <c r="X40" s="77" t="str">
        <f t="shared" si="6"/>
        <v>-</v>
      </c>
      <c r="Y40" s="77">
        <f>IFERROR(R40/INDEX('Vendor Level Info'!$N$4:$N$300,MATCH('Model 8'!$D40,'Vendor Level Info'!$M$4:$M$300,0)),"-")</f>
        <v>0.1142645143691448</v>
      </c>
    </row>
    <row r="41" spans="2:25" x14ac:dyDescent="0.35">
      <c r="B41" s="341">
        <f>IFERROR(INDEX(Controls!$L$4:$L$100,MATCH('Model 8'!$D41,Controls!$J$4:$J$100,0)),"-")</f>
        <v>5.5</v>
      </c>
      <c r="C41" s="365" t="str">
        <f>IFERROR(INDEX(Controls!$F$4:$F236,MATCH('Model 8'!$E41,Controls!$G$4:$G$200,0)),"-")</f>
        <v>Ad: 60 &amp; Trf: RT6</v>
      </c>
      <c r="D41" s="16" t="str">
        <f>IFERROR(INDEX(Controls!$H$4:$H$200,MATCH('Model 8'!$E41,Controls!$G$4:$G$200,0)),"-")</f>
        <v>hcp_npp_eng</v>
      </c>
      <c r="E41" s="11" t="s">
        <v>469</v>
      </c>
      <c r="F41" s="12">
        <v>1</v>
      </c>
      <c r="G41" s="13">
        <f>IFERROR(INDEX('Raw Ridge Model 8'!$B$2:$BS$300,MATCH('Model 8'!$G$2,'Raw Ridge Model 8'!$A$2:$A$300,0),MATCH('Model 8'!$E41,'Raw Ridge Model 8'!$B$1:$BS$1,0)),"-")</f>
        <v>0.43998769123198134</v>
      </c>
      <c r="H41" s="13">
        <f>IFERROR(INDEX('Raw Ridge Model 8'!$B$2:$BS$300,MATCH('Model 8'!$H$2,'Raw Ridge Model 8'!$A$2:$A$300,0),MATCH('Model 8'!$E41,'Raw Ridge Model 8'!$B$1:$BS$1,0)),"-")</f>
        <v>2.415362190209781E-2</v>
      </c>
      <c r="I41" s="13">
        <f t="shared" ref="I41:I44" si="7">IFERROR(G41/H41,"-")</f>
        <v>18.216220035876574</v>
      </c>
      <c r="J41" s="23">
        <f t="shared" ref="J41:J44" si="8">IFERROR(_xlfn.T.DIST(I41,5040,FALSE),"-")</f>
        <v>6.3644601930519008E-71</v>
      </c>
      <c r="K41" s="13">
        <f>IFERROR(INDEX('Raw Ridge Model 8'!$B$2:$BS$300,MATCH('Model 8'!$K$2,'Raw Ridge Model 8'!$A$2:$A$300,0),MATCH('Model 8'!$E41,'Raw Ridge Model 8'!$B$1:$BS$1,0)),"-")</f>
        <v>1.2312350936633376</v>
      </c>
      <c r="L41" s="25">
        <f>INDEX(Controls!$X$3:$X$200,MATCH('Model 8'!$E41,Controls!$W$3:$W$200,0))</f>
        <v>110346.5</v>
      </c>
      <c r="M41" s="25">
        <v>493920.30199999973</v>
      </c>
      <c r="N41" s="25">
        <f>INDEX(Controls!$AA$3:$AA$200,MATCH('Model 8'!$E41,Controls!$Z$3:$Z$200,0))</f>
        <v>60072.15</v>
      </c>
      <c r="O41" s="25">
        <v>253584.23500000039</v>
      </c>
      <c r="P41" s="14">
        <f t="shared" ref="P41:P44" si="9">IFERROR(G41*L41/M41,"-")</f>
        <v>9.8297441052604989E-2</v>
      </c>
      <c r="Q41" s="15">
        <f t="shared" ref="Q41:Q44" si="10">IFERROR(G41*N41/O41,"-")</f>
        <v>0.10422969150996798</v>
      </c>
      <c r="R41" s="414">
        <f t="shared" si="4"/>
        <v>26431.006585841267</v>
      </c>
      <c r="S41" s="416">
        <f>IFERROR($Q41*$O41*Controls!$C$5,"-")</f>
        <v>16440086.096393269</v>
      </c>
      <c r="T41" s="416" t="str">
        <f>IFERROR(INDEX('Vendor Level Info'!$I$4:$I$50,MATCH(SUBSTITUTE(SUBSTITUTE('Model 8'!$D41,"_pre",""),"_post",""),'Vendor Level Info'!$F$4:$F$50,0)),"-")</f>
        <v>-</v>
      </c>
      <c r="U41" s="375">
        <f t="shared" si="5"/>
        <v>0</v>
      </c>
      <c r="V41" s="27">
        <f>IFERROR($Q41*$O41*Controls!$C$4,"-")</f>
        <v>13955571.47732419</v>
      </c>
      <c r="W41" s="27">
        <f>IFERROR($T41*(1-Controls!$C$6),0)</f>
        <v>0</v>
      </c>
      <c r="X41" s="77" t="str">
        <f t="shared" si="6"/>
        <v>-</v>
      </c>
      <c r="Y41" s="77" t="str">
        <f>IFERROR(R41/INDEX('Vendor Level Info'!$N$4:$N$300,MATCH('Model 8'!$D41,'Vendor Level Info'!$M$4:$M$300,0)),"-")</f>
        <v>-</v>
      </c>
    </row>
    <row r="42" spans="2:25" x14ac:dyDescent="0.35">
      <c r="B42" s="341">
        <f>IFERROR(INDEX(Controls!$L$4:$L$100,MATCH('Model 8'!$D42,Controls!$J$4:$J$100,0)),"-")</f>
        <v>10</v>
      </c>
      <c r="C42" s="365" t="str">
        <f>IFERROR(INDEX(Controls!$F$4:$F237,MATCH('Model 8'!$E42,Controls!$G$4:$G$200,0)),"-")</f>
        <v>No Ad &amp; Tf</v>
      </c>
      <c r="D42" s="16" t="str">
        <f>IFERROR(INDEX(Controls!$H$4:$H$200,MATCH('Model 8'!$E42,Controls!$G$4:$G$200,0)),"-")</f>
        <v>pp_hcp</v>
      </c>
      <c r="E42" s="11" t="s">
        <v>112</v>
      </c>
      <c r="F42" s="12">
        <v>1</v>
      </c>
      <c r="G42" s="13">
        <f>IFERROR(INDEX('Raw Ridge Model 8'!$B$2:$BS$300,MATCH('Model 8'!$G$2,'Raw Ridge Model 8'!$A$2:$A$300,0),MATCH('Model 8'!$E42,'Raw Ridge Model 8'!$B$1:$BS$1,0)),"-")</f>
        <v>0.20314884390483912</v>
      </c>
      <c r="H42" s="13">
        <f>IFERROR(INDEX('Raw Ridge Model 8'!$B$2:$BS$300,MATCH('Model 8'!$H$2,'Raw Ridge Model 8'!$A$2:$A$300,0),MATCH('Model 8'!$E42,'Raw Ridge Model 8'!$B$1:$BS$1,0)),"-")</f>
        <v>1.9263137020673761E-2</v>
      </c>
      <c r="I42" s="13">
        <f t="shared" si="7"/>
        <v>10.545989663408086</v>
      </c>
      <c r="J42" s="23">
        <f t="shared" si="8"/>
        <v>5.1062212670282417E-25</v>
      </c>
      <c r="K42" s="13">
        <f>IFERROR(INDEX('Raw Ridge Model 8'!$B$2:$BS$300,MATCH('Model 8'!$K$2,'Raw Ridge Model 8'!$A$2:$A$300,0),MATCH('Model 8'!$E42,'Raw Ridge Model 8'!$B$1:$BS$1,0)),"-")</f>
        <v>1.2812820269427627</v>
      </c>
      <c r="L42" s="25">
        <f>INDEX(Controls!$X$3:$X$200,MATCH('Model 8'!$E42,Controls!$W$3:$W$200,0))</f>
        <v>63204</v>
      </c>
      <c r="M42" s="25">
        <v>493920.30199999973</v>
      </c>
      <c r="N42" s="25">
        <f>INDEX(Controls!$AA$3:$AA$200,MATCH('Model 8'!$E42,Controls!$Z$3:$Z$200,0))</f>
        <v>31548</v>
      </c>
      <c r="O42" s="25">
        <v>253584.23500000039</v>
      </c>
      <c r="P42" s="14">
        <f t="shared" si="9"/>
        <v>2.5995731453374152E-2</v>
      </c>
      <c r="Q42" s="15">
        <f t="shared" si="10"/>
        <v>2.5273415468867199E-2</v>
      </c>
      <c r="R42" s="414">
        <f t="shared" si="4"/>
        <v>6408.9397275098645</v>
      </c>
      <c r="S42" s="416">
        <f>IFERROR($Q42*$O42*Controls!$C$5,"-")</f>
        <v>3986360.5105111357</v>
      </c>
      <c r="T42" s="416">
        <f>IFERROR(INDEX('Vendor Level Info'!$I$4:$I$50,MATCH(SUBSTITUTE(SUBSTITUTE('Model 8'!$D42,"_pre",""),"_post",""),'Vendor Level Info'!$F$4:$F$50,0)),"-")</f>
        <v>195006</v>
      </c>
      <c r="U42" s="375">
        <f t="shared" si="5"/>
        <v>20.44224542071083</v>
      </c>
      <c r="V42" s="27">
        <f>IFERROR($Q42*$O42*Controls!$C$4,"-")</f>
        <v>3383920.1761252084</v>
      </c>
      <c r="W42" s="27">
        <f>IFERROR($T42*(1-Controls!$C$6),0)</f>
        <v>150154.62</v>
      </c>
      <c r="X42" s="77">
        <f t="shared" si="6"/>
        <v>22.536237487232885</v>
      </c>
      <c r="Y42" s="77">
        <f>IFERROR(R42/INDEX('Vendor Level Info'!$N$4:$N$300,MATCH('Model 8'!$D42,'Vendor Level Info'!$M$4:$M$300,0)),"-")</f>
        <v>0.20653345775224338</v>
      </c>
    </row>
    <row r="43" spans="2:25" x14ac:dyDescent="0.35">
      <c r="B43" s="341">
        <f>IFERROR(INDEX(Controls!$L$4:$L$100,MATCH('Model 8'!$D43,Controls!$J$4:$J$100,0)),"-")</f>
        <v>10.5</v>
      </c>
      <c r="C43" s="365" t="str">
        <f>IFERROR(INDEX(Controls!$F$4:$F238,MATCH('Model 8'!$E43,Controls!$G$4:$G$200,0)),"-")</f>
        <v>No Ad &amp; Tf</v>
      </c>
      <c r="D43" s="16" t="str">
        <f>IFERROR(INDEX(Controls!$H$4:$H$200,MATCH('Model 8'!$E43,Controls!$G$4:$G$200,0)),"-")</f>
        <v>pp_hcc</v>
      </c>
      <c r="E43" s="11" t="s">
        <v>358</v>
      </c>
      <c r="F43" s="12">
        <v>1</v>
      </c>
      <c r="G43" s="13">
        <f>IFERROR(INDEX('Raw Ridge Model 8'!$B$2:$BS$300,MATCH('Model 8'!$G$2,'Raw Ridge Model 8'!$A$2:$A$300,0),MATCH('Model 8'!$E43,'Raw Ridge Model 8'!$B$1:$BS$1,0)),"-")</f>
        <v>2.6378546040223085E-2</v>
      </c>
      <c r="H43" s="13">
        <f>IFERROR(INDEX('Raw Ridge Model 8'!$B$2:$BS$300,MATCH('Model 8'!$H$2,'Raw Ridge Model 8'!$A$2:$A$300,0),MATCH('Model 8'!$E43,'Raw Ridge Model 8'!$B$1:$BS$1,0)),"-")</f>
        <v>1.5450167795621477E-3</v>
      </c>
      <c r="I43" s="13">
        <f t="shared" si="7"/>
        <v>17.073307157025617</v>
      </c>
      <c r="J43" s="23">
        <f t="shared" si="8"/>
        <v>1.1312457100259213E-62</v>
      </c>
      <c r="K43" s="13">
        <f>IFERROR(INDEX('Raw Ridge Model 8'!$B$2:$BS$300,MATCH('Model 8'!$K$2,'Raw Ridge Model 8'!$A$2:$A$300,0),MATCH('Model 8'!$E43,'Raw Ridge Model 8'!$B$1:$BS$1,0)),"-")</f>
        <v>1.4782347103402014</v>
      </c>
      <c r="L43" s="25">
        <f>INDEX(Controls!$X$3:$X$200,MATCH('Model 8'!$E43,Controls!$W$3:$W$200,0))</f>
        <v>941558</v>
      </c>
      <c r="M43" s="25">
        <v>493920.30199999973</v>
      </c>
      <c r="N43" s="25">
        <f>INDEX(Controls!$AA$3:$AA$200,MATCH('Model 8'!$E43,Controls!$Z$3:$Z$200,0))</f>
        <v>459267</v>
      </c>
      <c r="O43" s="25">
        <v>253584.23500000039</v>
      </c>
      <c r="P43" s="14">
        <f t="shared" si="9"/>
        <v>5.0285300992831794E-2</v>
      </c>
      <c r="Q43" s="15">
        <f t="shared" si="10"/>
        <v>4.7774246314070415E-2</v>
      </c>
      <c r="R43" s="414">
        <f t="shared" si="4"/>
        <v>12114.795704255135</v>
      </c>
      <c r="S43" s="416">
        <f>IFERROR($Q43*$O43*Controls!$C$5,"-")</f>
        <v>7535402.928046694</v>
      </c>
      <c r="T43" s="416" t="str">
        <f>IFERROR(INDEX('Vendor Level Info'!$I$4:$I$50,MATCH(SUBSTITUTE(SUBSTITUTE('Model 8'!$D43,"_pre",""),"_post",""),'Vendor Level Info'!$F$4:$F$50,0)),"-")</f>
        <v>-</v>
      </c>
      <c r="U43" s="375">
        <f t="shared" si="5"/>
        <v>0</v>
      </c>
      <c r="V43" s="27">
        <f>IFERROR($Q43*$O43*Controls!$C$4,"-")</f>
        <v>6396612.131846711</v>
      </c>
      <c r="W43" s="27">
        <f>IFERROR($T43*(1-Controls!$C$6),0)</f>
        <v>0</v>
      </c>
      <c r="X43" s="77" t="str">
        <f t="shared" si="6"/>
        <v>-</v>
      </c>
      <c r="Y43" s="77" t="str">
        <f>IFERROR(R43/INDEX('Vendor Level Info'!$N$4:$N$300,MATCH('Model 8'!$D43,'Vendor Level Info'!$M$4:$M$300,0)),"-")</f>
        <v>-</v>
      </c>
    </row>
    <row r="44" spans="2:25" x14ac:dyDescent="0.35">
      <c r="B44" s="341">
        <f>IFERROR(INDEX(Controls!$L$4:$L$100,MATCH('Model 8'!$D44,Controls!$J$4:$J$100,0)),"-")</f>
        <v>11</v>
      </c>
      <c r="C44" s="365" t="str">
        <f>IFERROR(INDEX(Controls!$F$4:$F239,MATCH('Model 8'!$E44,Controls!$G$4:$G$200,0)),"-")</f>
        <v>No Ad &amp; Tf</v>
      </c>
      <c r="D44" s="342" t="str">
        <f>IFERROR(INDEX(Controls!$H$4:$H$200,MATCH('Model 8'!$E44,Controls!$G$4:$G$200,0)),"-")</f>
        <v>webmd</v>
      </c>
      <c r="E44" s="11" t="s">
        <v>113</v>
      </c>
      <c r="F44" s="12">
        <v>1</v>
      </c>
      <c r="G44" s="13">
        <f>IFERROR(INDEX('Raw Ridge Model 8'!$B$2:$BS$300,MATCH('Model 8'!$G$2,'Raw Ridge Model 8'!$A$2:$A$300,0),MATCH('Model 8'!$E44,'Raw Ridge Model 8'!$B$1:$BS$1,0)),"-")</f>
        <v>0.16015887500562478</v>
      </c>
      <c r="H44" s="13">
        <f>IFERROR(INDEX('Raw Ridge Model 8'!$B$2:$BS$300,MATCH('Model 8'!$H$2,'Raw Ridge Model 8'!$A$2:$A$300,0),MATCH('Model 8'!$E44,'Raw Ridge Model 8'!$B$1:$BS$1,0)),"-")</f>
        <v>9.4845705575008522E-3</v>
      </c>
      <c r="I44" s="13">
        <f t="shared" si="7"/>
        <v>16.886254789782072</v>
      </c>
      <c r="J44" s="23">
        <f t="shared" si="8"/>
        <v>2.2831956645150476E-61</v>
      </c>
      <c r="K44" s="13">
        <f>IFERROR(INDEX('Raw Ridge Model 8'!$B$2:$BS$300,MATCH('Model 8'!$K$2,'Raw Ridge Model 8'!$A$2:$A$300,0),MATCH('Model 8'!$E44,'Raw Ridge Model 8'!$B$1:$BS$1,0)),"-")</f>
        <v>1.1086443336254015</v>
      </c>
      <c r="L44" s="25">
        <f>INDEX(Controls!$X$3:$X$200,MATCH('Model 8'!$E44,Controls!$W$3:$W$200,0))</f>
        <v>64834</v>
      </c>
      <c r="M44" s="25">
        <v>493920.30199999973</v>
      </c>
      <c r="N44" s="25">
        <f>INDEX(Controls!$AA$3:$AA$200,MATCH('Model 8'!$E44,Controls!$Z$3:$Z$200,0))</f>
        <v>0</v>
      </c>
      <c r="O44" s="25">
        <v>253584.23500000039</v>
      </c>
      <c r="P44" s="14">
        <f t="shared" si="9"/>
        <v>2.1023109315548408E-2</v>
      </c>
      <c r="Q44" s="15">
        <f t="shared" si="10"/>
        <v>0</v>
      </c>
      <c r="R44" s="62">
        <f t="shared" si="4"/>
        <v>0</v>
      </c>
      <c r="S44" s="27">
        <f>IFERROR($Q44*$O44*Controls!$C$5,"-")</f>
        <v>0</v>
      </c>
      <c r="T44" s="27" t="str">
        <f>IFERROR(INDEX('Vendor Level Info'!$I$4:$I$50,MATCH(SUBSTITUTE(SUBSTITUTE('Model 8'!$D44,"_pre",""),"_post",""),'Vendor Level Info'!$F$4:$F$50,0)),"-")</f>
        <v>-</v>
      </c>
      <c r="U44" s="375">
        <f t="shared" si="5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6"/>
        <v>-</v>
      </c>
      <c r="Y44" s="77" t="str">
        <f>IFERROR(R44/INDEX('Vendor Level Info'!$N$4:$N$300,MATCH('Model 8'!$D44,'Vendor Level Info'!$M$4:$M$300,0)),"-")</f>
        <v>-</v>
      </c>
    </row>
    <row r="45" spans="2:25" x14ac:dyDescent="0.35">
      <c r="B45" s="341">
        <f>IFERROR(INDEX(Controls!$L$4:$L$100,MATCH('Model 8'!$D45,Controls!$J$4:$J$100,0)),"-")</f>
        <v>9</v>
      </c>
      <c r="C45" s="365" t="str">
        <f>IFERROR(INDEX(Controls!$F$4:$F240,MATCH('Model 8'!$E45,Controls!$G$4:$G$200,0)),"-")</f>
        <v>No Ad &amp; Tf</v>
      </c>
      <c r="D45" s="342" t="str">
        <f>IFERROR(INDEX(Controls!$H$4:$H$200,MATCH('Model 8'!$E45,Controls!$G$4:$G$200,0)),"-")</f>
        <v>cw_comm</v>
      </c>
      <c r="E45" s="11" t="s">
        <v>111</v>
      </c>
      <c r="F45" s="12">
        <v>1</v>
      </c>
      <c r="G45" s="13">
        <f>IFERROR(INDEX('Raw Ridge Model 8'!$B$2:$BS$300,MATCH('Model 8'!$G$2,'Raw Ridge Model 8'!$A$2:$A$300,0),MATCH('Model 8'!$E45,'Raw Ridge Model 8'!$B$1:$BS$1,0)),"-")</f>
        <v>0.17910339642781123</v>
      </c>
      <c r="H45" s="13">
        <f>IFERROR(INDEX('Raw Ridge Model 8'!$B$2:$BS$300,MATCH('Model 8'!$H$2,'Raw Ridge Model 8'!$A$2:$A$300,0),MATCH('Model 8'!$E45,'Raw Ridge Model 8'!$B$1:$BS$1,0)),"-")</f>
        <v>5.5162845471751166E-3</v>
      </c>
      <c r="I45" s="13">
        <f t="shared" ref="I45" si="11">IFERROR(G45/H45,"-")</f>
        <v>32.468121413267177</v>
      </c>
      <c r="J45" s="23">
        <f t="shared" ref="J45" si="12">IFERROR(_xlfn.T.DIST(I45,5040,FALSE),"-")</f>
        <v>4.9922309252764777E-209</v>
      </c>
      <c r="K45" s="13">
        <f>IFERROR(INDEX('Raw Ridge Model 8'!$B$2:$BS$300,MATCH('Model 8'!$K$2,'Raw Ridge Model 8'!$A$2:$A$300,0),MATCH('Model 8'!$E45,'Raw Ridge Model 8'!$B$1:$BS$1,0)),"-")</f>
        <v>1.2334038825527895</v>
      </c>
      <c r="L45" s="12">
        <f>INDEX(Controls!$X$3:$X$200,MATCH('Model 8'!$E45,Controls!$W$3:$W$200,0))</f>
        <v>149006</v>
      </c>
      <c r="M45" s="12">
        <v>493920.30199999973</v>
      </c>
      <c r="N45" s="12">
        <f>INDEX(Controls!$AA$3:$AA$200,MATCH('Model 8'!$E45,Controls!$Z$3:$Z$200,0))</f>
        <v>135460</v>
      </c>
      <c r="O45" s="12">
        <v>253584.23500000039</v>
      </c>
      <c r="P45" s="14">
        <f t="shared" ref="P45" si="13">IFERROR(G45*L45/M45,"-")</f>
        <v>5.4031957342224116E-2</v>
      </c>
      <c r="Q45" s="15">
        <f t="shared" ref="Q45" si="14">IFERROR(G45*N45/O45,"-")</f>
        <v>9.5673715994652714E-2</v>
      </c>
      <c r="R45" s="62">
        <f t="shared" si="4"/>
        <v>24261.346080111311</v>
      </c>
      <c r="S45" s="27">
        <f>IFERROR($Q45*$O45*Controls!$C$5,"-")</f>
        <v>15090557.261829235</v>
      </c>
      <c r="T45" s="27">
        <f>IFERROR(INDEX('Vendor Level Info'!$I$4:$I$50,MATCH(SUBSTITUTE(SUBSTITUTE('Model 8'!$D45,"_pre",""),"_post",""),'Vendor Level Info'!$F$4:$F$50,0)),"-")</f>
        <v>607005</v>
      </c>
      <c r="U45" s="375">
        <f t="shared" si="5"/>
        <v>24.860680326898848</v>
      </c>
      <c r="V45" s="27">
        <f>IFERROR($Q45*$O45*Controls!$C$4,"-")</f>
        <v>12809990.730298772</v>
      </c>
      <c r="W45" s="27">
        <f>IFERROR($T45*(1-Controls!$C$6),0)</f>
        <v>467393.85000000003</v>
      </c>
      <c r="X45" s="77">
        <f t="shared" si="6"/>
        <v>27.407272753586234</v>
      </c>
      <c r="Y45" s="77">
        <f>IFERROR(R45/INDEX('Vendor Level Info'!$N$4:$N$300,MATCH('Model 8'!$D45,'Vendor Level Info'!$M$4:$M$300,0)),"-")</f>
        <v>0.16280925048894629</v>
      </c>
    </row>
    <row r="46" spans="2:25" x14ac:dyDescent="0.35">
      <c r="B46" s="341" t="str">
        <f>IFERROR(INDEX(Controls!$L$4:$L$100,MATCH('Model 8'!$D46,Controls!$J$4:$J$100,0)),"-")</f>
        <v>-</v>
      </c>
      <c r="C46" s="365" t="str">
        <f>IFERROR(INDEX(Controls!$F$4:$F241,MATCH('Model 8'!$E46,Controls!$G$4:$G$200,0)),"-")</f>
        <v>-</v>
      </c>
      <c r="D46" s="342" t="str">
        <f>IFERROR(INDEX(Controls!$H$4:$H$200,MATCH('Model 8'!$E46,Controls!$G$4:$G$200,0)),"-")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8'!$D46,"_pre",""),"_post",""),'Vendor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8'!$D46,'Vendor Level Info'!$M$4:$M$300,0)),"-")</f>
        <v>-</v>
      </c>
    </row>
    <row r="47" spans="2:25" x14ac:dyDescent="0.35">
      <c r="B47" s="341" t="str">
        <f>IFERROR(INDEX(Controls!$L$4:$L$100,MATCH('Model 8'!$D47,Controls!$J$4:$J$100,0)),"-")</f>
        <v>-</v>
      </c>
      <c r="C47" s="365" t="str">
        <f>IFERROR(INDEX(Controls!$F$4:$F242,MATCH('Model 8'!$E47,Controls!$G$4:$G$200,0)),"-")</f>
        <v>-</v>
      </c>
      <c r="D47" s="342" t="str">
        <f>IFERROR(INDEX(Controls!$H$4:$H$200,MATCH('Model 8'!$E47,Controls!$G$4:$G$200,0)),"-")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8'!$D47,"_pre",""),"_post",""),'Vendor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8'!$D47,'Vendor Level Info'!$M$4:$M$300,0)),"-")</f>
        <v>-</v>
      </c>
    </row>
    <row r="48" spans="2:25" x14ac:dyDescent="0.35">
      <c r="B48" s="341" t="str">
        <f>IFERROR(INDEX(Controls!$L$4:$L$100,MATCH('Model 8'!$D48,Controls!$J$4:$J$100,0)),"-")</f>
        <v>-</v>
      </c>
      <c r="C48" s="365" t="str">
        <f>IFERROR(INDEX(Controls!$F$4:$F243,MATCH('Model 8'!$E48,Controls!$G$4:$G$200,0)),"-")</f>
        <v>-</v>
      </c>
      <c r="D48" s="342" t="str">
        <f>IFERROR(INDEX(Controls!$H$4:$H$200,MATCH('Model 8'!$E48,Controls!$G$4:$G$200,0)),"-")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8'!$D48,"_pre",""),"_post",""),'Vendor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8'!$D48,'Vendor Level Info'!$M$4:$M$300,0)),"-")</f>
        <v>-</v>
      </c>
    </row>
    <row r="49" spans="2:25" x14ac:dyDescent="0.35">
      <c r="B49" s="341" t="str">
        <f>IFERROR(INDEX(Controls!$L$4:$L$100,MATCH('Model 8'!$D49,Controls!$J$4:$J$100,0)),"-")</f>
        <v>-</v>
      </c>
      <c r="C49" s="365" t="str">
        <f>IFERROR(INDEX(Controls!$F$4:$F244,MATCH('Model 8'!$E49,Controls!$G$4:$G$200,0)),"-")</f>
        <v>-</v>
      </c>
      <c r="D49" s="342" t="str">
        <f>IFERROR(INDEX(Controls!$H$4:$H$200,MATCH('Model 8'!$E49,Controls!$G$4:$G$200,0)),"-")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8'!$D49,"_pre",""),"_post",""),'Vendor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8'!$D49,'Vendor Level Info'!$M$4:$M$300,0)),"-")</f>
        <v>-</v>
      </c>
    </row>
    <row r="50" spans="2:25" x14ac:dyDescent="0.35">
      <c r="B50" s="341" t="str">
        <f>IFERROR(INDEX(Controls!$L$4:$L$100,MATCH('Model 8'!$D50,Controls!$J$4:$J$100,0)),"-")</f>
        <v>-</v>
      </c>
      <c r="C50" s="365" t="str">
        <f>IFERROR(INDEX(Controls!$F$4:$F245,MATCH('Model 8'!$E50,Controls!$G$4:$G$200,0)),"-")</f>
        <v>-</v>
      </c>
      <c r="D50" s="342" t="str">
        <f>IFERROR(INDEX(Controls!$H$4:$H$200,MATCH('Model 8'!$E50,Controls!$G$4:$G$200,0)),"-")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8'!$D50,"_pre",""),"_post",""),'Vendor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8'!$D50,'Vendor Level Info'!$M$4:$M$300,0)),"-")</f>
        <v>-</v>
      </c>
    </row>
    <row r="51" spans="2:25" x14ac:dyDescent="0.35">
      <c r="B51" s="341" t="str">
        <f>IFERROR(INDEX(Controls!$L$4:$L$100,MATCH('Model 8'!$D51,Controls!$J$4:$J$100,0)),"-")</f>
        <v>-</v>
      </c>
      <c r="C51" s="365" t="str">
        <f>IFERROR(INDEX(Controls!$F$4:$F246,MATCH('Model 8'!$E51,Controls!$G$4:$G$200,0)),"-")</f>
        <v>-</v>
      </c>
      <c r="D51" s="342" t="str">
        <f>IFERROR(INDEX(Controls!$H$4:$H$200,MATCH('Model 8'!$E51,Controls!$G$4:$G$200,0)),"-")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8'!$D51,"_pre",""),"_post",""),'Vendor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8'!$D51,'Vendor Level Info'!$M$4:$M$300,0)),"-")</f>
        <v>-</v>
      </c>
    </row>
    <row r="52" spans="2:25" x14ac:dyDescent="0.35">
      <c r="B52" s="341" t="str">
        <f>IFERROR(INDEX(Controls!$L$4:$L$100,MATCH('Model 8'!$D52,Controls!$J$4:$J$100,0)),"-")</f>
        <v>-</v>
      </c>
      <c r="C52" s="365" t="str">
        <f>IFERROR(INDEX(Controls!$F$4:$F247,MATCH('Model 8'!$E52,Controls!$G$4:$G$200,0)),"-")</f>
        <v>-</v>
      </c>
      <c r="D52" s="342" t="str">
        <f>IFERROR(INDEX(Controls!$H$4:$H$200,MATCH('Model 8'!$E52,Controls!$G$4:$G$200,0)),"-")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8'!$D52,"_pre",""),"_post",""),'Vendor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8'!$D52,'Vendor Level Info'!$M$4:$M$300,0)),"-")</f>
        <v>-</v>
      </c>
    </row>
    <row r="53" spans="2:25" x14ac:dyDescent="0.35">
      <c r="B53" s="341" t="str">
        <f>IFERROR(INDEX(Controls!$L$4:$L$100,MATCH('Model 8'!$D53,Controls!$J$4:$J$100,0)),"-")</f>
        <v>-</v>
      </c>
      <c r="C53" s="365" t="str">
        <f>IFERROR(INDEX(Controls!$F$4:$F248,MATCH('Model 8'!$E53,Controls!$G$4:$G$200,0)),"-")</f>
        <v>-</v>
      </c>
      <c r="D53" s="342" t="str">
        <f>IFERROR(INDEX(Controls!$H$4:$H$200,MATCH('Model 8'!$E53,Controls!$G$4:$G$200,0)),"-")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8'!$D53,"_pre",""),"_post",""),'Vendor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8'!$D53,'Vendor Level Info'!$M$4:$M$300,0)),"-")</f>
        <v>-</v>
      </c>
    </row>
    <row r="54" spans="2:25" x14ac:dyDescent="0.35">
      <c r="B54" s="341" t="str">
        <f>IFERROR(INDEX(Controls!$L$4:$L$100,MATCH('Model 8'!$D54,Controls!$J$4:$J$100,0)),"-")</f>
        <v>-</v>
      </c>
      <c r="C54" s="365" t="str">
        <f>IFERROR(INDEX(Controls!$F$4:$F249,MATCH('Model 8'!$E54,Controls!$G$4:$G$200,0)),"-")</f>
        <v>-</v>
      </c>
      <c r="D54" s="342" t="str">
        <f>IFERROR(INDEX(Controls!$H$4:$H$200,MATCH('Model 8'!$E54,Controls!$G$4:$G$200,0)),"-")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8'!$D54,"_pre",""),"_post",""),'Vendor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8'!$D54,'Vendor Level Info'!$M$4:$M$300,0)),"-")</f>
        <v>-</v>
      </c>
    </row>
    <row r="55" spans="2:25" x14ac:dyDescent="0.35">
      <c r="B55" s="341" t="str">
        <f>IFERROR(INDEX(Controls!$L$4:$L$100,MATCH('Model 8'!$D55,Controls!$J$4:$J$100,0)),"-")</f>
        <v>-</v>
      </c>
      <c r="C55" s="365" t="str">
        <f>IFERROR(INDEX(Controls!$F$4:$F250,MATCH('Model 8'!$E55,Controls!$G$4:$G$200,0)),"-")</f>
        <v>-</v>
      </c>
      <c r="D55" s="342" t="str">
        <f>IFERROR(INDEX(Controls!$H$4:$H$200,MATCH('Model 8'!$E55,Controls!$G$4:$G$200,0)),"-")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8'!$D55,"_pre",""),"_post",""),'Vendor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8'!$D55,'Vendor Level Info'!$M$4:$M$300,0)),"-")</f>
        <v>-</v>
      </c>
    </row>
    <row r="56" spans="2:25" x14ac:dyDescent="0.35">
      <c r="B56" s="341" t="str">
        <f>IFERROR(INDEX(Controls!$L$4:$L$100,MATCH('Model 8'!$D56,Controls!$J$4:$J$100,0)),"-")</f>
        <v>-</v>
      </c>
      <c r="C56" s="365" t="str">
        <f>IFERROR(INDEX(Controls!$F$4:$F251,MATCH('Model 8'!$E56,Controls!$G$4:$G$200,0)),"-")</f>
        <v>-</v>
      </c>
      <c r="D56" s="342" t="str">
        <f>IFERROR(INDEX(Controls!$H$4:$H$200,MATCH('Model 8'!$E56,Controls!$G$4:$G$200,0)),"-")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8'!$D56,"_pre",""),"_post",""),'Vendor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8'!$D56,'Vendor Level Info'!$M$4:$M$300,0)),"-")</f>
        <v>-</v>
      </c>
    </row>
    <row r="57" spans="2:25" x14ac:dyDescent="0.35">
      <c r="B57" s="341" t="str">
        <f>IFERROR(INDEX(Controls!$L$4:$L$100,MATCH('Model 8'!$D57,Controls!$J$4:$J$100,0)),"-")</f>
        <v>-</v>
      </c>
      <c r="C57" s="365" t="str">
        <f>IFERROR(INDEX(Controls!$F$4:$F252,MATCH('Model 8'!$E57,Controls!$G$4:$G$200,0)),"-")</f>
        <v>-</v>
      </c>
      <c r="D57" s="342" t="str">
        <f>IFERROR(INDEX(Controls!$H$4:$H$200,MATCH('Model 8'!$E57,Controls!$G$4:$G$200,0)),"-")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8'!$D57,"_pre",""),"_post",""),'Vendor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8'!$D57,'Vendor Level Info'!$M$4:$M$300,0)),"-")</f>
        <v>-</v>
      </c>
    </row>
    <row r="58" spans="2:25" x14ac:dyDescent="0.35">
      <c r="B58" s="341" t="str">
        <f>IFERROR(INDEX(Controls!$L$4:$L$100,MATCH('Model 8'!$D58,Controls!$J$4:$J$100,0)),"-")</f>
        <v>-</v>
      </c>
      <c r="C58" s="365" t="str">
        <f>IFERROR(INDEX(Controls!$F$4:$F253,MATCH('Model 8'!$E58,Controls!$G$4:$G$200,0)),"-")</f>
        <v>-</v>
      </c>
      <c r="D58" s="342" t="str">
        <f>IFERROR(INDEX(Controls!$H$4:$H$200,MATCH('Model 8'!$E58,Controls!$G$4:$G$200,0)),"-")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8'!$D58,"_pre",""),"_post",""),'Vendor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8'!$D58,'Vendor Level Info'!$M$4:$M$300,0)),"-")</f>
        <v>-</v>
      </c>
    </row>
    <row r="59" spans="2:25" x14ac:dyDescent="0.35">
      <c r="B59" s="341" t="str">
        <f>IFERROR(INDEX(Controls!$L$4:$L$100,MATCH('Model 8'!$D59,Controls!$J$4:$J$100,0)),"-")</f>
        <v>-</v>
      </c>
      <c r="C59" s="365" t="str">
        <f>IFERROR(INDEX(Controls!$F$4:$F254,MATCH('Model 8'!$E59,Controls!$G$4:$G$200,0)),"-")</f>
        <v>-</v>
      </c>
      <c r="D59" s="342" t="str">
        <f>IFERROR(INDEX(Controls!$H$4:$H$200,MATCH('Model 8'!$E59,Controls!$G$4:$G$200,0)),"-")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8'!$D59,"_pre",""),"_post",""),'Vendor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8'!$D59,'Vendor Level Info'!$M$4:$M$300,0)),"-")</f>
        <v>-</v>
      </c>
    </row>
    <row r="60" spans="2:25" x14ac:dyDescent="0.35">
      <c r="B60" s="341" t="str">
        <f>IFERROR(INDEX(Controls!$L$4:$L$100,MATCH('Model 8'!$D60,Controls!$J$4:$J$100,0)),"-")</f>
        <v>-</v>
      </c>
      <c r="C60" s="365" t="str">
        <f>IFERROR(INDEX(Controls!$F$4:$F255,MATCH('Model 8'!$E60,Controls!$G$4:$G$200,0)),"-")</f>
        <v>-</v>
      </c>
      <c r="D60" s="342" t="str">
        <f>IFERROR(INDEX(Controls!$H$4:$H$200,MATCH('Model 8'!$E60,Controls!$G$4:$G$200,0)),"-")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8'!$D60,"_pre",""),"_post",""),'Vendor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8'!$D60,'Vendor Level Info'!$M$4:$M$300,0)),"-")</f>
        <v>-</v>
      </c>
    </row>
    <row r="61" spans="2:25" x14ac:dyDescent="0.35">
      <c r="B61" s="341" t="str">
        <f>IFERROR(INDEX(Controls!$L$4:$L$100,MATCH('Model 8'!$D61,Controls!$J$4:$J$100,0)),"-")</f>
        <v>-</v>
      </c>
      <c r="C61" s="365" t="str">
        <f>IFERROR(INDEX(Controls!$F$4:$F256,MATCH('Model 8'!$E61,Controls!$G$4:$G$200,0)),"-")</f>
        <v>-</v>
      </c>
      <c r="D61" s="342" t="str">
        <f>IFERROR(INDEX(Controls!$H$4:$H$200,MATCH('Model 8'!$E61,Controls!$G$4:$G$200,0)),"-")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8'!$D61,"_pre",""),"_post",""),'Vendor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8'!$D61,'Vendor Level Info'!$M$4:$M$300,0)),"-")</f>
        <v>-</v>
      </c>
    </row>
    <row r="62" spans="2:25" x14ac:dyDescent="0.35">
      <c r="B62" s="341" t="str">
        <f>IFERROR(INDEX(Controls!$L$4:$L$100,MATCH('Model 8'!$D62,Controls!$J$4:$J$100,0)),"-")</f>
        <v>-</v>
      </c>
      <c r="C62" s="365" t="str">
        <f>IFERROR(INDEX(Controls!$F$4:$F257,MATCH('Model 8'!$E62,Controls!$G$4:$G$200,0)),"-")</f>
        <v>-</v>
      </c>
      <c r="D62" s="342" t="str">
        <f>IFERROR(INDEX(Controls!$H$4:$H$200,MATCH('Model 8'!$E62,Controls!$G$4:$G$200,0)),"-")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8'!$D62,"_pre",""),"_post",""),'Vendor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8'!$D62,'Vendor Level Info'!$M$4:$M$300,0)),"-")</f>
        <v>-</v>
      </c>
    </row>
    <row r="63" spans="2:25" x14ac:dyDescent="0.35">
      <c r="B63" s="341" t="str">
        <f>IFERROR(INDEX(Controls!$L$4:$L$100,MATCH('Model 8'!$D63,Controls!$J$4:$J$100,0)),"-")</f>
        <v>-</v>
      </c>
      <c r="C63" s="365" t="str">
        <f>IFERROR(INDEX(Controls!$F$4:$F258,MATCH('Model 8'!$E63,Controls!$G$4:$G$200,0)),"-")</f>
        <v>-</v>
      </c>
      <c r="D63" s="342" t="str">
        <f>IFERROR(INDEX(Controls!$H$4:$H$200,MATCH('Model 8'!$E63,Controls!$G$4:$G$200,0)),"-")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8'!$D63,"_pre",""),"_post",""),'Vendor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8'!$D63,'Vendor Level Info'!$M$4:$M$300,0)),"-")</f>
        <v>-</v>
      </c>
    </row>
    <row r="64" spans="2:25" x14ac:dyDescent="0.35">
      <c r="B64" s="341" t="str">
        <f>IFERROR(INDEX(Controls!$L$4:$L$100,MATCH('Model 8'!$D64,Controls!$J$4:$J$100,0)),"-")</f>
        <v>-</v>
      </c>
      <c r="C64" s="365" t="str">
        <f>IFERROR(INDEX(Controls!$F$4:$F259,MATCH('Model 8'!$E64,Controls!$G$4:$G$200,0)),"-")</f>
        <v>-</v>
      </c>
      <c r="D64" s="342" t="str">
        <f>IFERROR(INDEX(Controls!$H$4:$H$200,MATCH('Model 8'!$E64,Controls!$G$4:$G$200,0)),"-")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8'!$D64,"_pre",""),"_post",""),'Vendor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8'!$D64,'Vendor Level Info'!$M$4:$M$300,0)),"-")</f>
        <v>-</v>
      </c>
    </row>
    <row r="65" spans="2:25" x14ac:dyDescent="0.35">
      <c r="B65" s="341" t="str">
        <f>IFERROR(INDEX(Controls!$L$4:$L$100,MATCH('Model 8'!$D65,Controls!$J$4:$J$100,0)),"-")</f>
        <v>-</v>
      </c>
      <c r="C65" s="365" t="str">
        <f>IFERROR(INDEX(Controls!$F$4:$F260,MATCH('Model 8'!$E65,Controls!$G$4:$G$200,0)),"-")</f>
        <v>-</v>
      </c>
      <c r="D65" s="342" t="str">
        <f>IFERROR(INDEX(Controls!$H$4:$H$200,MATCH('Model 8'!$E65,Controls!$G$4:$G$200,0)),"-")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8'!$D65,"_pre",""),"_post",""),'Vendor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8'!$D65,'Vendor Level Info'!$M$4:$M$300,0)),"-")</f>
        <v>-</v>
      </c>
    </row>
    <row r="66" spans="2:25" x14ac:dyDescent="0.35">
      <c r="B66" s="341" t="str">
        <f>IFERROR(INDEX(Controls!$L$4:$L$100,MATCH('Model 8'!$D66,Controls!$J$4:$J$100,0)),"-")</f>
        <v>-</v>
      </c>
      <c r="C66" s="365" t="str">
        <f>IFERROR(INDEX(Controls!$F$4:$F261,MATCH('Model 8'!$E66,Controls!$G$4:$G$200,0)),"-")</f>
        <v>-</v>
      </c>
      <c r="D66" s="342" t="str">
        <f>IFERROR(INDEX(Controls!$H$4:$H$200,MATCH('Model 8'!$E66,Controls!$G$4:$G$200,0)),"-")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8'!$D66,"_pre",""),"_post",""),'Vendor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8'!$D66,'Vendor Level Info'!$M$4:$M$300,0)),"-")</f>
        <v>-</v>
      </c>
    </row>
    <row r="67" spans="2:25" x14ac:dyDescent="0.35">
      <c r="B67" s="341" t="str">
        <f>IFERROR(INDEX(Controls!$L$4:$L$100,MATCH('Model 8'!$D67,Controls!$J$4:$J$100,0)),"-")</f>
        <v>-</v>
      </c>
      <c r="C67" s="365" t="str">
        <f>IFERROR(INDEX(Controls!$F$4:$F262,MATCH('Model 8'!$E67,Controls!$G$4:$G$200,0)),"-")</f>
        <v>-</v>
      </c>
      <c r="D67" s="342" t="str">
        <f>IFERROR(INDEX(Controls!$H$4:$H$200,MATCH('Model 8'!$E67,Controls!$G$4:$G$200,0)),"-")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8'!$D67,"_pre",""),"_post",""),'Vendor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8'!$D67,'Vendor Level Info'!$M$4:$M$300,0)),"-")</f>
        <v>-</v>
      </c>
    </row>
    <row r="68" spans="2:25" x14ac:dyDescent="0.35">
      <c r="B68" s="341" t="str">
        <f>IFERROR(INDEX(Controls!$L$4:$L$100,MATCH('Model 8'!$D68,Controls!$J$4:$J$100,0)),"-")</f>
        <v>-</v>
      </c>
      <c r="C68" s="365" t="str">
        <f>IFERROR(INDEX(Controls!$F$4:$F263,MATCH('Model 8'!$E68,Controls!$G$4:$G$200,0)),"-")</f>
        <v>-</v>
      </c>
      <c r="D68" s="342" t="str">
        <f>IFERROR(INDEX(Controls!$H$4:$H$200,MATCH('Model 8'!$E68,Controls!$G$4:$G$200,0)),"-")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8'!$D68,"_pre",""),"_post",""),'Vendor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8'!$D68,'Vendor Level Info'!$M$4:$M$300,0)),"-")</f>
        <v>-</v>
      </c>
    </row>
    <row r="69" spans="2:25" x14ac:dyDescent="0.35">
      <c r="B69" s="341" t="str">
        <f>IFERROR(INDEX(Controls!$L$4:$L$100,MATCH('Model 8'!$D69,Controls!$J$4:$J$100,0)),"-")</f>
        <v>-</v>
      </c>
      <c r="C69" s="365" t="str">
        <f>IFERROR(INDEX(Controls!$F$4:$F264,MATCH('Model 8'!$E69,Controls!$G$4:$G$200,0)),"-")</f>
        <v>-</v>
      </c>
      <c r="D69" s="342" t="str">
        <f>IFERROR(INDEX(Controls!$H$4:$H$200,MATCH('Model 8'!$E69,Controls!$G$4:$G$200,0)),"-")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8'!$D69,"_pre",""),"_post",""),'Vendor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8'!$D69,'Vendor Level Info'!$M$4:$M$300,0)),"-")</f>
        <v>-</v>
      </c>
    </row>
    <row r="70" spans="2:25" x14ac:dyDescent="0.35">
      <c r="B70" s="341" t="str">
        <f>IFERROR(INDEX(Controls!$L$4:$L$100,MATCH('Model 8'!$D70,Controls!$J$4:$J$100,0)),"-")</f>
        <v>-</v>
      </c>
      <c r="C70" s="365" t="str">
        <f>IFERROR(INDEX(Controls!$F$4:$F265,MATCH('Model 8'!$E70,Controls!$G$4:$G$200,0)),"-")</f>
        <v>-</v>
      </c>
      <c r="D70" s="342" t="str">
        <f>IFERROR(INDEX(Controls!$H$4:$H$200,MATCH('Model 8'!$E70,Controls!$G$4:$G$200,0)),"-")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8'!$D70,"_pre",""),"_post",""),'Vendor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8'!$D70,'Vendor Level Info'!$M$4:$M$300,0)),"-")</f>
        <v>-</v>
      </c>
    </row>
    <row r="71" spans="2:25" x14ac:dyDescent="0.35">
      <c r="B71" s="341" t="str">
        <f>IFERROR(INDEX(Controls!$L$4:$L$100,MATCH('Model 8'!$D71,Controls!$J$4:$J$100,0)),"-")</f>
        <v>-</v>
      </c>
      <c r="C71" s="365" t="str">
        <f>IFERROR(INDEX(Controls!$F$4:$F266,MATCH('Model 8'!$E71,Controls!$G$4:$G$200,0)),"-")</f>
        <v>-</v>
      </c>
      <c r="D71" s="342" t="str">
        <f>IFERROR(INDEX(Controls!$H$4:$H$200,MATCH('Model 8'!$E71,Controls!$G$4:$G$200,0)),"-")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8'!$D71,"_pre",""),"_post",""),'Vendor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8'!$D71,'Vendor Level Info'!$M$4:$M$300,0)),"-")</f>
        <v>-</v>
      </c>
    </row>
    <row r="72" spans="2:25" ht="15" thickBot="1" x14ac:dyDescent="0.4">
      <c r="B72" s="343" t="str">
        <f>IFERROR(INDEX(Controls!$L$4:$L$100,MATCH('Model 8'!$D72,Controls!$J$4:$J$100,0)),"-")</f>
        <v>-</v>
      </c>
      <c r="C72" s="366" t="str">
        <f>IFERROR(INDEX(Controls!$F$4:$F267,MATCH('Model 8'!$E72,Controls!$G$4:$G$200,0)),"-")</f>
        <v>-</v>
      </c>
      <c r="D72" s="344" t="str">
        <f>IFERROR(INDEX(Controls!$H$4:$H$200,MATCH('Model 8'!$E72,Controls!$G$4:$G$200,0)),"-")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8'!$D72,"_pre",""),"_post",""),'Vendor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8'!$D72,'Vendor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FCF4FB6-B3D4-41FF-AF12-8E29F1B9791E}">
          <x14:formula1>
            <xm:f>Controls!$U$3:$U$100</xm:f>
          </x14:formula1>
          <xm:sqref>E2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6870F-191B-4D01-A853-7337613248CF}">
  <sheetPr codeName="Sheet15"/>
  <dimension ref="A1:AW156"/>
  <sheetViews>
    <sheetView topLeftCell="L1" zoomScale="85" zoomScaleNormal="85" workbookViewId="0">
      <selection activeCell="R19" sqref="R19"/>
    </sheetView>
  </sheetViews>
  <sheetFormatPr defaultRowHeight="14.5" x14ac:dyDescent="0.35"/>
  <cols>
    <col min="1" max="1" width="12.54296875" bestFit="1" customWidth="1"/>
    <col min="2" max="2" width="9.08984375" bestFit="1" customWidth="1"/>
    <col min="3" max="3" width="9.1796875" bestFit="1" customWidth="1"/>
    <col min="4" max="4" width="12.08984375" bestFit="1" customWidth="1"/>
    <col min="5" max="5" width="8.08984375" bestFit="1" customWidth="1"/>
    <col min="6" max="6" width="9.7265625" bestFit="1" customWidth="1"/>
    <col min="7" max="7" width="12.7265625" bestFit="1" customWidth="1"/>
    <col min="8" max="8" width="13.36328125" bestFit="1" customWidth="1"/>
    <col min="9" max="9" width="15.54296875" bestFit="1" customWidth="1"/>
    <col min="10" max="10" width="12.7265625" bestFit="1" customWidth="1"/>
    <col min="11" max="11" width="19.54296875" bestFit="1" customWidth="1"/>
    <col min="12" max="12" width="12.7265625" bestFit="1" customWidth="1"/>
    <col min="13" max="13" width="17.81640625" bestFit="1" customWidth="1"/>
    <col min="14" max="14" width="14.6328125" bestFit="1" customWidth="1"/>
    <col min="15" max="15" width="23.90625" bestFit="1" customWidth="1"/>
    <col min="16" max="16" width="13.08984375" bestFit="1" customWidth="1"/>
    <col min="17" max="17" width="15.26953125" bestFit="1" customWidth="1"/>
    <col min="18" max="18" width="16" bestFit="1" customWidth="1"/>
    <col min="19" max="19" width="18.453125" bestFit="1" customWidth="1"/>
    <col min="20" max="20" width="12.7265625" bestFit="1" customWidth="1"/>
    <col min="21" max="21" width="13.36328125" bestFit="1" customWidth="1"/>
    <col min="22" max="23" width="12.7265625" bestFit="1" customWidth="1"/>
    <col min="24" max="24" width="13.36328125" bestFit="1" customWidth="1"/>
    <col min="25" max="25" width="12.7265625" bestFit="1" customWidth="1"/>
    <col min="26" max="48" width="13.36328125" bestFit="1" customWidth="1"/>
    <col min="49" max="49" width="12.08984375" bestFit="1" customWidth="1"/>
  </cols>
  <sheetData>
    <row r="1" spans="1:49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18</v>
      </c>
      <c r="J1" t="s">
        <v>257</v>
      </c>
      <c r="K1" t="s">
        <v>465</v>
      </c>
      <c r="L1" t="s">
        <v>276</v>
      </c>
      <c r="M1" t="s">
        <v>466</v>
      </c>
      <c r="N1" t="s">
        <v>453</v>
      </c>
      <c r="O1" t="s">
        <v>467</v>
      </c>
      <c r="P1" t="s">
        <v>19</v>
      </c>
      <c r="Q1" t="s">
        <v>468</v>
      </c>
      <c r="R1" t="s">
        <v>462</v>
      </c>
      <c r="S1" t="s">
        <v>469</v>
      </c>
      <c r="T1" t="s">
        <v>112</v>
      </c>
      <c r="U1" t="s">
        <v>358</v>
      </c>
      <c r="V1" t="s">
        <v>113</v>
      </c>
      <c r="W1" t="s">
        <v>111</v>
      </c>
      <c r="X1" t="s">
        <v>8</v>
      </c>
      <c r="Y1" t="s">
        <v>437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28</v>
      </c>
    </row>
    <row r="2" spans="1:49" x14ac:dyDescent="0.35">
      <c r="A2" t="str">
        <f>C2&amp;E2</f>
        <v>PARMS</v>
      </c>
      <c r="B2" t="s">
        <v>375</v>
      </c>
      <c r="C2" t="s">
        <v>376</v>
      </c>
      <c r="D2" t="s">
        <v>28</v>
      </c>
      <c r="G2">
        <v>22.036499930002499</v>
      </c>
      <c r="H2">
        <v>16859.023369427669</v>
      </c>
      <c r="I2">
        <v>0.69558785213315077</v>
      </c>
      <c r="J2">
        <v>2.3576869658069655E-4</v>
      </c>
      <c r="K2">
        <v>0.24686513230494797</v>
      </c>
      <c r="L2">
        <v>0.15199057835431259</v>
      </c>
      <c r="M2">
        <v>3.9469982069100839E-3</v>
      </c>
      <c r="N2">
        <v>5.584110032880482E-4</v>
      </c>
      <c r="O2">
        <v>2.8149563770049206</v>
      </c>
      <c r="P2">
        <v>3.5083273322017838E-3</v>
      </c>
      <c r="Q2">
        <v>0.2325210683662236</v>
      </c>
      <c r="R2">
        <v>5.4380246621698672E-3</v>
      </c>
      <c r="S2">
        <v>-0.42951435210990446</v>
      </c>
      <c r="T2">
        <v>0.14603106609377081</v>
      </c>
      <c r="U2">
        <v>-5.7261543058015315E-3</v>
      </c>
      <c r="V2">
        <v>0.18387534038896458</v>
      </c>
      <c r="W2">
        <v>0.13786968146476991</v>
      </c>
      <c r="X2">
        <v>-1491.8395211744473</v>
      </c>
      <c r="Y2">
        <v>32.95884105498358</v>
      </c>
      <c r="Z2">
        <v>-15402.282114313659</v>
      </c>
      <c r="AA2">
        <v>-14001.960433761009</v>
      </c>
      <c r="AB2">
        <v>-12676.824260837684</v>
      </c>
      <c r="AC2">
        <v>-11415.301056404058</v>
      </c>
      <c r="AD2">
        <v>-10222.431514152193</v>
      </c>
      <c r="AE2">
        <v>-9082.8491082432101</v>
      </c>
      <c r="AF2">
        <v>-8034.1055738352443</v>
      </c>
      <c r="AG2">
        <v>-7029.3829686836689</v>
      </c>
      <c r="AH2">
        <v>-6102.1868048693523</v>
      </c>
      <c r="AI2">
        <v>-5240.7542662800906</v>
      </c>
      <c r="AJ2">
        <v>-4428.7964061039211</v>
      </c>
      <c r="AK2">
        <v>-3700.9246620194958</v>
      </c>
      <c r="AL2">
        <v>-3036.2699902482136</v>
      </c>
      <c r="AM2">
        <v>-2426.1594058423602</v>
      </c>
      <c r="AN2">
        <v>-1898.8383518864862</v>
      </c>
      <c r="AO2">
        <v>-1426.1186590541015</v>
      </c>
      <c r="AP2">
        <v>-1021.5294877859881</v>
      </c>
      <c r="AQ2">
        <v>-684.08021290539591</v>
      </c>
      <c r="AR2">
        <v>-413.33767137638642</v>
      </c>
      <c r="AS2">
        <v>-206.0977509924036</v>
      </c>
      <c r="AT2">
        <v>-66.07652711736651</v>
      </c>
      <c r="AU2">
        <v>0</v>
      </c>
      <c r="AV2">
        <v>0</v>
      </c>
      <c r="AW2">
        <v>-1</v>
      </c>
    </row>
    <row r="3" spans="1:49" x14ac:dyDescent="0.35">
      <c r="A3" t="str">
        <f t="shared" ref="A3:A66" si="0">C3&amp;E3</f>
        <v>SEB</v>
      </c>
      <c r="B3" t="s">
        <v>375</v>
      </c>
      <c r="C3" t="s">
        <v>377</v>
      </c>
      <c r="D3" t="s">
        <v>28</v>
      </c>
      <c r="G3">
        <v>22.036499930002499</v>
      </c>
      <c r="H3">
        <v>1050.9146774638155</v>
      </c>
      <c r="I3">
        <v>7.5130669867255525E-3</v>
      </c>
      <c r="J3">
        <v>3.9510285663387997E-5</v>
      </c>
      <c r="K3">
        <v>1.9261078247565361E-2</v>
      </c>
      <c r="L3">
        <v>5.2194807995547552E-3</v>
      </c>
      <c r="M3">
        <v>9.9864570042953191E-4</v>
      </c>
      <c r="N3">
        <v>3.0447857893505762E-4</v>
      </c>
      <c r="O3">
        <v>0.70235625689117731</v>
      </c>
      <c r="P3">
        <v>5.4178177196048823E-4</v>
      </c>
      <c r="Q3">
        <v>7.8894766301475516E-2</v>
      </c>
      <c r="R3">
        <v>3.2741878817981207E-3</v>
      </c>
      <c r="S3">
        <v>6.8474675793586862E-2</v>
      </c>
      <c r="T3">
        <v>2.1534100297560504E-2</v>
      </c>
      <c r="U3">
        <v>2.6648574227568717E-3</v>
      </c>
      <c r="V3">
        <v>1.3280232010629887E-2</v>
      </c>
      <c r="W3">
        <v>8.4546154878266666E-3</v>
      </c>
      <c r="X3">
        <v>91.380810505284003</v>
      </c>
      <c r="Y3">
        <v>1.9841445078579241</v>
      </c>
      <c r="Z3">
        <v>961.50628833147709</v>
      </c>
      <c r="AA3">
        <v>876.0929557451575</v>
      </c>
      <c r="AB3">
        <v>794.60446033520714</v>
      </c>
      <c r="AC3">
        <v>717.07826481545646</v>
      </c>
      <c r="AD3">
        <v>643.56970161711797</v>
      </c>
      <c r="AE3">
        <v>573.98018931856586</v>
      </c>
      <c r="AF3">
        <v>508.49548228673223</v>
      </c>
      <c r="AG3">
        <v>446.84409159281444</v>
      </c>
      <c r="AH3">
        <v>389.18668340888286</v>
      </c>
      <c r="AI3">
        <v>335.52127816507937</v>
      </c>
      <c r="AJ3">
        <v>285.90540426907523</v>
      </c>
      <c r="AK3">
        <v>240.19334766539353</v>
      </c>
      <c r="AL3">
        <v>198.42601637936258</v>
      </c>
      <c r="AM3">
        <v>160.57696555050788</v>
      </c>
      <c r="AN3">
        <v>126.77200023148454</v>
      </c>
      <c r="AO3">
        <v>96.91442589931809</v>
      </c>
      <c r="AP3">
        <v>70.993309047443248</v>
      </c>
      <c r="AQ3">
        <v>49.057710365172909</v>
      </c>
      <c r="AR3">
        <v>31.138212116333364</v>
      </c>
      <c r="AS3">
        <v>17.221176735990014</v>
      </c>
      <c r="AT3">
        <v>7.3455870305587503</v>
      </c>
      <c r="AW3">
        <v>-1</v>
      </c>
    </row>
    <row r="4" spans="1:49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I4">
        <v>11.945047366662411</v>
      </c>
      <c r="J4">
        <v>3.6680268995578826</v>
      </c>
      <c r="K4">
        <v>7.1805761043201173</v>
      </c>
      <c r="L4">
        <v>7.583185013850918</v>
      </c>
      <c r="M4">
        <v>7.4541467971584803</v>
      </c>
      <c r="N4">
        <v>1.4820161636523315</v>
      </c>
      <c r="O4">
        <v>6.3980424868065491</v>
      </c>
      <c r="P4">
        <v>3.1163390823765926</v>
      </c>
      <c r="Q4">
        <v>1.8656099894266933</v>
      </c>
      <c r="R4">
        <v>7.4814711811900203</v>
      </c>
      <c r="S4">
        <v>15.658166643033365</v>
      </c>
      <c r="T4">
        <v>2.5336618521018366</v>
      </c>
      <c r="U4">
        <v>6.9587211529902824</v>
      </c>
      <c r="V4">
        <v>3.4393209574856902</v>
      </c>
      <c r="W4">
        <v>4.5846289794845303</v>
      </c>
      <c r="X4">
        <v>0.68207078157684398</v>
      </c>
      <c r="Y4">
        <v>2.2219942486733468</v>
      </c>
      <c r="Z4">
        <v>1.0046234385294086</v>
      </c>
      <c r="AA4">
        <v>1.0508098450151071</v>
      </c>
      <c r="AB4">
        <v>0.94529016613590466</v>
      </c>
      <c r="AC4">
        <v>0.90834357658462961</v>
      </c>
      <c r="AD4">
        <v>0.91563831203317392</v>
      </c>
      <c r="AE4">
        <v>0.94559275224966266</v>
      </c>
      <c r="AF4">
        <v>0.93327166978671883</v>
      </c>
      <c r="AG4">
        <v>0.95320578886174634</v>
      </c>
      <c r="AH4">
        <v>1.0597147216040033</v>
      </c>
      <c r="AI4">
        <v>1.0365229295488703</v>
      </c>
      <c r="AJ4">
        <v>0.98449636949752173</v>
      </c>
      <c r="AK4">
        <v>1.0772075360615916</v>
      </c>
      <c r="AL4">
        <v>1.1016503935434634</v>
      </c>
      <c r="AM4">
        <v>1.1197474049348537</v>
      </c>
      <c r="AN4">
        <v>1.154420078039269</v>
      </c>
      <c r="AO4">
        <v>1.2128742093928364</v>
      </c>
      <c r="AP4">
        <v>1.3134841493102927</v>
      </c>
      <c r="AQ4">
        <v>1.404944042284479</v>
      </c>
      <c r="AR4">
        <v>1.4684336894351346</v>
      </c>
      <c r="AS4">
        <v>1.5584315205673835</v>
      </c>
      <c r="AT4">
        <v>1.7764519923749889</v>
      </c>
      <c r="AU4">
        <v>2.0140930124781473</v>
      </c>
      <c r="AV4">
        <v>1.9070302925150562</v>
      </c>
      <c r="AW4">
        <v>-1</v>
      </c>
    </row>
    <row r="5" spans="1:49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G5">
        <v>22.036499929954875</v>
      </c>
      <c r="H5">
        <v>-5.6805334589314604</v>
      </c>
      <c r="I5">
        <v>0.69558785212813878</v>
      </c>
      <c r="J5">
        <v>2.3576869659171315E-4</v>
      </c>
      <c r="K5">
        <v>0.24686513231222365</v>
      </c>
      <c r="L5">
        <v>0.15199057835236071</v>
      </c>
      <c r="M5">
        <v>3.9469982064828952E-3</v>
      </c>
      <c r="N5">
        <v>5.5841100333982438E-4</v>
      </c>
      <c r="O5">
        <v>2.8149563767720349</v>
      </c>
      <c r="P5">
        <v>3.5083273321070501E-3</v>
      </c>
      <c r="Q5">
        <v>0.23252106834740902</v>
      </c>
      <c r="R5">
        <v>5.4380246631793938E-3</v>
      </c>
      <c r="S5">
        <v>-0.42951435202813276</v>
      </c>
      <c r="T5">
        <v>0.14603106609069952</v>
      </c>
      <c r="U5">
        <v>-5.7261543064905801E-3</v>
      </c>
      <c r="V5">
        <v>0.1838753403883758</v>
      </c>
      <c r="W5">
        <v>0.13786968146243148</v>
      </c>
      <c r="X5">
        <v>0.64574597902281627</v>
      </c>
      <c r="Y5">
        <v>5.0954754989007638E-2</v>
      </c>
      <c r="Z5">
        <v>2.8444077193473807</v>
      </c>
      <c r="AA5">
        <v>9.4044800185649819</v>
      </c>
      <c r="AB5">
        <v>6.5948172884849123</v>
      </c>
      <c r="AC5">
        <v>5.9879586679466712</v>
      </c>
      <c r="AD5">
        <v>2.5432104658704731</v>
      </c>
      <c r="AE5">
        <v>11.627098521897897</v>
      </c>
      <c r="AF5">
        <v>-4.3121123237654144</v>
      </c>
      <c r="AG5">
        <v>1.5435201742401139</v>
      </c>
      <c r="AH5">
        <v>-4.3115160654647324</v>
      </c>
      <c r="AI5">
        <v>-10.114404929268328</v>
      </c>
      <c r="AJ5">
        <v>0.42380039357315535</v>
      </c>
      <c r="AK5">
        <v>-7.3083377756910615</v>
      </c>
      <c r="AL5">
        <v>-12.44177565791605</v>
      </c>
      <c r="AM5">
        <v>-6.303528305670155</v>
      </c>
      <c r="AN5">
        <v>-17.139038803325814</v>
      </c>
      <c r="AO5">
        <v>-16.760137824535313</v>
      </c>
      <c r="AP5">
        <v>-18.695985810481165</v>
      </c>
      <c r="AQ5">
        <v>-21.955957583577916</v>
      </c>
      <c r="AR5">
        <v>-26.106890107532806</v>
      </c>
      <c r="AS5">
        <v>-27.944671177769251</v>
      </c>
      <c r="AT5">
        <v>-31.1853761562441</v>
      </c>
      <c r="AU5">
        <v>-42.555005292774872</v>
      </c>
      <c r="AV5">
        <v>-54.18538894478926</v>
      </c>
      <c r="AW5">
        <v>-1</v>
      </c>
    </row>
    <row r="6" spans="1:49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G6">
        <v>22.036499929954875</v>
      </c>
      <c r="H6">
        <v>0.93499044706181367</v>
      </c>
      <c r="I6">
        <v>7.5130669866704239E-3</v>
      </c>
      <c r="J6">
        <v>3.9510285663035489E-5</v>
      </c>
      <c r="K6">
        <v>1.9261078247483333E-2</v>
      </c>
      <c r="L6">
        <v>5.2194807994931551E-3</v>
      </c>
      <c r="M6">
        <v>9.986457004234053E-4</v>
      </c>
      <c r="N6">
        <v>3.0447857893445111E-4</v>
      </c>
      <c r="O6">
        <v>0.70235625688960457</v>
      </c>
      <c r="P6">
        <v>5.4178177195938603E-4</v>
      </c>
      <c r="Q6">
        <v>7.8894766301318919E-2</v>
      </c>
      <c r="R6">
        <v>3.274187881788205E-3</v>
      </c>
      <c r="S6">
        <v>6.8474675792504033E-2</v>
      </c>
      <c r="T6">
        <v>2.1534100297516748E-2</v>
      </c>
      <c r="U6">
        <v>2.664857422752374E-3</v>
      </c>
      <c r="V6">
        <v>1.328023201060066E-2</v>
      </c>
      <c r="W6">
        <v>8.4546154878144784E-3</v>
      </c>
      <c r="X6">
        <v>3.7033842199818971E-2</v>
      </c>
      <c r="Y6">
        <v>2.5957035117413737E-3</v>
      </c>
      <c r="Z6">
        <v>1.5569559483449711</v>
      </c>
      <c r="AA6">
        <v>1.5923434229541793</v>
      </c>
      <c r="AB6">
        <v>1.5102792022919427</v>
      </c>
      <c r="AC6">
        <v>1.480470461044407</v>
      </c>
      <c r="AD6">
        <v>1.4864032626806261</v>
      </c>
      <c r="AE6">
        <v>1.5105209021245973</v>
      </c>
      <c r="AF6">
        <v>1.5006475835220545</v>
      </c>
      <c r="AG6">
        <v>1.5165893694853987</v>
      </c>
      <c r="AH6">
        <v>1.5990761861483398</v>
      </c>
      <c r="AI6">
        <v>1.5814815468109382</v>
      </c>
      <c r="AJ6">
        <v>1.5412806686934957</v>
      </c>
      <c r="AK6">
        <v>1.6122202191346038</v>
      </c>
      <c r="AL6">
        <v>1.6304090181939621</v>
      </c>
      <c r="AM6">
        <v>1.6437459818678954</v>
      </c>
      <c r="AN6">
        <v>1.6690010413919285</v>
      </c>
      <c r="AO6">
        <v>1.7107342587377456</v>
      </c>
      <c r="AP6">
        <v>1.7802749869862318</v>
      </c>
      <c r="AQ6">
        <v>1.841213647809504</v>
      </c>
      <c r="AR6">
        <v>1.8823563427629684</v>
      </c>
      <c r="AS6">
        <v>1.9391818321951033</v>
      </c>
      <c r="AT6">
        <v>2.0703864162429064</v>
      </c>
      <c r="AU6">
        <v>2.2045219799596225</v>
      </c>
      <c r="AV6">
        <v>2.1451292647853233</v>
      </c>
      <c r="AW6">
        <v>-1</v>
      </c>
    </row>
    <row r="7" spans="1:49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I7">
        <v>9.0425819395962108</v>
      </c>
      <c r="J7">
        <v>3.1405114305621469</v>
      </c>
      <c r="K7">
        <v>5.9173638933575949</v>
      </c>
      <c r="L7">
        <v>6.2182342844165017</v>
      </c>
      <c r="M7">
        <v>5.9595902973540298</v>
      </c>
      <c r="N7">
        <v>1.40392530989804</v>
      </c>
      <c r="O7">
        <v>5.2393196124045716</v>
      </c>
      <c r="P7">
        <v>2.8534944750530609</v>
      </c>
      <c r="Q7">
        <v>1.7675178778389815</v>
      </c>
      <c r="R7">
        <v>6.2109097902901738</v>
      </c>
      <c r="S7">
        <v>10.769795686847475</v>
      </c>
      <c r="T7">
        <v>2.3728234730139048</v>
      </c>
      <c r="U7">
        <v>5.8209087731048532</v>
      </c>
      <c r="V7">
        <v>3.0192743087514677</v>
      </c>
      <c r="W7">
        <v>3.908547107682407</v>
      </c>
      <c r="X7">
        <v>0.57713541523104372</v>
      </c>
      <c r="Y7">
        <v>1.8219284064943788</v>
      </c>
      <c r="Z7">
        <v>0.94710846130513493</v>
      </c>
      <c r="AA7">
        <v>0.99137457208615998</v>
      </c>
      <c r="AB7">
        <v>0.90970662978953309</v>
      </c>
      <c r="AC7">
        <v>0.88592338829558781</v>
      </c>
      <c r="AD7">
        <v>0.89247743239532185</v>
      </c>
      <c r="AE7">
        <v>0.91333399172005614</v>
      </c>
      <c r="AF7">
        <v>0.90948040734678526</v>
      </c>
      <c r="AG7">
        <v>0.9242841037244286</v>
      </c>
      <c r="AH7">
        <v>0.99887072325533499</v>
      </c>
      <c r="AI7">
        <v>0.98517545116632155</v>
      </c>
      <c r="AJ7">
        <v>0.95553631072768053</v>
      </c>
      <c r="AK7">
        <v>1.0285168362526746</v>
      </c>
      <c r="AL7">
        <v>1.0492191044687058</v>
      </c>
      <c r="AM7">
        <v>1.0701738338713882</v>
      </c>
      <c r="AN7">
        <v>1.10037076296828</v>
      </c>
      <c r="AO7">
        <v>1.148160997063054</v>
      </c>
      <c r="AP7">
        <v>1.2242776104828181</v>
      </c>
      <c r="AQ7">
        <v>1.2970039825548065</v>
      </c>
      <c r="AR7">
        <v>1.3567051218911317</v>
      </c>
      <c r="AS7">
        <v>1.4340138119126145</v>
      </c>
      <c r="AT7">
        <v>1.6039393892361882</v>
      </c>
      <c r="AU7">
        <v>1.7862655146024407</v>
      </c>
      <c r="AV7">
        <v>1.7336515516800555</v>
      </c>
      <c r="AW7">
        <v>-1</v>
      </c>
    </row>
    <row r="8" spans="1:49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G8">
        <v>22.256499398676297</v>
      </c>
      <c r="H8">
        <v>-6.2137381074467939</v>
      </c>
      <c r="I8">
        <v>0.62342791601246628</v>
      </c>
      <c r="J8">
        <v>2.4326962162839441E-4</v>
      </c>
      <c r="K8">
        <v>0.31010820741201883</v>
      </c>
      <c r="L8">
        <v>0.14776201498902411</v>
      </c>
      <c r="M8">
        <v>2.5736220100937507E-3</v>
      </c>
      <c r="N8">
        <v>6.3934166295698638E-4</v>
      </c>
      <c r="O8">
        <v>3.1324181753859364</v>
      </c>
      <c r="P8">
        <v>4.0969143350442468E-3</v>
      </c>
      <c r="Q8">
        <v>0.34208913143342201</v>
      </c>
      <c r="R8">
        <v>1.3621322887360825E-2</v>
      </c>
      <c r="S8">
        <v>-0.21467468294219158</v>
      </c>
      <c r="T8">
        <v>0.14431086214436881</v>
      </c>
      <c r="U8">
        <v>-4.4356595897923384E-4</v>
      </c>
      <c r="V8">
        <v>0.1826852291374664</v>
      </c>
      <c r="W8">
        <v>0.14542345788080718</v>
      </c>
      <c r="X8">
        <v>0.58216983899197761</v>
      </c>
      <c r="Y8">
        <v>4.5444425788562497E-2</v>
      </c>
      <c r="Z8">
        <v>2.7365868094692773</v>
      </c>
      <c r="AA8">
        <v>9.3654901980725516</v>
      </c>
      <c r="AB8">
        <v>5.9575649927781944</v>
      </c>
      <c r="AC8">
        <v>4.6088208738256151</v>
      </c>
      <c r="AD8">
        <v>1.7453374946557247</v>
      </c>
      <c r="AE8">
        <v>9.7783381317372129</v>
      </c>
      <c r="AF8">
        <v>-4.2111877090256211</v>
      </c>
      <c r="AG8">
        <v>1.1348758518476196</v>
      </c>
      <c r="AH8">
        <v>-5.2824301823105362</v>
      </c>
      <c r="AI8">
        <v>-10.395213458857217</v>
      </c>
      <c r="AJ8">
        <v>0.7360693622843506</v>
      </c>
      <c r="AK8">
        <v>-6.0833347040244243</v>
      </c>
      <c r="AL8">
        <v>-10.232762812130346</v>
      </c>
      <c r="AM8">
        <v>-4.2041536765579108</v>
      </c>
      <c r="AN8">
        <v>-14.811377251003741</v>
      </c>
      <c r="AO8">
        <v>-14.601441440296442</v>
      </c>
      <c r="AP8">
        <v>-16.771566787297665</v>
      </c>
      <c r="AQ8">
        <v>-19.636036221222735</v>
      </c>
      <c r="AR8">
        <v>-22.551795479993714</v>
      </c>
      <c r="AS8">
        <v>-24.588795457484714</v>
      </c>
      <c r="AT8">
        <v>-26.991778188548469</v>
      </c>
      <c r="AU8">
        <v>-36.798065651546224</v>
      </c>
      <c r="AV8">
        <v>-46.791471111306016</v>
      </c>
      <c r="AW8">
        <v>-1</v>
      </c>
    </row>
    <row r="9" spans="1:49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G9">
        <v>22.256499398676297</v>
      </c>
      <c r="H9">
        <v>0.90000356361149192</v>
      </c>
      <c r="I9">
        <v>6.6021257269469023E-3</v>
      </c>
      <c r="J9">
        <v>3.6923966148230889E-5</v>
      </c>
      <c r="K9">
        <v>1.7659537719535802E-2</v>
      </c>
      <c r="L9">
        <v>4.77363555953534E-3</v>
      </c>
      <c r="M9">
        <v>9.0185124533723703E-4</v>
      </c>
      <c r="N9">
        <v>2.99306753858103E-4</v>
      </c>
      <c r="O9">
        <v>0.64192691175283645</v>
      </c>
      <c r="P9">
        <v>5.2360621803822888E-4</v>
      </c>
      <c r="Q9">
        <v>7.7559305864792746E-2</v>
      </c>
      <c r="R9">
        <v>3.0130195180904139E-3</v>
      </c>
      <c r="S9">
        <v>5.7355821261595157E-2</v>
      </c>
      <c r="T9">
        <v>2.1047443936678074E-2</v>
      </c>
      <c r="U9">
        <v>2.4616080229326732E-3</v>
      </c>
      <c r="V9">
        <v>1.2567093211959496E-2</v>
      </c>
      <c r="W9">
        <v>7.8843097812994773E-3</v>
      </c>
      <c r="X9">
        <v>3.4406235102132268E-2</v>
      </c>
      <c r="Y9">
        <v>2.3739059785766606E-3</v>
      </c>
      <c r="Z9">
        <v>1.5268232736232976</v>
      </c>
      <c r="AA9">
        <v>1.562096289471512</v>
      </c>
      <c r="AB9">
        <v>1.4963720684194088</v>
      </c>
      <c r="AC9">
        <v>1.476682052979176</v>
      </c>
      <c r="AD9">
        <v>1.4821342204431842</v>
      </c>
      <c r="AE9">
        <v>1.499352415531402</v>
      </c>
      <c r="AF9">
        <v>1.4961860007459731</v>
      </c>
      <c r="AG9">
        <v>1.5083136280089073</v>
      </c>
      <c r="AH9">
        <v>1.5679909624756809</v>
      </c>
      <c r="AI9">
        <v>1.5572046926743668</v>
      </c>
      <c r="AJ9">
        <v>1.5336014504124775</v>
      </c>
      <c r="AK9">
        <v>1.5910895218901144</v>
      </c>
      <c r="AL9">
        <v>1.6070226871161855</v>
      </c>
      <c r="AM9">
        <v>1.6229908714640562</v>
      </c>
      <c r="AN9">
        <v>1.6457294255811612</v>
      </c>
      <c r="AO9">
        <v>1.681087457798176</v>
      </c>
      <c r="AP9">
        <v>1.7359166419496732</v>
      </c>
      <c r="AQ9">
        <v>1.7867326265406018</v>
      </c>
      <c r="AR9">
        <v>1.8273916888401698</v>
      </c>
      <c r="AS9">
        <v>1.8787352339528838</v>
      </c>
      <c r="AT9">
        <v>1.9869314750740863</v>
      </c>
      <c r="AU9">
        <v>2.0968237159576182</v>
      </c>
      <c r="AV9">
        <v>2.0657122235675698</v>
      </c>
      <c r="AW9">
        <v>-1</v>
      </c>
    </row>
    <row r="10" spans="1:49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I10">
        <v>7.1175463512381691</v>
      </c>
      <c r="J10">
        <v>2.7455883275707866</v>
      </c>
      <c r="K10">
        <v>5.0092075447910753</v>
      </c>
      <c r="L10">
        <v>5.2148696378525798</v>
      </c>
      <c r="M10">
        <v>4.9374338407288025</v>
      </c>
      <c r="N10">
        <v>1.3377385000998459</v>
      </c>
      <c r="O10">
        <v>4.4221035974727343</v>
      </c>
      <c r="P10">
        <v>2.6328677439471004</v>
      </c>
      <c r="Q10">
        <v>1.6828127338469678</v>
      </c>
      <c r="R10">
        <v>5.255683065735445</v>
      </c>
      <c r="S10">
        <v>7.9083625016033849</v>
      </c>
      <c r="T10">
        <v>2.233204580301309</v>
      </c>
      <c r="U10">
        <v>4.9614179607651243</v>
      </c>
      <c r="V10">
        <v>2.684264516190757</v>
      </c>
      <c r="W10">
        <v>3.3984024078867909</v>
      </c>
      <c r="X10">
        <v>0.50315417529381479</v>
      </c>
      <c r="Y10">
        <v>1.5396664562087932</v>
      </c>
      <c r="Z10">
        <v>0.9045769464036848</v>
      </c>
      <c r="AA10">
        <v>0.94760473940881884</v>
      </c>
      <c r="AB10">
        <v>0.88103537969449019</v>
      </c>
      <c r="AC10">
        <v>0.86545457788406244</v>
      </c>
      <c r="AD10">
        <v>0.87167992402995187</v>
      </c>
      <c r="AE10">
        <v>0.8873754952437819</v>
      </c>
      <c r="AF10">
        <v>0.88791523235832559</v>
      </c>
      <c r="AG10">
        <v>0.89982182059709181</v>
      </c>
      <c r="AH10">
        <v>0.95514824992132819</v>
      </c>
      <c r="AI10">
        <v>0.94719148307206191</v>
      </c>
      <c r="AJ10">
        <v>0.9300255684388149</v>
      </c>
      <c r="AK10">
        <v>0.98842362466858957</v>
      </c>
      <c r="AL10">
        <v>1.0063554117863904</v>
      </c>
      <c r="AM10">
        <v>1.0289255658402026</v>
      </c>
      <c r="AN10">
        <v>1.0554182054627064</v>
      </c>
      <c r="AO10">
        <v>1.095473382391857</v>
      </c>
      <c r="AP10">
        <v>1.1556112528314804</v>
      </c>
      <c r="AQ10">
        <v>1.2148544544421198</v>
      </c>
      <c r="AR10">
        <v>1.2691392868040632</v>
      </c>
      <c r="AS10">
        <v>1.3364956026644437</v>
      </c>
      <c r="AT10">
        <v>1.4718524244152924</v>
      </c>
      <c r="AU10">
        <v>1.617093364925424</v>
      </c>
      <c r="AV10">
        <v>1.5976395538826926</v>
      </c>
      <c r="AW10">
        <v>-1</v>
      </c>
    </row>
    <row r="11" spans="1:49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G11">
        <v>22.7079699567761</v>
      </c>
      <c r="H11">
        <v>-6.6230987130050183</v>
      </c>
      <c r="I11">
        <v>0.56820099064278318</v>
      </c>
      <c r="J11">
        <v>2.4668881481972331E-4</v>
      </c>
      <c r="K11">
        <v>0.35319556285537101</v>
      </c>
      <c r="L11">
        <v>0.14442818017438133</v>
      </c>
      <c r="M11">
        <v>1.7925470464319247E-3</v>
      </c>
      <c r="N11">
        <v>7.1485083377275543E-4</v>
      </c>
      <c r="O11">
        <v>3.5129515863208827</v>
      </c>
      <c r="P11">
        <v>4.6280475248595592E-3</v>
      </c>
      <c r="Q11">
        <v>0.42936905142854442</v>
      </c>
      <c r="R11">
        <v>1.980554240555614E-2</v>
      </c>
      <c r="S11">
        <v>-6.9450949387867528E-2</v>
      </c>
      <c r="T11">
        <v>0.14556102869356885</v>
      </c>
      <c r="U11">
        <v>3.9225386787400795E-3</v>
      </c>
      <c r="V11">
        <v>0.18097240520496125</v>
      </c>
      <c r="W11">
        <v>0.15181328715591894</v>
      </c>
      <c r="X11">
        <v>0.52793445097395653</v>
      </c>
      <c r="Y11">
        <v>4.0843226186098244E-2</v>
      </c>
      <c r="Z11">
        <v>2.5344647967382334</v>
      </c>
      <c r="AA11">
        <v>9.1255472801008981</v>
      </c>
      <c r="AB11">
        <v>5.3588990810382997</v>
      </c>
      <c r="AC11">
        <v>3.5800257490026546</v>
      </c>
      <c r="AD11">
        <v>1.2111300835622703</v>
      </c>
      <c r="AE11">
        <v>8.4711403944702237</v>
      </c>
      <c r="AF11">
        <v>-4.0780124520115386</v>
      </c>
      <c r="AG11">
        <v>0.89806029895656636</v>
      </c>
      <c r="AH11">
        <v>-5.8250613141586989</v>
      </c>
      <c r="AI11">
        <v>-10.428447577004734</v>
      </c>
      <c r="AJ11">
        <v>0.95973597831278112</v>
      </c>
      <c r="AK11">
        <v>-5.0758301462929207</v>
      </c>
      <c r="AL11">
        <v>-8.4786834375099627</v>
      </c>
      <c r="AM11">
        <v>-2.5561276375123607</v>
      </c>
      <c r="AN11">
        <v>-12.973624476181486</v>
      </c>
      <c r="AO11">
        <v>-12.874711631544173</v>
      </c>
      <c r="AP11">
        <v>-15.173248532498231</v>
      </c>
      <c r="AQ11">
        <v>-17.760001144048836</v>
      </c>
      <c r="AR11">
        <v>-19.795443458045256</v>
      </c>
      <c r="AS11">
        <v>-21.97783328255716</v>
      </c>
      <c r="AT11">
        <v>-23.76799716869078</v>
      </c>
      <c r="AU11">
        <v>-32.363711531101622</v>
      </c>
      <c r="AV11">
        <v>-41.160820185318379</v>
      </c>
      <c r="AW11">
        <v>-1</v>
      </c>
    </row>
    <row r="12" spans="1:49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G12">
        <v>22.7079699567761</v>
      </c>
      <c r="H12">
        <v>0.88346937273590365</v>
      </c>
      <c r="I12">
        <v>5.9761868767527707E-3</v>
      </c>
      <c r="J12">
        <v>3.522470123134354E-5</v>
      </c>
      <c r="K12">
        <v>1.6577580991607468E-2</v>
      </c>
      <c r="L12">
        <v>4.4602469103079811E-3</v>
      </c>
      <c r="M12">
        <v>8.3752697787775631E-4</v>
      </c>
      <c r="N12">
        <v>2.9809286528864056E-4</v>
      </c>
      <c r="O12">
        <v>0.60170559063887186</v>
      </c>
      <c r="P12">
        <v>5.131593574202747E-4</v>
      </c>
      <c r="Q12">
        <v>7.7213164903815759E-2</v>
      </c>
      <c r="R12">
        <v>2.8278760623710918E-3</v>
      </c>
      <c r="S12">
        <v>5.0146255364945963E-2</v>
      </c>
      <c r="T12">
        <v>2.0833025945985746E-2</v>
      </c>
      <c r="U12">
        <v>2.3187176232159273E-3</v>
      </c>
      <c r="V12">
        <v>1.2089759430952739E-2</v>
      </c>
      <c r="W12">
        <v>7.5009256236009056E-3</v>
      </c>
      <c r="X12">
        <v>3.2777081718263178E-2</v>
      </c>
      <c r="Y12">
        <v>2.2265509528527163E-3</v>
      </c>
      <c r="Z12">
        <v>1.5224152447468118</v>
      </c>
      <c r="AA12">
        <v>1.5582027932446416</v>
      </c>
      <c r="AB12">
        <v>1.5024742609874713</v>
      </c>
      <c r="AC12">
        <v>1.4891296337697344</v>
      </c>
      <c r="AD12">
        <v>1.4944758047867774</v>
      </c>
      <c r="AE12">
        <v>1.5078706301387341</v>
      </c>
      <c r="AF12">
        <v>1.5083291339121849</v>
      </c>
      <c r="AG12">
        <v>1.5184085016590587</v>
      </c>
      <c r="AH12">
        <v>1.5643926203054057</v>
      </c>
      <c r="AI12">
        <v>1.5578629852144337</v>
      </c>
      <c r="AJ12">
        <v>1.5436818952760096</v>
      </c>
      <c r="AK12">
        <v>1.5914094220102988</v>
      </c>
      <c r="AL12">
        <v>1.6057800561287097</v>
      </c>
      <c r="AM12">
        <v>1.6236871199522376</v>
      </c>
      <c r="AN12">
        <v>1.6444575121271578</v>
      </c>
      <c r="AO12">
        <v>1.6753721092860276</v>
      </c>
      <c r="AP12">
        <v>1.7207439351340157</v>
      </c>
      <c r="AQ12">
        <v>1.7643002337694553</v>
      </c>
      <c r="AR12">
        <v>1.8032876587896016</v>
      </c>
      <c r="AS12">
        <v>1.85052149274299</v>
      </c>
      <c r="AT12">
        <v>1.9419699270606079</v>
      </c>
      <c r="AU12">
        <v>2.0355319055629879</v>
      </c>
      <c r="AV12">
        <v>2.0232510223573623</v>
      </c>
      <c r="AW12">
        <v>-1</v>
      </c>
    </row>
    <row r="13" spans="1:49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I13">
        <v>5.7678820465475722</v>
      </c>
      <c r="J13">
        <v>2.4382948863032805</v>
      </c>
      <c r="K13">
        <v>4.3230605124263404</v>
      </c>
      <c r="L13">
        <v>4.4500922285454836</v>
      </c>
      <c r="M13">
        <v>4.193212249519239</v>
      </c>
      <c r="N13">
        <v>1.2800294028931805</v>
      </c>
      <c r="O13">
        <v>3.8139277863420475</v>
      </c>
      <c r="P13">
        <v>2.4438752270693347</v>
      </c>
      <c r="Q13">
        <v>1.6078850746144628</v>
      </c>
      <c r="R13">
        <v>4.5166432282212474</v>
      </c>
      <c r="S13">
        <v>6.0837136601057029</v>
      </c>
      <c r="T13">
        <v>2.1096107178403996</v>
      </c>
      <c r="U13">
        <v>4.2926109090559708</v>
      </c>
      <c r="V13">
        <v>2.4118966358561891</v>
      </c>
      <c r="W13">
        <v>2.9989000753479935</v>
      </c>
      <c r="X13">
        <v>0.44804014478831283</v>
      </c>
      <c r="Y13">
        <v>1.3295678372889677</v>
      </c>
      <c r="Z13">
        <v>0.8706909622638036</v>
      </c>
      <c r="AA13">
        <v>0.91256520932754281</v>
      </c>
      <c r="AB13">
        <v>0.85649641819310096</v>
      </c>
      <c r="AC13">
        <v>0.84640882641999327</v>
      </c>
      <c r="AD13">
        <v>0.85247888485204804</v>
      </c>
      <c r="AE13">
        <v>0.8649864665091993</v>
      </c>
      <c r="AF13">
        <v>0.86795293326919953</v>
      </c>
      <c r="AG13">
        <v>0.87806842754347969</v>
      </c>
      <c r="AH13">
        <v>0.92078513834718834</v>
      </c>
      <c r="AI13">
        <v>0.91657207024588172</v>
      </c>
      <c r="AJ13">
        <v>0.90690558330789584</v>
      </c>
      <c r="AK13">
        <v>0.95422376768379769</v>
      </c>
      <c r="AL13">
        <v>0.97002887463957832</v>
      </c>
      <c r="AM13">
        <v>0.99337930618865877</v>
      </c>
      <c r="AN13">
        <v>1.0167842520379189</v>
      </c>
      <c r="AO13">
        <v>1.0509373983514785</v>
      </c>
      <c r="AP13">
        <v>1.0998687941377792</v>
      </c>
      <c r="AQ13">
        <v>1.1490163519021706</v>
      </c>
      <c r="AR13">
        <v>1.1977803777015303</v>
      </c>
      <c r="AS13">
        <v>1.2569848718131349</v>
      </c>
      <c r="AT13">
        <v>1.3665841948983168</v>
      </c>
      <c r="AU13">
        <v>1.4857271833566164</v>
      </c>
      <c r="AV13">
        <v>1.4869291989504549</v>
      </c>
      <c r="AW13">
        <v>-1</v>
      </c>
    </row>
    <row r="14" spans="1:49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G14">
        <v>23.236707375796335</v>
      </c>
      <c r="H14">
        <v>-6.9666569775157008</v>
      </c>
      <c r="I14">
        <v>0.52440537561013123</v>
      </c>
      <c r="J14">
        <v>2.4826634569586768E-4</v>
      </c>
      <c r="K14">
        <v>0.38352434390391643</v>
      </c>
      <c r="L14">
        <v>0.14161487880402771</v>
      </c>
      <c r="M14">
        <v>1.3519928836163674E-3</v>
      </c>
      <c r="N14">
        <v>7.8891605339165196E-4</v>
      </c>
      <c r="O14">
        <v>3.895784939589134</v>
      </c>
      <c r="P14">
        <v>5.1047165587104317E-3</v>
      </c>
      <c r="Q14">
        <v>0.50126403818266774</v>
      </c>
      <c r="R14">
        <v>2.4630515331393512E-2</v>
      </c>
      <c r="S14">
        <v>3.5420633994111952E-2</v>
      </c>
      <c r="T14">
        <v>0.14851145757722051</v>
      </c>
      <c r="U14">
        <v>7.5702885237297042E-3</v>
      </c>
      <c r="V14">
        <v>0.1790245641804977</v>
      </c>
      <c r="W14">
        <v>0.15711246421194322</v>
      </c>
      <c r="X14">
        <v>0.48167769042826081</v>
      </c>
      <c r="Y14">
        <v>3.6983277471958856E-2</v>
      </c>
      <c r="Z14">
        <v>2.3133546529508373</v>
      </c>
      <c r="AA14">
        <v>8.8094362752078155</v>
      </c>
      <c r="AB14">
        <v>4.8238411068318348</v>
      </c>
      <c r="AC14">
        <v>2.7858737805666687</v>
      </c>
      <c r="AD14">
        <v>0.83904754573918872</v>
      </c>
      <c r="AE14">
        <v>7.500572583212973</v>
      </c>
      <c r="AF14">
        <v>-3.936598223104129</v>
      </c>
      <c r="AG14">
        <v>0.75368357584619705</v>
      </c>
      <c r="AH14">
        <v>-6.1340773646417777</v>
      </c>
      <c r="AI14">
        <v>-10.344275561289075</v>
      </c>
      <c r="AJ14">
        <v>1.1362612930898284</v>
      </c>
      <c r="AK14">
        <v>-4.2383376982896772</v>
      </c>
      <c r="AL14">
        <v>-7.0555756906141402</v>
      </c>
      <c r="AM14">
        <v>-1.2353914692554022</v>
      </c>
      <c r="AN14">
        <v>-11.488625899407808</v>
      </c>
      <c r="AO14">
        <v>-11.469043053638021</v>
      </c>
      <c r="AP14">
        <v>-13.843162359682527</v>
      </c>
      <c r="AQ14">
        <v>-16.229873725028</v>
      </c>
      <c r="AR14">
        <v>-17.608398323844266</v>
      </c>
      <c r="AS14">
        <v>-19.904044204565466</v>
      </c>
      <c r="AT14">
        <v>-21.234605672574087</v>
      </c>
      <c r="AU14">
        <v>-28.866288792306726</v>
      </c>
      <c r="AV14">
        <v>-36.724259107016877</v>
      </c>
      <c r="AW14">
        <v>-1</v>
      </c>
    </row>
    <row r="15" spans="1:49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G15">
        <v>23.236707375796335</v>
      </c>
      <c r="H15">
        <v>0.87517308307081176</v>
      </c>
      <c r="I15">
        <v>5.5050780488446307E-3</v>
      </c>
      <c r="J15">
        <v>3.3967923606744317E-5</v>
      </c>
      <c r="K15">
        <v>1.5758997280992764E-2</v>
      </c>
      <c r="L15">
        <v>4.2161684757092057E-3</v>
      </c>
      <c r="M15">
        <v>7.8980133100391365E-4</v>
      </c>
      <c r="N15">
        <v>2.9838172417810481E-4</v>
      </c>
      <c r="O15">
        <v>0.57181046735792929</v>
      </c>
      <c r="P15">
        <v>5.059103019734773E-4</v>
      </c>
      <c r="Q15">
        <v>7.723199247834231E-2</v>
      </c>
      <c r="R15">
        <v>2.6825631778599371E-3</v>
      </c>
      <c r="S15">
        <v>4.5006566699717178E-2</v>
      </c>
      <c r="T15">
        <v>2.0719799058614444E-2</v>
      </c>
      <c r="U15">
        <v>2.2069982864344204E-3</v>
      </c>
      <c r="V15">
        <v>1.1726829954363503E-2</v>
      </c>
      <c r="W15">
        <v>7.2103232167919423E-3</v>
      </c>
      <c r="X15">
        <v>3.1650056219267059E-2</v>
      </c>
      <c r="Y15">
        <v>2.1172436660330976E-3</v>
      </c>
      <c r="Z15">
        <v>1.5284057490836553</v>
      </c>
      <c r="AA15">
        <v>1.5647270779740166</v>
      </c>
      <c r="AB15">
        <v>1.515896045115386</v>
      </c>
      <c r="AC15">
        <v>1.5069426900285232</v>
      </c>
      <c r="AD15">
        <v>1.5123365898200218</v>
      </c>
      <c r="AE15">
        <v>1.5233907023287914</v>
      </c>
      <c r="AF15">
        <v>1.5260006968998723</v>
      </c>
      <c r="AG15">
        <v>1.5348672700408961</v>
      </c>
      <c r="AH15">
        <v>1.5717584175502204</v>
      </c>
      <c r="AI15">
        <v>1.5681584912277897</v>
      </c>
      <c r="AJ15">
        <v>1.5598674014502101</v>
      </c>
      <c r="AK15">
        <v>1.6000433870039383</v>
      </c>
      <c r="AL15">
        <v>1.6132399763466281</v>
      </c>
      <c r="AM15">
        <v>1.6325413820062318</v>
      </c>
      <c r="AN15">
        <v>1.6516615167834454</v>
      </c>
      <c r="AO15">
        <v>1.6791715515794712</v>
      </c>
      <c r="AP15">
        <v>1.7178177442461022</v>
      </c>
      <c r="AQ15">
        <v>1.7557785902517367</v>
      </c>
      <c r="AR15">
        <v>1.7926489100655527</v>
      </c>
      <c r="AS15">
        <v>1.8364185448191299</v>
      </c>
      <c r="AT15">
        <v>1.9148062711537293</v>
      </c>
      <c r="AU15">
        <v>1.9965315572739213</v>
      </c>
      <c r="AV15">
        <v>1.9973390328627458</v>
      </c>
      <c r="AW15">
        <v>-1</v>
      </c>
    </row>
    <row r="16" spans="1:49" x14ac:dyDescent="0.35">
      <c r="A16" t="str">
        <f t="shared" si="0"/>
        <v>RIDGEVIF0.04</v>
      </c>
      <c r="B16" t="s">
        <v>375</v>
      </c>
      <c r="C16" t="s">
        <v>378</v>
      </c>
      <c r="D16" t="s">
        <v>28</v>
      </c>
      <c r="E16">
        <v>0.04</v>
      </c>
      <c r="I16">
        <v>4.7814118285087082</v>
      </c>
      <c r="J16">
        <v>2.1923647294110022</v>
      </c>
      <c r="K16">
        <v>3.7860045554572048</v>
      </c>
      <c r="L16">
        <v>3.8511958749698358</v>
      </c>
      <c r="M16">
        <v>3.6272842231524418</v>
      </c>
      <c r="N16">
        <v>1.2287384963640104</v>
      </c>
      <c r="O16">
        <v>3.34376213365457</v>
      </c>
      <c r="P16">
        <v>2.2794884876219794</v>
      </c>
      <c r="Q16">
        <v>1.5404809681275906</v>
      </c>
      <c r="R16">
        <v>3.9314817085957552</v>
      </c>
      <c r="S16">
        <v>4.8454530676011824</v>
      </c>
      <c r="T16">
        <v>1.9987507296113707</v>
      </c>
      <c r="U16">
        <v>3.7598897675590521</v>
      </c>
      <c r="V16">
        <v>2.1867996503852267</v>
      </c>
      <c r="W16">
        <v>2.677619250265395</v>
      </c>
      <c r="X16">
        <v>0.40532990059973328</v>
      </c>
      <c r="Y16">
        <v>1.1671208071545183</v>
      </c>
      <c r="Z16">
        <v>0.84229935758365559</v>
      </c>
      <c r="AA16">
        <v>0.8829555063462835</v>
      </c>
      <c r="AB16">
        <v>0.83469937045468301</v>
      </c>
      <c r="AC16">
        <v>0.82847721697733789</v>
      </c>
      <c r="AD16">
        <v>0.83446753716831601</v>
      </c>
      <c r="AE16">
        <v>0.84487772040145737</v>
      </c>
      <c r="AF16">
        <v>0.84923229280132684</v>
      </c>
      <c r="AG16">
        <v>0.8581590397302179</v>
      </c>
      <c r="AH16">
        <v>0.89212337019005572</v>
      </c>
      <c r="AI16">
        <v>0.89048046061605957</v>
      </c>
      <c r="AJ16">
        <v>0.88557038320126846</v>
      </c>
      <c r="AK16">
        <v>0.92428856563367168</v>
      </c>
      <c r="AL16">
        <v>0.93841031621018656</v>
      </c>
      <c r="AM16">
        <v>0.96197793670248199</v>
      </c>
      <c r="AN16">
        <v>0.98278695793390758</v>
      </c>
      <c r="AO16">
        <v>1.0122809116458198</v>
      </c>
      <c r="AP16">
        <v>1.0529446141102694</v>
      </c>
      <c r="AQ16">
        <v>1.0943020722973245</v>
      </c>
      <c r="AR16">
        <v>1.1379270962201067</v>
      </c>
      <c r="AS16">
        <v>1.1902863176652556</v>
      </c>
      <c r="AT16">
        <v>1.2801555724864195</v>
      </c>
      <c r="AU16">
        <v>1.3801967454661415</v>
      </c>
      <c r="AV16">
        <v>1.3943638119477382</v>
      </c>
      <c r="AW16">
        <v>-1</v>
      </c>
    </row>
    <row r="17" spans="1:49" x14ac:dyDescent="0.35">
      <c r="A17" t="str">
        <f t="shared" si="0"/>
        <v>RIDGE0.04</v>
      </c>
      <c r="B17" t="s">
        <v>375</v>
      </c>
      <c r="C17" t="s">
        <v>379</v>
      </c>
      <c r="D17" t="s">
        <v>28</v>
      </c>
      <c r="E17">
        <v>0.04</v>
      </c>
      <c r="G17">
        <v>23.775720473250825</v>
      </c>
      <c r="H17">
        <v>-7.268598379439414</v>
      </c>
      <c r="I17">
        <v>0.48872642960579149</v>
      </c>
      <c r="J17">
        <v>2.4895642059567005E-4</v>
      </c>
      <c r="K17">
        <v>0.40533996140284445</v>
      </c>
      <c r="L17">
        <v>0.13914517993050879</v>
      </c>
      <c r="M17">
        <v>1.1201694720399842E-3</v>
      </c>
      <c r="N17">
        <v>8.6233707826862066E-4</v>
      </c>
      <c r="O17">
        <v>4.2592136663427747</v>
      </c>
      <c r="P17">
        <v>5.5326990253388329E-3</v>
      </c>
      <c r="Q17">
        <v>0.56197905685789418</v>
      </c>
      <c r="R17">
        <v>2.8489302046832796E-2</v>
      </c>
      <c r="S17">
        <v>0.11491333111261143</v>
      </c>
      <c r="T17">
        <v>0.15247695072233489</v>
      </c>
      <c r="U17">
        <v>1.0653487897495062E-2</v>
      </c>
      <c r="V17">
        <v>0.17699483717521602</v>
      </c>
      <c r="W17">
        <v>0.16148555763409278</v>
      </c>
      <c r="X17">
        <v>0.44191729224645898</v>
      </c>
      <c r="Y17">
        <v>3.3712310006422719E-2</v>
      </c>
      <c r="Z17">
        <v>2.1004538102579691</v>
      </c>
      <c r="AA17">
        <v>8.4704717546319284</v>
      </c>
      <c r="AB17">
        <v>4.3531971386190857</v>
      </c>
      <c r="AC17">
        <v>2.1571681527881252</v>
      </c>
      <c r="AD17">
        <v>0.57295931451528237</v>
      </c>
      <c r="AE17">
        <v>6.7537531488362266</v>
      </c>
      <c r="AF17">
        <v>-3.7965069207965634</v>
      </c>
      <c r="AG17">
        <v>0.66324433132654126</v>
      </c>
      <c r="AH17">
        <v>-6.3056890021146046</v>
      </c>
      <c r="AI17">
        <v>-10.202079856293203</v>
      </c>
      <c r="AJ17">
        <v>1.2848026008014719</v>
      </c>
      <c r="AK17">
        <v>-3.5338374876672574</v>
      </c>
      <c r="AL17">
        <v>-5.8799115703476126</v>
      </c>
      <c r="AM17">
        <v>-0.15845104487374351</v>
      </c>
      <c r="AN17">
        <v>-10.265271048136919</v>
      </c>
      <c r="AO17">
        <v>-10.305892450004448</v>
      </c>
      <c r="AP17">
        <v>-12.726803099005155</v>
      </c>
      <c r="AQ17">
        <v>-14.966449348688686</v>
      </c>
      <c r="AR17">
        <v>-15.838203305271122</v>
      </c>
      <c r="AS17">
        <v>-18.225710231392032</v>
      </c>
      <c r="AT17">
        <v>-19.204493152514932</v>
      </c>
      <c r="AU17">
        <v>-26.050684073202586</v>
      </c>
      <c r="AV17">
        <v>-33.135936541496058</v>
      </c>
      <c r="AW17">
        <v>-1</v>
      </c>
    </row>
    <row r="18" spans="1:49" x14ac:dyDescent="0.35">
      <c r="A18" t="str">
        <f t="shared" si="0"/>
        <v>RIDGESEB0.04</v>
      </c>
      <c r="B18" t="s">
        <v>375</v>
      </c>
      <c r="C18" t="s">
        <v>380</v>
      </c>
      <c r="D18" t="s">
        <v>28</v>
      </c>
      <c r="E18">
        <v>0.04</v>
      </c>
      <c r="G18">
        <v>23.775720473250825</v>
      </c>
      <c r="H18">
        <v>0.87067249563658611</v>
      </c>
      <c r="I18">
        <v>5.1285249005915828E-3</v>
      </c>
      <c r="J18">
        <v>3.2956523041845025E-5</v>
      </c>
      <c r="K18">
        <v>1.5089768833149903E-2</v>
      </c>
      <c r="L18">
        <v>4.0131958269194259E-3</v>
      </c>
      <c r="M18">
        <v>7.5161307970772842E-4</v>
      </c>
      <c r="N18">
        <v>2.9912387351113196E-4</v>
      </c>
      <c r="O18">
        <v>0.54782601647266027</v>
      </c>
      <c r="P18">
        <v>4.9993300291652752E-4</v>
      </c>
      <c r="Q18">
        <v>7.7349409609337991E-2</v>
      </c>
      <c r="R18">
        <v>2.5608214128645464E-3</v>
      </c>
      <c r="S18">
        <v>4.10977262283291E-2</v>
      </c>
      <c r="T18">
        <v>2.0635870444873687E-2</v>
      </c>
      <c r="U18">
        <v>2.1134300931413301E-3</v>
      </c>
      <c r="V18">
        <v>1.1425228038835531E-2</v>
      </c>
      <c r="W18">
        <v>6.9711952043912751E-3</v>
      </c>
      <c r="X18">
        <v>3.0802037109048785E-2</v>
      </c>
      <c r="Y18">
        <v>2.0297034738491655E-3</v>
      </c>
      <c r="Z18">
        <v>1.5381510149892221</v>
      </c>
      <c r="AA18">
        <v>1.5748353375451807</v>
      </c>
      <c r="AB18">
        <v>1.5311959955373238</v>
      </c>
      <c r="AC18">
        <v>1.5254782734613621</v>
      </c>
      <c r="AD18">
        <v>1.5309833400206736</v>
      </c>
      <c r="AE18">
        <v>1.5405034333858225</v>
      </c>
      <c r="AF18">
        <v>1.5444682747300287</v>
      </c>
      <c r="AG18">
        <v>1.5525644315995839</v>
      </c>
      <c r="AH18">
        <v>1.5829901038308951</v>
      </c>
      <c r="AI18">
        <v>1.5815318368823732</v>
      </c>
      <c r="AJ18">
        <v>1.5771655546862802</v>
      </c>
      <c r="AK18">
        <v>1.6112744920810333</v>
      </c>
      <c r="AL18">
        <v>1.6235367677064689</v>
      </c>
      <c r="AM18">
        <v>1.6437974310840278</v>
      </c>
      <c r="AN18">
        <v>1.6614812093025264</v>
      </c>
      <c r="AO18">
        <v>1.6862278792641612</v>
      </c>
      <c r="AP18">
        <v>1.7197626213042254</v>
      </c>
      <c r="AQ18">
        <v>1.7532116687376251</v>
      </c>
      <c r="AR18">
        <v>1.7878165823808099</v>
      </c>
      <c r="AS18">
        <v>1.8284852544217014</v>
      </c>
      <c r="AT18">
        <v>1.8962566515540578</v>
      </c>
      <c r="AU18">
        <v>1.9689570429447993</v>
      </c>
      <c r="AV18">
        <v>1.9790364500600275</v>
      </c>
      <c r="AW18">
        <v>-1</v>
      </c>
    </row>
    <row r="19" spans="1:49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I19">
        <v>4.0365278353196139</v>
      </c>
      <c r="J19">
        <v>1.9911879109732342</v>
      </c>
      <c r="K19">
        <v>3.3543223600064858</v>
      </c>
      <c r="L19">
        <v>3.3720610078582118</v>
      </c>
      <c r="M19">
        <v>3.1829030213486504</v>
      </c>
      <c r="N19">
        <v>1.1825126732816158</v>
      </c>
      <c r="O19">
        <v>2.9696889715313155</v>
      </c>
      <c r="P19">
        <v>2.134780905557256</v>
      </c>
      <c r="Q19">
        <v>1.4790973988511444</v>
      </c>
      <c r="R19">
        <v>3.4592020976673385</v>
      </c>
      <c r="S19">
        <v>3.9643913880373196</v>
      </c>
      <c r="T19">
        <v>1.8983529197050728</v>
      </c>
      <c r="U19">
        <v>3.3273955467105605</v>
      </c>
      <c r="V19">
        <v>1.9981166224411417</v>
      </c>
      <c r="W19">
        <v>2.4139109769544924</v>
      </c>
      <c r="X19">
        <v>0.37122890960217148</v>
      </c>
      <c r="Y19">
        <v>1.0378780254703543</v>
      </c>
      <c r="Z19">
        <v>0.81765726544414319</v>
      </c>
      <c r="AA19">
        <v>0.85701262538690925</v>
      </c>
      <c r="AB19">
        <v>0.81486551769408933</v>
      </c>
      <c r="AC19">
        <v>0.81146149071483098</v>
      </c>
      <c r="AD19">
        <v>0.81740385717151343</v>
      </c>
      <c r="AE19">
        <v>0.82636457524817786</v>
      </c>
      <c r="AF19">
        <v>0.83152230072620048</v>
      </c>
      <c r="AG19">
        <v>0.83961241761847671</v>
      </c>
      <c r="AH19">
        <v>0.86722981953359712</v>
      </c>
      <c r="AI19">
        <v>0.8674142509045083</v>
      </c>
      <c r="AJ19">
        <v>0.86563980625279457</v>
      </c>
      <c r="AK19">
        <v>0.89756798248058767</v>
      </c>
      <c r="AL19">
        <v>0.91032311069415617</v>
      </c>
      <c r="AM19">
        <v>0.93372831468354911</v>
      </c>
      <c r="AN19">
        <v>0.95233634796554489</v>
      </c>
      <c r="AO19">
        <v>0.97806120836279997</v>
      </c>
      <c r="AP19">
        <v>1.0123944799626918</v>
      </c>
      <c r="AQ19">
        <v>1.0475966284328326</v>
      </c>
      <c r="AR19">
        <v>1.0865970508773619</v>
      </c>
      <c r="AS19">
        <v>1.1331165106893162</v>
      </c>
      <c r="AT19">
        <v>1.2075360233858532</v>
      </c>
      <c r="AU19">
        <v>1.293128314851451</v>
      </c>
      <c r="AV19">
        <v>1.3153714282656519</v>
      </c>
      <c r="AW19">
        <v>-1</v>
      </c>
    </row>
    <row r="20" spans="1:49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G20">
        <v>24.296946223538455</v>
      </c>
      <c r="H20">
        <v>-7.5401660160682376</v>
      </c>
      <c r="I20">
        <v>0.45903595392323282</v>
      </c>
      <c r="J20">
        <v>2.4920148180044047E-4</v>
      </c>
      <c r="K20">
        <v>0.42125015456090542</v>
      </c>
      <c r="L20">
        <v>0.13692471918920196</v>
      </c>
      <c r="M20">
        <v>1.0219587782276951E-3</v>
      </c>
      <c r="N20">
        <v>9.3497326042455645E-4</v>
      </c>
      <c r="O20">
        <v>4.5963455358803937</v>
      </c>
      <c r="P20">
        <v>5.9179546340724313E-3</v>
      </c>
      <c r="Q20">
        <v>0.6142523872343254</v>
      </c>
      <c r="R20">
        <v>3.1636895255403558E-2</v>
      </c>
      <c r="S20">
        <v>0.17743080187250523</v>
      </c>
      <c r="T20">
        <v>0.15705667531234069</v>
      </c>
      <c r="U20">
        <v>1.3288143028902648E-2</v>
      </c>
      <c r="V20">
        <v>0.17496700193653422</v>
      </c>
      <c r="W20">
        <v>0.1650942517508191</v>
      </c>
      <c r="X20">
        <v>0.40740482285501606</v>
      </c>
      <c r="Y20">
        <v>3.0909612818328606E-2</v>
      </c>
      <c r="Z20">
        <v>1.9050515249494664</v>
      </c>
      <c r="AA20">
        <v>8.132635154382637</v>
      </c>
      <c r="AB20">
        <v>3.9408096463079638</v>
      </c>
      <c r="AC20">
        <v>1.6496870197727878</v>
      </c>
      <c r="AD20">
        <v>0.37934948091565585</v>
      </c>
      <c r="AE20">
        <v>6.1631863753223177</v>
      </c>
      <c r="AF20">
        <v>-3.661572902466347</v>
      </c>
      <c r="AG20">
        <v>0.60624324148282216</v>
      </c>
      <c r="AH20">
        <v>-6.3919576435095351</v>
      </c>
      <c r="AI20">
        <v>-10.031267942133484</v>
      </c>
      <c r="AJ20">
        <v>1.4150333860265532</v>
      </c>
      <c r="AK20">
        <v>-2.9345999146031883</v>
      </c>
      <c r="AL20">
        <v>-4.8939264458959446</v>
      </c>
      <c r="AM20">
        <v>0.73234405274769621</v>
      </c>
      <c r="AN20">
        <v>-9.2411512713599411</v>
      </c>
      <c r="AO20">
        <v>-9.3294925889257954</v>
      </c>
      <c r="AP20">
        <v>-11.780330087404469</v>
      </c>
      <c r="AQ20">
        <v>-13.910030153581669</v>
      </c>
      <c r="AR20">
        <v>-14.380903539490394</v>
      </c>
      <c r="AS20">
        <v>-16.844818495716972</v>
      </c>
      <c r="AT20">
        <v>-17.549800877527389</v>
      </c>
      <c r="AU20">
        <v>-23.743754055257785</v>
      </c>
      <c r="AV20">
        <v>-30.17270898946267</v>
      </c>
      <c r="AW20">
        <v>-1</v>
      </c>
    </row>
    <row r="21" spans="1:49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G21">
        <v>24.296946223538455</v>
      </c>
      <c r="H21">
        <v>0.86794744430492754</v>
      </c>
      <c r="I21">
        <v>4.8154444223814799E-3</v>
      </c>
      <c r="J21">
        <v>3.2096606155447598E-5</v>
      </c>
      <c r="K21">
        <v>1.4514845768163758E-2</v>
      </c>
      <c r="L21">
        <v>3.8375872807935936E-3</v>
      </c>
      <c r="M21">
        <v>7.1950405387214073E-4</v>
      </c>
      <c r="N21">
        <v>2.9987637466625703E-4</v>
      </c>
      <c r="O21">
        <v>0.52759230770994836</v>
      </c>
      <c r="P21">
        <v>4.9441059282270285E-4</v>
      </c>
      <c r="Q21">
        <v>7.7454245459653195E-2</v>
      </c>
      <c r="R21">
        <v>2.4547492554283308E-3</v>
      </c>
      <c r="S21">
        <v>3.7988913031669992E-2</v>
      </c>
      <c r="T21">
        <v>2.0551804430404653E-2</v>
      </c>
      <c r="U21">
        <v>2.0317513294691634E-3</v>
      </c>
      <c r="V21">
        <v>1.1160632344461848E-2</v>
      </c>
      <c r="W21">
        <v>6.764122498725521E-3</v>
      </c>
      <c r="X21">
        <v>3.0124095780197806E-2</v>
      </c>
      <c r="Y21">
        <v>1.9559865041791249E-3</v>
      </c>
      <c r="Z21">
        <v>1.5487074873735545</v>
      </c>
      <c r="AA21">
        <v>1.5855405659816888</v>
      </c>
      <c r="AB21">
        <v>1.5460613312855045</v>
      </c>
      <c r="AC21">
        <v>1.5428286860620104</v>
      </c>
      <c r="AD21">
        <v>1.5484674811277153</v>
      </c>
      <c r="AE21">
        <v>1.5569318164336208</v>
      </c>
      <c r="AF21">
        <v>1.5617830261742831</v>
      </c>
      <c r="AG21">
        <v>1.5693621514940561</v>
      </c>
      <c r="AH21">
        <v>1.5949638685597347</v>
      </c>
      <c r="AI21">
        <v>1.5951334578244534</v>
      </c>
      <c r="AJ21">
        <v>1.5935010629977417</v>
      </c>
      <c r="AK21">
        <v>1.6226222395275922</v>
      </c>
      <c r="AL21">
        <v>1.6341109199316426</v>
      </c>
      <c r="AM21">
        <v>1.6549848109852927</v>
      </c>
      <c r="AN21">
        <v>1.6713943439091188</v>
      </c>
      <c r="AO21">
        <v>1.693818083355388</v>
      </c>
      <c r="AP21">
        <v>1.7232910488666684</v>
      </c>
      <c r="AQ21">
        <v>1.7529954705773316</v>
      </c>
      <c r="AR21">
        <v>1.7853279699327618</v>
      </c>
      <c r="AS21">
        <v>1.823144248880898</v>
      </c>
      <c r="AT21">
        <v>1.8820614349203864</v>
      </c>
      <c r="AU21">
        <v>1.9476214931287299</v>
      </c>
      <c r="AV21">
        <v>1.9643006031965127</v>
      </c>
      <c r="AW21">
        <v>-1</v>
      </c>
    </row>
    <row r="22" spans="1:49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6.0000000000000005E-2</v>
      </c>
      <c r="I22">
        <v>3.4590806212978271</v>
      </c>
      <c r="J22">
        <v>1.8236704903779688</v>
      </c>
      <c r="K22">
        <v>3.0000471233748169</v>
      </c>
      <c r="L22">
        <v>2.9819454510068288</v>
      </c>
      <c r="M22">
        <v>2.8252104563135449</v>
      </c>
      <c r="N22">
        <v>1.1404073326231496</v>
      </c>
      <c r="O22">
        <v>2.6652422927707615</v>
      </c>
      <c r="P22">
        <v>2.0061585189609854</v>
      </c>
      <c r="Q22">
        <v>1.4226798182429137</v>
      </c>
      <c r="R22">
        <v>3.0718199873058909</v>
      </c>
      <c r="S22">
        <v>3.3137104693993522</v>
      </c>
      <c r="T22">
        <v>1.8067573787334832</v>
      </c>
      <c r="U22">
        <v>2.9706204467440269</v>
      </c>
      <c r="V22">
        <v>1.8379892178262207</v>
      </c>
      <c r="W22">
        <v>2.1938640544060757</v>
      </c>
      <c r="X22">
        <v>0.34335378674132455</v>
      </c>
      <c r="Y22">
        <v>0.93273002513208914</v>
      </c>
      <c r="Z22">
        <v>0.79571896277871268</v>
      </c>
      <c r="AA22">
        <v>0.83370937215345098</v>
      </c>
      <c r="AB22">
        <v>0.79652055672585853</v>
      </c>
      <c r="AC22">
        <v>0.79522544416026919</v>
      </c>
      <c r="AD22">
        <v>0.80113110045436509</v>
      </c>
      <c r="AE22">
        <v>0.8090492570069765</v>
      </c>
      <c r="AF22">
        <v>0.81466471850765587</v>
      </c>
      <c r="AG22">
        <v>0.8221358335657013</v>
      </c>
      <c r="AH22">
        <v>0.84499150864240857</v>
      </c>
      <c r="AI22">
        <v>0.84650704641809182</v>
      </c>
      <c r="AJ22">
        <v>0.84685909002816429</v>
      </c>
      <c r="AK22">
        <v>0.87335072253769608</v>
      </c>
      <c r="AL22">
        <v>0.88497307902873401</v>
      </c>
      <c r="AM22">
        <v>0.90796140779169598</v>
      </c>
      <c r="AN22">
        <v>0.9246885594335883</v>
      </c>
      <c r="AO22">
        <v>0.94730745051494392</v>
      </c>
      <c r="AP22">
        <v>0.97665463070939673</v>
      </c>
      <c r="AQ22">
        <v>1.006899012511224</v>
      </c>
      <c r="AR22">
        <v>1.0417942881096693</v>
      </c>
      <c r="AS22">
        <v>1.083276688613471</v>
      </c>
      <c r="AT22">
        <v>1.1453780790316845</v>
      </c>
      <c r="AU22">
        <v>1.2197290881840461</v>
      </c>
      <c r="AV22">
        <v>1.2468648488856542</v>
      </c>
      <c r="AW22">
        <v>-1</v>
      </c>
    </row>
    <row r="23" spans="1:49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6.0000000000000005E-2</v>
      </c>
      <c r="G23">
        <v>24.789516799441966</v>
      </c>
      <c r="H23">
        <v>-7.7871922078439058</v>
      </c>
      <c r="I23">
        <v>0.43389982067593641</v>
      </c>
      <c r="J23">
        <v>2.4921983274453144E-4</v>
      </c>
      <c r="K23">
        <v>0.43293977472722461</v>
      </c>
      <c r="L23">
        <v>0.13489777559619892</v>
      </c>
      <c r="M23">
        <v>1.0118079477633877E-3</v>
      </c>
      <c r="N23">
        <v>1.0064601288728334E-3</v>
      </c>
      <c r="O23">
        <v>4.9061802258689928</v>
      </c>
      <c r="P23">
        <v>6.2658862306982912E-3</v>
      </c>
      <c r="Q23">
        <v>0.65995785685351305</v>
      </c>
      <c r="R23">
        <v>3.4246000735175856E-2</v>
      </c>
      <c r="S23">
        <v>0.22803360237406087</v>
      </c>
      <c r="T23">
        <v>0.16200228068338285</v>
      </c>
      <c r="U23">
        <v>1.5561830897382174E-2</v>
      </c>
      <c r="V23">
        <v>0.17298707920693746</v>
      </c>
      <c r="W23">
        <v>0.16807604122761691</v>
      </c>
      <c r="X23">
        <v>0.37715259501423487</v>
      </c>
      <c r="Y23">
        <v>2.8482537021428677E-2</v>
      </c>
      <c r="Z23">
        <v>1.7293845174063187</v>
      </c>
      <c r="AA23">
        <v>7.8067903620178027</v>
      </c>
      <c r="AB23">
        <v>3.5791030879469914</v>
      </c>
      <c r="AC23">
        <v>1.2337281010846848</v>
      </c>
      <c r="AD23">
        <v>0.23702469151591748</v>
      </c>
      <c r="AE23">
        <v>5.6859678839951959</v>
      </c>
      <c r="AF23">
        <v>-3.5331891412914884</v>
      </c>
      <c r="AG23">
        <v>0.5709579151499844</v>
      </c>
      <c r="AH23">
        <v>-6.4230455706148968</v>
      </c>
      <c r="AI23">
        <v>-9.8472690230329132</v>
      </c>
      <c r="AJ23">
        <v>1.5322069794368349</v>
      </c>
      <c r="AK23">
        <v>-2.4198673906155777</v>
      </c>
      <c r="AL23">
        <v>-4.0565505133325725</v>
      </c>
      <c r="AM23">
        <v>1.4779102256185359</v>
      </c>
      <c r="AN23">
        <v>-8.3722170960474003</v>
      </c>
      <c r="AO23">
        <v>-8.4995916022102893</v>
      </c>
      <c r="AP23">
        <v>-10.969841561180671</v>
      </c>
      <c r="AQ23">
        <v>-13.016177805298046</v>
      </c>
      <c r="AR23">
        <v>-13.163664519356788</v>
      </c>
      <c r="AS23">
        <v>-15.692138792051228</v>
      </c>
      <c r="AT23">
        <v>-16.181024094837067</v>
      </c>
      <c r="AU23">
        <v>-21.824770688835557</v>
      </c>
      <c r="AV23">
        <v>-27.68381794316312</v>
      </c>
      <c r="AW23">
        <v>-1</v>
      </c>
    </row>
    <row r="24" spans="1:49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6.0000000000000005E-2</v>
      </c>
      <c r="G24">
        <v>24.789516799441966</v>
      </c>
      <c r="H24">
        <v>0.8660399221002234</v>
      </c>
      <c r="I24">
        <v>4.5480906286709845E-3</v>
      </c>
      <c r="J24">
        <v>3.1339534698242747E-5</v>
      </c>
      <c r="K24">
        <v>1.4005236087260535E-2</v>
      </c>
      <c r="L24">
        <v>3.6819405397614208E-3</v>
      </c>
      <c r="M24">
        <v>6.9161326363476928E-4</v>
      </c>
      <c r="N24">
        <v>3.0045934731800096E-4</v>
      </c>
      <c r="O24">
        <v>0.50995010903245186</v>
      </c>
      <c r="P24">
        <v>4.8900140216123842E-4</v>
      </c>
      <c r="Q24">
        <v>7.7502693360428088E-2</v>
      </c>
      <c r="R24">
        <v>2.3601163805807924E-3</v>
      </c>
      <c r="S24">
        <v>3.5435801019621183E-2</v>
      </c>
      <c r="T24">
        <v>2.045633225014085E-2</v>
      </c>
      <c r="U24">
        <v>1.9586565495875565E-3</v>
      </c>
      <c r="V24">
        <v>1.0921096236989294E-2</v>
      </c>
      <c r="W24">
        <v>6.579184486232249E-3</v>
      </c>
      <c r="X24">
        <v>2.9558365477248296E-2</v>
      </c>
      <c r="Y24">
        <v>1.8918514976865289E-3</v>
      </c>
      <c r="Z24">
        <v>1.5587625780493135</v>
      </c>
      <c r="AA24">
        <v>1.5955391272822499</v>
      </c>
      <c r="AB24">
        <v>1.5595475160641432</v>
      </c>
      <c r="AC24">
        <v>1.5582791173634944</v>
      </c>
      <c r="AD24">
        <v>1.5640546106222197</v>
      </c>
      <c r="AE24">
        <v>1.5717649457304286</v>
      </c>
      <c r="AF24">
        <v>1.5772101786097517</v>
      </c>
      <c r="AG24">
        <v>1.5844258009339787</v>
      </c>
      <c r="AH24">
        <v>1.6062986315349683</v>
      </c>
      <c r="AI24">
        <v>1.60773847776321</v>
      </c>
      <c r="AJ24">
        <v>1.6080727544985787</v>
      </c>
      <c r="AK24">
        <v>1.6330311123284953</v>
      </c>
      <c r="AL24">
        <v>1.643861207072125</v>
      </c>
      <c r="AM24">
        <v>1.6650750443471405</v>
      </c>
      <c r="AN24">
        <v>1.6803426830508741</v>
      </c>
      <c r="AO24">
        <v>1.700770026697743</v>
      </c>
      <c r="AP24">
        <v>1.726913655923048</v>
      </c>
      <c r="AQ24">
        <v>1.7534487406227699</v>
      </c>
      <c r="AR24">
        <v>1.7835738775572672</v>
      </c>
      <c r="AS24">
        <v>1.8187366385175867</v>
      </c>
      <c r="AT24">
        <v>1.8701418567607386</v>
      </c>
      <c r="AU24">
        <v>1.9298866749786481</v>
      </c>
      <c r="AV24">
        <v>1.9512360349857747</v>
      </c>
      <c r="AW24">
        <v>-1</v>
      </c>
    </row>
    <row r="25" spans="1:49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I25">
        <v>3.0016057158172784</v>
      </c>
      <c r="J25">
        <v>1.6820962516340445</v>
      </c>
      <c r="K25">
        <v>2.7043832688654281</v>
      </c>
      <c r="L25">
        <v>2.6595742410855845</v>
      </c>
      <c r="M25">
        <v>2.5315436453280049</v>
      </c>
      <c r="N25">
        <v>1.1017331617638129</v>
      </c>
      <c r="O25">
        <v>2.412848124939535</v>
      </c>
      <c r="P25">
        <v>1.8909162365173975</v>
      </c>
      <c r="Q25">
        <v>1.370457128135939</v>
      </c>
      <c r="R25">
        <v>2.7496449200720177</v>
      </c>
      <c r="S25">
        <v>2.8185157124138467</v>
      </c>
      <c r="T25">
        <v>1.722700655121389</v>
      </c>
      <c r="U25">
        <v>2.6722746946699369</v>
      </c>
      <c r="V25">
        <v>1.7006078155377544</v>
      </c>
      <c r="W25">
        <v>2.0077154763193437</v>
      </c>
      <c r="X25">
        <v>0.32012860344148586</v>
      </c>
      <c r="Y25">
        <v>0.84563058578192463</v>
      </c>
      <c r="Z25">
        <v>0.77581841132147744</v>
      </c>
      <c r="AA25">
        <v>0.81240509606172995</v>
      </c>
      <c r="AB25">
        <v>0.77935625518939677</v>
      </c>
      <c r="AC25">
        <v>0.77967047348676122</v>
      </c>
      <c r="AD25">
        <v>0.78554088600960115</v>
      </c>
      <c r="AE25">
        <v>0.79268354181843492</v>
      </c>
      <c r="AF25">
        <v>0.79854545733068372</v>
      </c>
      <c r="AG25">
        <v>0.80553837710629483</v>
      </c>
      <c r="AH25">
        <v>0.82472336115999312</v>
      </c>
      <c r="AI25">
        <v>0.82722467938032052</v>
      </c>
      <c r="AJ25">
        <v>0.82904863146277297</v>
      </c>
      <c r="AK25">
        <v>0.85113611398209077</v>
      </c>
      <c r="AL25">
        <v>0.86180331583988146</v>
      </c>
      <c r="AM25">
        <v>0.88420658355942283</v>
      </c>
      <c r="AN25">
        <v>0.8993147680914142</v>
      </c>
      <c r="AO25">
        <v>0.91933658636836624</v>
      </c>
      <c r="AP25">
        <v>0.94466855434046815</v>
      </c>
      <c r="AQ25">
        <v>0.97085599727945271</v>
      </c>
      <c r="AR25">
        <v>1.0021257840841924</v>
      </c>
      <c r="AS25">
        <v>1.0392275204916595</v>
      </c>
      <c r="AT25">
        <v>1.0913586871691741</v>
      </c>
      <c r="AU25">
        <v>1.1567480785749937</v>
      </c>
      <c r="AV25">
        <v>1.1866680628784905</v>
      </c>
      <c r="AW25">
        <v>-1</v>
      </c>
    </row>
    <row r="26" spans="1:49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G26">
        <v>25.250320414273379</v>
      </c>
      <c r="H26">
        <v>-8.0130827856054374</v>
      </c>
      <c r="I26">
        <v>0.41231389100819044</v>
      </c>
      <c r="J26">
        <v>2.49124245699442E-4</v>
      </c>
      <c r="K26">
        <v>0.44154099698634747</v>
      </c>
      <c r="L26">
        <v>0.13302846732512735</v>
      </c>
      <c r="M26">
        <v>1.0607763827456837E-3</v>
      </c>
      <c r="N26">
        <v>1.0764405076285528E-3</v>
      </c>
      <c r="O26">
        <v>5.1900429587179513</v>
      </c>
      <c r="P26">
        <v>6.5811857318623422E-3</v>
      </c>
      <c r="Q26">
        <v>0.70042819514594612</v>
      </c>
      <c r="R26">
        <v>3.6437766001017412E-2</v>
      </c>
      <c r="S26">
        <v>0.26994345251710261</v>
      </c>
      <c r="T26">
        <v>0.16715336297715216</v>
      </c>
      <c r="U26">
        <v>1.7541333667359452E-2</v>
      </c>
      <c r="V26">
        <v>0.17107972590793388</v>
      </c>
      <c r="W26">
        <v>0.17054278851675242</v>
      </c>
      <c r="X26">
        <v>0.35039103712512493</v>
      </c>
      <c r="Y26">
        <v>2.6360210845105522E-2</v>
      </c>
      <c r="Z26">
        <v>1.5728929013490571</v>
      </c>
      <c r="AA26">
        <v>7.4975859301714545</v>
      </c>
      <c r="AB26">
        <v>3.2608822082514006</v>
      </c>
      <c r="AC26">
        <v>0.88854911712870965</v>
      </c>
      <c r="AD26">
        <v>0.13197509034287108</v>
      </c>
      <c r="AE26">
        <v>5.2934980387244757</v>
      </c>
      <c r="AF26">
        <v>-3.4116674608616764</v>
      </c>
      <c r="AG26">
        <v>0.55029445994887238</v>
      </c>
      <c r="AH26">
        <v>-6.417383151849779</v>
      </c>
      <c r="AI26">
        <v>-9.6585055977304552</v>
      </c>
      <c r="AJ26">
        <v>1.6393672022068833</v>
      </c>
      <c r="AK26">
        <v>-1.9739285273769358</v>
      </c>
      <c r="AL26">
        <v>-3.3378205299758319</v>
      </c>
      <c r="AM26">
        <v>2.1080427411494673</v>
      </c>
      <c r="AN26">
        <v>-7.6265248267772678</v>
      </c>
      <c r="AO26">
        <v>-7.7865646001895783</v>
      </c>
      <c r="AP26">
        <v>-10.269295955554648</v>
      </c>
      <c r="AQ26">
        <v>-12.251646928921625</v>
      </c>
      <c r="AR26">
        <v>-12.134151751781202</v>
      </c>
      <c r="AS26">
        <v>-14.717698020119391</v>
      </c>
      <c r="AT26">
        <v>-15.034026954651409</v>
      </c>
      <c r="AU26">
        <v>-20.207411385871989</v>
      </c>
      <c r="AV26">
        <v>-25.563595652910468</v>
      </c>
      <c r="AW26">
        <v>-1</v>
      </c>
    </row>
    <row r="27" spans="1:49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G27">
        <v>25.250320414273379</v>
      </c>
      <c r="H27">
        <v>0.86448509691469144</v>
      </c>
      <c r="I27">
        <v>4.3154334327499509E-3</v>
      </c>
      <c r="J27">
        <v>3.0657985346643866E-5</v>
      </c>
      <c r="K27">
        <v>1.3544386807638019E-2</v>
      </c>
      <c r="L27">
        <v>3.5418634551443386E-3</v>
      </c>
      <c r="M27">
        <v>6.6685199170149966E-4</v>
      </c>
      <c r="N27">
        <v>3.0081034085866452E-4</v>
      </c>
      <c r="O27">
        <v>0.49422324290667702</v>
      </c>
      <c r="P27">
        <v>4.8357346141096537E-4</v>
      </c>
      <c r="Q27">
        <v>7.7480920012497762E-2</v>
      </c>
      <c r="R27">
        <v>2.2744305347623165E-3</v>
      </c>
      <c r="S27">
        <v>3.328848547077231E-2</v>
      </c>
      <c r="T27">
        <v>2.0346119536832956E-2</v>
      </c>
      <c r="U27">
        <v>1.8922307146149427E-3</v>
      </c>
      <c r="V27">
        <v>1.0700293045433113E-2</v>
      </c>
      <c r="W27">
        <v>6.4108722634941854E-3</v>
      </c>
      <c r="X27">
        <v>2.9071709209411069E-2</v>
      </c>
      <c r="Y27">
        <v>1.8348401627582395E-3</v>
      </c>
      <c r="Z27">
        <v>1.5677578710950497</v>
      </c>
      <c r="AA27">
        <v>1.6042988361883204</v>
      </c>
      <c r="AB27">
        <v>1.5713284062073949</v>
      </c>
      <c r="AC27">
        <v>1.5716451358012162</v>
      </c>
      <c r="AD27">
        <v>1.5775507740420895</v>
      </c>
      <c r="AE27">
        <v>1.5847066104802903</v>
      </c>
      <c r="AF27">
        <v>1.5905552910146867</v>
      </c>
      <c r="AG27">
        <v>1.5975044139974888</v>
      </c>
      <c r="AH27">
        <v>1.6164158385356719</v>
      </c>
      <c r="AI27">
        <v>1.6188652109968094</v>
      </c>
      <c r="AJ27">
        <v>1.6206489505384052</v>
      </c>
      <c r="AK27">
        <v>1.6420956780200551</v>
      </c>
      <c r="AL27">
        <v>1.6523537458547501</v>
      </c>
      <c r="AM27">
        <v>1.6736930821265268</v>
      </c>
      <c r="AN27">
        <v>1.68793147496342</v>
      </c>
      <c r="AO27">
        <v>1.7066176030376805</v>
      </c>
      <c r="AP27">
        <v>1.7299704243057581</v>
      </c>
      <c r="AQ27">
        <v>1.7537850264646822</v>
      </c>
      <c r="AR27">
        <v>1.7818045645541185</v>
      </c>
      <c r="AS27">
        <v>1.8144887024095786</v>
      </c>
      <c r="AT27">
        <v>1.8594422890425757</v>
      </c>
      <c r="AU27">
        <v>1.9143367749748896</v>
      </c>
      <c r="AV27">
        <v>1.9389364547648602</v>
      </c>
      <c r="AW27">
        <v>-1</v>
      </c>
    </row>
    <row r="28" spans="1:49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I28">
        <v>2.632497919357276</v>
      </c>
      <c r="J28">
        <v>1.5609256580362463</v>
      </c>
      <c r="K28">
        <v>2.454197509098019</v>
      </c>
      <c r="L28">
        <v>2.3897784296437061</v>
      </c>
      <c r="M28">
        <v>2.2865030538154585</v>
      </c>
      <c r="N28">
        <v>1.0659696758586661</v>
      </c>
      <c r="O28">
        <v>2.2003690029951279</v>
      </c>
      <c r="P28">
        <v>1.7869656358029338</v>
      </c>
      <c r="Q28">
        <v>1.3218457358297027</v>
      </c>
      <c r="R28">
        <v>2.4784637804327181</v>
      </c>
      <c r="S28">
        <v>2.432209299694319</v>
      </c>
      <c r="T28">
        <v>1.6451908215925231</v>
      </c>
      <c r="U28">
        <v>2.419836713616947</v>
      </c>
      <c r="V28">
        <v>1.5815969830727634</v>
      </c>
      <c r="W28">
        <v>1.8483948134895978</v>
      </c>
      <c r="X28">
        <v>0.30046825869652427</v>
      </c>
      <c r="Y28">
        <v>0.77240102871402261</v>
      </c>
      <c r="Z28">
        <v>0.75751030669682506</v>
      </c>
      <c r="AA28">
        <v>0.79267760482764205</v>
      </c>
      <c r="AB28">
        <v>0.76316166340465197</v>
      </c>
      <c r="AC28">
        <v>0.76472214776565595</v>
      </c>
      <c r="AD28">
        <v>0.77055426011581041</v>
      </c>
      <c r="AE28">
        <v>0.77710312522772784</v>
      </c>
      <c r="AF28">
        <v>0.78307887814604971</v>
      </c>
      <c r="AG28">
        <v>0.78968833264743798</v>
      </c>
      <c r="AH28">
        <v>0.8059803415830088</v>
      </c>
      <c r="AI28">
        <v>0.8092194067765639</v>
      </c>
      <c r="AJ28">
        <v>0.81207654716649869</v>
      </c>
      <c r="AK28">
        <v>0.83056060210146265</v>
      </c>
      <c r="AL28">
        <v>0.84041085602253773</v>
      </c>
      <c r="AM28">
        <v>0.86212089331502839</v>
      </c>
      <c r="AN28">
        <v>0.87582634817267413</v>
      </c>
      <c r="AO28">
        <v>0.89365075226139856</v>
      </c>
      <c r="AP28">
        <v>0.91569132506012496</v>
      </c>
      <c r="AQ28">
        <v>0.93851455860766486</v>
      </c>
      <c r="AR28">
        <v>0.96658585604840408</v>
      </c>
      <c r="AS28">
        <v>0.99985274707762084</v>
      </c>
      <c r="AT28">
        <v>1.0438104467175351</v>
      </c>
      <c r="AU28">
        <v>1.1019018765811681</v>
      </c>
      <c r="AV28">
        <v>1.133194083927068</v>
      </c>
      <c r="AW28">
        <v>-1</v>
      </c>
    </row>
    <row r="29" spans="1:49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G29">
        <v>25.679728291906347</v>
      </c>
      <c r="H29">
        <v>-8.2200857795701143</v>
      </c>
      <c r="I29">
        <v>0.39355279082997424</v>
      </c>
      <c r="J29">
        <v>2.4897492769958182E-4</v>
      </c>
      <c r="K29">
        <v>0.44783893020381443</v>
      </c>
      <c r="L29">
        <v>0.13129194919170697</v>
      </c>
      <c r="M29">
        <v>1.1498076170724668E-3</v>
      </c>
      <c r="N29">
        <v>1.1446301711881711E-3</v>
      </c>
      <c r="O29">
        <v>5.4500844534886594</v>
      </c>
      <c r="P29">
        <v>6.867866173840163E-3</v>
      </c>
      <c r="Q29">
        <v>0.736641206702218</v>
      </c>
      <c r="R29">
        <v>3.8299686520493953E-2</v>
      </c>
      <c r="S29">
        <v>0.30530619735764558</v>
      </c>
      <c r="T29">
        <v>0.17240316185961124</v>
      </c>
      <c r="U29">
        <v>1.927822941017672E-2</v>
      </c>
      <c r="V29">
        <v>0.16925719051395002</v>
      </c>
      <c r="W29">
        <v>0.17258429644212164</v>
      </c>
      <c r="X29">
        <v>0.326519908080944</v>
      </c>
      <c r="Y29">
        <v>2.4488051654328748E-2</v>
      </c>
      <c r="Z29">
        <v>1.4339828295835175</v>
      </c>
      <c r="AA29">
        <v>7.2066199384860203</v>
      </c>
      <c r="AB29">
        <v>2.9798430533842679</v>
      </c>
      <c r="AC29">
        <v>0.59920217124975617</v>
      </c>
      <c r="AD29">
        <v>5.4605239738420325E-2</v>
      </c>
      <c r="AE29">
        <v>4.9659735616866953</v>
      </c>
      <c r="AF29">
        <v>-3.2968398446552198</v>
      </c>
      <c r="AG29">
        <v>0.53975752437412461</v>
      </c>
      <c r="AH29">
        <v>-6.3867214264820955</v>
      </c>
      <c r="AI29">
        <v>-9.4696876339100857</v>
      </c>
      <c r="AJ29">
        <v>1.7383894822619124</v>
      </c>
      <c r="AK29">
        <v>-1.5847183724872982</v>
      </c>
      <c r="AL29">
        <v>-2.715365361299066</v>
      </c>
      <c r="AM29">
        <v>2.6449435493069333</v>
      </c>
      <c r="AN29">
        <v>-6.980350452397583</v>
      </c>
      <c r="AO29">
        <v>-7.1681852585685961</v>
      </c>
      <c r="AP29">
        <v>-9.6585930267403466</v>
      </c>
      <c r="AQ29">
        <v>-11.59129302324579</v>
      </c>
      <c r="AR29">
        <v>-11.253900517450129</v>
      </c>
      <c r="AS29">
        <v>-13.884681156649323</v>
      </c>
      <c r="AT29">
        <v>-14.061861117190846</v>
      </c>
      <c r="AU29">
        <v>-18.828545542821637</v>
      </c>
      <c r="AV29">
        <v>-23.735711593341737</v>
      </c>
      <c r="AW29">
        <v>-1</v>
      </c>
    </row>
    <row r="30" spans="1:49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G30">
        <v>25.679728291906347</v>
      </c>
      <c r="H30">
        <v>0.86305703720696547</v>
      </c>
      <c r="I30">
        <v>4.110126125920645E-3</v>
      </c>
      <c r="J30">
        <v>3.0035359283656563E-5</v>
      </c>
      <c r="K30">
        <v>1.3122105170172652E-2</v>
      </c>
      <c r="L30">
        <v>3.4145077644943934E-3</v>
      </c>
      <c r="M30">
        <v>6.4453449688058962E-4</v>
      </c>
      <c r="N30">
        <v>3.0091962149662573E-4</v>
      </c>
      <c r="O30">
        <v>0.47998698648905946</v>
      </c>
      <c r="P30">
        <v>4.7808811166586096E-4</v>
      </c>
      <c r="Q30">
        <v>7.7388416418094019E-2</v>
      </c>
      <c r="R30">
        <v>2.1960852211654748E-3</v>
      </c>
      <c r="S30">
        <v>3.1449070170415351E-2</v>
      </c>
      <c r="T30">
        <v>2.0221266463355449E-2</v>
      </c>
      <c r="U30">
        <v>1.8312603813202316E-3</v>
      </c>
      <c r="V30">
        <v>1.0494579242722197E-2</v>
      </c>
      <c r="W30">
        <v>6.2558588572527796E-3</v>
      </c>
      <c r="X30">
        <v>2.8643834569655434E-2</v>
      </c>
      <c r="Y30">
        <v>1.783416782122182E-3</v>
      </c>
      <c r="Z30">
        <v>1.5754939975496567</v>
      </c>
      <c r="AA30">
        <v>1.6116501539298522</v>
      </c>
      <c r="AB30">
        <v>1.5813600127185687</v>
      </c>
      <c r="AC30">
        <v>1.5829759399306669</v>
      </c>
      <c r="AD30">
        <v>1.589000715296544</v>
      </c>
      <c r="AE30">
        <v>1.5957388096331988</v>
      </c>
      <c r="AF30">
        <v>1.6018625007798524</v>
      </c>
      <c r="AG30">
        <v>1.6086084308489266</v>
      </c>
      <c r="AH30">
        <v>1.6251172656402577</v>
      </c>
      <c r="AI30">
        <v>1.6283794933353057</v>
      </c>
      <c r="AJ30">
        <v>1.6312516497121603</v>
      </c>
      <c r="AK30">
        <v>1.6497120360883126</v>
      </c>
      <c r="AL30">
        <v>1.6594658008793595</v>
      </c>
      <c r="AM30">
        <v>1.6807633323883173</v>
      </c>
      <c r="AN30">
        <v>1.6940705119565371</v>
      </c>
      <c r="AO30">
        <v>1.7112221473779454</v>
      </c>
      <c r="AP30">
        <v>1.7321959933068607</v>
      </c>
      <c r="AQ30">
        <v>1.7536502713314304</v>
      </c>
      <c r="AR30">
        <v>1.7796831874825449</v>
      </c>
      <c r="AS30">
        <v>1.8100497085730094</v>
      </c>
      <c r="AT30">
        <v>1.8494104161945235</v>
      </c>
      <c r="AU30">
        <v>1.9001764929011757</v>
      </c>
      <c r="AV30">
        <v>1.926968560850657</v>
      </c>
      <c r="AW30">
        <v>-1</v>
      </c>
    </row>
    <row r="31" spans="1:49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I31">
        <v>2.3300112115830589</v>
      </c>
      <c r="J31">
        <v>1.4560782516615436</v>
      </c>
      <c r="K31">
        <v>2.2400186410329366</v>
      </c>
      <c r="L31">
        <v>2.1614735488653607</v>
      </c>
      <c r="M31">
        <v>2.0792474389486335</v>
      </c>
      <c r="N31">
        <v>1.0327129804098467</v>
      </c>
      <c r="O31">
        <v>2.019151769255358</v>
      </c>
      <c r="P31">
        <v>1.6926600170454482</v>
      </c>
      <c r="Q31">
        <v>1.2763909133889013</v>
      </c>
      <c r="R31">
        <v>2.247790182356824</v>
      </c>
      <c r="S31">
        <v>2.1245332437274485</v>
      </c>
      <c r="T31">
        <v>1.5734298948272514</v>
      </c>
      <c r="U31">
        <v>2.2040346112691633</v>
      </c>
      <c r="V31">
        <v>1.4776069012436621</v>
      </c>
      <c r="W31">
        <v>1.7106510862542925</v>
      </c>
      <c r="X31">
        <v>0.28360065868532075</v>
      </c>
      <c r="Y31">
        <v>0.71005725092383842</v>
      </c>
      <c r="Z31">
        <v>0.74048482123285775</v>
      </c>
      <c r="AA31">
        <v>0.77423567192425324</v>
      </c>
      <c r="AB31">
        <v>0.74778615010669369</v>
      </c>
      <c r="AC31">
        <v>0.75032232696900092</v>
      </c>
      <c r="AD31">
        <v>0.75611120698552869</v>
      </c>
      <c r="AE31">
        <v>0.76219369792951153</v>
      </c>
      <c r="AF31">
        <v>0.76819854524507436</v>
      </c>
      <c r="AG31">
        <v>0.77449049298814265</v>
      </c>
      <c r="AH31">
        <v>0.78846015102052835</v>
      </c>
      <c r="AI31">
        <v>0.79225430921901063</v>
      </c>
      <c r="AJ31">
        <v>0.79584266442219898</v>
      </c>
      <c r="AK31">
        <v>0.81135321959196693</v>
      </c>
      <c r="AL31">
        <v>0.82049630573719479</v>
      </c>
      <c r="AM31">
        <v>0.84144698738373691</v>
      </c>
      <c r="AN31">
        <v>0.85392973656917359</v>
      </c>
      <c r="AO31">
        <v>0.86987645600761332</v>
      </c>
      <c r="AP31">
        <v>0.8891793794448567</v>
      </c>
      <c r="AQ31">
        <v>0.90918110646051054</v>
      </c>
      <c r="AR31">
        <v>0.93442792679092757</v>
      </c>
      <c r="AS31">
        <v>0.96431948326452799</v>
      </c>
      <c r="AT31">
        <v>1.001502937249781</v>
      </c>
      <c r="AU31">
        <v>1.0535392802023635</v>
      </c>
      <c r="AV31">
        <v>1.0852529730188771</v>
      </c>
      <c r="AW31">
        <v>-1</v>
      </c>
    </row>
    <row r="32" spans="1:49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G32">
        <v>26.079601521822664</v>
      </c>
      <c r="H32">
        <v>-8.409860402245247</v>
      </c>
      <c r="I32">
        <v>0.37707869964879293</v>
      </c>
      <c r="J32">
        <v>2.4880470927219543E-4</v>
      </c>
      <c r="K32">
        <v>0.45239223980251392</v>
      </c>
      <c r="L32">
        <v>0.12966997042401573</v>
      </c>
      <c r="M32">
        <v>1.2659984242404585E-3</v>
      </c>
      <c r="N32">
        <v>1.2108264230327873E-3</v>
      </c>
      <c r="O32">
        <v>5.6886371999041474</v>
      </c>
      <c r="P32">
        <v>7.129346075528337E-3</v>
      </c>
      <c r="Q32">
        <v>0.7693329587376464</v>
      </c>
      <c r="R32">
        <v>3.9896530718851034E-2</v>
      </c>
      <c r="S32">
        <v>0.33560566471762121</v>
      </c>
      <c r="T32">
        <v>0.17767910494887898</v>
      </c>
      <c r="U32">
        <v>2.0812879476747145E-2</v>
      </c>
      <c r="V32">
        <v>0.16752440381263295</v>
      </c>
      <c r="W32">
        <v>0.17427256402040611</v>
      </c>
      <c r="X32">
        <v>0.30506759881113305</v>
      </c>
      <c r="Y32">
        <v>2.2823579753082617E-2</v>
      </c>
      <c r="Z32">
        <v>1.3107753904224662</v>
      </c>
      <c r="AA32">
        <v>6.9339738689030588</v>
      </c>
      <c r="AB32">
        <v>2.7306331536591508</v>
      </c>
      <c r="AC32">
        <v>0.35463146465641426</v>
      </c>
      <c r="AD32">
        <v>-1.8499738041043987E-3</v>
      </c>
      <c r="AE32">
        <v>4.6892478211087285</v>
      </c>
      <c r="AF32">
        <v>-3.1883361508955161</v>
      </c>
      <c r="AG32">
        <v>0.53638751647175298</v>
      </c>
      <c r="AH32">
        <v>-6.3388163597811653</v>
      </c>
      <c r="AI32">
        <v>-9.2834713724905953</v>
      </c>
      <c r="AJ32">
        <v>1.830501297897539</v>
      </c>
      <c r="AK32">
        <v>-1.242833220978927</v>
      </c>
      <c r="AL32">
        <v>-2.1721375872588733</v>
      </c>
      <c r="AM32">
        <v>3.1054964726952949</v>
      </c>
      <c r="AN32">
        <v>-6.415702272616473</v>
      </c>
      <c r="AO32">
        <v>-6.6274776137886313</v>
      </c>
      <c r="AP32">
        <v>-9.1220764504021474</v>
      </c>
      <c r="AQ32">
        <v>-11.015855708369106</v>
      </c>
      <c r="AR32">
        <v>-10.494067106157983</v>
      </c>
      <c r="AS32">
        <v>-13.165459303042413</v>
      </c>
      <c r="AT32">
        <v>-13.229495769186308</v>
      </c>
      <c r="AU32">
        <v>-17.641068575192197</v>
      </c>
      <c r="AV32">
        <v>-22.14361707200894</v>
      </c>
      <c r="AW32">
        <v>-1</v>
      </c>
    </row>
    <row r="33" spans="1:49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G33">
        <v>26.079601521822664</v>
      </c>
      <c r="H33">
        <v>0.86164897819703079</v>
      </c>
      <c r="I33">
        <v>3.9269978481004273E-3</v>
      </c>
      <c r="J33">
        <v>2.9460804781312168E-5</v>
      </c>
      <c r="K33">
        <v>1.2731662045827557E-2</v>
      </c>
      <c r="L33">
        <v>3.2978794455569456E-3</v>
      </c>
      <c r="M33">
        <v>6.2420017848976734E-4</v>
      </c>
      <c r="N33">
        <v>3.0080041197527707E-4</v>
      </c>
      <c r="O33">
        <v>0.46695680919647287</v>
      </c>
      <c r="P33">
        <v>4.7254724874877882E-4</v>
      </c>
      <c r="Q33">
        <v>7.723034086982758E-2</v>
      </c>
      <c r="R33">
        <v>2.1239599000722198E-3</v>
      </c>
      <c r="S33">
        <v>2.9850363895642298E-2</v>
      </c>
      <c r="T33">
        <v>2.0083270552276915E-2</v>
      </c>
      <c r="U33">
        <v>1.7749118998360582E-3</v>
      </c>
      <c r="V33">
        <v>1.030165733343247E-2</v>
      </c>
      <c r="W33">
        <v>6.111964414025858E-3</v>
      </c>
      <c r="X33">
        <v>2.8261551592565128E-2</v>
      </c>
      <c r="Y33">
        <v>1.7365553796763807E-3</v>
      </c>
      <c r="Z33">
        <v>1.5819439327537774</v>
      </c>
      <c r="AA33">
        <v>1.6175942533452221</v>
      </c>
      <c r="AB33">
        <v>1.5897239439317978</v>
      </c>
      <c r="AC33">
        <v>1.5924175003095316</v>
      </c>
      <c r="AD33">
        <v>1.598548599913032</v>
      </c>
      <c r="AE33">
        <v>1.6049654346414124</v>
      </c>
      <c r="AF33">
        <v>1.6112752904660614</v>
      </c>
      <c r="AG33">
        <v>1.6178604275819006</v>
      </c>
      <c r="AH33">
        <v>1.6323860746943817</v>
      </c>
      <c r="AI33">
        <v>1.6363089729433429</v>
      </c>
      <c r="AJ33">
        <v>1.6400104512075506</v>
      </c>
      <c r="AK33">
        <v>1.6559148040576814</v>
      </c>
      <c r="AL33">
        <v>1.6652188633673068</v>
      </c>
      <c r="AM33">
        <v>1.6863448350611603</v>
      </c>
      <c r="AN33">
        <v>1.6988071318065943</v>
      </c>
      <c r="AO33">
        <v>1.7145959560445785</v>
      </c>
      <c r="AP33">
        <v>1.7335153762023086</v>
      </c>
      <c r="AQ33">
        <v>1.7529043062935106</v>
      </c>
      <c r="AR33">
        <v>1.7770756317487382</v>
      </c>
      <c r="AS33">
        <v>1.8052754556863306</v>
      </c>
      <c r="AT33">
        <v>1.8397513087647117</v>
      </c>
      <c r="AU33">
        <v>1.8869412262133693</v>
      </c>
      <c r="AV33">
        <v>1.9151310564075272</v>
      </c>
      <c r="AW33">
        <v>-1</v>
      </c>
    </row>
    <row r="34" spans="1:49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9.9999999999999992E-2</v>
      </c>
      <c r="I34">
        <v>2.0787624988891658</v>
      </c>
      <c r="J34">
        <v>1.3644830581445893</v>
      </c>
      <c r="K34">
        <v>2.0548352941364727</v>
      </c>
      <c r="L34">
        <v>1.9663897964943808</v>
      </c>
      <c r="M34">
        <v>1.9019193920992823</v>
      </c>
      <c r="N34">
        <v>1.0016425189534808</v>
      </c>
      <c r="O34">
        <v>1.8628627303092073</v>
      </c>
      <c r="P34">
        <v>1.606677653283562</v>
      </c>
      <c r="Q34">
        <v>1.2337294534659051</v>
      </c>
      <c r="R34">
        <v>2.049738920480686</v>
      </c>
      <c r="S34">
        <v>1.8751259466539345</v>
      </c>
      <c r="T34">
        <v>1.5067631210293744</v>
      </c>
      <c r="U34">
        <v>2.0178701918240689</v>
      </c>
      <c r="V34">
        <v>1.3860351410315337</v>
      </c>
      <c r="W34">
        <v>1.5905025072252521</v>
      </c>
      <c r="X34">
        <v>0.26896126051171149</v>
      </c>
      <c r="Y34">
        <v>0.65640973721184104</v>
      </c>
      <c r="Z34">
        <v>0.72451904090402275</v>
      </c>
      <c r="AA34">
        <v>0.75687050585235671</v>
      </c>
      <c r="AB34">
        <v>0.73311826019413284</v>
      </c>
      <c r="AC34">
        <v>0.73642428253620706</v>
      </c>
      <c r="AD34">
        <v>0.74216447135146779</v>
      </c>
      <c r="AE34">
        <v>0.74787225582357408</v>
      </c>
      <c r="AF34">
        <v>0.75385147587237489</v>
      </c>
      <c r="AG34">
        <v>0.75987328753293659</v>
      </c>
      <c r="AH34">
        <v>0.77194953452742887</v>
      </c>
      <c r="AI34">
        <v>0.77616156472654707</v>
      </c>
      <c r="AJ34">
        <v>0.78026868508144176</v>
      </c>
      <c r="AK34">
        <v>0.79330742800274967</v>
      </c>
      <c r="AL34">
        <v>0.80183209781003695</v>
      </c>
      <c r="AM34">
        <v>0.82198688740534875</v>
      </c>
      <c r="AN34">
        <v>0.83339796319608328</v>
      </c>
      <c r="AO34">
        <v>0.84772669860710648</v>
      </c>
      <c r="AP34">
        <v>0.86472474658715381</v>
      </c>
      <c r="AQ34">
        <v>0.8823369487096695</v>
      </c>
      <c r="AR34">
        <v>0.90508464481294804</v>
      </c>
      <c r="AS34">
        <v>0.93199144669449019</v>
      </c>
      <c r="AT34">
        <v>0.96350687211579777</v>
      </c>
      <c r="AU34">
        <v>1.0104363473610993</v>
      </c>
      <c r="AV34">
        <v>1.0419317841923001</v>
      </c>
      <c r="AW34">
        <v>-1</v>
      </c>
    </row>
    <row r="35" spans="1:49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9.9999999999999992E-2</v>
      </c>
      <c r="G35">
        <v>26.452346357067928</v>
      </c>
      <c r="H35">
        <v>-8.5837432390227342</v>
      </c>
      <c r="I35">
        <v>0.36248395267390099</v>
      </c>
      <c r="J35">
        <v>2.4863164813828742E-4</v>
      </c>
      <c r="K35">
        <v>0.45560711698654915</v>
      </c>
      <c r="L35">
        <v>0.12814848056605599</v>
      </c>
      <c r="M35">
        <v>1.4004185197520967E-3</v>
      </c>
      <c r="N35">
        <v>1.2748983406770137E-3</v>
      </c>
      <c r="O35">
        <v>5.9079444269367061</v>
      </c>
      <c r="P35">
        <v>7.3685401886756912E-3</v>
      </c>
      <c r="Q35">
        <v>0.79906967881757418</v>
      </c>
      <c r="R35">
        <v>4.1277266951366604E-2</v>
      </c>
      <c r="S35">
        <v>0.36190084888156743</v>
      </c>
      <c r="T35">
        <v>0.18293118347897055</v>
      </c>
      <c r="U35">
        <v>2.2177268456030866E-2</v>
      </c>
      <c r="V35">
        <v>0.16588196348953629</v>
      </c>
      <c r="W35">
        <v>0.1756655375939416</v>
      </c>
      <c r="X35">
        <v>0.28565994795528982</v>
      </c>
      <c r="Y35">
        <v>2.1333349944132034E-2</v>
      </c>
      <c r="Z35">
        <v>1.2014216035014529</v>
      </c>
      <c r="AA35">
        <v>6.6789867130543179</v>
      </c>
      <c r="AB35">
        <v>2.5087626281316195</v>
      </c>
      <c r="AC35">
        <v>0.14647906180053363</v>
      </c>
      <c r="AD35">
        <v>-4.2276498382422693E-2</v>
      </c>
      <c r="AE35">
        <v>4.4529484253051805</v>
      </c>
      <c r="AF35">
        <v>-3.0857154561380717</v>
      </c>
      <c r="AG35">
        <v>0.53817239895435198</v>
      </c>
      <c r="AH35">
        <v>-6.2789348036993111</v>
      </c>
      <c r="AI35">
        <v>-9.101338469161961</v>
      </c>
      <c r="AJ35">
        <v>1.9165552323223685</v>
      </c>
      <c r="AK35">
        <v>-0.94083867991826486</v>
      </c>
      <c r="AL35">
        <v>-1.6949104525822336</v>
      </c>
      <c r="AM35">
        <v>3.5027734095538356</v>
      </c>
      <c r="AN35">
        <v>-5.9186831821493779</v>
      </c>
      <c r="AO35">
        <v>-6.1512634510882993</v>
      </c>
      <c r="AP35">
        <v>-8.647422080794458</v>
      </c>
      <c r="AQ35">
        <v>-10.510391211086239</v>
      </c>
      <c r="AR35">
        <v>-9.8326344649918749</v>
      </c>
      <c r="AS35">
        <v>-12.538948716373133</v>
      </c>
      <c r="AT35">
        <v>-12.51034214875223</v>
      </c>
      <c r="AU35">
        <v>-16.609202535973168</v>
      </c>
      <c r="AV35">
        <v>-20.744507920338783</v>
      </c>
      <c r="AW35">
        <v>-1</v>
      </c>
    </row>
    <row r="36" spans="1:49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9.9999999999999992E-2</v>
      </c>
      <c r="G36">
        <v>26.452346357067928</v>
      </c>
      <c r="H36">
        <v>0.86021456433329202</v>
      </c>
      <c r="I36">
        <v>3.7622473400358886E-3</v>
      </c>
      <c r="J36">
        <v>2.8926745304931372E-5</v>
      </c>
      <c r="K36">
        <v>1.2368329404774113E-2</v>
      </c>
      <c r="L36">
        <v>3.1904935316161578E-3</v>
      </c>
      <c r="M36">
        <v>6.0552224631733138E-4</v>
      </c>
      <c r="N36">
        <v>3.0047492389858384E-4</v>
      </c>
      <c r="O36">
        <v>0.45493139314932851</v>
      </c>
      <c r="P36">
        <v>4.6696894224822899E-4</v>
      </c>
      <c r="Q36">
        <v>7.7013935241417975E-2</v>
      </c>
      <c r="R36">
        <v>2.0572210100262825E-3</v>
      </c>
      <c r="S36">
        <v>2.8444371038503537E-2</v>
      </c>
      <c r="T36">
        <v>1.9934093014099832E-2</v>
      </c>
      <c r="U36">
        <v>1.7225722937938791E-3</v>
      </c>
      <c r="V36">
        <v>1.0119941783559988E-2</v>
      </c>
      <c r="W36">
        <v>5.9776505990630632E-3</v>
      </c>
      <c r="X36">
        <v>2.7915827031666937E-2</v>
      </c>
      <c r="Y36">
        <v>1.6935292848654798E-3</v>
      </c>
      <c r="Z36">
        <v>1.5871616374604678</v>
      </c>
      <c r="AA36">
        <v>1.622209897864809</v>
      </c>
      <c r="AB36">
        <v>1.5965527584329602</v>
      </c>
      <c r="AC36">
        <v>1.6001485642904143</v>
      </c>
      <c r="AD36">
        <v>1.6063727788510032</v>
      </c>
      <c r="AE36">
        <v>1.6125380351249523</v>
      </c>
      <c r="AF36">
        <v>1.6189713029731385</v>
      </c>
      <c r="AG36">
        <v>1.6254246620061426</v>
      </c>
      <c r="AH36">
        <v>1.6382897378680321</v>
      </c>
      <c r="AI36">
        <v>1.6427532022571658</v>
      </c>
      <c r="AJ36">
        <v>1.6470938469161851</v>
      </c>
      <c r="AK36">
        <v>1.6607987772116415</v>
      </c>
      <c r="AL36">
        <v>1.6696981835464477</v>
      </c>
      <c r="AM36">
        <v>1.6905526500041637</v>
      </c>
      <c r="AN36">
        <v>1.7022465921134466</v>
      </c>
      <c r="AO36">
        <v>1.7168177178462252</v>
      </c>
      <c r="AP36">
        <v>1.7339445296201765</v>
      </c>
      <c r="AQ36">
        <v>1.7515135001937814</v>
      </c>
      <c r="AR36">
        <v>1.7739478748752513</v>
      </c>
      <c r="AS36">
        <v>1.8001231595252427</v>
      </c>
      <c r="AT36">
        <v>1.8303058353300581</v>
      </c>
      <c r="AU36">
        <v>1.8743501968869689</v>
      </c>
      <c r="AV36">
        <v>1.9033379162869259</v>
      </c>
      <c r="AW36">
        <v>-1</v>
      </c>
    </row>
    <row r="37" spans="1:49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0.10999999999999999</v>
      </c>
      <c r="I37">
        <v>1.867607603464555</v>
      </c>
      <c r="J37">
        <v>1.2837860423891081</v>
      </c>
      <c r="K37">
        <v>1.8933412740874196</v>
      </c>
      <c r="L37">
        <v>1.7982459265915569</v>
      </c>
      <c r="M37">
        <v>1.7486837358009104</v>
      </c>
      <c r="N37">
        <v>0.97249901291614294</v>
      </c>
      <c r="O37">
        <v>1.7267613791650684</v>
      </c>
      <c r="P37">
        <v>1.5279413970617577</v>
      </c>
      <c r="Q37">
        <v>1.1935650415317189</v>
      </c>
      <c r="R37">
        <v>1.8782810263850096</v>
      </c>
      <c r="S37">
        <v>1.6698644735223347</v>
      </c>
      <c r="T37">
        <v>1.4446444538697722</v>
      </c>
      <c r="U37">
        <v>1.8559723629027882</v>
      </c>
      <c r="V37">
        <v>1.3048331523568972</v>
      </c>
      <c r="W37">
        <v>1.4848759489275385</v>
      </c>
      <c r="X37">
        <v>0.25612768342885966</v>
      </c>
      <c r="Y37">
        <v>0.60981496440049332</v>
      </c>
      <c r="Z37">
        <v>0.70944790761505339</v>
      </c>
      <c r="AA37">
        <v>0.74042737667221836</v>
      </c>
      <c r="AB37">
        <v>0.71907298671989617</v>
      </c>
      <c r="AC37">
        <v>0.72298954313905472</v>
      </c>
      <c r="AD37">
        <v>0.72867573402996988</v>
      </c>
      <c r="AE37">
        <v>0.73407624417038708</v>
      </c>
      <c r="AF37">
        <v>0.73999440675848493</v>
      </c>
      <c r="AG37">
        <v>0.74578108573529212</v>
      </c>
      <c r="AH37">
        <v>0.75629306498023396</v>
      </c>
      <c r="AI37">
        <v>0.76081820009571233</v>
      </c>
      <c r="AJ37">
        <v>0.76529188319704178</v>
      </c>
      <c r="AK37">
        <v>0.77626267694120832</v>
      </c>
      <c r="AL37">
        <v>0.78424177766200864</v>
      </c>
      <c r="AM37">
        <v>0.80358499861657318</v>
      </c>
      <c r="AN37">
        <v>0.81405200862698035</v>
      </c>
      <c r="AO37">
        <v>0.82697640442342779</v>
      </c>
      <c r="AP37">
        <v>0.84201391295596473</v>
      </c>
      <c r="AQ37">
        <v>0.8575851981582171</v>
      </c>
      <c r="AR37">
        <v>0.87811617382298479</v>
      </c>
      <c r="AS37">
        <v>0.90237280499365879</v>
      </c>
      <c r="AT37">
        <v>0.9291063852426521</v>
      </c>
      <c r="AU37">
        <v>0.97166629931333404</v>
      </c>
      <c r="AV37">
        <v>1.0025164205370194</v>
      </c>
      <c r="AW37">
        <v>-1</v>
      </c>
    </row>
    <row r="38" spans="1:49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0.10999999999999999</v>
      </c>
      <c r="G38">
        <v>26.800467677869509</v>
      </c>
      <c r="H38">
        <v>-8.7428773230072014</v>
      </c>
      <c r="I38">
        <v>0.34945361738933678</v>
      </c>
      <c r="J38">
        <v>2.4846560456932517E-4</v>
      </c>
      <c r="K38">
        <v>0.45778433190864032</v>
      </c>
      <c r="L38">
        <v>0.12671626065020913</v>
      </c>
      <c r="M38">
        <v>1.5467805595361967E-3</v>
      </c>
      <c r="N38">
        <v>1.3367727583485022E-3</v>
      </c>
      <c r="O38">
        <v>6.1100560672915138</v>
      </c>
      <c r="P38">
        <v>7.5879417219317661E-3</v>
      </c>
      <c r="Q38">
        <v>0.82629510766501191</v>
      </c>
      <c r="R38">
        <v>4.247960177940422E-2</v>
      </c>
      <c r="S38">
        <v>0.38496823714492534</v>
      </c>
      <c r="T38">
        <v>0.18812470496807107</v>
      </c>
      <c r="U38">
        <v>2.3397043049460987E-2</v>
      </c>
      <c r="V38">
        <v>0.16432792568982518</v>
      </c>
      <c r="W38">
        <v>0.17681013617814242</v>
      </c>
      <c r="X38">
        <v>0.26799699433574597</v>
      </c>
      <c r="Y38">
        <v>1.9990723434194085E-2</v>
      </c>
      <c r="Z38">
        <v>1.1042257157771882</v>
      </c>
      <c r="AA38">
        <v>6.4406564890903137</v>
      </c>
      <c r="AB38">
        <v>2.3104777118131024</v>
      </c>
      <c r="AC38">
        <v>-3.1692588910916114E-2</v>
      </c>
      <c r="AD38">
        <v>-7.0275569505042407E-2</v>
      </c>
      <c r="AE38">
        <v>4.2493003915507215</v>
      </c>
      <c r="AF38">
        <v>-2.9885282446909072</v>
      </c>
      <c r="AG38">
        <v>0.54370659744745475</v>
      </c>
      <c r="AH38">
        <v>-6.2107386574446322</v>
      </c>
      <c r="AI38">
        <v>-8.9240817669826935</v>
      </c>
      <c r="AJ38">
        <v>1.9971781306435503</v>
      </c>
      <c r="AK38">
        <v>-0.67277937696015877</v>
      </c>
      <c r="AL38">
        <v>-1.2732569731662764</v>
      </c>
      <c r="AM38">
        <v>3.8470564126686457</v>
      </c>
      <c r="AN38">
        <v>-5.478383994003007</v>
      </c>
      <c r="AO38">
        <v>-5.7291616633282327</v>
      </c>
      <c r="AP38">
        <v>-8.2248238834949863</v>
      </c>
      <c r="AQ38">
        <v>-10.063161221410857</v>
      </c>
      <c r="AR38">
        <v>-9.2525290987686066</v>
      </c>
      <c r="AS38">
        <v>-11.988817456212045</v>
      </c>
      <c r="AT38">
        <v>-11.883908890509469</v>
      </c>
      <c r="AU38">
        <v>-15.705338743148939</v>
      </c>
      <c r="AV38">
        <v>-19.505376976205206</v>
      </c>
      <c r="AW38">
        <v>-1</v>
      </c>
    </row>
    <row r="39" spans="1:49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0.10999999999999999</v>
      </c>
      <c r="G39">
        <v>26.800467677869509</v>
      </c>
      <c r="H39">
        <v>0.85873808789231287</v>
      </c>
      <c r="I39">
        <v>3.6129828151355791E-3</v>
      </c>
      <c r="J39">
        <v>2.8427586835683333E-5</v>
      </c>
      <c r="K39">
        <v>1.2028602084020882E-2</v>
      </c>
      <c r="L39">
        <v>3.0911905509644726E-3</v>
      </c>
      <c r="M39">
        <v>5.8825802101673981E-4</v>
      </c>
      <c r="N39">
        <v>2.9996778395932345E-4</v>
      </c>
      <c r="O39">
        <v>0.44376169875510618</v>
      </c>
      <c r="P39">
        <v>4.613761505267684E-4</v>
      </c>
      <c r="Q39">
        <v>7.6746851213251685E-2</v>
      </c>
      <c r="R39">
        <v>1.9952169936282202E-3</v>
      </c>
      <c r="S39">
        <v>2.719567848339537E-2</v>
      </c>
      <c r="T39">
        <v>1.9775735684031012E-2</v>
      </c>
      <c r="U39">
        <v>1.6737661086171645E-3</v>
      </c>
      <c r="V39">
        <v>9.9482469366572526E-3</v>
      </c>
      <c r="W39">
        <v>5.8517613472056302E-3</v>
      </c>
      <c r="X39">
        <v>2.7600189627227482E-2</v>
      </c>
      <c r="Y39">
        <v>1.6537978173252568E-3</v>
      </c>
      <c r="Z39">
        <v>1.5912363245747128</v>
      </c>
      <c r="AA39">
        <v>1.6256073798423014</v>
      </c>
      <c r="AB39">
        <v>1.6019941106511253</v>
      </c>
      <c r="AC39">
        <v>1.6063509562728566</v>
      </c>
      <c r="AD39">
        <v>1.612655424409247</v>
      </c>
      <c r="AE39">
        <v>1.6186204128876138</v>
      </c>
      <c r="AF39">
        <v>1.6251320178871969</v>
      </c>
      <c r="AG39">
        <v>1.6314738252895105</v>
      </c>
      <c r="AH39">
        <v>1.6429316163323178</v>
      </c>
      <c r="AI39">
        <v>1.6478393699065992</v>
      </c>
      <c r="AJ39">
        <v>1.6526769947178068</v>
      </c>
      <c r="AK39">
        <v>1.6644807658427749</v>
      </c>
      <c r="AL39">
        <v>1.6730133835980556</v>
      </c>
      <c r="AM39">
        <v>1.6935200336074578</v>
      </c>
      <c r="AN39">
        <v>1.7045137316895425</v>
      </c>
      <c r="AO39">
        <v>1.7179914072235896</v>
      </c>
      <c r="AP39">
        <v>1.733540777862246</v>
      </c>
      <c r="AQ39">
        <v>1.7494964534941069</v>
      </c>
      <c r="AR39">
        <v>1.7703144586238642</v>
      </c>
      <c r="AS39">
        <v>1.7945990246330676</v>
      </c>
      <c r="AT39">
        <v>1.8209882795515051</v>
      </c>
      <c r="AU39">
        <v>1.862228625854583</v>
      </c>
      <c r="AV39">
        <v>1.8915602350526717</v>
      </c>
      <c r="AW39">
        <v>-1</v>
      </c>
    </row>
    <row r="40" spans="1:49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0.11999999999999998</v>
      </c>
      <c r="I40">
        <v>1.6883044221926562</v>
      </c>
      <c r="J40">
        <v>1.212153748796545</v>
      </c>
      <c r="K40">
        <v>1.7514443894730507</v>
      </c>
      <c r="L40">
        <v>1.6521958914567763</v>
      </c>
      <c r="M40">
        <v>1.6151163571108471</v>
      </c>
      <c r="N40">
        <v>0.9450693251418506</v>
      </c>
      <c r="O40">
        <v>1.6072308483903956</v>
      </c>
      <c r="P40">
        <v>1.4555618222742848</v>
      </c>
      <c r="Q40">
        <v>1.1556515125930684</v>
      </c>
      <c r="R40">
        <v>1.7287381757020381</v>
      </c>
      <c r="S40">
        <v>1.4986951165285993</v>
      </c>
      <c r="T40">
        <v>1.386612264962058</v>
      </c>
      <c r="U40">
        <v>1.7141575283030486</v>
      </c>
      <c r="V40">
        <v>1.2323691058342603</v>
      </c>
      <c r="W40">
        <v>1.3913631524972752</v>
      </c>
      <c r="X40">
        <v>0.24477762947903098</v>
      </c>
      <c r="Y40">
        <v>0.56901502681609917</v>
      </c>
      <c r="Z40">
        <v>0.69514610316659797</v>
      </c>
      <c r="AA40">
        <v>0.72478827581578675</v>
      </c>
      <c r="AB40">
        <v>0.70558377369532843</v>
      </c>
      <c r="AC40">
        <v>0.7099857808665998</v>
      </c>
      <c r="AD40">
        <v>0.71561314361458783</v>
      </c>
      <c r="AE40">
        <v>0.72075696437962966</v>
      </c>
      <c r="AF40">
        <v>0.72659128376444582</v>
      </c>
      <c r="AG40">
        <v>0.73216938864218872</v>
      </c>
      <c r="AH40">
        <v>0.74137418106512121</v>
      </c>
      <c r="AI40">
        <v>0.74613137438817723</v>
      </c>
      <c r="AJ40">
        <v>0.75086092324622145</v>
      </c>
      <c r="AK40">
        <v>0.76009196812744917</v>
      </c>
      <c r="AL40">
        <v>0.76758608314746979</v>
      </c>
      <c r="AM40">
        <v>0.7861167407387718</v>
      </c>
      <c r="AN40">
        <v>0.79574820326926798</v>
      </c>
      <c r="AO40">
        <v>0.80744593335848203</v>
      </c>
      <c r="AP40">
        <v>0.82080106725911339</v>
      </c>
      <c r="AQ40">
        <v>0.83461615625016816</v>
      </c>
      <c r="AR40">
        <v>0.85317560912956159</v>
      </c>
      <c r="AS40">
        <v>0.87507056640943337</v>
      </c>
      <c r="AT40">
        <v>0.89774052425265294</v>
      </c>
      <c r="AU40">
        <v>0.9365142183869789</v>
      </c>
      <c r="AV40">
        <v>0.96643902717970886</v>
      </c>
      <c r="AW40">
        <v>-1</v>
      </c>
    </row>
    <row r="41" spans="1:49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0.11999999999999998</v>
      </c>
      <c r="G41">
        <v>27.126364746777565</v>
      </c>
      <c r="H41">
        <v>-8.8882769283010816</v>
      </c>
      <c r="I41">
        <v>0.33774034606826464</v>
      </c>
      <c r="J41">
        <v>2.4831179256379181E-4</v>
      </c>
      <c r="K41">
        <v>0.45915010366285713</v>
      </c>
      <c r="L41">
        <v>0.125364097126927</v>
      </c>
      <c r="M41">
        <v>1.7005993955229236E-3</v>
      </c>
      <c r="N41">
        <v>1.3964209023694079E-3</v>
      </c>
      <c r="O41">
        <v>6.2968001056287513</v>
      </c>
      <c r="P41">
        <v>7.7896923587159536E-3</v>
      </c>
      <c r="Q41">
        <v>0.85136265104690034</v>
      </c>
      <c r="R41">
        <v>4.3533038553649782E-2</v>
      </c>
      <c r="S41">
        <v>0.40539061919711838</v>
      </c>
      <c r="T41">
        <v>0.19323561252658183</v>
      </c>
      <c r="U41">
        <v>2.4492992768975392E-2</v>
      </c>
      <c r="V41">
        <v>0.16285889912612281</v>
      </c>
      <c r="W41">
        <v>0.17774461272833544</v>
      </c>
      <c r="X41">
        <v>0.25183575438998423</v>
      </c>
      <c r="Y41">
        <v>1.8774245590641166E-2</v>
      </c>
      <c r="Z41">
        <v>1.0176828927424169</v>
      </c>
      <c r="AA41">
        <v>6.2178515040104783</v>
      </c>
      <c r="AB41">
        <v>2.1326369422971823</v>
      </c>
      <c r="AC41">
        <v>-0.18492262463366116</v>
      </c>
      <c r="AD41">
        <v>-8.8547971622242067E-2</v>
      </c>
      <c r="AE41">
        <v>4.0723640124136882</v>
      </c>
      <c r="AF41">
        <v>-2.8963449295068782</v>
      </c>
      <c r="AG41">
        <v>0.55198516680293686</v>
      </c>
      <c r="AH41">
        <v>-6.1368243154633424</v>
      </c>
      <c r="AI41">
        <v>-8.7520830630134814</v>
      </c>
      <c r="AJ41">
        <v>2.0728554482380193</v>
      </c>
      <c r="AK41">
        <v>-0.43382701019660513</v>
      </c>
      <c r="AL41">
        <v>-0.8988405588006898</v>
      </c>
      <c r="AM41">
        <v>4.1465472166401547</v>
      </c>
      <c r="AN41">
        <v>-5.0861177830348643</v>
      </c>
      <c r="AO41">
        <v>-5.3528859631597268</v>
      </c>
      <c r="AP41">
        <v>-7.8463976932731585</v>
      </c>
      <c r="AQ41">
        <v>-9.6648381781049864</v>
      </c>
      <c r="AR41">
        <v>-8.7403234317007978</v>
      </c>
      <c r="AS41">
        <v>-11.502242908849068</v>
      </c>
      <c r="AT41">
        <v>-11.334186489853209</v>
      </c>
      <c r="AU41">
        <v>-14.907868835697112</v>
      </c>
      <c r="AV41">
        <v>-18.400356314691624</v>
      </c>
      <c r="AW41">
        <v>-1</v>
      </c>
    </row>
    <row r="42" spans="1:49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0.11999999999999998</v>
      </c>
      <c r="G42">
        <v>27.126364746777565</v>
      </c>
      <c r="H42">
        <v>0.85721907100538564</v>
      </c>
      <c r="I42">
        <v>3.4769438930402144E-3</v>
      </c>
      <c r="J42">
        <v>2.7959007388673797E-5</v>
      </c>
      <c r="K42">
        <v>1.170976306629129E-2</v>
      </c>
      <c r="L42">
        <v>2.9990328849908293E-3</v>
      </c>
      <c r="M42">
        <v>5.722204233437043E-4</v>
      </c>
      <c r="N42">
        <v>2.9930301251774005E-4</v>
      </c>
      <c r="O42">
        <v>0.43333324212345564</v>
      </c>
      <c r="P42">
        <v>4.5579162908456692E-4</v>
      </c>
      <c r="Q42">
        <v>7.6436394195458238E-2</v>
      </c>
      <c r="R42">
        <v>1.9374195825601385E-3</v>
      </c>
      <c r="S42">
        <v>2.6077452081364298E-2</v>
      </c>
      <c r="T42">
        <v>1.9610059191139166E-2</v>
      </c>
      <c r="U42">
        <v>1.6281094868034229E-3</v>
      </c>
      <c r="V42">
        <v>9.7856277562971793E-3</v>
      </c>
      <c r="W42">
        <v>5.7333835068093713E-3</v>
      </c>
      <c r="X42">
        <v>2.7309823403623597E-2</v>
      </c>
      <c r="Y42">
        <v>1.6169420965031686E-3</v>
      </c>
      <c r="Z42">
        <v>1.594269357364152</v>
      </c>
      <c r="AA42">
        <v>1.6279056569477197</v>
      </c>
      <c r="AB42">
        <v>1.606193799132138</v>
      </c>
      <c r="AC42">
        <v>1.6111963823135889</v>
      </c>
      <c r="AD42">
        <v>1.6175689687138068</v>
      </c>
      <c r="AE42">
        <v>1.623372094696572</v>
      </c>
      <c r="AF42">
        <v>1.6299292159811747</v>
      </c>
      <c r="AG42">
        <v>1.6361738084475674</v>
      </c>
      <c r="AH42">
        <v>1.6464266272337034</v>
      </c>
      <c r="AI42">
        <v>1.6517005129246658</v>
      </c>
      <c r="AJ42">
        <v>1.6569271113098532</v>
      </c>
      <c r="AK42">
        <v>1.6670810861151839</v>
      </c>
      <c r="AL42">
        <v>1.6752792084744972</v>
      </c>
      <c r="AM42">
        <v>1.6953804661618774</v>
      </c>
      <c r="AN42">
        <v>1.7057347056521668</v>
      </c>
      <c r="AO42">
        <v>1.718226363591195</v>
      </c>
      <c r="AP42">
        <v>1.7323777962881326</v>
      </c>
      <c r="AQ42">
        <v>1.7468959833465565</v>
      </c>
      <c r="AR42">
        <v>1.7662121505837436</v>
      </c>
      <c r="AS42">
        <v>1.7887316466725636</v>
      </c>
      <c r="AT42">
        <v>1.8117533267745842</v>
      </c>
      <c r="AU42">
        <v>1.8504648509694142</v>
      </c>
      <c r="AV42">
        <v>1.8797966976093439</v>
      </c>
      <c r="AW42">
        <v>-1</v>
      </c>
    </row>
    <row r="43" spans="1:49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0.12999999999999998</v>
      </c>
      <c r="I43">
        <v>1.5346454804925549</v>
      </c>
      <c r="J43">
        <v>1.148138013529109</v>
      </c>
      <c r="K43">
        <v>1.6259367786723544</v>
      </c>
      <c r="L43">
        <v>1.5244488668992893</v>
      </c>
      <c r="M43">
        <v>1.4978025230335708</v>
      </c>
      <c r="N43">
        <v>0.91917577755754853</v>
      </c>
      <c r="O43">
        <v>1.501464940504933</v>
      </c>
      <c r="P43">
        <v>1.3887960684572089</v>
      </c>
      <c r="Q43">
        <v>1.119781157434155</v>
      </c>
      <c r="R43">
        <v>1.5974318868889532</v>
      </c>
      <c r="S43">
        <v>1.3542975384530214</v>
      </c>
      <c r="T43">
        <v>1.3322717729793012</v>
      </c>
      <c r="U43">
        <v>1.5891239046179637</v>
      </c>
      <c r="V43">
        <v>1.1673290121627036</v>
      </c>
      <c r="W43">
        <v>1.3080514971059016</v>
      </c>
      <c r="X43">
        <v>0.23466093738920385</v>
      </c>
      <c r="Y43">
        <v>0.53303084952067559</v>
      </c>
      <c r="Z43">
        <v>0.6815163541891659</v>
      </c>
      <c r="AA43">
        <v>0.70986090972464511</v>
      </c>
      <c r="AB43">
        <v>0.69259730597754721</v>
      </c>
      <c r="AC43">
        <v>0.69738535067375307</v>
      </c>
      <c r="AD43">
        <v>0.7029496662306467</v>
      </c>
      <c r="AE43">
        <v>0.70787541356163308</v>
      </c>
      <c r="AF43">
        <v>0.71361152387127891</v>
      </c>
      <c r="AG43">
        <v>0.71900171075264252</v>
      </c>
      <c r="AH43">
        <v>0.72710323056605741</v>
      </c>
      <c r="AI43">
        <v>0.73202911028423678</v>
      </c>
      <c r="AJ43">
        <v>0.73693300164429243</v>
      </c>
      <c r="AK43">
        <v>0.74469325635925132</v>
      </c>
      <c r="AL43">
        <v>0.75175334997261856</v>
      </c>
      <c r="AM43">
        <v>0.76948072185851479</v>
      </c>
      <c r="AN43">
        <v>0.77836947512502785</v>
      </c>
      <c r="AO43">
        <v>0.78898969314077394</v>
      </c>
      <c r="AP43">
        <v>0.80089011333098981</v>
      </c>
      <c r="AQ43">
        <v>0.81318401618793135</v>
      </c>
      <c r="AR43">
        <v>0.82998519328717979</v>
      </c>
      <c r="AS43">
        <v>0.84976864404871044</v>
      </c>
      <c r="AT43">
        <v>0.86896312445534829</v>
      </c>
      <c r="AU43">
        <v>0.90441952869249498</v>
      </c>
      <c r="AV43">
        <v>0.93324154611454535</v>
      </c>
      <c r="AW43">
        <v>-1</v>
      </c>
    </row>
    <row r="44" spans="1:49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0.12999999999999998</v>
      </c>
      <c r="G44">
        <v>27.432246279356384</v>
      </c>
      <c r="H44">
        <v>-9.0208614279654622</v>
      </c>
      <c r="I44">
        <v>0.32714703156823605</v>
      </c>
      <c r="J44">
        <v>2.4817275379615913E-4</v>
      </c>
      <c r="K44">
        <v>0.45987689485919575</v>
      </c>
      <c r="L44">
        <v>0.12408425796367467</v>
      </c>
      <c r="M44">
        <v>1.8586444365687879E-3</v>
      </c>
      <c r="N44">
        <v>1.4538471334701924E-3</v>
      </c>
      <c r="O44">
        <v>6.4697871857426126</v>
      </c>
      <c r="P44">
        <v>7.975640363036619E-3</v>
      </c>
      <c r="Q44">
        <v>0.87455778688016439</v>
      </c>
      <c r="R44">
        <v>4.446099028179723E-2</v>
      </c>
      <c r="S44">
        <v>0.42361440050082644</v>
      </c>
      <c r="T44">
        <v>0.19824737113209259</v>
      </c>
      <c r="U44">
        <v>2.5482138963878506E-2</v>
      </c>
      <c r="V44">
        <v>0.16147072074761806</v>
      </c>
      <c r="W44">
        <v>0.17850037637668634</v>
      </c>
      <c r="X44">
        <v>0.23697742669631913</v>
      </c>
      <c r="Y44">
        <v>1.7666455457984006E-2</v>
      </c>
      <c r="Z44">
        <v>0.94047935775510227</v>
      </c>
      <c r="AA44">
        <v>6.0094213936453027</v>
      </c>
      <c r="AB44">
        <v>1.9726028483480613</v>
      </c>
      <c r="AC44">
        <v>-0.31721157610800643</v>
      </c>
      <c r="AD44">
        <v>-9.9149689937267291E-2</v>
      </c>
      <c r="AE44">
        <v>3.917526178476912</v>
      </c>
      <c r="AF44">
        <v>-2.8087677055104208</v>
      </c>
      <c r="AG44">
        <v>0.56227521828953198</v>
      </c>
      <c r="AH44">
        <v>-6.0590628348053883</v>
      </c>
      <c r="AI44">
        <v>-8.585476467650718</v>
      </c>
      <c r="AJ44">
        <v>2.1439804364943003</v>
      </c>
      <c r="AK44">
        <v>-0.2200240666982298</v>
      </c>
      <c r="AL44">
        <v>-0.56491176889642591</v>
      </c>
      <c r="AM44">
        <v>4.4078701104131648</v>
      </c>
      <c r="AN44">
        <v>-4.7348787835469475</v>
      </c>
      <c r="AO44">
        <v>-5.0157431050504817</v>
      </c>
      <c r="AP44">
        <v>-7.5057417326888052</v>
      </c>
      <c r="AQ44">
        <v>-9.3079302931526069</v>
      </c>
      <c r="AR44">
        <v>-8.2853232988142178</v>
      </c>
      <c r="AS44">
        <v>-11.069034744971111</v>
      </c>
      <c r="AT44">
        <v>-10.848512382857676</v>
      </c>
      <c r="AU44">
        <v>-14.19966447457198</v>
      </c>
      <c r="AV44">
        <v>-17.40888191828088</v>
      </c>
      <c r="AW44">
        <v>-1</v>
      </c>
    </row>
    <row r="45" spans="1:49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0.12999999999999998</v>
      </c>
      <c r="G45">
        <v>27.432246279356384</v>
      </c>
      <c r="H45">
        <v>0.85566417325209754</v>
      </c>
      <c r="I45">
        <v>3.3523249548626398E-3</v>
      </c>
      <c r="J45">
        <v>2.7517546973183185E-5</v>
      </c>
      <c r="K45">
        <v>1.1409629262538183E-2</v>
      </c>
      <c r="L45">
        <v>2.9132426802441279E-3</v>
      </c>
      <c r="M45">
        <v>5.5726080697750323E-4</v>
      </c>
      <c r="N45">
        <v>2.9850273462301397E-4</v>
      </c>
      <c r="O45">
        <v>0.42355542472343521</v>
      </c>
      <c r="P45">
        <v>4.5023580575367938E-4</v>
      </c>
      <c r="Q45">
        <v>7.6089213876126452E-2</v>
      </c>
      <c r="R45">
        <v>1.8833889690368975E-3</v>
      </c>
      <c r="S45">
        <v>2.5068902920570801E-2</v>
      </c>
      <c r="T45">
        <v>1.9438715929301714E-2</v>
      </c>
      <c r="U45">
        <v>1.5852833417318768E-3</v>
      </c>
      <c r="V45">
        <v>9.6312954106203431E-3</v>
      </c>
      <c r="W45">
        <v>5.6217682578391598E-3</v>
      </c>
      <c r="X45">
        <v>2.7041028392410904E-2</v>
      </c>
      <c r="Y45">
        <v>1.5826269122260952E-3</v>
      </c>
      <c r="Z45">
        <v>1.5963626848988157</v>
      </c>
      <c r="AA45">
        <v>1.6292212172494218</v>
      </c>
      <c r="AB45">
        <v>1.6092881951340325</v>
      </c>
      <c r="AC45">
        <v>1.6148412578458564</v>
      </c>
      <c r="AD45">
        <v>1.6212707261937094</v>
      </c>
      <c r="AE45">
        <v>1.6269411384621164</v>
      </c>
      <c r="AF45">
        <v>1.6335196156148124</v>
      </c>
      <c r="AG45">
        <v>1.6396773158141214</v>
      </c>
      <c r="AH45">
        <v>1.6488891630239306</v>
      </c>
      <c r="AI45">
        <v>1.6544650698570154</v>
      </c>
      <c r="AJ45">
        <v>1.6599974826496053</v>
      </c>
      <c r="AK45">
        <v>1.66871487436247</v>
      </c>
      <c r="AL45">
        <v>1.6766063729639216</v>
      </c>
      <c r="AM45">
        <v>1.6962595214179768</v>
      </c>
      <c r="AN45">
        <v>1.7060286675689587</v>
      </c>
      <c r="AO45">
        <v>1.7176279223809312</v>
      </c>
      <c r="AP45">
        <v>1.7305330296793426</v>
      </c>
      <c r="AQ45">
        <v>1.7437645460054509</v>
      </c>
      <c r="AR45">
        <v>1.7616863890717731</v>
      </c>
      <c r="AS45">
        <v>1.7825584428373573</v>
      </c>
      <c r="AT45">
        <v>1.8025781401925596</v>
      </c>
      <c r="AU45">
        <v>1.8389858696315655</v>
      </c>
      <c r="AV45">
        <v>1.8680584414643988</v>
      </c>
      <c r="AW45">
        <v>-1</v>
      </c>
    </row>
    <row r="46" spans="1:49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0.13999999999999999</v>
      </c>
      <c r="I46">
        <v>1.4018799030851716</v>
      </c>
      <c r="J46">
        <v>1.0905806432682283</v>
      </c>
      <c r="K46">
        <v>1.5142676937324071</v>
      </c>
      <c r="L46">
        <v>1.4120026669036423</v>
      </c>
      <c r="M46">
        <v>1.3940652050505191</v>
      </c>
      <c r="N46">
        <v>0.89466842911877653</v>
      </c>
      <c r="O46">
        <v>1.4072540032893954</v>
      </c>
      <c r="P46">
        <v>1.3270174392192042</v>
      </c>
      <c r="Q46">
        <v>1.0857763559697329</v>
      </c>
      <c r="R46">
        <v>1.4814353146944841</v>
      </c>
      <c r="S46">
        <v>1.2312350936633376</v>
      </c>
      <c r="T46">
        <v>1.2812820269427627</v>
      </c>
      <c r="U46">
        <v>1.4782347103402014</v>
      </c>
      <c r="V46">
        <v>1.1086443336254015</v>
      </c>
      <c r="W46">
        <v>1.2334038825527895</v>
      </c>
      <c r="X46">
        <v>0.22558051293550285</v>
      </c>
      <c r="Y46">
        <v>0.50108912294978403</v>
      </c>
      <c r="Z46">
        <v>0.6684816524671533</v>
      </c>
      <c r="AA46">
        <v>0.69557148097526567</v>
      </c>
      <c r="AB46">
        <v>0.68007000772828419</v>
      </c>
      <c r="AC46">
        <v>0.68516425424803085</v>
      </c>
      <c r="AD46">
        <v>0.69066194819703675</v>
      </c>
      <c r="AE46">
        <v>0.6953995705038144</v>
      </c>
      <c r="AF46">
        <v>0.70102878149044945</v>
      </c>
      <c r="AG46">
        <v>0.70624749204370652</v>
      </c>
      <c r="AH46">
        <v>0.71340968398186266</v>
      </c>
      <c r="AI46">
        <v>0.71845426624525244</v>
      </c>
      <c r="AJ46">
        <v>0.7234718417930317</v>
      </c>
      <c r="AK46">
        <v>0.72998337295828175</v>
      </c>
      <c r="AL46">
        <v>0.73665275079713632</v>
      </c>
      <c r="AM46">
        <v>0.75359321766940046</v>
      </c>
      <c r="AN46">
        <v>0.76181912548109476</v>
      </c>
      <c r="AO46">
        <v>0.77148807709932643</v>
      </c>
      <c r="AP46">
        <v>0.78212223107221246</v>
      </c>
      <c r="AQ46">
        <v>0.79309075138143115</v>
      </c>
      <c r="AR46">
        <v>0.80831955820310053</v>
      </c>
      <c r="AS46">
        <v>0.82620951648930296</v>
      </c>
      <c r="AT46">
        <v>0.8424146191397428</v>
      </c>
      <c r="AU46">
        <v>0.87493625062378544</v>
      </c>
      <c r="AV46">
        <v>0.90254983796226573</v>
      </c>
      <c r="AW46">
        <v>-1</v>
      </c>
    </row>
    <row r="47" spans="1:49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0.13999999999999999</v>
      </c>
      <c r="G47">
        <v>27.720104166692067</v>
      </c>
      <c r="H47">
        <v>-9.1414739700067251</v>
      </c>
      <c r="I47">
        <v>0.31751456995270816</v>
      </c>
      <c r="J47">
        <v>2.4804948137821666E-4</v>
      </c>
      <c r="K47">
        <v>0.46009774298493678</v>
      </c>
      <c r="L47">
        <v>0.12287014492934427</v>
      </c>
      <c r="M47">
        <v>2.0185737211149716E-3</v>
      </c>
      <c r="N47">
        <v>1.5090799675851639E-3</v>
      </c>
      <c r="O47">
        <v>6.6304287604103607</v>
      </c>
      <c r="P47">
        <v>8.147388304403572E-3</v>
      </c>
      <c r="Q47">
        <v>0.89611403788066879</v>
      </c>
      <c r="R47">
        <v>4.5282271299275194E-2</v>
      </c>
      <c r="S47">
        <v>0.43998769123198134</v>
      </c>
      <c r="T47">
        <v>0.20314884390483912</v>
      </c>
      <c r="U47">
        <v>2.6378546040223085E-2</v>
      </c>
      <c r="V47">
        <v>0.16015887500562478</v>
      </c>
      <c r="W47">
        <v>0.17910339642781123</v>
      </c>
      <c r="X47">
        <v>0.22325781870150513</v>
      </c>
      <c r="Y47">
        <v>1.665300325701104E-2</v>
      </c>
      <c r="Z47">
        <v>0.8714771665990666</v>
      </c>
      <c r="AA47">
        <v>5.8142541551211862</v>
      </c>
      <c r="AB47">
        <v>1.8281515181722687</v>
      </c>
      <c r="AC47">
        <v>-0.4317751517887119</v>
      </c>
      <c r="AD47">
        <v>-0.10366628817532902</v>
      </c>
      <c r="AE47">
        <v>3.7811518924999969</v>
      </c>
      <c r="AF47">
        <v>-2.7254341423923742</v>
      </c>
      <c r="AG47">
        <v>0.57403314154053353</v>
      </c>
      <c r="AH47">
        <v>-5.9788206623116444</v>
      </c>
      <c r="AI47">
        <v>-8.4242467046063929</v>
      </c>
      <c r="AJ47">
        <v>2.2108836452557346</v>
      </c>
      <c r="AK47">
        <v>-2.8094505533022566E-2</v>
      </c>
      <c r="AL47">
        <v>-0.26594452180205996</v>
      </c>
      <c r="AM47">
        <v>4.6364351151740335</v>
      </c>
      <c r="AN47">
        <v>-4.4189525794888169</v>
      </c>
      <c r="AO47">
        <v>-4.7122683237453646</v>
      </c>
      <c r="AP47">
        <v>-7.1976097407991331</v>
      </c>
      <c r="AQ47">
        <v>-8.9863604001091666</v>
      </c>
      <c r="AR47">
        <v>-7.8789143629626475</v>
      </c>
      <c r="AS47">
        <v>-10.681005098373964</v>
      </c>
      <c r="AT47">
        <v>-10.416759453378978</v>
      </c>
      <c r="AU47">
        <v>-13.566992036696169</v>
      </c>
      <c r="AV47">
        <v>-16.514397865905728</v>
      </c>
      <c r="AW47">
        <v>-1</v>
      </c>
    </row>
    <row r="48" spans="1:49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0.13999999999999999</v>
      </c>
      <c r="G48">
        <v>27.720104166692067</v>
      </c>
      <c r="H48">
        <v>0.85408293565368232</v>
      </c>
      <c r="I48">
        <v>3.2376579843255179E-3</v>
      </c>
      <c r="J48">
        <v>2.7100359235243259E-5</v>
      </c>
      <c r="K48">
        <v>1.1126396203302021E-2</v>
      </c>
      <c r="L48">
        <v>2.8331624578245198E-3</v>
      </c>
      <c r="M48">
        <v>5.4325815112592235E-4</v>
      </c>
      <c r="N48">
        <v>2.9758673705782387E-4</v>
      </c>
      <c r="O48">
        <v>0.41435480907760613</v>
      </c>
      <c r="P48">
        <v>4.4472607420252981E-4</v>
      </c>
      <c r="Q48">
        <v>7.5711211632580516E-2</v>
      </c>
      <c r="R48">
        <v>1.8327519119468417E-3</v>
      </c>
      <c r="S48">
        <v>2.415362190209781E-2</v>
      </c>
      <c r="T48">
        <v>1.9263137020673761E-2</v>
      </c>
      <c r="U48">
        <v>1.5450167795621477E-3</v>
      </c>
      <c r="V48">
        <v>9.4845705575008522E-3</v>
      </c>
      <c r="W48">
        <v>5.5162845471751166E-3</v>
      </c>
      <c r="X48">
        <v>2.6790886242847856E-2</v>
      </c>
      <c r="Y48">
        <v>1.5505770395821737E-3</v>
      </c>
      <c r="Z48">
        <v>1.5976132705882</v>
      </c>
      <c r="AA48">
        <v>1.6296629686252897</v>
      </c>
      <c r="AB48">
        <v>1.6114013549248303</v>
      </c>
      <c r="AC48">
        <v>1.6174254114661317</v>
      </c>
      <c r="AD48">
        <v>1.6239014817541264</v>
      </c>
      <c r="AE48">
        <v>1.6294615706028071</v>
      </c>
      <c r="AF48">
        <v>1.6360434662953005</v>
      </c>
      <c r="AG48">
        <v>1.6421218230934806</v>
      </c>
      <c r="AH48">
        <v>1.6504273561617013</v>
      </c>
      <c r="AI48">
        <v>1.6562522353259528</v>
      </c>
      <c r="AJ48">
        <v>1.6620256797615081</v>
      </c>
      <c r="AK48">
        <v>1.6694883680440566</v>
      </c>
      <c r="AL48">
        <v>1.6770975360203826</v>
      </c>
      <c r="AM48">
        <v>1.6962716510415283</v>
      </c>
      <c r="AN48">
        <v>1.7055044194721576</v>
      </c>
      <c r="AO48">
        <v>1.7162933618490066</v>
      </c>
      <c r="AP48">
        <v>1.728081530923659</v>
      </c>
      <c r="AQ48">
        <v>1.7401566924879035</v>
      </c>
      <c r="AR48">
        <v>1.7567843623331438</v>
      </c>
      <c r="AS48">
        <v>1.776118794506705</v>
      </c>
      <c r="AT48">
        <v>1.7934524260940297</v>
      </c>
      <c r="AU48">
        <v>1.8277429557496905</v>
      </c>
      <c r="AV48">
        <v>1.8563613158248973</v>
      </c>
      <c r="AW48">
        <v>-1</v>
      </c>
    </row>
    <row r="49" spans="1:49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I49">
        <v>1.2863191151869702</v>
      </c>
      <c r="J49">
        <v>1.0385449313823982</v>
      </c>
      <c r="K49">
        <v>1.4143832440004158</v>
      </c>
      <c r="L49">
        <v>1.3124531486100937</v>
      </c>
      <c r="M49">
        <v>1.3017767240179481</v>
      </c>
      <c r="N49">
        <v>0.87141937629687671</v>
      </c>
      <c r="O49">
        <v>1.3228350712944126</v>
      </c>
      <c r="P49">
        <v>1.2696925370330956</v>
      </c>
      <c r="Q49">
        <v>1.0534834589861422</v>
      </c>
      <c r="R49">
        <v>1.3783945385700367</v>
      </c>
      <c r="S49">
        <v>1.1253988498600356</v>
      </c>
      <c r="T49">
        <v>1.2333460614156475</v>
      </c>
      <c r="U49">
        <v>1.3793616565059637</v>
      </c>
      <c r="V49">
        <v>1.0554382446481687</v>
      </c>
      <c r="W49">
        <v>1.1661718168428505</v>
      </c>
      <c r="X49">
        <v>0.21737900598635956</v>
      </c>
      <c r="Y49">
        <v>0.4725711144177861</v>
      </c>
      <c r="Z49">
        <v>0.65597994300021756</v>
      </c>
      <c r="AA49">
        <v>0.68185981577586185</v>
      </c>
      <c r="AB49">
        <v>0.66796562475280252</v>
      </c>
      <c r="AC49">
        <v>0.67330138781890048</v>
      </c>
      <c r="AD49">
        <v>0.67872951110599733</v>
      </c>
      <c r="AE49">
        <v>0.68330257271683681</v>
      </c>
      <c r="AF49">
        <v>0.68882005353263476</v>
      </c>
      <c r="AG49">
        <v>0.69388066010559557</v>
      </c>
      <c r="AH49">
        <v>0.70023691930296417</v>
      </c>
      <c r="AI49">
        <v>0.7053605045688931</v>
      </c>
      <c r="AJ49">
        <v>0.71044625557404339</v>
      </c>
      <c r="AK49">
        <v>0.71589364887512297</v>
      </c>
      <c r="AL49">
        <v>0.72220943735022169</v>
      </c>
      <c r="AM49">
        <v>0.73838419239274766</v>
      </c>
      <c r="AN49">
        <v>0.74601630996092094</v>
      </c>
      <c r="AO49">
        <v>0.75484163237313129</v>
      </c>
      <c r="AP49">
        <v>0.76436706165908708</v>
      </c>
      <c r="AQ49">
        <v>0.77417470683922907</v>
      </c>
      <c r="AR49">
        <v>0.78799366556247341</v>
      </c>
      <c r="AS49">
        <v>0.80418097515774734</v>
      </c>
      <c r="AT49">
        <v>0.81780181494866377</v>
      </c>
      <c r="AU49">
        <v>0.84770493827663917</v>
      </c>
      <c r="AV49">
        <v>0.87405491008156899</v>
      </c>
      <c r="AW49">
        <v>-1</v>
      </c>
    </row>
    <row r="50" spans="1:49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G50">
        <v>27.991715363740429</v>
      </c>
      <c r="H50">
        <v>-9.2508925890985676</v>
      </c>
      <c r="I50">
        <v>0.3087130514563457</v>
      </c>
      <c r="J50">
        <v>2.4794207222333334E-4</v>
      </c>
      <c r="K50">
        <v>0.45991633674456212</v>
      </c>
      <c r="L50">
        <v>0.12171605311332594</v>
      </c>
      <c r="M50">
        <v>2.1786840016086951E-3</v>
      </c>
      <c r="N50">
        <v>1.5621651137224942E-3</v>
      </c>
      <c r="O50">
        <v>6.7799595477402415</v>
      </c>
      <c r="P50">
        <v>8.3063321449300398E-3</v>
      </c>
      <c r="Q50">
        <v>0.91622458520914374</v>
      </c>
      <c r="R50">
        <v>4.6012170926908777E-2</v>
      </c>
      <c r="S50">
        <v>0.45478628140909816</v>
      </c>
      <c r="T50">
        <v>0.20793281252567047</v>
      </c>
      <c r="U50">
        <v>2.7193933226670412E-2</v>
      </c>
      <c r="V50">
        <v>0.15891875332353678</v>
      </c>
      <c r="W50">
        <v>0.17957528748693466</v>
      </c>
      <c r="X50">
        <v>0.2105401202891625</v>
      </c>
      <c r="Y50">
        <v>1.5721989029365582E-2</v>
      </c>
      <c r="Z50">
        <v>0.8096938877995512</v>
      </c>
      <c r="AA50">
        <v>5.6313036579811291</v>
      </c>
      <c r="AB50">
        <v>1.6973986686043874</v>
      </c>
      <c r="AC50">
        <v>-0.53122688344458557</v>
      </c>
      <c r="AD50">
        <v>-0.10333446732040157</v>
      </c>
      <c r="AE50">
        <v>3.6603400185979789</v>
      </c>
      <c r="AF50">
        <v>-2.646016768223812</v>
      </c>
      <c r="AG50">
        <v>0.5868498650507894</v>
      </c>
      <c r="AH50">
        <v>-5.8971064885287774</v>
      </c>
      <c r="AI50">
        <v>-8.2682893492109653</v>
      </c>
      <c r="AJ50">
        <v>2.2738511038292502</v>
      </c>
      <c r="AK50">
        <v>0.14469804314575629</v>
      </c>
      <c r="AL50">
        <v>2.6314135105440142E-3</v>
      </c>
      <c r="AM50">
        <v>4.8367047904473335</v>
      </c>
      <c r="AN50">
        <v>-4.1336303785282453</v>
      </c>
      <c r="AO50">
        <v>-4.4379563307286363</v>
      </c>
      <c r="AP50">
        <v>-6.9176653933298242</v>
      </c>
      <c r="AQ50">
        <v>-8.6951536524191297</v>
      </c>
      <c r="AR50">
        <v>-7.5140861181956877</v>
      </c>
      <c r="AS50">
        <v>-10.331509097882085</v>
      </c>
      <c r="AT50">
        <v>-10.030746386992776</v>
      </c>
      <c r="AU50">
        <v>-12.998724873554327</v>
      </c>
      <c r="AV50">
        <v>-15.703423342180962</v>
      </c>
      <c r="AW50">
        <v>-1</v>
      </c>
    </row>
    <row r="51" spans="1:49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G51">
        <v>27.991715363740429</v>
      </c>
      <c r="H51">
        <v>0.85248557112508494</v>
      </c>
      <c r="I51">
        <v>3.1317319396511555E-3</v>
      </c>
      <c r="J51">
        <v>2.6705053717562678E-5</v>
      </c>
      <c r="K51">
        <v>1.0858539088688545E-2</v>
      </c>
      <c r="L51">
        <v>2.7582287425611538E-3</v>
      </c>
      <c r="M51">
        <v>5.3011197376998391E-4</v>
      </c>
      <c r="N51">
        <v>2.9657243090612187E-4</v>
      </c>
      <c r="O51">
        <v>0.40567070141118422</v>
      </c>
      <c r="P51">
        <v>4.3927674893664615E-4</v>
      </c>
      <c r="Q51">
        <v>7.5307550593164838E-2</v>
      </c>
      <c r="R51">
        <v>1.7851871902907646E-3</v>
      </c>
      <c r="S51">
        <v>2.331844896014533E-2</v>
      </c>
      <c r="T51">
        <v>1.9084543572212221E-2</v>
      </c>
      <c r="U51">
        <v>1.5070762734748263E-3</v>
      </c>
      <c r="V51">
        <v>9.3448561365899931E-3</v>
      </c>
      <c r="W51">
        <v>5.416390041264132E-3</v>
      </c>
      <c r="X51">
        <v>2.6557044729247969E-2</v>
      </c>
      <c r="Y51">
        <v>1.5205618931780566E-3</v>
      </c>
      <c r="Z51">
        <v>1.5981106628293582</v>
      </c>
      <c r="AA51">
        <v>1.6293302370912655</v>
      </c>
      <c r="AB51">
        <v>1.6126444466894947</v>
      </c>
      <c r="AC51">
        <v>1.6190726017583066</v>
      </c>
      <c r="AD51">
        <v>1.6255859431295754</v>
      </c>
      <c r="AE51">
        <v>1.6310530878031477</v>
      </c>
      <c r="AF51">
        <v>1.6376250009860718</v>
      </c>
      <c r="AG51">
        <v>1.6436296244627673</v>
      </c>
      <c r="AH51">
        <v>1.6511406561883917</v>
      </c>
      <c r="AI51">
        <v>1.657170287868664</v>
      </c>
      <c r="AJ51">
        <v>1.6631337762059257</v>
      </c>
      <c r="AK51">
        <v>1.6694976942627098</v>
      </c>
      <c r="AL51">
        <v>1.6768458810161662</v>
      </c>
      <c r="AM51">
        <v>1.6955194031147562</v>
      </c>
      <c r="AN51">
        <v>1.7042595254516055</v>
      </c>
      <c r="AO51">
        <v>1.7143105245592687</v>
      </c>
      <c r="AP51">
        <v>1.7250931506126927</v>
      </c>
      <c r="AQ51">
        <v>1.736125268071236</v>
      </c>
      <c r="AR51">
        <v>1.7515515838910161</v>
      </c>
      <c r="AS51">
        <v>1.7694506966632231</v>
      </c>
      <c r="AT51">
        <v>1.7843728384847994</v>
      </c>
      <c r="AU51">
        <v>1.8167029666255725</v>
      </c>
      <c r="AV51">
        <v>1.8447220003426601</v>
      </c>
      <c r="AW51">
        <v>-1</v>
      </c>
    </row>
    <row r="52" spans="1:49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I52">
        <v>1.1850622212925812</v>
      </c>
      <c r="J52">
        <v>0.99126560243292527</v>
      </c>
      <c r="K52">
        <v>1.324611050611066</v>
      </c>
      <c r="L52">
        <v>1.2238556448635425</v>
      </c>
      <c r="M52">
        <v>1.2192253011321696</v>
      </c>
      <c r="N52">
        <v>0.84931846873960193</v>
      </c>
      <c r="O52">
        <v>1.2467848731087141</v>
      </c>
      <c r="P52">
        <v>1.2163637882592058</v>
      </c>
      <c r="Q52">
        <v>1.0227682243211051</v>
      </c>
      <c r="R52">
        <v>1.2863978494754984</v>
      </c>
      <c r="S52">
        <v>1.0336345841292665</v>
      </c>
      <c r="T52">
        <v>1.1882033135601204</v>
      </c>
      <c r="U52">
        <v>1.2907701683000103</v>
      </c>
      <c r="V52">
        <v>1.0069852245697484</v>
      </c>
      <c r="W52">
        <v>1.1053314615818779</v>
      </c>
      <c r="X52">
        <v>0.20992930771705243</v>
      </c>
      <c r="Y52">
        <v>0.44697605462249285</v>
      </c>
      <c r="Z52">
        <v>0.64396041280427196</v>
      </c>
      <c r="AA52">
        <v>0.66867599076458295</v>
      </c>
      <c r="AB52">
        <v>0.65625351519882458</v>
      </c>
      <c r="AC52">
        <v>0.66177798483305117</v>
      </c>
      <c r="AD52">
        <v>0.66713416863669617</v>
      </c>
      <c r="AE52">
        <v>0.67156145977693005</v>
      </c>
      <c r="AF52">
        <v>0.67696501762316796</v>
      </c>
      <c r="AG52">
        <v>0.68187861517486115</v>
      </c>
      <c r="AH52">
        <v>0.68753864125285058</v>
      </c>
      <c r="AI52">
        <v>0.69270952650049356</v>
      </c>
      <c r="AJ52">
        <v>0.69782909023045048</v>
      </c>
      <c r="AK52">
        <v>0.70236670798331668</v>
      </c>
      <c r="AL52">
        <v>0.70836098879730236</v>
      </c>
      <c r="AM52">
        <v>0.7237943758025267</v>
      </c>
      <c r="AN52">
        <v>0.73089269729538175</v>
      </c>
      <c r="AO52">
        <v>0.73896676132898298</v>
      </c>
      <c r="AP52">
        <v>0.74751632674013346</v>
      </c>
      <c r="AQ52">
        <v>0.75630235194185458</v>
      </c>
      <c r="AR52">
        <v>0.76885396507878156</v>
      </c>
      <c r="AS52">
        <v>0.78350636404395646</v>
      </c>
      <c r="AT52">
        <v>0.79488311059300454</v>
      </c>
      <c r="AU52">
        <v>0.82243248226243615</v>
      </c>
      <c r="AV52">
        <v>0.84749904275603005</v>
      </c>
      <c r="AW52">
        <v>-1</v>
      </c>
    </row>
    <row r="53" spans="1:49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G53">
        <v>28.248656470004878</v>
      </c>
      <c r="H53">
        <v>-9.3498374969422873</v>
      </c>
      <c r="I53">
        <v>0.30063530530947408</v>
      </c>
      <c r="J53">
        <v>2.4785011164086971E-4</v>
      </c>
      <c r="K53">
        <v>0.45941422669388265</v>
      </c>
      <c r="L53">
        <v>0.12061699838200819</v>
      </c>
      <c r="M53">
        <v>2.3377368035154083E-3</v>
      </c>
      <c r="N53">
        <v>1.6131601634799654E-3</v>
      </c>
      <c r="O53">
        <v>6.9194600688162291</v>
      </c>
      <c r="P53">
        <v>8.4536932845663375E-3</v>
      </c>
      <c r="Q53">
        <v>0.9350508619757455</v>
      </c>
      <c r="R53">
        <v>4.6663239726331365E-2</v>
      </c>
      <c r="S53">
        <v>0.46823176547110029</v>
      </c>
      <c r="T53">
        <v>0.21259492756292742</v>
      </c>
      <c r="U53">
        <v>2.7938141348896592E-2</v>
      </c>
      <c r="V53">
        <v>0.1577458126736479</v>
      </c>
      <c r="W53">
        <v>0.17993415274725752</v>
      </c>
      <c r="X53">
        <v>0.19870939614022975</v>
      </c>
      <c r="Y53">
        <v>1.4863461541586721E-2</v>
      </c>
      <c r="Z53">
        <v>0.75428184182171565</v>
      </c>
      <c r="AA53">
        <v>5.459600941195613</v>
      </c>
      <c r="AB53">
        <v>1.5787397473253084</v>
      </c>
      <c r="AC53">
        <v>-0.61771194074262259</v>
      </c>
      <c r="AD53">
        <v>-9.912844530694194E-2</v>
      </c>
      <c r="AE53">
        <v>3.5527486084787032</v>
      </c>
      <c r="AF53">
        <v>-2.570220821354932</v>
      </c>
      <c r="AG53">
        <v>0.60041378397107781</v>
      </c>
      <c r="AH53">
        <v>-5.8146711314697868</v>
      </c>
      <c r="AI53">
        <v>-8.1174482543578428</v>
      </c>
      <c r="AJ53">
        <v>2.3331358318363482</v>
      </c>
      <c r="AK53">
        <v>0.30065788982988134</v>
      </c>
      <c r="AL53">
        <v>0.24463019980352835</v>
      </c>
      <c r="AM53">
        <v>5.0123933048440881</v>
      </c>
      <c r="AN53">
        <v>-3.8749962663626016</v>
      </c>
      <c r="AO53">
        <v>-4.1890599654317109</v>
      </c>
      <c r="AP53">
        <v>-6.662295879581853</v>
      </c>
      <c r="AQ53">
        <v>-8.4302031637431583</v>
      </c>
      <c r="AR53">
        <v>-7.1850799346069918</v>
      </c>
      <c r="AS53">
        <v>-10.015104805166203</v>
      </c>
      <c r="AT53">
        <v>-9.6838028918923467</v>
      </c>
      <c r="AU53">
        <v>-12.485762852904911</v>
      </c>
      <c r="AV53">
        <v>-14.964869056413724</v>
      </c>
      <c r="AW53">
        <v>-1</v>
      </c>
    </row>
    <row r="54" spans="1:49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G54">
        <v>28.248656470004878</v>
      </c>
      <c r="H54">
        <v>0.85088185909180691</v>
      </c>
      <c r="I54">
        <v>3.0335354916701269E-3</v>
      </c>
      <c r="J54">
        <v>2.6329590983036408E-5</v>
      </c>
      <c r="K54">
        <v>1.0604747162125982E-2</v>
      </c>
      <c r="L54">
        <v>2.687953533353318E-3</v>
      </c>
      <c r="M54">
        <v>5.1773750916377331E-4</v>
      </c>
      <c r="N54">
        <v>2.9547499822154698E-4</v>
      </c>
      <c r="O54">
        <v>0.39745213921876588</v>
      </c>
      <c r="P54">
        <v>4.3389930871938736E-4</v>
      </c>
      <c r="Q54">
        <v>7.4882711018138731E-2</v>
      </c>
      <c r="R54">
        <v>1.7404154366234101E-3</v>
      </c>
      <c r="S54">
        <v>2.2552683546384813E-2</v>
      </c>
      <c r="T54">
        <v>1.8903967658746156E-2</v>
      </c>
      <c r="U54">
        <v>1.4712582179344108E-3</v>
      </c>
      <c r="V54">
        <v>9.2116205353050783E-3</v>
      </c>
      <c r="W54">
        <v>5.3216120375526796E-3</v>
      </c>
      <c r="X54">
        <v>2.6337573857407606E-2</v>
      </c>
      <c r="Y54">
        <v>1.4923851850069051E-3</v>
      </c>
      <c r="Z54">
        <v>1.5979362084743907</v>
      </c>
      <c r="AA54">
        <v>1.6283123531194155</v>
      </c>
      <c r="AB54">
        <v>1.6131162793713048</v>
      </c>
      <c r="AC54">
        <v>1.619891812990581</v>
      </c>
      <c r="AD54">
        <v>1.6264340017733512</v>
      </c>
      <c r="AE54">
        <v>1.631821815945584</v>
      </c>
      <c r="AF54">
        <v>1.6383736938036908</v>
      </c>
      <c r="AG54">
        <v>1.6443088261214871</v>
      </c>
      <c r="AH54">
        <v>1.6511191272647499</v>
      </c>
      <c r="AI54">
        <v>1.6573164188042542</v>
      </c>
      <c r="AJ54">
        <v>1.6634294557033256</v>
      </c>
      <c r="AK54">
        <v>1.6688288985470925</v>
      </c>
      <c r="AL54">
        <v>1.6759349986822372</v>
      </c>
      <c r="AM54">
        <v>1.6940938067792084</v>
      </c>
      <c r="AN54">
        <v>1.7023806099392607</v>
      </c>
      <c r="AO54">
        <v>1.7117577580700296</v>
      </c>
      <c r="AP54">
        <v>1.7216314757176645</v>
      </c>
      <c r="AQ54">
        <v>1.7317196230253808</v>
      </c>
      <c r="AR54">
        <v>1.7460303236941288</v>
      </c>
      <c r="AS54">
        <v>1.7625892494540802</v>
      </c>
      <c r="AT54">
        <v>1.7753397921593419</v>
      </c>
      <c r="AU54">
        <v>1.8058429582603397</v>
      </c>
      <c r="AV54">
        <v>1.8331561530672058</v>
      </c>
      <c r="AW54">
        <v>-1</v>
      </c>
    </row>
    <row r="55" spans="1:49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I55">
        <v>1.0958011436787169</v>
      </c>
      <c r="J55">
        <v>0.94811166152358906</v>
      </c>
      <c r="K55">
        <v>1.2435757198819299</v>
      </c>
      <c r="L55">
        <v>1.1446226988744703</v>
      </c>
      <c r="M55">
        <v>1.1450186837947345</v>
      </c>
      <c r="N55">
        <v>0.828270035987277</v>
      </c>
      <c r="O55">
        <v>1.177942078631899</v>
      </c>
      <c r="P55">
        <v>1.1666358944791082</v>
      </c>
      <c r="Q55">
        <v>0.99351235022125284</v>
      </c>
      <c r="R55">
        <v>1.2038787732352143</v>
      </c>
      <c r="S55">
        <v>0.95348691684144282</v>
      </c>
      <c r="T55">
        <v>1.1456236869924288</v>
      </c>
      <c r="U55">
        <v>1.2110340010622531</v>
      </c>
      <c r="V55">
        <v>0.96268031709743607</v>
      </c>
      <c r="W55">
        <v>1.0500358630583422</v>
      </c>
      <c r="X55">
        <v>0.20312764715354392</v>
      </c>
      <c r="Y55">
        <v>0.42389446423809884</v>
      </c>
      <c r="Z55">
        <v>0.63238084467299727</v>
      </c>
      <c r="AA55">
        <v>0.65597794439980162</v>
      </c>
      <c r="AB55">
        <v>0.64490741544409613</v>
      </c>
      <c r="AC55">
        <v>0.65057719539354797</v>
      </c>
      <c r="AD55">
        <v>0.65585959505867231</v>
      </c>
      <c r="AE55">
        <v>0.66015628660943459</v>
      </c>
      <c r="AF55">
        <v>0.66544553421690511</v>
      </c>
      <c r="AG55">
        <v>0.67022149769264494</v>
      </c>
      <c r="AH55">
        <v>0.6752763679376701</v>
      </c>
      <c r="AI55">
        <v>0.68046913355494798</v>
      </c>
      <c r="AJ55">
        <v>0.68559644328235392</v>
      </c>
      <c r="AK55">
        <v>0.68935408155712719</v>
      </c>
      <c r="AL55">
        <v>0.6950547743185973</v>
      </c>
      <c r="AM55">
        <v>0.70977307932867217</v>
      </c>
      <c r="AN55">
        <v>0.71638995845181397</v>
      </c>
      <c r="AO55">
        <v>0.72379249991830841</v>
      </c>
      <c r="AP55">
        <v>0.73147912233755519</v>
      </c>
      <c r="AQ55">
        <v>0.73936220873303637</v>
      </c>
      <c r="AR55">
        <v>0.75077180383210662</v>
      </c>
      <c r="AS55">
        <v>0.76403727022677981</v>
      </c>
      <c r="AT55">
        <v>0.77345751473596258</v>
      </c>
      <c r="AU55">
        <v>0.79887732190615424</v>
      </c>
      <c r="AV55">
        <v>0.82266536515128053</v>
      </c>
      <c r="AW55">
        <v>-1</v>
      </c>
    </row>
    <row r="56" spans="1:49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G56">
        <v>28.492323157123465</v>
      </c>
      <c r="H56">
        <v>-9.4389764067060593</v>
      </c>
      <c r="I56">
        <v>0.29319209335778035</v>
      </c>
      <c r="J56">
        <v>2.4777290264573902E-4</v>
      </c>
      <c r="K56">
        <v>0.45865606665548714</v>
      </c>
      <c r="L56">
        <v>0.11956858951612521</v>
      </c>
      <c r="M56">
        <v>2.4948353559025947E-3</v>
      </c>
      <c r="N56">
        <v>1.6621305832896826E-3</v>
      </c>
      <c r="O56">
        <v>7.0498774640782109</v>
      </c>
      <c r="P56">
        <v>8.5905449138931125E-3</v>
      </c>
      <c r="Q56">
        <v>0.95272901217474082</v>
      </c>
      <c r="R56">
        <v>4.7245874307930737E-2</v>
      </c>
      <c r="S56">
        <v>0.48050445061367741</v>
      </c>
      <c r="T56">
        <v>0.21713295215284567</v>
      </c>
      <c r="U56">
        <v>2.8619492909119179E-2</v>
      </c>
      <c r="V56">
        <v>0.15663566986266669</v>
      </c>
      <c r="W56">
        <v>0.18019524368687687</v>
      </c>
      <c r="X56">
        <v>0.18766834689566433</v>
      </c>
      <c r="Y56">
        <v>1.4069034526964322E-2</v>
      </c>
      <c r="Z56">
        <v>0.70450887299690435</v>
      </c>
      <c r="AA56">
        <v>5.2982566707066967</v>
      </c>
      <c r="AB56">
        <v>1.4708015382687329</v>
      </c>
      <c r="AC56">
        <v>-0.69300674322434985</v>
      </c>
      <c r="AD56">
        <v>-9.1822392838470643E-2</v>
      </c>
      <c r="AE56">
        <v>3.4564677298793374</v>
      </c>
      <c r="AF56">
        <v>-2.4977812874375291</v>
      </c>
      <c r="AG56">
        <v>0.61448510956555202</v>
      </c>
      <c r="AH56">
        <v>-5.732076815912543</v>
      </c>
      <c r="AI56">
        <v>-7.9715390198083611</v>
      </c>
      <c r="AJ56">
        <v>2.3889653339301269</v>
      </c>
      <c r="AK56">
        <v>0.44173995935662713</v>
      </c>
      <c r="AL56">
        <v>0.46326125544392621</v>
      </c>
      <c r="AM56">
        <v>5.1666170792986135</v>
      </c>
      <c r="AN56">
        <v>-3.639766526783669</v>
      </c>
      <c r="AO56">
        <v>-3.9624374907561646</v>
      </c>
      <c r="AP56">
        <v>-6.4284689370004582</v>
      </c>
      <c r="AQ56">
        <v>-8.1880921335167685</v>
      </c>
      <c r="AR56">
        <v>-6.8871252016613065</v>
      </c>
      <c r="AS56">
        <v>-9.7272981775681124</v>
      </c>
      <c r="AT56">
        <v>-9.3704447867820662</v>
      </c>
      <c r="AU56">
        <v>-12.020598710604162</v>
      </c>
      <c r="AV56">
        <v>-14.289528500931775</v>
      </c>
      <c r="AW56">
        <v>-1</v>
      </c>
    </row>
    <row r="57" spans="1:49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G57">
        <v>28.492323157123465</v>
      </c>
      <c r="H57">
        <v>0.84928063781429797</v>
      </c>
      <c r="I57">
        <v>2.9422152530013171E-3</v>
      </c>
      <c r="J57">
        <v>2.5972209830331937E-5</v>
      </c>
      <c r="K57">
        <v>1.0363878498484674E-2</v>
      </c>
      <c r="L57">
        <v>2.6219107269919301E-3</v>
      </c>
      <c r="M57">
        <v>5.060623146934673E-4</v>
      </c>
      <c r="N57">
        <v>2.9430761142296673E-4</v>
      </c>
      <c r="O57">
        <v>0.38965576746087122</v>
      </c>
      <c r="P57">
        <v>4.2860274521683029E-4</v>
      </c>
      <c r="Q57">
        <v>7.4440562281222811E-2</v>
      </c>
      <c r="R57">
        <v>1.6981917106754965E-3</v>
      </c>
      <c r="S57">
        <v>2.1847519892822961E-2</v>
      </c>
      <c r="T57">
        <v>1.8722275968921818E-2</v>
      </c>
      <c r="U57">
        <v>1.4373835633772016E-3</v>
      </c>
      <c r="V57">
        <v>9.0843864435796486E-3</v>
      </c>
      <c r="W57">
        <v>5.2315342676193489E-3</v>
      </c>
      <c r="X57">
        <v>2.6130866604660651E-2</v>
      </c>
      <c r="Y57">
        <v>1.4658776961673173E-3</v>
      </c>
      <c r="Z57">
        <v>1.597163107865164</v>
      </c>
      <c r="AA57">
        <v>1.626689021715013</v>
      </c>
      <c r="AB57">
        <v>1.6129043093089108</v>
      </c>
      <c r="AC57">
        <v>1.619978813912091</v>
      </c>
      <c r="AD57">
        <v>1.6265422742064166</v>
      </c>
      <c r="AE57">
        <v>1.6318615083839234</v>
      </c>
      <c r="AF57">
        <v>1.6383857965630395</v>
      </c>
      <c r="AG57">
        <v>1.6442547073354545</v>
      </c>
      <c r="AH57">
        <v>1.6504436176713135</v>
      </c>
      <c r="AI57">
        <v>1.6567772864783357</v>
      </c>
      <c r="AJ57">
        <v>1.6630074502459642</v>
      </c>
      <c r="AK57">
        <v>1.6675585542448053</v>
      </c>
      <c r="AL57">
        <v>1.6744393915708369</v>
      </c>
      <c r="AM57">
        <v>1.6920752710437676</v>
      </c>
      <c r="AN57">
        <v>1.6999441832599813</v>
      </c>
      <c r="AO57">
        <v>1.7087044724627938</v>
      </c>
      <c r="AP57">
        <v>1.7177536675598737</v>
      </c>
      <c r="AQ57">
        <v>1.7269849035209908</v>
      </c>
      <c r="AR57">
        <v>1.7402590214140659</v>
      </c>
      <c r="AS57">
        <v>1.755566112169191</v>
      </c>
      <c r="AT57">
        <v>1.7663556366991069</v>
      </c>
      <c r="AU57">
        <v>1.7951467754667956</v>
      </c>
      <c r="AV57">
        <v>1.8216776233408372</v>
      </c>
      <c r="AW57">
        <v>-1</v>
      </c>
    </row>
    <row r="58" spans="1:49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0.18000000000000002</v>
      </c>
      <c r="I58">
        <v>1.0166800183869229</v>
      </c>
      <c r="J58">
        <v>0.90855843938207348</v>
      </c>
      <c r="K58">
        <v>1.1701358993391129</v>
      </c>
      <c r="L58">
        <v>1.0734475609742715</v>
      </c>
      <c r="M58">
        <v>1.0780133514362475</v>
      </c>
      <c r="N58">
        <v>0.80819034998147743</v>
      </c>
      <c r="O58">
        <v>1.1153498922801657</v>
      </c>
      <c r="P58">
        <v>1.1201651912487489</v>
      </c>
      <c r="Q58">
        <v>0.96561079796977922</v>
      </c>
      <c r="R58">
        <v>1.1295431850386746</v>
      </c>
      <c r="S58">
        <v>0.88302027582580211</v>
      </c>
      <c r="T58">
        <v>1.1054028370742446</v>
      </c>
      <c r="U58">
        <v>1.1389708940344296</v>
      </c>
      <c r="V58">
        <v>0.92201549014382678</v>
      </c>
      <c r="W58">
        <v>0.99957879266713767</v>
      </c>
      <c r="X58">
        <v>0.19688849328528213</v>
      </c>
      <c r="Y58">
        <v>0.4029884017148771</v>
      </c>
      <c r="Z58">
        <v>0.62120569553435523</v>
      </c>
      <c r="AA58">
        <v>0.64372975086327611</v>
      </c>
      <c r="AB58">
        <v>0.63390453220171483</v>
      </c>
      <c r="AC58">
        <v>0.63968376361315704</v>
      </c>
      <c r="AD58">
        <v>0.64489099985973919</v>
      </c>
      <c r="AE58">
        <v>0.64906948445079871</v>
      </c>
      <c r="AF58">
        <v>0.65424526611301492</v>
      </c>
      <c r="AG58">
        <v>0.65889164912091569</v>
      </c>
      <c r="AH58">
        <v>0.66341763147447164</v>
      </c>
      <c r="AI58">
        <v>0.66861184059741441</v>
      </c>
      <c r="AJ58">
        <v>0.67372706755391509</v>
      </c>
      <c r="AK58">
        <v>0.67681440893640143</v>
      </c>
      <c r="AL58">
        <v>0.68224596675186888</v>
      </c>
      <c r="AM58">
        <v>0.69627653932714495</v>
      </c>
      <c r="AN58">
        <v>0.70245785211533029</v>
      </c>
      <c r="AO58">
        <v>0.70925806708275185</v>
      </c>
      <c r="AP58">
        <v>0.71617838992117877</v>
      </c>
      <c r="AQ58">
        <v>0.72326030868776814</v>
      </c>
      <c r="AR58">
        <v>0.73363844040718251</v>
      </c>
      <c r="AS58">
        <v>0.74564796796009913</v>
      </c>
      <c r="AT58">
        <v>0.75335636567396702</v>
      </c>
      <c r="AU58">
        <v>0.77683844949577407</v>
      </c>
      <c r="AV58">
        <v>0.79936990787859807</v>
      </c>
      <c r="AW58">
        <v>-1</v>
      </c>
    </row>
    <row r="59" spans="1:49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0.18000000000000002</v>
      </c>
      <c r="G59">
        <v>28.72395053310877</v>
      </c>
      <c r="H59">
        <v>-9.5189288128888947</v>
      </c>
      <c r="I59">
        <v>0.28630847951030636</v>
      </c>
      <c r="J59">
        <v>2.4770960361556675E-4</v>
      </c>
      <c r="K59">
        <v>0.45769347749502048</v>
      </c>
      <c r="L59">
        <v>0.11856693077010716</v>
      </c>
      <c r="M59">
        <v>2.6493362558518189E-3</v>
      </c>
      <c r="N59">
        <v>1.709146714135152E-3</v>
      </c>
      <c r="O59">
        <v>7.1720439539499212</v>
      </c>
      <c r="P59">
        <v>8.7178337757864311E-3</v>
      </c>
      <c r="Q59">
        <v>0.96937481392357694</v>
      </c>
      <c r="R59">
        <v>4.7768758463651188E-2</v>
      </c>
      <c r="S59">
        <v>0.49175272092279654</v>
      </c>
      <c r="T59">
        <v>0.22154620977323372</v>
      </c>
      <c r="U59">
        <v>2.9245072726702862E-2</v>
      </c>
      <c r="V59">
        <v>0.15558415463686023</v>
      </c>
      <c r="W59">
        <v>0.18037147982015148</v>
      </c>
      <c r="X59">
        <v>0.17733401538475141</v>
      </c>
      <c r="Y59">
        <v>1.3331589755377637E-2</v>
      </c>
      <c r="Z59">
        <v>0.6597413529871512</v>
      </c>
      <c r="AA59">
        <v>5.1464589007650163</v>
      </c>
      <c r="AB59">
        <v>1.3724030336981605</v>
      </c>
      <c r="AC59">
        <v>-0.75859417945350149</v>
      </c>
      <c r="AD59">
        <v>-8.2036254618630094E-2</v>
      </c>
      <c r="AE59">
        <v>3.3699253843350676</v>
      </c>
      <c r="AF59">
        <v>-2.4284597863236157</v>
      </c>
      <c r="AG59">
        <v>0.62887777512413401</v>
      </c>
      <c r="AH59">
        <v>-5.6497460716363515</v>
      </c>
      <c r="AI59">
        <v>-7.8303637736426159</v>
      </c>
      <c r="AJ59">
        <v>2.4415466270355748</v>
      </c>
      <c r="AK59">
        <v>0.56961403521102827</v>
      </c>
      <c r="AL59">
        <v>0.66124535985679889</v>
      </c>
      <c r="AM59">
        <v>5.3020102613440105</v>
      </c>
      <c r="AN59">
        <v>-3.4251666990855707</v>
      </c>
      <c r="AO59">
        <v>-3.7554353699103835</v>
      </c>
      <c r="AP59">
        <v>-6.2136221301742935</v>
      </c>
      <c r="AQ59">
        <v>-7.9659573928677743</v>
      </c>
      <c r="AR59">
        <v>-6.6162390050825213</v>
      </c>
      <c r="AS59">
        <v>-9.4643494612073962</v>
      </c>
      <c r="AT59">
        <v>-9.086128194265493</v>
      </c>
      <c r="AU59">
        <v>-11.596989974996395</v>
      </c>
      <c r="AV59">
        <v>-13.669693947538722</v>
      </c>
      <c r="AW59">
        <v>-1</v>
      </c>
    </row>
    <row r="60" spans="1:49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0.18000000000000002</v>
      </c>
      <c r="G60">
        <v>28.72395053310877</v>
      </c>
      <c r="H60">
        <v>0.84768961790978048</v>
      </c>
      <c r="I60">
        <v>2.8570446045548372E-3</v>
      </c>
      <c r="J60">
        <v>2.5631374777189672E-5</v>
      </c>
      <c r="K60">
        <v>1.0134927732878588E-2</v>
      </c>
      <c r="L60">
        <v>2.5597258177582584E-3</v>
      </c>
      <c r="M60">
        <v>4.9502381122042605E-4</v>
      </c>
      <c r="N60">
        <v>2.9308167021972737E-4</v>
      </c>
      <c r="O60">
        <v>0.38224429681791239</v>
      </c>
      <c r="P60">
        <v>4.2339392893897733E-4</v>
      </c>
      <c r="Q60">
        <v>7.3984437347042617E-2</v>
      </c>
      <c r="R60">
        <v>1.6582998698633415E-3</v>
      </c>
      <c r="S60">
        <v>2.119563445584003E-2</v>
      </c>
      <c r="T60">
        <v>1.8540192813505177E-2</v>
      </c>
      <c r="U60">
        <v>1.4052937920854948E-3</v>
      </c>
      <c r="V60">
        <v>8.9627229452549986E-3</v>
      </c>
      <c r="W60">
        <v>5.1457873343781725E-3</v>
      </c>
      <c r="X60">
        <v>2.5935568398431981E-2</v>
      </c>
      <c r="Y60">
        <v>1.4408920549105946E-3</v>
      </c>
      <c r="Z60">
        <v>1.5958568792919816</v>
      </c>
      <c r="AA60">
        <v>1.6245310487007991</v>
      </c>
      <c r="AB60">
        <v>1.6120858056012086</v>
      </c>
      <c r="AC60">
        <v>1.6194177286929627</v>
      </c>
      <c r="AD60">
        <v>1.6259956656756791</v>
      </c>
      <c r="AE60">
        <v>1.6312548705826224</v>
      </c>
      <c r="AF60">
        <v>1.6377458969938452</v>
      </c>
      <c r="AG60">
        <v>1.6435511601139958</v>
      </c>
      <c r="AH60">
        <v>1.64918634535853</v>
      </c>
      <c r="AI60">
        <v>1.6556298859235876</v>
      </c>
      <c r="AJ60">
        <v>1.6619510321136344</v>
      </c>
      <c r="AK60">
        <v>1.6657546090254425</v>
      </c>
      <c r="AL60">
        <v>1.6724252432342142</v>
      </c>
      <c r="AM60">
        <v>1.6895346643497002</v>
      </c>
      <c r="AN60">
        <v>1.6970176580874594</v>
      </c>
      <c r="AO60">
        <v>1.705211950793019</v>
      </c>
      <c r="AP60">
        <v>1.7135107437819168</v>
      </c>
      <c r="AQ60">
        <v>1.7219619149043199</v>
      </c>
      <c r="AR60">
        <v>1.7342722103420738</v>
      </c>
      <c r="AS60">
        <v>1.748409449184158</v>
      </c>
      <c r="AT60">
        <v>1.7574236106497738</v>
      </c>
      <c r="AU60">
        <v>1.7846028491143775</v>
      </c>
      <c r="AV60">
        <v>1.8102982153232943</v>
      </c>
      <c r="AW60">
        <v>-1</v>
      </c>
    </row>
    <row r="61" spans="1:49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0.19000000000000003</v>
      </c>
      <c r="I61">
        <v>0.94619218926456594</v>
      </c>
      <c r="J61">
        <v>0.8721662932615114</v>
      </c>
      <c r="K61">
        <v>1.1033367253372064</v>
      </c>
      <c r="L61">
        <v>1.0092462486858966</v>
      </c>
      <c r="M61">
        <v>1.0172617124707182</v>
      </c>
      <c r="N61">
        <v>0.7890056319537494</v>
      </c>
      <c r="O61">
        <v>1.0582130573394268</v>
      </c>
      <c r="P61">
        <v>1.0766511921053485</v>
      </c>
      <c r="Q61">
        <v>0.93896969230537408</v>
      </c>
      <c r="R61">
        <v>1.0623138773871739</v>
      </c>
      <c r="S61">
        <v>0.82069136032576617</v>
      </c>
      <c r="T61">
        <v>1.0673583774051076</v>
      </c>
      <c r="U61">
        <v>1.0735935006968094</v>
      </c>
      <c r="V61">
        <v>0.88456127372029336</v>
      </c>
      <c r="W61">
        <v>0.95336704302354414</v>
      </c>
      <c r="X61">
        <v>0.19114073475882862</v>
      </c>
      <c r="Y61">
        <v>0.38397662038529667</v>
      </c>
      <c r="Z61">
        <v>0.61040467781040908</v>
      </c>
      <c r="AA61">
        <v>0.63190034958958652</v>
      </c>
      <c r="AB61">
        <v>0.62322486323096182</v>
      </c>
      <c r="AC61">
        <v>0.62908377632828927</v>
      </c>
      <c r="AD61">
        <v>0.63421487812427901</v>
      </c>
      <c r="AE61">
        <v>0.63828539133467044</v>
      </c>
      <c r="AF61">
        <v>0.6433493834848194</v>
      </c>
      <c r="AG61">
        <v>0.64787320777610491</v>
      </c>
      <c r="AH61">
        <v>0.65193466653479881</v>
      </c>
      <c r="AI61">
        <v>0.65711386537495797</v>
      </c>
      <c r="AJ61">
        <v>0.66220191344986046</v>
      </c>
      <c r="AK61">
        <v>0.66471206311639031</v>
      </c>
      <c r="AL61">
        <v>0.66989602723203834</v>
      </c>
      <c r="AM61">
        <v>0.68326664285270844</v>
      </c>
      <c r="AN61">
        <v>0.68905274560269514</v>
      </c>
      <c r="AO61">
        <v>0.69531097568671285</v>
      </c>
      <c r="AP61">
        <v>0.70154823078726292</v>
      </c>
      <c r="AQ61">
        <v>0.70791674340052413</v>
      </c>
      <c r="AR61">
        <v>0.71736122259659818</v>
      </c>
      <c r="AS61">
        <v>0.72823113925945271</v>
      </c>
      <c r="AT61">
        <v>0.73443700494141506</v>
      </c>
      <c r="AU61">
        <v>0.75614711901623655</v>
      </c>
      <c r="AV61">
        <v>0.77745546403277488</v>
      </c>
      <c r="AW61">
        <v>-1</v>
      </c>
    </row>
    <row r="62" spans="1:49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0.19000000000000003</v>
      </c>
      <c r="G62">
        <v>28.944632579852811</v>
      </c>
      <c r="H62">
        <v>-9.5902696814666246</v>
      </c>
      <c r="I62">
        <v>0.27992105140324769</v>
      </c>
      <c r="J62">
        <v>2.4765931104910423E-4</v>
      </c>
      <c r="K62">
        <v>0.45656793151408659</v>
      </c>
      <c r="L62">
        <v>0.11760854581478221</v>
      </c>
      <c r="M62">
        <v>2.8007852606586219E-3</v>
      </c>
      <c r="N62">
        <v>1.7542815419910867E-3</v>
      </c>
      <c r="O62">
        <v>7.2866928594459557</v>
      </c>
      <c r="P62">
        <v>8.8363982201686547E-3</v>
      </c>
      <c r="Q62">
        <v>0.98508748009196478</v>
      </c>
      <c r="R62">
        <v>4.8239200201568577E-2</v>
      </c>
      <c r="S62">
        <v>0.50209994441719197</v>
      </c>
      <c r="T62">
        <v>0.2258351764520013</v>
      </c>
      <c r="U62">
        <v>2.9820948771760364E-2</v>
      </c>
      <c r="V62">
        <v>0.15458733639389077</v>
      </c>
      <c r="W62">
        <v>0.18047386115325878</v>
      </c>
      <c r="X62">
        <v>0.16763520340609983</v>
      </c>
      <c r="Y62">
        <v>1.2645045033846123E-2</v>
      </c>
      <c r="Z62">
        <v>0.61942952169909682</v>
      </c>
      <c r="AA62">
        <v>5.0034684839901136</v>
      </c>
      <c r="AB62">
        <v>1.2825237140088714</v>
      </c>
      <c r="AC62">
        <v>-0.81572114478356195</v>
      </c>
      <c r="AD62">
        <v>-7.0269840538513151E-2</v>
      </c>
      <c r="AE62">
        <v>3.2918168936309198</v>
      </c>
      <c r="AF62">
        <v>-2.3620415832171093</v>
      </c>
      <c r="AG62">
        <v>0.64344644680321839</v>
      </c>
      <c r="AH62">
        <v>-5.5679967904597785</v>
      </c>
      <c r="AI62">
        <v>-7.6937204676094364</v>
      </c>
      <c r="AJ62">
        <v>2.4910697219013258</v>
      </c>
      <c r="AK62">
        <v>0.68571521483525888</v>
      </c>
      <c r="AL62">
        <v>0.84090479350135083</v>
      </c>
      <c r="AM62">
        <v>5.4208142899284804</v>
      </c>
      <c r="AN62">
        <v>-3.2288363866739744</v>
      </c>
      <c r="AO62">
        <v>-3.5657972704808061</v>
      </c>
      <c r="AP62">
        <v>-6.0155762947908009</v>
      </c>
      <c r="AQ62">
        <v>-7.7613836699111207</v>
      </c>
      <c r="AR62">
        <v>-6.3690722686259384</v>
      </c>
      <c r="AS62">
        <v>-9.2231245667878845</v>
      </c>
      <c r="AT62">
        <v>-8.8270614720124687</v>
      </c>
      <c r="AU62">
        <v>-11.209707876509805</v>
      </c>
      <c r="AV62">
        <v>-13.098862862022827</v>
      </c>
      <c r="AW62">
        <v>-1</v>
      </c>
    </row>
    <row r="63" spans="1:49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0.19000000000000003</v>
      </c>
      <c r="G63">
        <v>28.944632579852811</v>
      </c>
      <c r="H63">
        <v>0.84611536453564862</v>
      </c>
      <c r="I63">
        <v>2.7773999726361351E-3</v>
      </c>
      <c r="J63">
        <v>2.5305736849710645E-5</v>
      </c>
      <c r="K63">
        <v>9.9170022678672452E-3</v>
      </c>
      <c r="L63">
        <v>2.5010678572899153E-3</v>
      </c>
      <c r="M63">
        <v>4.8456745248370229E-4</v>
      </c>
      <c r="N63">
        <v>2.9180702980671265E-4</v>
      </c>
      <c r="O63">
        <v>0.37518535557044813</v>
      </c>
      <c r="P63">
        <v>4.1827795262683326E-4</v>
      </c>
      <c r="Q63">
        <v>7.3517203161736946E-2</v>
      </c>
      <c r="R63">
        <v>1.6205481715694595E-3</v>
      </c>
      <c r="S63">
        <v>2.0590878912327346E-2</v>
      </c>
      <c r="T63">
        <v>1.8358321087379618E-2</v>
      </c>
      <c r="U63">
        <v>1.3748477983402203E-3</v>
      </c>
      <c r="V63">
        <v>8.8462395371285765E-3</v>
      </c>
      <c r="W63">
        <v>5.0640414899966145E-3</v>
      </c>
      <c r="X63">
        <v>2.5750525666346905E-2</v>
      </c>
      <c r="Y63">
        <v>1.4172988507319428E-3</v>
      </c>
      <c r="Z63">
        <v>1.5940759996447702</v>
      </c>
      <c r="AA63">
        <v>1.6219011970783723</v>
      </c>
      <c r="AB63">
        <v>1.6107290152120464</v>
      </c>
      <c r="AC63">
        <v>1.6182825051484937</v>
      </c>
      <c r="AD63">
        <v>1.6248688369910451</v>
      </c>
      <c r="AE63">
        <v>1.6300748575787818</v>
      </c>
      <c r="AF63">
        <v>1.636528380080724</v>
      </c>
      <c r="AG63">
        <v>1.6422720693317534</v>
      </c>
      <c r="AH63">
        <v>1.6474116548241051</v>
      </c>
      <c r="AI63">
        <v>1.65394251911409</v>
      </c>
      <c r="AJ63">
        <v>1.66033342958985</v>
      </c>
      <c r="AK63">
        <v>1.663477291959971</v>
      </c>
      <c r="AL63">
        <v>1.6699512671055663</v>
      </c>
      <c r="AM63">
        <v>1.6865344083138543</v>
      </c>
      <c r="AN63">
        <v>1.6936603884232251</v>
      </c>
      <c r="AO63">
        <v>1.7013342264685369</v>
      </c>
      <c r="AP63">
        <v>1.7089480598855677</v>
      </c>
      <c r="AQ63">
        <v>1.7166872778180244</v>
      </c>
      <c r="AR63">
        <v>1.7281006955063885</v>
      </c>
      <c r="AS63">
        <v>1.7411441149465356</v>
      </c>
      <c r="AT63">
        <v>1.7485472478510793</v>
      </c>
      <c r="AU63">
        <v>1.7742027474062925</v>
      </c>
      <c r="AV63">
        <v>1.7990277260778733</v>
      </c>
      <c r="AW63">
        <v>-1</v>
      </c>
    </row>
    <row r="64" spans="1:49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0.20000000000000004</v>
      </c>
      <c r="I64">
        <v>0.88310369629764673</v>
      </c>
      <c r="J64">
        <v>0.83856419371705881</v>
      </c>
      <c r="K64">
        <v>1.0423734281734938</v>
      </c>
      <c r="L64">
        <v>0.95111316936734047</v>
      </c>
      <c r="M64">
        <v>0.96197217478616948</v>
      </c>
      <c r="N64">
        <v>0.77065046811370785</v>
      </c>
      <c r="O64">
        <v>1.0058652326646496</v>
      </c>
      <c r="P64">
        <v>1.0358297974468942</v>
      </c>
      <c r="Q64">
        <v>0.91350465172025819</v>
      </c>
      <c r="R64">
        <v>1.0012879406858384</v>
      </c>
      <c r="S64">
        <v>0.76525680868790324</v>
      </c>
      <c r="T64">
        <v>1.0313267916753632</v>
      </c>
      <c r="U64">
        <v>1.0140715599988059</v>
      </c>
      <c r="V64">
        <v>0.84995236486172621</v>
      </c>
      <c r="W64">
        <v>0.91089896839798046</v>
      </c>
      <c r="X64">
        <v>0.18582477870365138</v>
      </c>
      <c r="Y64">
        <v>0.36662326626957242</v>
      </c>
      <c r="Z64">
        <v>0.5999516963170668</v>
      </c>
      <c r="AA64">
        <v>0.62046259437155249</v>
      </c>
      <c r="AB64">
        <v>0.61285068123502395</v>
      </c>
      <c r="AC64">
        <v>0.61876446466495705</v>
      </c>
      <c r="AD64">
        <v>0.62381881596869904</v>
      </c>
      <c r="AE64">
        <v>0.62778990095130649</v>
      </c>
      <c r="AF64">
        <v>0.63274433215117898</v>
      </c>
      <c r="AG64">
        <v>0.6371518008032796</v>
      </c>
      <c r="AH64">
        <v>0.64080343881393209</v>
      </c>
      <c r="AI64">
        <v>0.6459543799100409</v>
      </c>
      <c r="AJ64">
        <v>0.6510037719220485</v>
      </c>
      <c r="AK64">
        <v>0.6530160886946802</v>
      </c>
      <c r="AL64">
        <v>0.65797153545278042</v>
      </c>
      <c r="AM64">
        <v>0.67070993528874556</v>
      </c>
      <c r="AN64">
        <v>0.67613645848465043</v>
      </c>
      <c r="AO64">
        <v>0.68190555868563141</v>
      </c>
      <c r="AP64">
        <v>0.68753183489829073</v>
      </c>
      <c r="AQ64">
        <v>0.69326301127341383</v>
      </c>
      <c r="AR64">
        <v>0.70186062168880148</v>
      </c>
      <c r="AS64">
        <v>0.71169453816597927</v>
      </c>
      <c r="AT64">
        <v>0.71657788551496082</v>
      </c>
      <c r="AU64">
        <v>0.73666051408645217</v>
      </c>
      <c r="AV64">
        <v>0.75678679108328961</v>
      </c>
      <c r="AW64">
        <v>-1</v>
      </c>
    </row>
    <row r="65" spans="1:49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0.20000000000000004</v>
      </c>
      <c r="G65">
        <v>29.155339864659339</v>
      </c>
      <c r="H65">
        <v>-9.65353277185541</v>
      </c>
      <c r="I65">
        <v>0.27397576886656383</v>
      </c>
      <c r="J65">
        <v>2.4762110904469049E-4</v>
      </c>
      <c r="K65">
        <v>0.4553129304253607</v>
      </c>
      <c r="L65">
        <v>0.1166903171507109</v>
      </c>
      <c r="M65">
        <v>2.9488700990500617E-3</v>
      </c>
      <c r="N65">
        <v>1.7976090542624395E-3</v>
      </c>
      <c r="O65">
        <v>7.3944723423166439</v>
      </c>
      <c r="P65">
        <v>8.9469832568777451E-3</v>
      </c>
      <c r="Q65">
        <v>0.99995262636849802</v>
      </c>
      <c r="R65">
        <v>4.8663392267378321E-2</v>
      </c>
      <c r="S65">
        <v>0.51164964531721291</v>
      </c>
      <c r="T65">
        <v>0.23000117674026505</v>
      </c>
      <c r="U65">
        <v>3.0352347497362122E-2</v>
      </c>
      <c r="V65">
        <v>0.15364153406355163</v>
      </c>
      <c r="W65">
        <v>0.18051179782952936</v>
      </c>
      <c r="X65">
        <v>0.15851042777347929</v>
      </c>
      <c r="Y65">
        <v>1.2004171261379893E-2</v>
      </c>
      <c r="Z65">
        <v>0.58309501231464833</v>
      </c>
      <c r="AA65">
        <v>4.8686134568858321</v>
      </c>
      <c r="AB65">
        <v>1.2002777350673004</v>
      </c>
      <c r="AC65">
        <v>-0.8654430729885062</v>
      </c>
      <c r="AD65">
        <v>-5.6928505161240962E-2</v>
      </c>
      <c r="AE65">
        <v>3.2210512042895312</v>
      </c>
      <c r="AF65">
        <v>-2.2983328454581153</v>
      </c>
      <c r="AG65">
        <v>0.65807704950937629</v>
      </c>
      <c r="AH65">
        <v>-5.4870677159538257</v>
      </c>
      <c r="AI65">
        <v>-7.5614086683358428</v>
      </c>
      <c r="AJ65">
        <v>2.5377101175068293</v>
      </c>
      <c r="AK65">
        <v>0.79128392721020113</v>
      </c>
      <c r="AL65">
        <v>1.004234080251013</v>
      </c>
      <c r="AM65">
        <v>5.524948118894609</v>
      </c>
      <c r="AN65">
        <v>-3.0487547464339571</v>
      </c>
      <c r="AO65">
        <v>-3.3915926962985306</v>
      </c>
      <c r="AP65">
        <v>-5.8324672695910893</v>
      </c>
      <c r="AQ65">
        <v>-7.5723208849864312</v>
      </c>
      <c r="AR65">
        <v>-6.1427903185973669</v>
      </c>
      <c r="AS65">
        <v>-9.0009797951059518</v>
      </c>
      <c r="AT65">
        <v>-8.5900598178759306</v>
      </c>
      <c r="AU65">
        <v>-10.854343121723353</v>
      </c>
      <c r="AV65">
        <v>-12.571510811246274</v>
      </c>
      <c r="AW65">
        <v>-1</v>
      </c>
    </row>
    <row r="66" spans="1:49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0.20000000000000004</v>
      </c>
      <c r="G66">
        <v>29.155339864659339</v>
      </c>
      <c r="H66">
        <v>0.84456336373107765</v>
      </c>
      <c r="I66">
        <v>2.7027424706009945E-3</v>
      </c>
      <c r="J66">
        <v>2.4994103438810839E-5</v>
      </c>
      <c r="K66">
        <v>9.7093042147710813E-3</v>
      </c>
      <c r="L66">
        <v>2.4456430345768535E-3</v>
      </c>
      <c r="M66">
        <v>4.7464533079567719E-4</v>
      </c>
      <c r="N66">
        <v>2.9049220898100052E-4</v>
      </c>
      <c r="O66">
        <v>0.3684506154916008</v>
      </c>
      <c r="P66">
        <v>4.1325843638156685E-4</v>
      </c>
      <c r="Q66">
        <v>7.3041324239049382E-2</v>
      </c>
      <c r="R66">
        <v>1.5847657545062074E-3</v>
      </c>
      <c r="S66">
        <v>2.0028047946245138E-2</v>
      </c>
      <c r="T66">
        <v>1.8177160717680479E-2</v>
      </c>
      <c r="U66">
        <v>1.3459194043488531E-3</v>
      </c>
      <c r="V66">
        <v>8.7345813618117576E-3</v>
      </c>
      <c r="W66">
        <v>4.9860009889386818E-3</v>
      </c>
      <c r="X66">
        <v>2.557474740336825E-2</v>
      </c>
      <c r="Y66">
        <v>1.3949836662130147E-3</v>
      </c>
      <c r="Z66">
        <v>1.5918725967452985</v>
      </c>
      <c r="AA66">
        <v>1.6188550563302782</v>
      </c>
      <c r="AB66">
        <v>1.6088942532484034</v>
      </c>
      <c r="AC66">
        <v>1.6166382350412563</v>
      </c>
      <c r="AD66">
        <v>1.6232275267723704</v>
      </c>
      <c r="AE66">
        <v>1.6283858743725792</v>
      </c>
      <c r="AF66">
        <v>1.6347987450841341</v>
      </c>
      <c r="AG66">
        <v>1.6404825734054949</v>
      </c>
      <c r="AH66">
        <v>1.6451768157521662</v>
      </c>
      <c r="AI66">
        <v>1.6517757562370363</v>
      </c>
      <c r="AJ66">
        <v>1.6582191117749834</v>
      </c>
      <c r="AK66">
        <v>1.6607799936089287</v>
      </c>
      <c r="AL66">
        <v>1.6670695419595478</v>
      </c>
      <c r="AM66">
        <v>1.6831295069128633</v>
      </c>
      <c r="AN66">
        <v>1.6899246511097987</v>
      </c>
      <c r="AO66">
        <v>1.6971189358776964</v>
      </c>
      <c r="AP66">
        <v>1.704105860218553</v>
      </c>
      <c r="AQ66">
        <v>1.7111937229240937</v>
      </c>
      <c r="AR66">
        <v>1.7217718466388183</v>
      </c>
      <c r="AS66">
        <v>1.7337919424300163</v>
      </c>
      <c r="AT66">
        <v>1.7397300476869737</v>
      </c>
      <c r="AU66">
        <v>1.7639402075726125</v>
      </c>
      <c r="AV66">
        <v>1.7878741101921714</v>
      </c>
      <c r="AW66">
        <v>-1</v>
      </c>
    </row>
    <row r="67" spans="1:49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0.21000000000000005</v>
      </c>
      <c r="I67">
        <v>0.82639572114302307</v>
      </c>
      <c r="J67">
        <v>0.80743694427733126</v>
      </c>
      <c r="K67">
        <v>0.98656314597618511</v>
      </c>
      <c r="L67">
        <v>0.89828677784008903</v>
      </c>
      <c r="M67">
        <v>0.91147857222679052</v>
      </c>
      <c r="N67">
        <v>0.75306653649764255</v>
      </c>
      <c r="O67">
        <v>0.95774394410116037</v>
      </c>
      <c r="P67">
        <v>0.99746778760689259</v>
      </c>
      <c r="Q67">
        <v>0.88913944343327167</v>
      </c>
      <c r="R67">
        <v>0.9457036644545912</v>
      </c>
      <c r="S67">
        <v>0.71570536156571518</v>
      </c>
      <c r="T67">
        <v>0.99716089310610845</v>
      </c>
      <c r="U67">
        <v>0.95970243997017368</v>
      </c>
      <c r="V67">
        <v>0.8178762449374043</v>
      </c>
      <c r="W67">
        <v>0.87174769447439426</v>
      </c>
      <c r="X67">
        <v>0.18089032082305584</v>
      </c>
      <c r="Y67">
        <v>0.35072916821433292</v>
      </c>
      <c r="Z67">
        <v>0.58982404061483551</v>
      </c>
      <c r="AA67">
        <v>0.60939253065827925</v>
      </c>
      <c r="AB67">
        <v>0.60276613620619146</v>
      </c>
      <c r="AC67">
        <v>0.60871404532621165</v>
      </c>
      <c r="AD67">
        <v>0.6136913366576473</v>
      </c>
      <c r="AE67">
        <v>0.61757019568233529</v>
      </c>
      <c r="AF67">
        <v>0.62241764926880294</v>
      </c>
      <c r="AG67">
        <v>0.62671430580092591</v>
      </c>
      <c r="AH67">
        <v>0.63000291450034007</v>
      </c>
      <c r="AI67">
        <v>0.63511494728134943</v>
      </c>
      <c r="AJ67">
        <v>0.64011699239720599</v>
      </c>
      <c r="AK67">
        <v>0.64169937237430752</v>
      </c>
      <c r="AL67">
        <v>0.64644327687025349</v>
      </c>
      <c r="AM67">
        <v>0.65857683860279559</v>
      </c>
      <c r="AN67">
        <v>0.66367534862544453</v>
      </c>
      <c r="AO67">
        <v>0.66900180661293174</v>
      </c>
      <c r="AP67">
        <v>0.67407986431567568</v>
      </c>
      <c r="AQ67">
        <v>0.67923995214388977</v>
      </c>
      <c r="AR67">
        <v>0.68706790609499346</v>
      </c>
      <c r="AS67">
        <v>0.69595836239667941</v>
      </c>
      <c r="AT67">
        <v>0.6996747478474511</v>
      </c>
      <c r="AU67">
        <v>0.71825685553834162</v>
      </c>
      <c r="AV67">
        <v>0.73724682063095881</v>
      </c>
      <c r="AW67">
        <v>-1</v>
      </c>
    </row>
    <row r="68" spans="1:49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0.21000000000000005</v>
      </c>
      <c r="G68">
        <v>29.356935272802875</v>
      </c>
      <c r="H68">
        <v>-9.7092136964157234</v>
      </c>
      <c r="I68">
        <v>0.26842627961346971</v>
      </c>
      <c r="J68">
        <v>2.4759409841861865E-4</v>
      </c>
      <c r="K68">
        <v>0.45395566706042806</v>
      </c>
      <c r="L68">
        <v>0.11580943700809446</v>
      </c>
      <c r="M68">
        <v>3.0933854523096894E-3</v>
      </c>
      <c r="N68">
        <v>1.8392030401718452E-3</v>
      </c>
      <c r="O68">
        <v>7.4959571169023995</v>
      </c>
      <c r="P68">
        <v>9.0502531678304347E-3</v>
      </c>
      <c r="Q68">
        <v>1.0140446137239598</v>
      </c>
      <c r="R68">
        <v>4.9046615685400273E-2</v>
      </c>
      <c r="S68">
        <v>0.52048943101689726</v>
      </c>
      <c r="T68">
        <v>0.23404615523021507</v>
      </c>
      <c r="U68">
        <v>3.0843794211232539E-2</v>
      </c>
      <c r="V68">
        <v>0.15274331539063227</v>
      </c>
      <c r="W68">
        <v>0.1804933754144841</v>
      </c>
      <c r="X68">
        <v>0.14990628940351824</v>
      </c>
      <c r="Y68">
        <v>1.1404446908742882E-2</v>
      </c>
      <c r="Z68">
        <v>0.55032031021357053</v>
      </c>
      <c r="AA68">
        <v>4.7412831435177978</v>
      </c>
      <c r="AB68">
        <v>1.1248928298274334</v>
      </c>
      <c r="AC68">
        <v>-0.90865877219064106</v>
      </c>
      <c r="AD68">
        <v>-4.2342709254444735E-2</v>
      </c>
      <c r="AE68">
        <v>3.1567095690243705</v>
      </c>
      <c r="AF68">
        <v>-2.2371581864902201</v>
      </c>
      <c r="AG68">
        <v>0.67267975561494864</v>
      </c>
      <c r="AH68">
        <v>-5.4071372133702296</v>
      </c>
      <c r="AI68">
        <v>-7.4332330911800444</v>
      </c>
      <c r="AJ68">
        <v>2.5816306523231747</v>
      </c>
      <c r="AK68">
        <v>0.88739796289375339</v>
      </c>
      <c r="AL68">
        <v>1.1529560616284193</v>
      </c>
      <c r="AM68">
        <v>5.6160638256356705</v>
      </c>
      <c r="AN68">
        <v>-2.8831815795337339</v>
      </c>
      <c r="AO68">
        <v>-3.2311604776471587</v>
      </c>
      <c r="AP68">
        <v>-5.6626915998246963</v>
      </c>
      <c r="AQ68">
        <v>-7.397018888161111</v>
      </c>
      <c r="AR68">
        <v>-5.9349792548991491</v>
      </c>
      <c r="AS68">
        <v>-8.7956715729346975</v>
      </c>
      <c r="AT68">
        <v>-8.3724317828931571</v>
      </c>
      <c r="AU68">
        <v>-10.527154170549654</v>
      </c>
      <c r="AV68">
        <v>-12.082913915837755</v>
      </c>
      <c r="AW68">
        <v>-1</v>
      </c>
    </row>
    <row r="69" spans="1:49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0.21000000000000005</v>
      </c>
      <c r="G69">
        <v>29.356935272802875</v>
      </c>
      <c r="H69">
        <v>0.8430381262652471</v>
      </c>
      <c r="I69">
        <v>2.6326034841076358E-3</v>
      </c>
      <c r="J69">
        <v>2.4695414554946231E-5</v>
      </c>
      <c r="K69">
        <v>9.5111163324312076E-3</v>
      </c>
      <c r="L69">
        <v>2.3931894563459549E-3</v>
      </c>
      <c r="M69">
        <v>4.6521509338325523E-4</v>
      </c>
      <c r="N69">
        <v>2.8914457442587484E-4</v>
      </c>
      <c r="O69">
        <v>0.36201511350788579</v>
      </c>
      <c r="P69">
        <v>4.083377907119686E-4</v>
      </c>
      <c r="Q69">
        <v>7.2558918679856879E-2</v>
      </c>
      <c r="R69">
        <v>1.55079976996579E-3</v>
      </c>
      <c r="S69">
        <v>1.9502701042673681E-2</v>
      </c>
      <c r="T69">
        <v>1.7997124584256785E-2</v>
      </c>
      <c r="U69">
        <v>1.3183953403113609E-3</v>
      </c>
      <c r="V69">
        <v>8.6274252550777707E-3</v>
      </c>
      <c r="W69">
        <v>4.9113995470858223E-3</v>
      </c>
      <c r="X69">
        <v>2.5407375857401434E-2</v>
      </c>
      <c r="Y69">
        <v>1.3738447578107943E-3</v>
      </c>
      <c r="Z69">
        <v>1.5892931288062198</v>
      </c>
      <c r="AA69">
        <v>1.6154418668467596</v>
      </c>
      <c r="AB69">
        <v>1.6066348881771972</v>
      </c>
      <c r="AC69">
        <v>1.6145423162227801</v>
      </c>
      <c r="AD69">
        <v>1.6211297173223416</v>
      </c>
      <c r="AE69">
        <v>1.6262448529292368</v>
      </c>
      <c r="AF69">
        <v>1.6326147666224107</v>
      </c>
      <c r="AG69">
        <v>1.6382401858625872</v>
      </c>
      <c r="AH69">
        <v>1.6425327971473533</v>
      </c>
      <c r="AI69">
        <v>1.6491833353985017</v>
      </c>
      <c r="AJ69">
        <v>1.6556649263851382</v>
      </c>
      <c r="AK69">
        <v>1.6577100790321233</v>
      </c>
      <c r="AL69">
        <v>1.6638262901332401</v>
      </c>
      <c r="AM69">
        <v>1.6793684784595224</v>
      </c>
      <c r="AN69">
        <v>1.6858565362626974</v>
      </c>
      <c r="AO69">
        <v>1.6926081046256707</v>
      </c>
      <c r="AP69">
        <v>1.699019830839694</v>
      </c>
      <c r="AQ69">
        <v>1.7055104396549019</v>
      </c>
      <c r="AR69">
        <v>1.715309931007871</v>
      </c>
      <c r="AS69">
        <v>1.7263720634408519</v>
      </c>
      <c r="AT69">
        <v>1.7309752998223158</v>
      </c>
      <c r="AU69">
        <v>1.7538104792494404</v>
      </c>
      <c r="AV69">
        <v>1.7768436924503261</v>
      </c>
      <c r="AW69">
        <v>-1</v>
      </c>
    </row>
    <row r="70" spans="1:49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0.22000000000000006</v>
      </c>
      <c r="I70">
        <v>0.77522078792810034</v>
      </c>
      <c r="J70">
        <v>0.77851513422400531</v>
      </c>
      <c r="K70">
        <v>0.93532285977333784</v>
      </c>
      <c r="L70">
        <v>0.85012274551648748</v>
      </c>
      <c r="M70">
        <v>0.86521648728409983</v>
      </c>
      <c r="N70">
        <v>0.73620157359896976</v>
      </c>
      <c r="O70">
        <v>0.91337114140851572</v>
      </c>
      <c r="P70">
        <v>0.96135831776873704</v>
      </c>
      <c r="Q70">
        <v>0.86580488703462444</v>
      </c>
      <c r="R70">
        <v>0.89491459258478145</v>
      </c>
      <c r="S70">
        <v>0.67120734762827783</v>
      </c>
      <c r="T70">
        <v>0.96472771438056748</v>
      </c>
      <c r="U70">
        <v>0.90988798737224108</v>
      </c>
      <c r="V70">
        <v>0.78806410636862123</v>
      </c>
      <c r="W70">
        <v>0.83554785976187995</v>
      </c>
      <c r="X70">
        <v>0.17629461247039499</v>
      </c>
      <c r="Y70">
        <v>0.33612505211540111</v>
      </c>
      <c r="Z70">
        <v>0.58000176365184886</v>
      </c>
      <c r="AA70">
        <v>0.59866883847367613</v>
      </c>
      <c r="AB70">
        <v>0.5929569450572616</v>
      </c>
      <c r="AC70">
        <v>0.59892159213601226</v>
      </c>
      <c r="AD70">
        <v>0.60382177723487418</v>
      </c>
      <c r="AE70">
        <v>0.60761454050051056</v>
      </c>
      <c r="AF70">
        <v>0.61235781503785913</v>
      </c>
      <c r="AG70">
        <v>0.61654866370821837</v>
      </c>
      <c r="AH70">
        <v>0.61951450335398173</v>
      </c>
      <c r="AI70">
        <v>0.62457909178181015</v>
      </c>
      <c r="AJ70">
        <v>0.62952725726941128</v>
      </c>
      <c r="AK70">
        <v>0.63073798864877673</v>
      </c>
      <c r="AL70">
        <v>0.63528552321702414</v>
      </c>
      <c r="AM70">
        <v>0.64684102902342211</v>
      </c>
      <c r="AN70">
        <v>0.65163958257792443</v>
      </c>
      <c r="AO70">
        <v>0.65656444141160974</v>
      </c>
      <c r="AP70">
        <v>0.66114917761361969</v>
      </c>
      <c r="AQ70">
        <v>0.66579612209782357</v>
      </c>
      <c r="AR70">
        <v>0.672923298178845</v>
      </c>
      <c r="AS70">
        <v>0.68095316195697742</v>
      </c>
      <c r="AT70">
        <v>0.68363760069860058</v>
      </c>
      <c r="AU70">
        <v>0.70083158072104945</v>
      </c>
      <c r="AV70">
        <v>0.71873363518852806</v>
      </c>
      <c r="AW70">
        <v>-1</v>
      </c>
    </row>
    <row r="71" spans="1:49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0.22000000000000006</v>
      </c>
      <c r="G71">
        <v>29.550187779411154</v>
      </c>
      <c r="H71">
        <v>-9.7577727668837149</v>
      </c>
      <c r="I71">
        <v>0.26323258749426204</v>
      </c>
      <c r="J71">
        <v>2.4757741329136399E-4</v>
      </c>
      <c r="K71">
        <v>0.45251830523635256</v>
      </c>
      <c r="L71">
        <v>0.11496336697343895</v>
      </c>
      <c r="M71">
        <v>3.2342067449933139E-3</v>
      </c>
      <c r="N71">
        <v>1.8791362266990987E-3</v>
      </c>
      <c r="O71">
        <v>7.5916584054951795</v>
      </c>
      <c r="P71">
        <v>9.146802125673292E-3</v>
      </c>
      <c r="Q71">
        <v>1.0274284151202853</v>
      </c>
      <c r="R71">
        <v>4.939340035116177E-2</v>
      </c>
      <c r="S71">
        <v>0.52869401145866635</v>
      </c>
      <c r="T71">
        <v>0.23797250372442924</v>
      </c>
      <c r="U71">
        <v>3.1299226336264294E-2</v>
      </c>
      <c r="V71">
        <v>0.15188948970464564</v>
      </c>
      <c r="W71">
        <v>0.18042556980539606</v>
      </c>
      <c r="X71">
        <v>0.14177616158496861</v>
      </c>
      <c r="Y71">
        <v>1.0841941318639751E-2</v>
      </c>
      <c r="Z71">
        <v>0.52073987582352443</v>
      </c>
      <c r="AA71">
        <v>4.6209223822293177</v>
      </c>
      <c r="AB71">
        <v>1.0556929812834737</v>
      </c>
      <c r="AC71">
        <v>-0.94613794423737829</v>
      </c>
      <c r="AD71">
        <v>-2.6783074037272342E-2</v>
      </c>
      <c r="AE71">
        <v>3.098013405443742</v>
      </c>
      <c r="AF71">
        <v>-2.1783584980488229</v>
      </c>
      <c r="AG71">
        <v>0.68718372707902442</v>
      </c>
      <c r="AH71">
        <v>-5.3283372506346929</v>
      </c>
      <c r="AI71">
        <v>-7.3090056720119421</v>
      </c>
      <c r="AJ71">
        <v>2.6229829275271523</v>
      </c>
      <c r="AK71">
        <v>0.97499832889985494</v>
      </c>
      <c r="AL71">
        <v>1.2885667540867838</v>
      </c>
      <c r="AM71">
        <v>5.6955910517563249</v>
      </c>
      <c r="AN71">
        <v>-2.7306103254531378</v>
      </c>
      <c r="AO71">
        <v>-3.0830636297576097</v>
      </c>
      <c r="AP71">
        <v>-5.5048630112058694</v>
      </c>
      <c r="AQ71">
        <v>-7.2339755347249417</v>
      </c>
      <c r="AR71">
        <v>-5.7435718829156368</v>
      </c>
      <c r="AS71">
        <v>-8.6052851458204405</v>
      </c>
      <c r="AT71">
        <v>-8.1718898995208527</v>
      </c>
      <c r="AU71">
        <v>-10.22494763234058</v>
      </c>
      <c r="AV71">
        <v>-11.629008668597141</v>
      </c>
      <c r="AW71">
        <v>-1</v>
      </c>
    </row>
    <row r="72" spans="1:49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0.22000000000000006</v>
      </c>
      <c r="G72">
        <v>29.550187779411154</v>
      </c>
      <c r="H72">
        <v>0.84154330360262031</v>
      </c>
      <c r="I72">
        <v>2.5665732084504595E-3</v>
      </c>
      <c r="J72">
        <v>2.4408723743884482E-5</v>
      </c>
      <c r="K72">
        <v>9.3217908334844706E-3</v>
      </c>
      <c r="L72">
        <v>2.3434728421250503E-3</v>
      </c>
      <c r="M72">
        <v>4.5623908523318579E-4</v>
      </c>
      <c r="N72">
        <v>2.8777050115485331E-4</v>
      </c>
      <c r="O72">
        <v>0.35585671650536338</v>
      </c>
      <c r="P72">
        <v>4.0351743924286148E-4</v>
      </c>
      <c r="Q72">
        <v>7.207180681518327E-2</v>
      </c>
      <c r="R72">
        <v>1.5185130080902381E-3</v>
      </c>
      <c r="S72">
        <v>1.9011023946185059E-2</v>
      </c>
      <c r="T72">
        <v>1.7818552102256507E-2</v>
      </c>
      <c r="U72">
        <v>1.2921735745533539E-3</v>
      </c>
      <c r="V72">
        <v>8.5244763769431135E-3</v>
      </c>
      <c r="W72">
        <v>4.8399966089787078E-3</v>
      </c>
      <c r="X72">
        <v>2.5247663756607336E-2</v>
      </c>
      <c r="Y72">
        <v>1.3537912079364747E-3</v>
      </c>
      <c r="Z72">
        <v>1.5863790196159555</v>
      </c>
      <c r="AA72">
        <v>1.6117052738809048</v>
      </c>
      <c r="AB72">
        <v>1.6039982146069511</v>
      </c>
      <c r="AC72">
        <v>1.6120454631449008</v>
      </c>
      <c r="AD72">
        <v>1.6186266497239705</v>
      </c>
      <c r="AE72">
        <v>1.6237022016606248</v>
      </c>
      <c r="AF72">
        <v>1.6300275054787288</v>
      </c>
      <c r="AG72">
        <v>1.6355957781761086</v>
      </c>
      <c r="AH72">
        <v>1.6395249855359189</v>
      </c>
      <c r="AI72">
        <v>1.6462129788997786</v>
      </c>
      <c r="AJ72">
        <v>1.6527210933291205</v>
      </c>
      <c r="AK72">
        <v>1.6543096187575805</v>
      </c>
      <c r="AL72">
        <v>1.6602625809798319</v>
      </c>
      <c r="AM72">
        <v>1.6752941815006523</v>
      </c>
      <c r="AN72">
        <v>1.6814967369508715</v>
      </c>
      <c r="AO72">
        <v>1.6878388520287502</v>
      </c>
      <c r="AP72">
        <v>1.6937216210221571</v>
      </c>
      <c r="AQ72">
        <v>1.6996634335115921</v>
      </c>
      <c r="AR72">
        <v>1.7087364468215758</v>
      </c>
      <c r="AS72">
        <v>1.718901224200351</v>
      </c>
      <c r="AT72">
        <v>1.7222859991415238</v>
      </c>
      <c r="AU72">
        <v>1.7438098734648764</v>
      </c>
      <c r="AV72">
        <v>1.7659413880550838</v>
      </c>
      <c r="AW72">
        <v>-1</v>
      </c>
    </row>
    <row r="73" spans="1:49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0.23000000000000007</v>
      </c>
      <c r="I73">
        <v>0.72886907390088251</v>
      </c>
      <c r="J73">
        <v>0.75156716983417049</v>
      </c>
      <c r="K73">
        <v>0.88815194949642939</v>
      </c>
      <c r="L73">
        <v>0.80607281251625063</v>
      </c>
      <c r="M73">
        <v>0.82270472276103646</v>
      </c>
      <c r="N73">
        <v>0.72000852788000691</v>
      </c>
      <c r="O73">
        <v>0.87233795415341542</v>
      </c>
      <c r="P73">
        <v>0.92731720261135819</v>
      </c>
      <c r="Q73">
        <v>0.84343795109023612</v>
      </c>
      <c r="R73">
        <v>0.84836901031332879</v>
      </c>
      <c r="S73">
        <v>0.63107660186356118</v>
      </c>
      <c r="T73">
        <v>0.93390673993824536</v>
      </c>
      <c r="U73">
        <v>0.86411617644444094</v>
      </c>
      <c r="V73">
        <v>0.76028356566187483</v>
      </c>
      <c r="W73">
        <v>0.80198505628362049</v>
      </c>
      <c r="X73">
        <v>0.17200110029835283</v>
      </c>
      <c r="Y73">
        <v>0.32266620113606465</v>
      </c>
      <c r="Z73">
        <v>0.57046719812902591</v>
      </c>
      <c r="AA73">
        <v>0.58827239735370418</v>
      </c>
      <c r="AB73">
        <v>0.58341014647224032</v>
      </c>
      <c r="AC73">
        <v>0.5893769309168243</v>
      </c>
      <c r="AD73">
        <v>0.59420018836322308</v>
      </c>
      <c r="AE73">
        <v>0.59791212156229367</v>
      </c>
      <c r="AF73">
        <v>0.60255413208173614</v>
      </c>
      <c r="AG73">
        <v>0.6066437299730798</v>
      </c>
      <c r="AH73">
        <v>0.60932162868631334</v>
      </c>
      <c r="AI73">
        <v>0.61433196646726307</v>
      </c>
      <c r="AJ73">
        <v>0.61922139961122347</v>
      </c>
      <c r="AK73">
        <v>0.6201106788831704</v>
      </c>
      <c r="AL73">
        <v>0.62447546006255572</v>
      </c>
      <c r="AM73">
        <v>0.63547893680383138</v>
      </c>
      <c r="AN73">
        <v>0.64000254776506804</v>
      </c>
      <c r="AO73">
        <v>0.64456217174932229</v>
      </c>
      <c r="AP73">
        <v>0.64870181327330489</v>
      </c>
      <c r="AQ73">
        <v>0.65288650193565445</v>
      </c>
      <c r="AR73">
        <v>0.65937450048284652</v>
      </c>
      <c r="AS73">
        <v>0.66661816002850527</v>
      </c>
      <c r="AT73">
        <v>0.66838831547087341</v>
      </c>
      <c r="AU73">
        <v>0.68429433023578523</v>
      </c>
      <c r="AV73">
        <v>0.70115803531309107</v>
      </c>
      <c r="AW73">
        <v>-1</v>
      </c>
    </row>
    <row r="74" spans="1:49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0.23000000000000007</v>
      </c>
      <c r="G74">
        <v>29.735784404349683</v>
      </c>
      <c r="H74">
        <v>-9.7996376507691227</v>
      </c>
      <c r="I74">
        <v>0.25835998980679498</v>
      </c>
      <c r="J74">
        <v>2.4757022994029713E-4</v>
      </c>
      <c r="K74">
        <v>0.45101897409818692</v>
      </c>
      <c r="L74">
        <v>0.11414980438151925</v>
      </c>
      <c r="M74">
        <v>3.3712703832441768E-3</v>
      </c>
      <c r="N74">
        <v>1.9174796676758336E-3</v>
      </c>
      <c r="O74">
        <v>7.6820323952447005</v>
      </c>
      <c r="P74">
        <v>9.2371631763088387E-3</v>
      </c>
      <c r="Q74">
        <v>1.0401611164234414</v>
      </c>
      <c r="R74">
        <v>4.9707652890924478E-2</v>
      </c>
      <c r="S74">
        <v>0.53632754775565394</v>
      </c>
      <c r="T74">
        <v>0.24178292983190403</v>
      </c>
      <c r="U74">
        <v>3.17220854635906E-2</v>
      </c>
      <c r="V74">
        <v>0.15107709685927884</v>
      </c>
      <c r="W74">
        <v>0.18031442243542151</v>
      </c>
      <c r="X74">
        <v>0.13407912700431604</v>
      </c>
      <c r="Y74">
        <v>1.0313220397673326E-2</v>
      </c>
      <c r="Z74">
        <v>0.4940326763161918</v>
      </c>
      <c r="AA74">
        <v>4.5070260842167196</v>
      </c>
      <c r="AB74">
        <v>0.99208412313024119</v>
      </c>
      <c r="AC74">
        <v>-0.97854312078512906</v>
      </c>
      <c r="AD74">
        <v>-1.0472075497361313E-2</v>
      </c>
      <c r="AE74">
        <v>3.0442990436490263</v>
      </c>
      <c r="AF74">
        <v>-2.1217890522669185</v>
      </c>
      <c r="AG74">
        <v>0.70153312441682458</v>
      </c>
      <c r="AH74">
        <v>-5.2507639208348653</v>
      </c>
      <c r="AI74">
        <v>-7.1885466902415596</v>
      </c>
      <c r="AJ74">
        <v>2.6619084386300629</v>
      </c>
      <c r="AK74">
        <v>1.0549102838570403</v>
      </c>
      <c r="AL74">
        <v>1.4123715389724629</v>
      </c>
      <c r="AM74">
        <v>5.7647728205414657</v>
      </c>
      <c r="AN74">
        <v>-2.5897302329611849</v>
      </c>
      <c r="AO74">
        <v>-2.9460529959160775</v>
      </c>
      <c r="AP74">
        <v>-5.3577772582591807</v>
      </c>
      <c r="AQ74">
        <v>-7.0818950529625031</v>
      </c>
      <c r="AR74">
        <v>-5.5667886239679047</v>
      </c>
      <c r="AS74">
        <v>-8.4281777821903781</v>
      </c>
      <c r="AT74">
        <v>-7.9864797178951683</v>
      </c>
      <c r="AU74">
        <v>-9.9449831817565695</v>
      </c>
      <c r="AV74">
        <v>-11.2062802472397</v>
      </c>
      <c r="AW74">
        <v>-1</v>
      </c>
    </row>
    <row r="75" spans="1:49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0.23000000000000007</v>
      </c>
      <c r="G75">
        <v>29.735784404349683</v>
      </c>
      <c r="H75">
        <v>0.840081802598028</v>
      </c>
      <c r="I75">
        <v>2.5042914311773231E-3</v>
      </c>
      <c r="J75">
        <v>2.4133182495402898E-5</v>
      </c>
      <c r="K75">
        <v>9.1407403029444539E-3</v>
      </c>
      <c r="L75">
        <v>2.2962829326926152E-3</v>
      </c>
      <c r="M75">
        <v>4.476836606624516E-4</v>
      </c>
      <c r="N75">
        <v>2.8637551083265223E-4</v>
      </c>
      <c r="O75">
        <v>0.34995569297546247</v>
      </c>
      <c r="P75">
        <v>3.987980051611834E-4</v>
      </c>
      <c r="Q75">
        <v>7.1581553088197386E-2</v>
      </c>
      <c r="R75">
        <v>1.4877819106393164E-3</v>
      </c>
      <c r="S75">
        <v>1.85497196940272E-2</v>
      </c>
      <c r="T75">
        <v>1.7641720733103251E-2</v>
      </c>
      <c r="U75">
        <v>1.2671619150295768E-3</v>
      </c>
      <c r="V75">
        <v>8.4254652873658221E-3</v>
      </c>
      <c r="W75">
        <v>4.7715742266803201E-3</v>
      </c>
      <c r="X75">
        <v>2.5094956332959831E-2</v>
      </c>
      <c r="Y75">
        <v>1.3347414277267355E-3</v>
      </c>
      <c r="Z75">
        <v>1.583167236282423</v>
      </c>
      <c r="AA75">
        <v>1.6076840027137878</v>
      </c>
      <c r="AB75">
        <v>1.6010262175706322</v>
      </c>
      <c r="AC75">
        <v>1.6091925795242237</v>
      </c>
      <c r="AD75">
        <v>1.6157637013896646</v>
      </c>
      <c r="AE75">
        <v>1.6208026339849135</v>
      </c>
      <c r="AF75">
        <v>1.6270821823672839</v>
      </c>
      <c r="AG75">
        <v>1.6325944335688052</v>
      </c>
      <c r="AH75">
        <v>1.6361938348384177</v>
      </c>
      <c r="AI75">
        <v>1.6429071204985075</v>
      </c>
      <c r="AJ75">
        <v>1.6494320654288375</v>
      </c>
      <c r="AK75">
        <v>1.6506160357308486</v>
      </c>
      <c r="AL75">
        <v>1.656414955774574</v>
      </c>
      <c r="AM75">
        <v>1.6709445375658303</v>
      </c>
      <c r="AN75">
        <v>1.676881240368334</v>
      </c>
      <c r="AO75">
        <v>1.6828440119831491</v>
      </c>
      <c r="AP75">
        <v>1.6882393189138476</v>
      </c>
      <c r="AQ75">
        <v>1.6936758684541691</v>
      </c>
      <c r="AR75">
        <v>1.7020704377128355</v>
      </c>
      <c r="AS75">
        <v>1.7113940788002089</v>
      </c>
      <c r="AT75">
        <v>1.7136648128429313</v>
      </c>
      <c r="AU75">
        <v>1.7339354493406836</v>
      </c>
      <c r="AV75">
        <v>1.755170910633981</v>
      </c>
      <c r="AW75">
        <v>-1</v>
      </c>
    </row>
    <row r="76" spans="1:49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0.24000000000000007</v>
      </c>
      <c r="I76">
        <v>0.68674223920851563</v>
      </c>
      <c r="J76">
        <v>0.72639290205079021</v>
      </c>
      <c r="K76">
        <v>0.84461827789543376</v>
      </c>
      <c r="L76">
        <v>0.76566798208743336</v>
      </c>
      <c r="M76">
        <v>0.78353066345008471</v>
      </c>
      <c r="N76">
        <v>0.70444486046386368</v>
      </c>
      <c r="O76">
        <v>0.83429262838922258</v>
      </c>
      <c r="P76">
        <v>0.89517982946880126</v>
      </c>
      <c r="Q76">
        <v>0.82198100130803442</v>
      </c>
      <c r="R76">
        <v>0.80559359509878936</v>
      </c>
      <c r="S76">
        <v>0.59474142900789206</v>
      </c>
      <c r="T76">
        <v>0.90458841344328522</v>
      </c>
      <c r="U76">
        <v>0.82194644516332405</v>
      </c>
      <c r="V76">
        <v>0.73433276970988093</v>
      </c>
      <c r="W76">
        <v>0.77078735334980397</v>
      </c>
      <c r="X76">
        <v>0.16797834842759049</v>
      </c>
      <c r="Y76">
        <v>0.31022821509238779</v>
      </c>
      <c r="Z76">
        <v>0.56120457596561701</v>
      </c>
      <c r="AA76">
        <v>0.57818594242818233</v>
      </c>
      <c r="AB76">
        <v>0.5741139051116021</v>
      </c>
      <c r="AC76">
        <v>0.58007055256983375</v>
      </c>
      <c r="AD76">
        <v>0.58481725204599544</v>
      </c>
      <c r="AE76">
        <v>0.58845291809012878</v>
      </c>
      <c r="AF76">
        <v>0.59299662632771133</v>
      </c>
      <c r="AG76">
        <v>0.59698915469352087</v>
      </c>
      <c r="AH76">
        <v>0.59940939135634674</v>
      </c>
      <c r="AI76">
        <v>0.60436009279983494</v>
      </c>
      <c r="AJ76">
        <v>0.60918725429091947</v>
      </c>
      <c r="AK76">
        <v>0.60979843299506775</v>
      </c>
      <c r="AL76">
        <v>0.61399272737442578</v>
      </c>
      <c r="AM76">
        <v>0.6244693404940499</v>
      </c>
      <c r="AN76">
        <v>0.62874037484161838</v>
      </c>
      <c r="AO76">
        <v>0.6329670891532666</v>
      </c>
      <c r="AP76">
        <v>0.63670417203210061</v>
      </c>
      <c r="AQ76">
        <v>0.64047146141056033</v>
      </c>
      <c r="AR76">
        <v>0.64637550732496984</v>
      </c>
      <c r="AS76">
        <v>0.65289989371332158</v>
      </c>
      <c r="AT76">
        <v>0.6538586931430429</v>
      </c>
      <c r="AU76">
        <v>0.66856654972550766</v>
      </c>
      <c r="AV76">
        <v>0.68444156581405524</v>
      </c>
      <c r="AW76">
        <v>-1</v>
      </c>
    </row>
    <row r="77" spans="1:49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0.24000000000000007</v>
      </c>
      <c r="G77">
        <v>29.914340542435976</v>
      </c>
      <c r="H77">
        <v>-9.8352058493264281</v>
      </c>
      <c r="I77">
        <v>0.25377822207970707</v>
      </c>
      <c r="J77">
        <v>2.4757177088914032E-4</v>
      </c>
      <c r="K77">
        <v>0.44947254680395715</v>
      </c>
      <c r="L77">
        <v>0.11336665404534715</v>
      </c>
      <c r="M77">
        <v>3.5045587589164636E-3</v>
      </c>
      <c r="N77">
        <v>1.9543023235035501E-3</v>
      </c>
      <c r="O77">
        <v>7.7674874274303436</v>
      </c>
      <c r="P77">
        <v>9.3218158720159965E-3</v>
      </c>
      <c r="Q77">
        <v>1.0522931332028627</v>
      </c>
      <c r="R77">
        <v>4.9992759316696278E-2</v>
      </c>
      <c r="S77">
        <v>0.54344549870031666</v>
      </c>
      <c r="T77">
        <v>0.24548035668801646</v>
      </c>
      <c r="U77">
        <v>3.2115392680687339E-2</v>
      </c>
      <c r="V77">
        <v>0.15030339410140467</v>
      </c>
      <c r="W77">
        <v>0.18016518396896994</v>
      </c>
      <c r="X77">
        <v>0.12677911022039962</v>
      </c>
      <c r="Y77">
        <v>9.8152698519458296E-3</v>
      </c>
      <c r="Z77">
        <v>0.4699158994949158</v>
      </c>
      <c r="AA77">
        <v>4.3991342193793344</v>
      </c>
      <c r="AB77">
        <v>0.93354228129214467</v>
      </c>
      <c r="AC77">
        <v>-1.0064472946612664</v>
      </c>
      <c r="AD77">
        <v>6.4067930933886276E-3</v>
      </c>
      <c r="AE77">
        <v>2.9949977036952422</v>
      </c>
      <c r="AF77">
        <v>-2.0673178473773488</v>
      </c>
      <c r="AG77">
        <v>0.71568404350592418</v>
      </c>
      <c r="AH77">
        <v>-5.1744854364889079</v>
      </c>
      <c r="AI77">
        <v>-7.0716852776879477</v>
      </c>
      <c r="AJ77">
        <v>2.6985395033373822</v>
      </c>
      <c r="AK77">
        <v>1.12786057770877</v>
      </c>
      <c r="AL77">
        <v>1.5255145904344947</v>
      </c>
      <c r="AM77">
        <v>5.8246946317103117</v>
      </c>
      <c r="AN77">
        <v>-2.4593956749882606</v>
      </c>
      <c r="AO77">
        <v>-2.8190377416497348</v>
      </c>
      <c r="AP77">
        <v>-5.2203835371669944</v>
      </c>
      <c r="AQ77">
        <v>-6.9396544219588074</v>
      </c>
      <c r="AR77">
        <v>-5.403090004598579</v>
      </c>
      <c r="AS77">
        <v>-8.2629331883876933</v>
      </c>
      <c r="AT77">
        <v>-7.8145230242644779</v>
      </c>
      <c r="AU77">
        <v>-9.6848973709319655</v>
      </c>
      <c r="AV77">
        <v>-10.811672780015311</v>
      </c>
      <c r="AW77">
        <v>-1</v>
      </c>
    </row>
    <row r="78" spans="1:49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0.24000000000000007</v>
      </c>
      <c r="G78">
        <v>29.914340542435976</v>
      </c>
      <c r="H78">
        <v>0.83865589230291993</v>
      </c>
      <c r="I78">
        <v>2.4454400465149621E-3</v>
      </c>
      <c r="J78">
        <v>2.3868027334595334E-5</v>
      </c>
      <c r="K78">
        <v>8.9674302110297477E-3</v>
      </c>
      <c r="L78">
        <v>2.2514304656416017E-3</v>
      </c>
      <c r="M78">
        <v>4.3951862300444183E-4</v>
      </c>
      <c r="N78">
        <v>2.8496439036053097E-4</v>
      </c>
      <c r="O78">
        <v>0.34429436586315809</v>
      </c>
      <c r="P78">
        <v>3.9417946618549828E-4</v>
      </c>
      <c r="Q78">
        <v>7.108950194303193E-2</v>
      </c>
      <c r="R78">
        <v>1.4584948916623191E-3</v>
      </c>
      <c r="S78">
        <v>1.8115922003845875E-2</v>
      </c>
      <c r="T78">
        <v>1.7466855703658503E-2</v>
      </c>
      <c r="U78">
        <v>1.2432768259871456E-3</v>
      </c>
      <c r="V78">
        <v>8.3301453780801928E-3</v>
      </c>
      <c r="W78">
        <v>4.7059344156808094E-3</v>
      </c>
      <c r="X78">
        <v>2.494867693215453E-2</v>
      </c>
      <c r="Y78">
        <v>1.316621926540671E-3</v>
      </c>
      <c r="Z78">
        <v>1.5796908062242929</v>
      </c>
      <c r="AA78">
        <v>1.603412455699639</v>
      </c>
      <c r="AB78">
        <v>1.5977562373555267</v>
      </c>
      <c r="AC78">
        <v>1.6060235092953188</v>
      </c>
      <c r="AD78">
        <v>1.6125811418715905</v>
      </c>
      <c r="AE78">
        <v>1.617585887187359</v>
      </c>
      <c r="AF78">
        <v>1.6238189304437443</v>
      </c>
      <c r="AG78">
        <v>1.6292761851790449</v>
      </c>
      <c r="AH78">
        <v>1.6325754457007107</v>
      </c>
      <c r="AI78">
        <v>1.6393035463696779</v>
      </c>
      <c r="AJ78">
        <v>1.6458372708309905</v>
      </c>
      <c r="AK78">
        <v>1.6466626726368985</v>
      </c>
      <c r="AL78">
        <v>1.652315977175332</v>
      </c>
      <c r="AM78">
        <v>1.6663531590771712</v>
      </c>
      <c r="AN78">
        <v>1.67204192820818</v>
      </c>
      <c r="AO78">
        <v>1.6776526748531682</v>
      </c>
      <c r="AP78">
        <v>1.6825978769646097</v>
      </c>
      <c r="AQ78">
        <v>1.6875683833071462</v>
      </c>
      <c r="AR78">
        <v>1.6953287797513124</v>
      </c>
      <c r="AS78">
        <v>1.7038634535126387</v>
      </c>
      <c r="AT78">
        <v>1.7051140770727349</v>
      </c>
      <c r="AU78">
        <v>1.7241847943340947</v>
      </c>
      <c r="AV78">
        <v>1.7445349594878226</v>
      </c>
      <c r="AW78">
        <v>-1</v>
      </c>
    </row>
    <row r="79" spans="1:49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0.25000000000000006</v>
      </c>
      <c r="I79">
        <v>0.64833291063920695</v>
      </c>
      <c r="J79">
        <v>0.70281849170018329</v>
      </c>
      <c r="K79">
        <v>0.80434699594696624</v>
      </c>
      <c r="L79">
        <v>0.72850506352299216</v>
      </c>
      <c r="M79">
        <v>0.74733860873071434</v>
      </c>
      <c r="N79">
        <v>0.68947196286447954</v>
      </c>
      <c r="O79">
        <v>0.79893089791703542</v>
      </c>
      <c r="P79">
        <v>0.86479857613120537</v>
      </c>
      <c r="Q79">
        <v>0.80138116910978185</v>
      </c>
      <c r="R79">
        <v>0.76618028823070383</v>
      </c>
      <c r="S79">
        <v>0.5617222305360311</v>
      </c>
      <c r="T79">
        <v>0.87667286858762961</v>
      </c>
      <c r="U79">
        <v>0.78299789034724898</v>
      </c>
      <c r="V79">
        <v>0.71003559732019927</v>
      </c>
      <c r="W79">
        <v>0.74171844330782288</v>
      </c>
      <c r="X79">
        <v>0.16419917711574833</v>
      </c>
      <c r="Y79">
        <v>0.2987036141719962</v>
      </c>
      <c r="Z79">
        <v>0.55219972584676891</v>
      </c>
      <c r="AA79">
        <v>0.56839378946025987</v>
      </c>
      <c r="AB79">
        <v>0.56505735360729181</v>
      </c>
      <c r="AC79">
        <v>0.57099354050769435</v>
      </c>
      <c r="AD79">
        <v>0.57566421329124906</v>
      </c>
      <c r="AE79">
        <v>0.57922759938295854</v>
      </c>
      <c r="AF79">
        <v>0.58367596476527372</v>
      </c>
      <c r="AG79">
        <v>0.58757528496362521</v>
      </c>
      <c r="AH79">
        <v>0.5897643042909424</v>
      </c>
      <c r="AI79">
        <v>0.5946511543442069</v>
      </c>
      <c r="AJ79">
        <v>0.59941353519157292</v>
      </c>
      <c r="AK79">
        <v>0.59978415078777614</v>
      </c>
      <c r="AL79">
        <v>0.60381904774367412</v>
      </c>
      <c r="AM79">
        <v>0.6137930351051355</v>
      </c>
      <c r="AN79">
        <v>0.61783154649583405</v>
      </c>
      <c r="AO79">
        <v>0.62175417446727932</v>
      </c>
      <c r="AP79">
        <v>0.62512635367975811</v>
      </c>
      <c r="AQ79">
        <v>0.62851592157767788</v>
      </c>
      <c r="AR79">
        <v>0.63388563898998018</v>
      </c>
      <c r="AS79">
        <v>0.6397511053145255</v>
      </c>
      <c r="AT79">
        <v>0.63998889878128551</v>
      </c>
      <c r="AU79">
        <v>0.65357956497918901</v>
      </c>
      <c r="AV79">
        <v>0.66851490233953437</v>
      </c>
      <c r="AW79">
        <v>-1</v>
      </c>
    </row>
    <row r="80" spans="1:49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0.25000000000000006</v>
      </c>
      <c r="G80">
        <v>30.086408870645517</v>
      </c>
      <c r="H80">
        <v>-9.8648470044615824</v>
      </c>
      <c r="I80">
        <v>0.24946076438604212</v>
      </c>
      <c r="J80">
        <v>2.475813060867674E-4</v>
      </c>
      <c r="K80">
        <v>0.44789125480861064</v>
      </c>
      <c r="L80">
        <v>0.11261200426301031</v>
      </c>
      <c r="M80">
        <v>3.634088807934698E-3</v>
      </c>
      <c r="N80">
        <v>1.9896707840554358E-3</v>
      </c>
      <c r="O80">
        <v>7.8483901190664538</v>
      </c>
      <c r="P80">
        <v>9.4011927862049614E-3</v>
      </c>
      <c r="Q80">
        <v>1.063869204785193</v>
      </c>
      <c r="R80">
        <v>5.0251668088445625E-2</v>
      </c>
      <c r="S80">
        <v>0.55009608691808931</v>
      </c>
      <c r="T80">
        <v>0.24906784624917863</v>
      </c>
      <c r="U80">
        <v>3.2481810608270996E-2</v>
      </c>
      <c r="V80">
        <v>0.1495658420173632</v>
      </c>
      <c r="W80">
        <v>0.17998243282837403</v>
      </c>
      <c r="X80">
        <v>0.1198441648938212</v>
      </c>
      <c r="Y80">
        <v>9.3454322773274569E-3</v>
      </c>
      <c r="Z80">
        <v>0.44813965498421215</v>
      </c>
      <c r="AA80">
        <v>4.2968272600629751</v>
      </c>
      <c r="AB80">
        <v>0.87960369213944911</v>
      </c>
      <c r="AC80">
        <v>-1.0303482005763245</v>
      </c>
      <c r="AD80">
        <v>2.3701785480407304E-2</v>
      </c>
      <c r="AE80">
        <v>2.9496194849634847</v>
      </c>
      <c r="AF80">
        <v>-2.0148241686109567</v>
      </c>
      <c r="AG80">
        <v>0.72960214054119144</v>
      </c>
      <c r="AH80">
        <v>-5.0995482549297408</v>
      </c>
      <c r="AI80">
        <v>-6.9582595330871255</v>
      </c>
      <c r="AJ80">
        <v>2.7330000429790564</v>
      </c>
      <c r="AK80">
        <v>1.1944916775414018</v>
      </c>
      <c r="AL80">
        <v>1.6290029802660171</v>
      </c>
      <c r="AM80">
        <v>5.8763082679480663</v>
      </c>
      <c r="AN80">
        <v>-2.3386010749758559</v>
      </c>
      <c r="AO80">
        <v>-2.7010612382539207</v>
      </c>
      <c r="AP80">
        <v>-5.0917610841490797</v>
      </c>
      <c r="AQ80">
        <v>-6.8062760334756067</v>
      </c>
      <c r="AR80">
        <v>-5.2511381758682649</v>
      </c>
      <c r="AS80">
        <v>-8.1083246595453549</v>
      </c>
      <c r="AT80">
        <v>-7.6545720805364947</v>
      </c>
      <c r="AU80">
        <v>-9.4426421330374204</v>
      </c>
      <c r="AV80">
        <v>-10.442516685659221</v>
      </c>
      <c r="AW80">
        <v>-1</v>
      </c>
    </row>
    <row r="81" spans="1:49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0.25000000000000006</v>
      </c>
      <c r="G81">
        <v>30.086408870645517</v>
      </c>
      <c r="H81">
        <v>0.837267300049509</v>
      </c>
      <c r="I81">
        <v>2.3897369222445385E-3</v>
      </c>
      <c r="J81">
        <v>2.361256901703738E-5</v>
      </c>
      <c r="K81">
        <v>8.8013726558909475E-3</v>
      </c>
      <c r="L81">
        <v>2.2087446088581617E-3</v>
      </c>
      <c r="M81">
        <v>4.3171676325232192E-4</v>
      </c>
      <c r="N81">
        <v>2.8354129324900017E-4</v>
      </c>
      <c r="O81">
        <v>0.33885682812843049</v>
      </c>
      <c r="P81">
        <v>3.896612827707695E-4</v>
      </c>
      <c r="Q81">
        <v>7.0596808503225222E-2</v>
      </c>
      <c r="R81">
        <v>1.4305509074850065E-3</v>
      </c>
      <c r="S81">
        <v>1.770712576817465E-2</v>
      </c>
      <c r="T81">
        <v>1.7294138197511792E-2</v>
      </c>
      <c r="U81">
        <v>1.2204424183673381E-3</v>
      </c>
      <c r="V81">
        <v>8.2382906006715721E-3</v>
      </c>
      <c r="W81">
        <v>4.6428968922302763E-3</v>
      </c>
      <c r="X81">
        <v>2.4808315353048564E-2</v>
      </c>
      <c r="Y81">
        <v>1.2993662883116278E-3</v>
      </c>
      <c r="Z81">
        <v>1.5759792752338961</v>
      </c>
      <c r="AA81">
        <v>1.5989212362535483</v>
      </c>
      <c r="AB81">
        <v>1.5942215457530147</v>
      </c>
      <c r="AC81">
        <v>1.6025736819060812</v>
      </c>
      <c r="AD81">
        <v>1.6091147828031076</v>
      </c>
      <c r="AE81">
        <v>1.6140873442327779</v>
      </c>
      <c r="AF81">
        <v>1.6202734423892264</v>
      </c>
      <c r="AG81">
        <v>1.6256766527777193</v>
      </c>
      <c r="AH81">
        <v>1.6287020772857903</v>
      </c>
      <c r="AI81">
        <v>1.6354359563884027</v>
      </c>
      <c r="AJ81">
        <v>1.6419717521070081</v>
      </c>
      <c r="AK81">
        <v>1.6424792867792626</v>
      </c>
      <c r="AL81">
        <v>1.6479947094821645</v>
      </c>
      <c r="AM81">
        <v>1.6615498927159953</v>
      </c>
      <c r="AN81">
        <v>1.6670070960097192</v>
      </c>
      <c r="AO81">
        <v>1.6722906578260741</v>
      </c>
      <c r="AP81">
        <v>1.6768194879788507</v>
      </c>
      <c r="AQ81">
        <v>1.6813593779887295</v>
      </c>
      <c r="AR81">
        <v>1.6885264383602818</v>
      </c>
      <c r="AS81">
        <v>1.6963205804342176</v>
      </c>
      <c r="AT81">
        <v>1.6966358096475525</v>
      </c>
      <c r="AU81">
        <v>1.7145558688323557</v>
      </c>
      <c r="AV81">
        <v>1.7340353834936757</v>
      </c>
      <c r="AW81">
        <v>-1</v>
      </c>
    </row>
    <row r="82" spans="1:49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0.26000000000000006</v>
      </c>
      <c r="I82">
        <v>0.61320846032090592</v>
      </c>
      <c r="J82">
        <v>0.68069224231636871</v>
      </c>
      <c r="K82">
        <v>0.76701146785218488</v>
      </c>
      <c r="L82">
        <v>0.69423581938113643</v>
      </c>
      <c r="M82">
        <v>0.71382039696856781</v>
      </c>
      <c r="N82">
        <v>0.67505466862413765</v>
      </c>
      <c r="O82">
        <v>0.76598823697884422</v>
      </c>
      <c r="P82">
        <v>0.83604063714759513</v>
      </c>
      <c r="Q82">
        <v>0.78158981687645857</v>
      </c>
      <c r="R82">
        <v>0.72977567857099823</v>
      </c>
      <c r="S82">
        <v>0.5316140978809476</v>
      </c>
      <c r="T82">
        <v>0.85006884278652417</v>
      </c>
      <c r="U82">
        <v>0.74693969773539137</v>
      </c>
      <c r="V82">
        <v>0.68723772803140681</v>
      </c>
      <c r="W82">
        <v>0.71457206075790913</v>
      </c>
      <c r="X82">
        <v>0.16063996895680596</v>
      </c>
      <c r="Y82">
        <v>0.28799909753691161</v>
      </c>
      <c r="Z82">
        <v>0.54343983054521394</v>
      </c>
      <c r="AA82">
        <v>0.55888161268072822</v>
      </c>
      <c r="AB82">
        <v>0.55623046380909136</v>
      </c>
      <c r="AC82">
        <v>0.56213750951796726</v>
      </c>
      <c r="AD82">
        <v>0.56673282277089088</v>
      </c>
      <c r="AE82">
        <v>0.57022744103234424</v>
      </c>
      <c r="AF82">
        <v>0.57458338658210928</v>
      </c>
      <c r="AG82">
        <v>0.57839308443689597</v>
      </c>
      <c r="AH82">
        <v>0.58037408052241213</v>
      </c>
      <c r="AI82">
        <v>0.58519383147451165</v>
      </c>
      <c r="AJ82">
        <v>0.58988973303204062</v>
      </c>
      <c r="AK82">
        <v>0.59005236566164787</v>
      </c>
      <c r="AL82">
        <v>0.59393792322224304</v>
      </c>
      <c r="AM82">
        <v>0.60343255858211031</v>
      </c>
      <c r="AN82">
        <v>0.60725657466864602</v>
      </c>
      <c r="AO82">
        <v>0.61090089150917537</v>
      </c>
      <c r="AP82">
        <v>0.61394161490804966</v>
      </c>
      <c r="AQ82">
        <v>0.61698867206423935</v>
      </c>
      <c r="AR82">
        <v>0.62186875110347473</v>
      </c>
      <c r="AS82">
        <v>0.62712983158919111</v>
      </c>
      <c r="AT82">
        <v>0.62672618450322171</v>
      </c>
      <c r="AU82">
        <v>0.63927302473612635</v>
      </c>
      <c r="AV82">
        <v>0.65331652333437962</v>
      </c>
      <c r="AW82">
        <v>-1</v>
      </c>
    </row>
    <row r="83" spans="1:49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0.26000000000000006</v>
      </c>
      <c r="G83">
        <v>30.252487024112487</v>
      </c>
      <c r="H83">
        <v>-9.8889050409660655</v>
      </c>
      <c r="I83">
        <v>0.24538427454583675</v>
      </c>
      <c r="J83">
        <v>2.4759815233711262E-4</v>
      </c>
      <c r="K83">
        <v>0.4462851757450631</v>
      </c>
      <c r="L83">
        <v>0.11188410629704663</v>
      </c>
      <c r="M83">
        <v>3.7599032407075192E-3</v>
      </c>
      <c r="N83">
        <v>2.023649098760261E-3</v>
      </c>
      <c r="O83">
        <v>7.9250705869338649</v>
      </c>
      <c r="P83">
        <v>9.4756850968567927E-3</v>
      </c>
      <c r="Q83">
        <v>1.0749292121519034</v>
      </c>
      <c r="R83">
        <v>5.0486957810735852E-2</v>
      </c>
      <c r="S83">
        <v>0.55632147371775964</v>
      </c>
      <c r="T83">
        <v>0.25254854057222448</v>
      </c>
      <c r="U83">
        <v>3.2823694798556485E-2</v>
      </c>
      <c r="V83">
        <v>0.14886209029615044</v>
      </c>
      <c r="W83">
        <v>0.17977017348926594</v>
      </c>
      <c r="X83">
        <v>0.11324588445109822</v>
      </c>
      <c r="Y83">
        <v>8.9013552734509491E-3</v>
      </c>
      <c r="Z83">
        <v>0.42848249825007823</v>
      </c>
      <c r="AA83">
        <v>4.1997220772566202</v>
      </c>
      <c r="AB83">
        <v>0.8298565290078258</v>
      </c>
      <c r="AC83">
        <v>-1.050679964728316</v>
      </c>
      <c r="AD83">
        <v>4.1287146627036975E-2</v>
      </c>
      <c r="AE83">
        <v>2.9077404629026726</v>
      </c>
      <c r="AF83">
        <v>-1.9641973367964018</v>
      </c>
      <c r="AG83">
        <v>0.74326077335485941</v>
      </c>
      <c r="AH83">
        <v>-5.0259818079602621</v>
      </c>
      <c r="AI83">
        <v>-6.8481163874468667</v>
      </c>
      <c r="AJ83">
        <v>2.765406255530614</v>
      </c>
      <c r="AK83">
        <v>1.2553735814404146</v>
      </c>
      <c r="AL83">
        <v>1.7237265573339167</v>
      </c>
      <c r="AM83">
        <v>5.9204514067858733</v>
      </c>
      <c r="AN83">
        <v>-2.2264602780686626</v>
      </c>
      <c r="AO83">
        <v>-2.5912812200657172</v>
      </c>
      <c r="AP83">
        <v>-4.9710999000112519</v>
      </c>
      <c r="AQ83">
        <v>-6.680905321219643</v>
      </c>
      <c r="AR83">
        <v>-5.1097655331099077</v>
      </c>
      <c r="AS83">
        <v>-7.9632850924997403</v>
      </c>
      <c r="AT83">
        <v>-7.5053724977635135</v>
      </c>
      <c r="AU83">
        <v>-9.2164348024238478</v>
      </c>
      <c r="AV83">
        <v>-10.096469410822703</v>
      </c>
      <c r="AW83">
        <v>-1</v>
      </c>
    </row>
    <row r="84" spans="1:49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0.26000000000000006</v>
      </c>
      <c r="G84">
        <v>30.252487024112487</v>
      </c>
      <c r="H84">
        <v>0.83591729605317489</v>
      </c>
      <c r="I84">
        <v>2.3369308345217738E-3</v>
      </c>
      <c r="J84">
        <v>2.3366183403219071E-5</v>
      </c>
      <c r="K84">
        <v>8.6421210738342989E-3</v>
      </c>
      <c r="L84">
        <v>2.1680707684796539E-3</v>
      </c>
      <c r="M84">
        <v>4.2425347630803292E-4</v>
      </c>
      <c r="N84">
        <v>2.8210982617803593E-4</v>
      </c>
      <c r="O84">
        <v>0.3336287074310072</v>
      </c>
      <c r="P84">
        <v>3.852425038405113E-4</v>
      </c>
      <c r="Q84">
        <v>7.0104464772498556E-2</v>
      </c>
      <c r="R84">
        <v>1.4038582312392352E-3</v>
      </c>
      <c r="S84">
        <v>1.732113078748319E-2</v>
      </c>
      <c r="T84">
        <v>1.7123712254436263E-2</v>
      </c>
      <c r="U84">
        <v>1.1985895825786677E-3</v>
      </c>
      <c r="V84">
        <v>8.1496934475924262E-3</v>
      </c>
      <c r="W84">
        <v>4.5822971217972025E-3</v>
      </c>
      <c r="X84">
        <v>2.4673418297643534E-2</v>
      </c>
      <c r="Y84">
        <v>1.2829143111054238E-3</v>
      </c>
      <c r="Z84">
        <v>1.57205911091325</v>
      </c>
      <c r="AA84">
        <v>1.5942376067042898</v>
      </c>
      <c r="AB84">
        <v>1.5904518447371199</v>
      </c>
      <c r="AC84">
        <v>1.5988746668005431</v>
      </c>
      <c r="AD84">
        <v>1.6053965367205751</v>
      </c>
      <c r="AE84">
        <v>1.610338570989938</v>
      </c>
      <c r="AF84">
        <v>1.6164775267702554</v>
      </c>
      <c r="AG84">
        <v>1.6218275916008937</v>
      </c>
      <c r="AH84">
        <v>1.6246025969638871</v>
      </c>
      <c r="AI84">
        <v>1.6313344538651855</v>
      </c>
      <c r="AJ84">
        <v>1.6378667161748979</v>
      </c>
      <c r="AK84">
        <v>1.6380924805839203</v>
      </c>
      <c r="AL84">
        <v>1.643477137066873</v>
      </c>
      <c r="AM84">
        <v>1.6565612887781542</v>
      </c>
      <c r="AN84">
        <v>1.6618019015503647</v>
      </c>
      <c r="AO84">
        <v>1.6667809120155299</v>
      </c>
      <c r="AP84">
        <v>1.670923915197853</v>
      </c>
      <c r="AQ84">
        <v>1.6750652691051457</v>
      </c>
      <c r="AR84">
        <v>1.6816766956274736</v>
      </c>
      <c r="AS84">
        <v>1.6887753017160563</v>
      </c>
      <c r="AT84">
        <v>1.6882317308969852</v>
      </c>
      <c r="AU84">
        <v>1.7050468955369629</v>
      </c>
      <c r="AV84">
        <v>1.7236733221041634</v>
      </c>
      <c r="AW84">
        <v>-1</v>
      </c>
    </row>
    <row r="85" spans="1:49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0.27000000000000007</v>
      </c>
      <c r="I85">
        <v>0.58099807807821324</v>
      </c>
      <c r="J85">
        <v>0.65988119559083058</v>
      </c>
      <c r="K85">
        <v>0.7323258615285313</v>
      </c>
      <c r="L85">
        <v>0.66255815444867427</v>
      </c>
      <c r="M85">
        <v>0.68270781429810667</v>
      </c>
      <c r="N85">
        <v>0.66116084093083205</v>
      </c>
      <c r="O85">
        <v>0.73523357998172956</v>
      </c>
      <c r="P85">
        <v>0.80878618331540386</v>
      </c>
      <c r="Q85">
        <v>0.76256208158487737</v>
      </c>
      <c r="R85">
        <v>0.6960723611333417</v>
      </c>
      <c r="S85">
        <v>0.50407314685261417</v>
      </c>
      <c r="T85">
        <v>0.82469274188845887</v>
      </c>
      <c r="U85">
        <v>0.71348333301362499</v>
      </c>
      <c r="V85">
        <v>0.66580340248116743</v>
      </c>
      <c r="W85">
        <v>0.68916740937401721</v>
      </c>
      <c r="X85">
        <v>0.15728010589103689</v>
      </c>
      <c r="Y85">
        <v>0.27803331443519264</v>
      </c>
      <c r="Z85">
        <v>0.53491323046267181</v>
      </c>
      <c r="AA85">
        <v>0.54963626349309425</v>
      </c>
      <c r="AB85">
        <v>0.54762394090381539</v>
      </c>
      <c r="AC85">
        <v>0.5534945538163627</v>
      </c>
      <c r="AD85">
        <v>0.55801528824186619</v>
      </c>
      <c r="AE85">
        <v>0.56144425599060899</v>
      </c>
      <c r="AF85">
        <v>0.56571064500132506</v>
      </c>
      <c r="AG85">
        <v>0.56943406638722782</v>
      </c>
      <c r="AH85">
        <v>0.57122746227807919</v>
      </c>
      <c r="AI85">
        <v>0.57597766754513902</v>
      </c>
      <c r="AJ85">
        <v>0.58060602960399177</v>
      </c>
      <c r="AK85">
        <v>0.58058901757595394</v>
      </c>
      <c r="AL85">
        <v>0.58433438630713241</v>
      </c>
      <c r="AM85">
        <v>0.59337196468573583</v>
      </c>
      <c r="AN85">
        <v>0.59699773237221609</v>
      </c>
      <c r="AO85">
        <v>0.60038685022222904</v>
      </c>
      <c r="AP85">
        <v>0.60312592288615974</v>
      </c>
      <c r="AQ85">
        <v>0.60586181056087463</v>
      </c>
      <c r="AR85">
        <v>0.61029258301899192</v>
      </c>
      <c r="AS85">
        <v>0.61499865071364357</v>
      </c>
      <c r="AT85">
        <v>0.61402384068090898</v>
      </c>
      <c r="AU85">
        <v>0.62559363166757187</v>
      </c>
      <c r="AV85">
        <v>0.63879160979896743</v>
      </c>
      <c r="AW85">
        <v>-1</v>
      </c>
    </row>
    <row r="86" spans="1:49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0.27000000000000007</v>
      </c>
      <c r="G86">
        <v>30.41302421456869</v>
      </c>
      <c r="H86">
        <v>-9.907700150808493</v>
      </c>
      <c r="I86">
        <v>0.24152812183697603</v>
      </c>
      <c r="J86">
        <v>2.4762167171081182E-4</v>
      </c>
      <c r="K86">
        <v>0.44466262334512219</v>
      </c>
      <c r="L86">
        <v>0.11118135670599762</v>
      </c>
      <c r="M86">
        <v>3.8820637959677898E-3</v>
      </c>
      <c r="N86">
        <v>2.0562986865304876E-3</v>
      </c>
      <c r="O86">
        <v>7.9978269171855336</v>
      </c>
      <c r="P86">
        <v>9.5456473908121856E-3</v>
      </c>
      <c r="Q86">
        <v>1.0855088553955476</v>
      </c>
      <c r="R86">
        <v>5.0700892779438671E-2</v>
      </c>
      <c r="S86">
        <v>0.56215870855299854</v>
      </c>
      <c r="T86">
        <v>0.25592561689979343</v>
      </c>
      <c r="U86">
        <v>3.3143136560237617E-2</v>
      </c>
      <c r="V86">
        <v>0.1481899637762531</v>
      </c>
      <c r="W86">
        <v>0.17953191841531937</v>
      </c>
      <c r="X86">
        <v>0.10695891188923064</v>
      </c>
      <c r="Y86">
        <v>8.4809483913178343E-3</v>
      </c>
      <c r="Z86">
        <v>0.41074764014734888</v>
      </c>
      <c r="AA86">
        <v>4.1074682647414207</v>
      </c>
      <c r="AB86">
        <v>0.78393394350914902</v>
      </c>
      <c r="AC86">
        <v>-1.0678226713410386</v>
      </c>
      <c r="AD86">
        <v>5.9058503243347243E-2</v>
      </c>
      <c r="AE86">
        <v>2.8689922141239799</v>
      </c>
      <c r="AF86">
        <v>-1.9153356194472055</v>
      </c>
      <c r="AG86">
        <v>0.75663953441652732</v>
      </c>
      <c r="AH86">
        <v>-4.9538021792583082</v>
      </c>
      <c r="AI86">
        <v>-6.7411113164969221</v>
      </c>
      <c r="AJ86">
        <v>2.7958672058611089</v>
      </c>
      <c r="AK86">
        <v>1.3110136879137564</v>
      </c>
      <c r="AL86">
        <v>1.8104744466838334</v>
      </c>
      <c r="AM86">
        <v>5.9578638792686434</v>
      </c>
      <c r="AN86">
        <v>-2.1221894706809521</v>
      </c>
      <c r="AO86">
        <v>-2.4889533564577508</v>
      </c>
      <c r="AP86">
        <v>-4.8576847806056032</v>
      </c>
      <c r="AQ86">
        <v>-6.5627923447550671</v>
      </c>
      <c r="AR86">
        <v>-4.977948962050835</v>
      </c>
      <c r="AS86">
        <v>-7.8268824295460924</v>
      </c>
      <c r="AT86">
        <v>-7.3658329246873171</v>
      </c>
      <c r="AU86">
        <v>-9.004717232434464</v>
      </c>
      <c r="AV86">
        <v>-9.7714667665742727</v>
      </c>
      <c r="AW86">
        <v>-1</v>
      </c>
    </row>
    <row r="87" spans="1:49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0.27000000000000007</v>
      </c>
      <c r="G87">
        <v>30.41302421456869</v>
      </c>
      <c r="H87">
        <v>0.83460676686656399</v>
      </c>
      <c r="I87">
        <v>2.2867972543976285E-3</v>
      </c>
      <c r="J87">
        <v>2.3128303693212972E-5</v>
      </c>
      <c r="K87">
        <v>8.4892657238097302E-3</v>
      </c>
      <c r="L87">
        <v>2.129268706324022E-3</v>
      </c>
      <c r="M87">
        <v>4.1710643892038581E-4</v>
      </c>
      <c r="N87">
        <v>2.8067312291155106E-4</v>
      </c>
      <c r="O87">
        <v>0.32859696977766834</v>
      </c>
      <c r="P87">
        <v>3.8092185379818997E-4</v>
      </c>
      <c r="Q87">
        <v>6.9613322013953247E-2</v>
      </c>
      <c r="R87">
        <v>1.3783333970026578E-3</v>
      </c>
      <c r="S87">
        <v>1.6955995853711967E-2</v>
      </c>
      <c r="T87">
        <v>1.6955690582921266E-2</v>
      </c>
      <c r="U87">
        <v>1.1776552393309378E-3</v>
      </c>
      <c r="V87">
        <v>8.0641631528671071E-3</v>
      </c>
      <c r="W87">
        <v>4.5239846253527479E-3</v>
      </c>
      <c r="X87">
        <v>2.4543581476194294E-2</v>
      </c>
      <c r="Y87">
        <v>1.267211277406318E-3</v>
      </c>
      <c r="Z87">
        <v>1.5679540567849377</v>
      </c>
      <c r="AA87">
        <v>1.5893858874311233</v>
      </c>
      <c r="AB87">
        <v>1.5864736979012108</v>
      </c>
      <c r="AC87">
        <v>1.5949546502942313</v>
      </c>
      <c r="AD87">
        <v>1.6014548979282606</v>
      </c>
      <c r="AE87">
        <v>1.6063677803833025</v>
      </c>
      <c r="AF87">
        <v>1.6124595867899185</v>
      </c>
      <c r="AG87">
        <v>1.617757365616179</v>
      </c>
      <c r="AH87">
        <v>1.6203028742404639</v>
      </c>
      <c r="AI87">
        <v>1.6270259721013263</v>
      </c>
      <c r="AJ87">
        <v>1.6335500077635594</v>
      </c>
      <c r="AK87">
        <v>1.6335260756988854</v>
      </c>
      <c r="AL87">
        <v>1.638786528419649</v>
      </c>
      <c r="AM87">
        <v>1.6514110064393028</v>
      </c>
      <c r="AN87">
        <v>1.6564487518012865</v>
      </c>
      <c r="AO87">
        <v>1.6611438744341995</v>
      </c>
      <c r="AP87">
        <v>1.6649287808719406</v>
      </c>
      <c r="AQ87">
        <v>1.6687007163836507</v>
      </c>
      <c r="AR87">
        <v>1.6747913500232174</v>
      </c>
      <c r="AS87">
        <v>1.6812362469045676</v>
      </c>
      <c r="AT87">
        <v>1.679903287956195</v>
      </c>
      <c r="AU87">
        <v>1.6956562803515582</v>
      </c>
      <c r="AV87">
        <v>1.713449325306678</v>
      </c>
      <c r="AW87">
        <v>-1</v>
      </c>
    </row>
    <row r="88" spans="1:49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0.28000000000000008</v>
      </c>
      <c r="I88">
        <v>0.5513823920089278</v>
      </c>
      <c r="J88">
        <v>0.64026833240696135</v>
      </c>
      <c r="K88">
        <v>0.70003905858928583</v>
      </c>
      <c r="L88">
        <v>0.63320891741948826</v>
      </c>
      <c r="M88">
        <v>0.65376640472655423</v>
      </c>
      <c r="N88">
        <v>0.64776102219122755</v>
      </c>
      <c r="O88">
        <v>0.70646419472568622</v>
      </c>
      <c r="P88">
        <v>0.7829267948409897</v>
      </c>
      <c r="Q88">
        <v>0.74425648260047628</v>
      </c>
      <c r="R88">
        <v>0.66480185957225579</v>
      </c>
      <c r="S88">
        <v>0.4788056986919399</v>
      </c>
      <c r="T88">
        <v>0.80046783053028903</v>
      </c>
      <c r="U88">
        <v>0.68237613050002888</v>
      </c>
      <c r="V88">
        <v>0.64561273780826922</v>
      </c>
      <c r="W88">
        <v>0.6653453917643295</v>
      </c>
      <c r="X88">
        <v>0.15410150921332225</v>
      </c>
      <c r="Y88">
        <v>0.26873503974440588</v>
      </c>
      <c r="Z88">
        <v>0.52660926324655633</v>
      </c>
      <c r="AA88">
        <v>0.54064562114842685</v>
      </c>
      <c r="AB88">
        <v>0.53922913559003915</v>
      </c>
      <c r="AC88">
        <v>0.54505720255412726</v>
      </c>
      <c r="AD88">
        <v>0.54950423302007412</v>
      </c>
      <c r="AE88">
        <v>0.55287033725217816</v>
      </c>
      <c r="AF88">
        <v>0.55704995775385158</v>
      </c>
      <c r="AG88">
        <v>0.56069023746152247</v>
      </c>
      <c r="AH88">
        <v>0.56231408187964327</v>
      </c>
      <c r="AI88">
        <v>0.56699295945554096</v>
      </c>
      <c r="AJ88">
        <v>0.57155322520716911</v>
      </c>
      <c r="AK88">
        <v>0.57138126519614874</v>
      </c>
      <c r="AL88">
        <v>0.57499479398880537</v>
      </c>
      <c r="AM88">
        <v>0.58359663310932208</v>
      </c>
      <c r="AN88">
        <v>0.5870388294161748</v>
      </c>
      <c r="AO88">
        <v>0.59019352563605987</v>
      </c>
      <c r="AP88">
        <v>0.59265758515855693</v>
      </c>
      <c r="AQ88">
        <v>0.59511027952994122</v>
      </c>
      <c r="AR88">
        <v>0.59912821736710464</v>
      </c>
      <c r="AS88">
        <v>0.60332405583824833</v>
      </c>
      <c r="AT88">
        <v>0.60184032913238128</v>
      </c>
      <c r="AU88">
        <v>0.61249410107368796</v>
      </c>
      <c r="AV88">
        <v>0.62489112825400028</v>
      </c>
      <c r="AW88">
        <v>-1</v>
      </c>
    </row>
    <row r="89" spans="1:49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0.28000000000000008</v>
      </c>
      <c r="G89">
        <v>30.568426944039484</v>
      </c>
      <c r="H89">
        <v>-9.9215306269294512</v>
      </c>
      <c r="I89">
        <v>0.23787400093795738</v>
      </c>
      <c r="J89">
        <v>2.4765126939795955E-4</v>
      </c>
      <c r="K89">
        <v>0.44303046088234826</v>
      </c>
      <c r="L89">
        <v>0.11050228204222409</v>
      </c>
      <c r="M89">
        <v>4.0006460368636676E-3</v>
      </c>
      <c r="N89">
        <v>2.0876783047631881E-3</v>
      </c>
      <c r="O89">
        <v>8.0669290002730492</v>
      </c>
      <c r="P89">
        <v>9.611401813292347E-3</v>
      </c>
      <c r="Q89">
        <v>1.095640218361025</v>
      </c>
      <c r="R89">
        <v>5.0895468847157316E-2</v>
      </c>
      <c r="S89">
        <v>0.5676405024299902</v>
      </c>
      <c r="T89">
        <v>0.25920225340089542</v>
      </c>
      <c r="U89">
        <v>3.3441998830387752E-2</v>
      </c>
      <c r="V89">
        <v>0.14754744906024489</v>
      </c>
      <c r="W89">
        <v>0.17927075668631479</v>
      </c>
      <c r="X89">
        <v>0.10096052973494617</v>
      </c>
      <c r="Y89">
        <v>8.0823472071107679E-3</v>
      </c>
      <c r="Z89">
        <v>0.39475972806849713</v>
      </c>
      <c r="AA89">
        <v>4.0197448576361952</v>
      </c>
      <c r="AB89">
        <v>0.74150818676805441</v>
      </c>
      <c r="AC89">
        <v>-1.0821102674013805</v>
      </c>
      <c r="AD89">
        <v>7.6929149280419606E-2</v>
      </c>
      <c r="AE89">
        <v>2.833053255032</v>
      </c>
      <c r="AF89">
        <v>-1.8681452819086852</v>
      </c>
      <c r="AG89">
        <v>0.76972308393685274</v>
      </c>
      <c r="AH89">
        <v>-4.8830149815471557</v>
      </c>
      <c r="AI89">
        <v>-6.6371079640699433</v>
      </c>
      <c r="AJ89">
        <v>2.8244853508193035</v>
      </c>
      <c r="AK89">
        <v>1.3618650870124065</v>
      </c>
      <c r="AL89">
        <v>1.8899488246206266</v>
      </c>
      <c r="AM89">
        <v>5.9892012284915372</v>
      </c>
      <c r="AN89">
        <v>-2.0250929535501867</v>
      </c>
      <c r="AO89">
        <v>-2.3934175715439383</v>
      </c>
      <c r="AP89">
        <v>-4.7508820133164731</v>
      </c>
      <c r="AQ89">
        <v>-6.4512765430029795</v>
      </c>
      <c r="AR89">
        <v>-4.8547885755314688</v>
      </c>
      <c r="AS89">
        <v>-7.6982994307771069</v>
      </c>
      <c r="AT89">
        <v>-7.2350001538581612</v>
      </c>
      <c r="AU89">
        <v>-8.8061221521673723</v>
      </c>
      <c r="AV89">
        <v>-9.4656827146197067</v>
      </c>
      <c r="AW89">
        <v>-1</v>
      </c>
    </row>
    <row r="90" spans="1:49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0.28000000000000008</v>
      </c>
      <c r="G90">
        <v>30.568426944039484</v>
      </c>
      <c r="H90">
        <v>0.83333627855070269</v>
      </c>
      <c r="I90">
        <v>2.2391348196902131E-3</v>
      </c>
      <c r="J90">
        <v>2.2898413776735826E-5</v>
      </c>
      <c r="K90">
        <v>8.3424298008854501E-3</v>
      </c>
      <c r="L90">
        <v>2.0922109153023272E-3</v>
      </c>
      <c r="M90">
        <v>4.1025533725257211E-4</v>
      </c>
      <c r="N90">
        <v>2.7923390746493933E-4</v>
      </c>
      <c r="O90">
        <v>0.32374975441794751</v>
      </c>
      <c r="P90">
        <v>3.7669780401901012E-4</v>
      </c>
      <c r="Q90">
        <v>6.912410988028693E-2</v>
      </c>
      <c r="R90">
        <v>1.3539002858170281E-3</v>
      </c>
      <c r="S90">
        <v>1.6610001002594341E-2</v>
      </c>
      <c r="T90">
        <v>1.6790159460553004E-2</v>
      </c>
      <c r="U90">
        <v>1.1575816893189071E-3</v>
      </c>
      <c r="V90">
        <v>7.9815240856357262E-3</v>
      </c>
      <c r="W90">
        <v>4.4678215019811661E-3</v>
      </c>
      <c r="X90">
        <v>2.4418443026684777E-2</v>
      </c>
      <c r="Y90">
        <v>1.2522073305064048E-3</v>
      </c>
      <c r="Z90">
        <v>1.563685442573459</v>
      </c>
      <c r="AA90">
        <v>1.5843878044897786</v>
      </c>
      <c r="AB90">
        <v>1.5823109039558263</v>
      </c>
      <c r="AC90">
        <v>1.590838846324599</v>
      </c>
      <c r="AD90">
        <v>1.5973153568788163</v>
      </c>
      <c r="AE90">
        <v>1.6022002337460628</v>
      </c>
      <c r="AF90">
        <v>1.6082450328574989</v>
      </c>
      <c r="AG90">
        <v>1.613491356086252</v>
      </c>
      <c r="AH90">
        <v>1.6158261253374986</v>
      </c>
      <c r="AI90">
        <v>1.6225346457235532</v>
      </c>
      <c r="AJ90">
        <v>1.6290465175688167</v>
      </c>
      <c r="AK90">
        <v>1.6288014380921574</v>
      </c>
      <c r="AL90">
        <v>1.63394375281618</v>
      </c>
      <c r="AM90">
        <v>1.6461201638768903</v>
      </c>
      <c r="AN90">
        <v>1.6509676370430375</v>
      </c>
      <c r="AO90">
        <v>1.6553977723258231</v>
      </c>
      <c r="AP90">
        <v>1.6588498180313693</v>
      </c>
      <c r="AQ90">
        <v>1.6622788223210467</v>
      </c>
      <c r="AR90">
        <v>1.6678808911775498</v>
      </c>
      <c r="AS90">
        <v>1.6737109863698256</v>
      </c>
      <c r="AT90">
        <v>1.6716516798256775</v>
      </c>
      <c r="AU90">
        <v>1.6863825556373853</v>
      </c>
      <c r="AV90">
        <v>1.7033634549534518</v>
      </c>
      <c r="AW90">
        <v>-1</v>
      </c>
    </row>
    <row r="91" spans="1:49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0.29000000000000009</v>
      </c>
      <c r="I91">
        <v>0.52408507691863859</v>
      </c>
      <c r="J91">
        <v>0.62175025814527696</v>
      </c>
      <c r="K91">
        <v>0.66992961771941906</v>
      </c>
      <c r="L91">
        <v>0.60595798538283008</v>
      </c>
      <c r="M91">
        <v>0.62679038958910716</v>
      </c>
      <c r="N91">
        <v>0.63482813449305253</v>
      </c>
      <c r="O91">
        <v>0.67950146973581382</v>
      </c>
      <c r="P91">
        <v>0.75836412075837267</v>
      </c>
      <c r="Q91">
        <v>0.72663458243047896</v>
      </c>
      <c r="R91">
        <v>0.63572879574659358</v>
      </c>
      <c r="S91">
        <v>0.45555964735807075</v>
      </c>
      <c r="T91">
        <v>0.77732352776682379</v>
      </c>
      <c r="U91">
        <v>0.65339599881468258</v>
      </c>
      <c r="V91">
        <v>0.6265594912754836</v>
      </c>
      <c r="W91">
        <v>0.64296548369601159</v>
      </c>
      <c r="X91">
        <v>0.15108826131646144</v>
      </c>
      <c r="Y91">
        <v>0.26004167113757465</v>
      </c>
      <c r="Z91">
        <v>0.51851813181269923</v>
      </c>
      <c r="AA91">
        <v>0.53189846867236057</v>
      </c>
      <c r="AB91">
        <v>0.53103797063306324</v>
      </c>
      <c r="AC91">
        <v>0.5368183814227917</v>
      </c>
      <c r="AD91">
        <v>0.54119266018491397</v>
      </c>
      <c r="AE91">
        <v>0.54449840971136465</v>
      </c>
      <c r="AF91">
        <v>0.54859396457690057</v>
      </c>
      <c r="AG91">
        <v>0.55215404998466133</v>
      </c>
      <c r="AH91">
        <v>0.5536243475261422</v>
      </c>
      <c r="AI91">
        <v>0.55823066731593374</v>
      </c>
      <c r="AJ91">
        <v>0.56272267678588939</v>
      </c>
      <c r="AK91">
        <v>0.56241732944494049</v>
      </c>
      <c r="AL91">
        <v>0.56590665630114834</v>
      </c>
      <c r="AM91">
        <v>0.57409310969551508</v>
      </c>
      <c r="AN91">
        <v>0.57736502369794573</v>
      </c>
      <c r="AO91">
        <v>0.58030402196899566</v>
      </c>
      <c r="AP91">
        <v>0.58251694086236694</v>
      </c>
      <c r="AQ91">
        <v>0.58471148083454061</v>
      </c>
      <c r="AR91">
        <v>0.58834962913459088</v>
      </c>
      <c r="AS91">
        <v>0.59207593096509292</v>
      </c>
      <c r="AT91">
        <v>0.59013856246856944</v>
      </c>
      <c r="AU91">
        <v>0.5999323009067965</v>
      </c>
      <c r="AV91">
        <v>0.61157106207346057</v>
      </c>
      <c r="AW91">
        <v>-1</v>
      </c>
    </row>
    <row r="92" spans="1:49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0.29000000000000009</v>
      </c>
      <c r="G92">
        <v>30.719063946056671</v>
      </c>
      <c r="H92">
        <v>-9.9306745546518211</v>
      </c>
      <c r="I92">
        <v>0.23440561038294219</v>
      </c>
      <c r="J92">
        <v>2.4768639128962028E-4</v>
      </c>
      <c r="K92">
        <v>0.44139435449764913</v>
      </c>
      <c r="L92">
        <v>0.10984552553011676</v>
      </c>
      <c r="M92">
        <v>4.1157353294210318E-3</v>
      </c>
      <c r="N92">
        <v>2.1178440616260578E-3</v>
      </c>
      <c r="O92">
        <v>8.1326218310565679</v>
      </c>
      <c r="P92">
        <v>9.6732416648085458E-3</v>
      </c>
      <c r="Q92">
        <v>1.1053522420221988</v>
      </c>
      <c r="R92">
        <v>5.1072451518775507E-2</v>
      </c>
      <c r="S92">
        <v>0.57279586257244131</v>
      </c>
      <c r="T92">
        <v>0.26238160317228731</v>
      </c>
      <c r="U92">
        <v>3.3721946373257927E-2</v>
      </c>
      <c r="V92">
        <v>0.14693268185930958</v>
      </c>
      <c r="W92">
        <v>0.17898941174407421</v>
      </c>
      <c r="X92">
        <v>9.5230315215539527E-2</v>
      </c>
      <c r="Y92">
        <v>7.703883181387026E-3</v>
      </c>
      <c r="Z92">
        <v>0.38036210446076735</v>
      </c>
      <c r="AA92">
        <v>3.9362574085397695</v>
      </c>
      <c r="AB92">
        <v>0.70228562180071041</v>
      </c>
      <c r="AC92">
        <v>-1.0938371321919014</v>
      </c>
      <c r="AD92">
        <v>9.4827035283747932E-2</v>
      </c>
      <c r="AE92">
        <v>2.7996420000384186</v>
      </c>
      <c r="AF92">
        <v>-1.822539758978674</v>
      </c>
      <c r="AG92">
        <v>0.782500215068472</v>
      </c>
      <c r="AH92">
        <v>-4.813617620279615</v>
      </c>
      <c r="AI92">
        <v>-6.5359777186354364</v>
      </c>
      <c r="AJ92">
        <v>2.8513570115134179</v>
      </c>
      <c r="AK92">
        <v>1.4083335620626709</v>
      </c>
      <c r="AL92">
        <v>1.9627764836102828</v>
      </c>
      <c r="AM92">
        <v>6.0150460790289983</v>
      </c>
      <c r="AN92">
        <v>-1.9345512252343084</v>
      </c>
      <c r="AO92">
        <v>-2.3040865896061038</v>
      </c>
      <c r="AP92">
        <v>-4.6501282368362231</v>
      </c>
      <c r="AQ92">
        <v>-6.3457740442765607</v>
      </c>
      <c r="AR92">
        <v>-4.7394900586976938</v>
      </c>
      <c r="AS92">
        <v>-7.5768169194331065</v>
      </c>
      <c r="AT92">
        <v>-7.1120385631592766</v>
      </c>
      <c r="AU92">
        <v>-8.6194453224861878</v>
      </c>
      <c r="AV92">
        <v>-9.1774959382743031</v>
      </c>
      <c r="AW92">
        <v>-1</v>
      </c>
    </row>
    <row r="93" spans="1:49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0.29000000000000009</v>
      </c>
      <c r="G93">
        <v>30.719063946056671</v>
      </c>
      <c r="H93">
        <v>0.83210613064498973</v>
      </c>
      <c r="I93">
        <v>2.1937623628486332E-3</v>
      </c>
      <c r="J93">
        <v>2.2676042507250122E-5</v>
      </c>
      <c r="K93">
        <v>8.2012660673945643E-3</v>
      </c>
      <c r="L93">
        <v>2.056781211474513E-3</v>
      </c>
      <c r="M93">
        <v>4.036816348063631E-4</v>
      </c>
      <c r="N93">
        <v>2.7779454816074985E-4</v>
      </c>
      <c r="O93">
        <v>0.31907623405084279</v>
      </c>
      <c r="P93">
        <v>3.7256863151352847E-4</v>
      </c>
      <c r="Q93">
        <v>6.8637452787178546E-2</v>
      </c>
      <c r="R93">
        <v>1.3304893312550473E-3</v>
      </c>
      <c r="S93">
        <v>1.6281616268882037E-2</v>
      </c>
      <c r="T93">
        <v>1.6627182869736794E-2</v>
      </c>
      <c r="U93">
        <v>1.1383160463286296E-3</v>
      </c>
      <c r="V93">
        <v>7.9016143140486703E-3</v>
      </c>
      <c r="W93">
        <v>4.4136811347797343E-3</v>
      </c>
      <c r="X93">
        <v>2.4297677989786631E-2</v>
      </c>
      <c r="Y93">
        <v>1.2378569380105779E-3</v>
      </c>
      <c r="Z93">
        <v>1.5592724559286404</v>
      </c>
      <c r="AA93">
        <v>1.5792627923810478</v>
      </c>
      <c r="AB93">
        <v>1.5779848204698881</v>
      </c>
      <c r="AC93">
        <v>1.5865498509275782</v>
      </c>
      <c r="AD93">
        <v>1.5930007579292202</v>
      </c>
      <c r="AE93">
        <v>1.5978585883533749</v>
      </c>
      <c r="AF93">
        <v>1.6038566387951476</v>
      </c>
      <c r="AG93">
        <v>1.6090523148459122</v>
      </c>
      <c r="AH93">
        <v>1.6111932145000061</v>
      </c>
      <c r="AI93">
        <v>1.6178821340564196</v>
      </c>
      <c r="AJ93">
        <v>1.6243785347208861</v>
      </c>
      <c r="AK93">
        <v>1.6239377607922347</v>
      </c>
      <c r="AL93">
        <v>1.6289675559412031</v>
      </c>
      <c r="AM93">
        <v>1.6407076411170396</v>
      </c>
      <c r="AN93">
        <v>1.6453764197045768</v>
      </c>
      <c r="AO93">
        <v>1.6495588865364599</v>
      </c>
      <c r="AP93">
        <v>1.6527010899980832</v>
      </c>
      <c r="AQ93">
        <v>1.6558113077526997</v>
      </c>
      <c r="AR93">
        <v>1.6609546525259569</v>
      </c>
      <c r="AS93">
        <v>1.6662061638224768</v>
      </c>
      <c r="AT93">
        <v>1.6634778817129179</v>
      </c>
      <c r="AU93">
        <v>1.6772243394824009</v>
      </c>
      <c r="AV93">
        <v>1.693415369963003</v>
      </c>
      <c r="AW93">
        <v>-1</v>
      </c>
    </row>
    <row r="94" spans="1:49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0.3000000000000001</v>
      </c>
      <c r="I94">
        <v>0.49886602554000137</v>
      </c>
      <c r="J94">
        <v>0.60423527781315267</v>
      </c>
      <c r="K94">
        <v>0.64180158504439722</v>
      </c>
      <c r="L94">
        <v>0.58060337546254137</v>
      </c>
      <c r="M94">
        <v>0.60159847181736148</v>
      </c>
      <c r="N94">
        <v>0.62233722215382459</v>
      </c>
      <c r="O94">
        <v>0.65418743132137536</v>
      </c>
      <c r="P94">
        <v>0.73500872654881722</v>
      </c>
      <c r="Q94">
        <v>0.70966069154794564</v>
      </c>
      <c r="R94">
        <v>0.60864606020358014</v>
      </c>
      <c r="S94">
        <v>0.43411752053166108</v>
      </c>
      <c r="T94">
        <v>0.75519479148093516</v>
      </c>
      <c r="U94">
        <v>0.62634702503112849</v>
      </c>
      <c r="V94">
        <v>0.60854918797463275</v>
      </c>
      <c r="W94">
        <v>0.62190312867216246</v>
      </c>
      <c r="X94">
        <v>0.14822629277061433</v>
      </c>
      <c r="Y94">
        <v>0.2518979838693377</v>
      </c>
      <c r="Z94">
        <v>0.51063079492102037</v>
      </c>
      <c r="AA94">
        <v>0.52338438892206485</v>
      </c>
      <c r="AB94">
        <v>0.52304287896939239</v>
      </c>
      <c r="AC94">
        <v>0.52877137928639828</v>
      </c>
      <c r="AD94">
        <v>0.5330739214820216</v>
      </c>
      <c r="AE94">
        <v>0.53632158934379948</v>
      </c>
      <c r="AF94">
        <v>0.5403356904746619</v>
      </c>
      <c r="AG94">
        <v>0.54381836116949289</v>
      </c>
      <c r="AH94">
        <v>0.54514934871762799</v>
      </c>
      <c r="AI94">
        <v>0.54968233921032861</v>
      </c>
      <c r="AJ94">
        <v>0.5541062448119255</v>
      </c>
      <c r="AK94">
        <v>0.55368636239385161</v>
      </c>
      <c r="AL94">
        <v>0.55705849270447239</v>
      </c>
      <c r="AM94">
        <v>0.56484897115759958</v>
      </c>
      <c r="AN94">
        <v>0.56796266149395869</v>
      </c>
      <c r="AO94">
        <v>0.57070287348890569</v>
      </c>
      <c r="AP94">
        <v>0.57268610156337607</v>
      </c>
      <c r="AQ94">
        <v>0.57464495326871279</v>
      </c>
      <c r="AR94">
        <v>0.57793330733623793</v>
      </c>
      <c r="AS94">
        <v>0.58122711007632766</v>
      </c>
      <c r="AT94">
        <v>0.57888530160873697</v>
      </c>
      <c r="AU94">
        <v>0.58787053722576688</v>
      </c>
      <c r="AV94">
        <v>0.59879176375433318</v>
      </c>
      <c r="AW94">
        <v>-1</v>
      </c>
    </row>
    <row r="95" spans="1:49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0.3000000000000001</v>
      </c>
      <c r="G95">
        <v>30.865270467672527</v>
      </c>
      <c r="H95">
        <v>-9.9353913692812856</v>
      </c>
      <c r="I95">
        <v>0.23110838324329092</v>
      </c>
      <c r="J95">
        <v>2.4772652146645301E-4</v>
      </c>
      <c r="K95">
        <v>0.43975897896539579</v>
      </c>
      <c r="L95">
        <v>0.10920983541453645</v>
      </c>
      <c r="M95">
        <v>4.2274237321937164E-3</v>
      </c>
      <c r="N95">
        <v>2.1468494596293274E-3</v>
      </c>
      <c r="O95">
        <v>8.1951283572817903</v>
      </c>
      <c r="P95">
        <v>9.7314345297529557E-3</v>
      </c>
      <c r="Q95">
        <v>1.1146711235374474</v>
      </c>
      <c r="R95">
        <v>5.1233407769007241E-2</v>
      </c>
      <c r="S95">
        <v>0.57765061683731855</v>
      </c>
      <c r="T95">
        <v>0.26546677466820912</v>
      </c>
      <c r="U95">
        <v>3.3984471323931544E-2</v>
      </c>
      <c r="V95">
        <v>0.14634393514890146</v>
      </c>
      <c r="W95">
        <v>0.17869029019261476</v>
      </c>
      <c r="X95">
        <v>8.9749848800068366E-2</v>
      </c>
      <c r="Y95">
        <v>7.3440582433934544E-3</v>
      </c>
      <c r="Z95">
        <v>0.36741446485719303</v>
      </c>
      <c r="AA95">
        <v>3.8567353845169778</v>
      </c>
      <c r="AB95">
        <v>0.66600247459707784</v>
      </c>
      <c r="AC95">
        <v>-1.1032635668534154</v>
      </c>
      <c r="AD95">
        <v>0.11269231510113022</v>
      </c>
      <c r="AE95">
        <v>2.7685109352737878</v>
      </c>
      <c r="AF95">
        <v>-1.7784389300889278</v>
      </c>
      <c r="AG95">
        <v>0.79496310017529703</v>
      </c>
      <c r="AH95">
        <v>-4.7456010834998761</v>
      </c>
      <c r="AI95">
        <v>-6.4375992707171328</v>
      </c>
      <c r="AJ95">
        <v>2.8765728016582455</v>
      </c>
      <c r="AK95">
        <v>1.4507835316421496</v>
      </c>
      <c r="AL95">
        <v>2.0295185923974137</v>
      </c>
      <c r="AM95">
        <v>6.035917720186621</v>
      </c>
      <c r="AN95">
        <v>-1.8500109484118323</v>
      </c>
      <c r="AO95">
        <v>-2.2204362947108232</v>
      </c>
      <c r="AP95">
        <v>-4.554921066574301</v>
      </c>
      <c r="AQ95">
        <v>-6.2457670507731802</v>
      </c>
      <c r="AR95">
        <v>-4.631349932376061</v>
      </c>
      <c r="AS95">
        <v>-7.4617998312732157</v>
      </c>
      <c r="AT95">
        <v>-6.9962130485387872</v>
      </c>
      <c r="AU95">
        <v>-8.4436223677281905</v>
      </c>
      <c r="AV95">
        <v>-8.905461898104198</v>
      </c>
      <c r="AW95">
        <v>-1</v>
      </c>
    </row>
    <row r="96" spans="1:49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0.3000000000000001</v>
      </c>
      <c r="G96">
        <v>30.865270467672527</v>
      </c>
      <c r="H96">
        <v>0.83091640206054995</v>
      </c>
      <c r="I96">
        <v>2.1505163932220733E-3</v>
      </c>
      <c r="J96">
        <v>2.2460758748190276E-5</v>
      </c>
      <c r="K96">
        <v>8.0654539149755591E-3</v>
      </c>
      <c r="L96">
        <v>2.0228735091748582E-3</v>
      </c>
      <c r="M96">
        <v>3.9736837347744346E-4</v>
      </c>
      <c r="N96">
        <v>2.7635710396525353E-4</v>
      </c>
      <c r="O96">
        <v>0.31456649571607082</v>
      </c>
      <c r="P96">
        <v>3.685324670051433E-4</v>
      </c>
      <c r="Q96">
        <v>6.8153883948860863E-2</v>
      </c>
      <c r="R96">
        <v>1.3080368263417657E-3</v>
      </c>
      <c r="S96">
        <v>1.5969475659804677E-2</v>
      </c>
      <c r="T96">
        <v>1.6466805992436436E-2</v>
      </c>
      <c r="U96">
        <v>1.1198097412132683E-3</v>
      </c>
      <c r="V96">
        <v>7.824284320198183E-3</v>
      </c>
      <c r="W96">
        <v>4.3614470532634666E-3</v>
      </c>
      <c r="X96">
        <v>2.41809936398606E-2</v>
      </c>
      <c r="Y96">
        <v>1.2241184275900963E-3</v>
      </c>
      <c r="Z96">
        <v>1.5547323804386113</v>
      </c>
      <c r="AA96">
        <v>1.5740282579283804</v>
      </c>
      <c r="AB96">
        <v>1.5735146449476216</v>
      </c>
      <c r="AC96">
        <v>1.5821079488222249</v>
      </c>
      <c r="AD96">
        <v>1.5885316088734898</v>
      </c>
      <c r="AE96">
        <v>1.5933631988834114</v>
      </c>
      <c r="AF96">
        <v>1.5993148500460412</v>
      </c>
      <c r="AG96">
        <v>1.6044606703680704</v>
      </c>
      <c r="AH96">
        <v>1.606422917563894</v>
      </c>
      <c r="AI96">
        <v>1.6130879029889313</v>
      </c>
      <c r="AJ96">
        <v>1.6195660517833792</v>
      </c>
      <c r="AK96">
        <v>1.6189523101133401</v>
      </c>
      <c r="AL96">
        <v>1.6238748000700749</v>
      </c>
      <c r="AM96">
        <v>1.6351903424202718</v>
      </c>
      <c r="AN96">
        <v>1.6396910844754253</v>
      </c>
      <c r="AO96">
        <v>1.6436417797620266</v>
      </c>
      <c r="AP96">
        <v>1.6464951818155709</v>
      </c>
      <c r="AQ96">
        <v>1.6493086660603089</v>
      </c>
      <c r="AR96">
        <v>1.6540209445395988</v>
      </c>
      <c r="AS96">
        <v>1.6587276107312161</v>
      </c>
      <c r="AT96">
        <v>1.6553826678873511</v>
      </c>
      <c r="AU96">
        <v>1.6681803065175935</v>
      </c>
      <c r="AV96">
        <v>1.6836043977547011</v>
      </c>
      <c r="AW96">
        <v>-1</v>
      </c>
    </row>
    <row r="97" spans="1:49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0.31000000000000011</v>
      </c>
      <c r="I97">
        <v>0.4755157573336975</v>
      </c>
      <c r="J97">
        <v>0.58764178693092506</v>
      </c>
      <c r="K97">
        <v>0.61548099009544222</v>
      </c>
      <c r="L97">
        <v>0.55696718403463086</v>
      </c>
      <c r="M97">
        <v>0.57803035089258936</v>
      </c>
      <c r="N97">
        <v>0.61026522929954718</v>
      </c>
      <c r="O97">
        <v>0.63038184720851198</v>
      </c>
      <c r="P97">
        <v>0.71277909919681981</v>
      </c>
      <c r="Q97">
        <v>0.69330161016490877</v>
      </c>
      <c r="R97">
        <v>0.5833707909665472</v>
      </c>
      <c r="S97">
        <v>0.41429086351149991</v>
      </c>
      <c r="T97">
        <v>0.73402157811500268</v>
      </c>
      <c r="U97">
        <v>0.60105580598610697</v>
      </c>
      <c r="V97">
        <v>0.59149754591081438</v>
      </c>
      <c r="W97">
        <v>0.60204755525032749</v>
      </c>
      <c r="X97">
        <v>0.1455031219881836</v>
      </c>
      <c r="Y97">
        <v>0.24425509331330306</v>
      </c>
      <c r="Z97">
        <v>0.50293887579750651</v>
      </c>
      <c r="AA97">
        <v>0.51509367682966301</v>
      </c>
      <c r="AB97">
        <v>0.51523675116106138</v>
      </c>
      <c r="AC97">
        <v>0.52090981899062461</v>
      </c>
      <c r="AD97">
        <v>0.52514169011063916</v>
      </c>
      <c r="AE97">
        <v>0.52833334828860923</v>
      </c>
      <c r="AF97">
        <v>0.53226851374069073</v>
      </c>
      <c r="AG97">
        <v>0.53567639795131849</v>
      </c>
      <c r="AH97">
        <v>0.53688077731336337</v>
      </c>
      <c r="AI97">
        <v>0.54134004799933999</v>
      </c>
      <c r="AJ97">
        <v>0.54569624737050615</v>
      </c>
      <c r="AK97">
        <v>0.54517833673588434</v>
      </c>
      <c r="AL97">
        <v>0.54843971106928247</v>
      </c>
      <c r="AM97">
        <v>0.55585270988312563</v>
      </c>
      <c r="AN97">
        <v>0.55881914155039802</v>
      </c>
      <c r="AO97">
        <v>0.56137587549555212</v>
      </c>
      <c r="AP97">
        <v>0.56314873251169151</v>
      </c>
      <c r="AQ97">
        <v>0.56489210120447886</v>
      </c>
      <c r="AR97">
        <v>0.56785793591730804</v>
      </c>
      <c r="AS97">
        <v>0.57075300441171073</v>
      </c>
      <c r="AT97">
        <v>0.56805064944043959</v>
      </c>
      <c r="AU97">
        <v>0.5762749570843787</v>
      </c>
      <c r="AV97">
        <v>0.58651740636400695</v>
      </c>
      <c r="AW97">
        <v>-1</v>
      </c>
    </row>
    <row r="98" spans="1:49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0.31000000000000011</v>
      </c>
      <c r="G98">
        <v>31.007351988701863</v>
      </c>
      <c r="H98">
        <v>-9.9359232886942959</v>
      </c>
      <c r="I98">
        <v>0.22796926036044984</v>
      </c>
      <c r="J98">
        <v>2.4777117970309343E-4</v>
      </c>
      <c r="K98">
        <v>0.43812818560924666</v>
      </c>
      <c r="L98">
        <v>0.10859405472747646</v>
      </c>
      <c r="M98">
        <v>4.3358075913439396E-3</v>
      </c>
      <c r="N98">
        <v>2.1747454613698712E-3</v>
      </c>
      <c r="O98">
        <v>8.2546519457248362</v>
      </c>
      <c r="P98">
        <v>9.7862250065367633E-3</v>
      </c>
      <c r="Q98">
        <v>1.1236206544043734</v>
      </c>
      <c r="R98">
        <v>5.1379732755159113E-2</v>
      </c>
      <c r="S98">
        <v>0.58222784983963771</v>
      </c>
      <c r="T98">
        <v>0.26846081714709702</v>
      </c>
      <c r="U98">
        <v>3.4230914891536825E-2</v>
      </c>
      <c r="V98">
        <v>0.14577960816359189</v>
      </c>
      <c r="W98">
        <v>0.17837552320781688</v>
      </c>
      <c r="X98">
        <v>8.4502466666847367E-2</v>
      </c>
      <c r="Y98">
        <v>7.0015232565728358E-3</v>
      </c>
      <c r="Z98">
        <v>0.35579085108857983</v>
      </c>
      <c r="AA98">
        <v>3.7809298499973196</v>
      </c>
      <c r="AB98">
        <v>0.63242120025072979</v>
      </c>
      <c r="AC98">
        <v>-1.1106204049427619</v>
      </c>
      <c r="AD98">
        <v>0.13047533675938924</v>
      </c>
      <c r="AE98">
        <v>2.7394417711752874</v>
      </c>
      <c r="AF98">
        <v>-1.7357684835427316</v>
      </c>
      <c r="AG98">
        <v>0.80710667950724857</v>
      </c>
      <c r="AH98">
        <v>-4.6789513632345541</v>
      </c>
      <c r="AI98">
        <v>-6.3418581691686393</v>
      </c>
      <c r="AJ98">
        <v>2.9002180185295967</v>
      </c>
      <c r="AK98">
        <v>1.4895431155551253</v>
      </c>
      <c r="AL98">
        <v>2.0906789734732008</v>
      </c>
      <c r="AM98">
        <v>6.0522802230639483</v>
      </c>
      <c r="AN98">
        <v>-1.7709764597909994</v>
      </c>
      <c r="AO98">
        <v>-2.1419975778055851</v>
      </c>
      <c r="AP98">
        <v>-4.4648111691364569</v>
      </c>
      <c r="AQ98">
        <v>-6.1507949159267739</v>
      </c>
      <c r="AR98">
        <v>-4.5297431906190058</v>
      </c>
      <c r="AS98">
        <v>-7.3526855412336376</v>
      </c>
      <c r="AT98">
        <v>-6.886874784799776</v>
      </c>
      <c r="AU98">
        <v>-8.2777094000597682</v>
      </c>
      <c r="AV98">
        <v>-8.648289349434112</v>
      </c>
      <c r="AW98">
        <v>-1</v>
      </c>
    </row>
    <row r="99" spans="1:49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0.31000000000000011</v>
      </c>
      <c r="G99">
        <v>31.007351988701863</v>
      </c>
      <c r="H99">
        <v>0.82976698997298171</v>
      </c>
      <c r="I99">
        <v>2.1092489532421894E-3</v>
      </c>
      <c r="J99">
        <v>2.225216706909059E-5</v>
      </c>
      <c r="K99">
        <v>7.9346967887978341E-3</v>
      </c>
      <c r="L99">
        <v>1.9903907516780751E-3</v>
      </c>
      <c r="M99">
        <v>3.9130000204332289E-4</v>
      </c>
      <c r="N99">
        <v>2.7492336428455385E-4</v>
      </c>
      <c r="O99">
        <v>0.31021143872482015</v>
      </c>
      <c r="P99">
        <v>3.6458733427848476E-4</v>
      </c>
      <c r="Q99">
        <v>6.7673857430617837E-2</v>
      </c>
      <c r="R99">
        <v>1.2864843168611426E-3</v>
      </c>
      <c r="S99">
        <v>1.5672355346981217E-2</v>
      </c>
      <c r="T99">
        <v>1.630905816725578E-2</v>
      </c>
      <c r="U99">
        <v>1.1020180864117659E-3</v>
      </c>
      <c r="V99">
        <v>7.7493958492373533E-3</v>
      </c>
      <c r="W99">
        <v>4.3110119302367383E-3</v>
      </c>
      <c r="X99">
        <v>2.4068125516410448E-2</v>
      </c>
      <c r="Y99">
        <v>1.2109535831842297E-3</v>
      </c>
      <c r="Z99">
        <v>1.5500808042795697</v>
      </c>
      <c r="AA99">
        <v>1.5686998105197512</v>
      </c>
      <c r="AB99">
        <v>1.5689176593339043</v>
      </c>
      <c r="AC99">
        <v>1.5775313792014678</v>
      </c>
      <c r="AD99">
        <v>1.5839263493747742</v>
      </c>
      <c r="AE99">
        <v>1.5887323794395027</v>
      </c>
      <c r="AF99">
        <v>1.5946380509742404</v>
      </c>
      <c r="AG99">
        <v>1.5997347934997335</v>
      </c>
      <c r="AH99">
        <v>1.6015321527206303</v>
      </c>
      <c r="AI99">
        <v>1.6081694709906849</v>
      </c>
      <c r="AJ99">
        <v>1.6146270292676641</v>
      </c>
      <c r="AK99">
        <v>1.6138606404377887</v>
      </c>
      <c r="AL99">
        <v>1.6186806736910135</v>
      </c>
      <c r="AM99">
        <v>1.6295834240517144</v>
      </c>
      <c r="AN99">
        <v>1.633925955307838</v>
      </c>
      <c r="AO99">
        <v>1.6376594947098091</v>
      </c>
      <c r="AP99">
        <v>1.6402433673332955</v>
      </c>
      <c r="AQ99">
        <v>1.6427802985876725</v>
      </c>
      <c r="AR99">
        <v>1.647087171041631</v>
      </c>
      <c r="AS99">
        <v>1.6512804451724183</v>
      </c>
      <c r="AT99">
        <v>1.647366632704333</v>
      </c>
      <c r="AU99">
        <v>1.6592491671098164</v>
      </c>
      <c r="AV99">
        <v>1.6739295940394809</v>
      </c>
      <c r="AW99">
        <v>-1</v>
      </c>
    </row>
    <row r="100" spans="1:49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0.32000000000000012</v>
      </c>
      <c r="I100">
        <v>0.45385081407623551</v>
      </c>
      <c r="J100">
        <v>0.57189691968633549</v>
      </c>
      <c r="K100">
        <v>0.59081290021419797</v>
      </c>
      <c r="L100">
        <v>0.53489219665764953</v>
      </c>
      <c r="M100">
        <v>0.55594381238742263</v>
      </c>
      <c r="N100">
        <v>0.59859080677648369</v>
      </c>
      <c r="O100">
        <v>0.60795980475280076</v>
      </c>
      <c r="P100">
        <v>0.69160078464845653</v>
      </c>
      <c r="Q100">
        <v>0.67752640120046137</v>
      </c>
      <c r="R100">
        <v>0.55974100887834544</v>
      </c>
      <c r="S100">
        <v>0.39591566430642205</v>
      </c>
      <c r="T100">
        <v>0.7137483666609018</v>
      </c>
      <c r="U100">
        <v>0.57736837150597686</v>
      </c>
      <c r="V100">
        <v>0.57532914526325551</v>
      </c>
      <c r="W100">
        <v>0.58329993975795591</v>
      </c>
      <c r="X100">
        <v>0.14290763748406055</v>
      </c>
      <c r="Y100">
        <v>0.23706958609805065</v>
      </c>
      <c r="Z100">
        <v>0.49543458530355128</v>
      </c>
      <c r="AA100">
        <v>0.50701726476828879</v>
      </c>
      <c r="AB100">
        <v>0.50761289047619085</v>
      </c>
      <c r="AC100">
        <v>0.51322763166729357</v>
      </c>
      <c r="AD100">
        <v>0.51738993674898981</v>
      </c>
      <c r="AE100">
        <v>0.52052748472820798</v>
      </c>
      <c r="AF100">
        <v>0.52438613794381794</v>
      </c>
      <c r="AG100">
        <v>0.52772172644259829</v>
      </c>
      <c r="AH100">
        <v>0.52881086113610187</v>
      </c>
      <c r="AI100">
        <v>0.53319633780636</v>
      </c>
      <c r="AJ100">
        <v>0.53748542022142698</v>
      </c>
      <c r="AK100">
        <v>0.53688395207734485</v>
      </c>
      <c r="AL100">
        <v>0.5400405051264271</v>
      </c>
      <c r="AM100">
        <v>0.54709363529940014</v>
      </c>
      <c r="AN100">
        <v>0.54992279882245199</v>
      </c>
      <c r="AO100">
        <v>0.55230994013293955</v>
      </c>
      <c r="AP100">
        <v>0.55388986703064658</v>
      </c>
      <c r="AQ100">
        <v>0.5554359650404147</v>
      </c>
      <c r="AR100">
        <v>0.55810412327075776</v>
      </c>
      <c r="AS100">
        <v>0.56063128585466726</v>
      </c>
      <c r="AT100">
        <v>0.55760762316954693</v>
      </c>
      <c r="AU100">
        <v>0.56511504685271541</v>
      </c>
      <c r="AV100">
        <v>0.57471551678642208</v>
      </c>
      <c r="AW100">
        <v>-1</v>
      </c>
    </row>
    <row r="101" spans="1:49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0.32000000000000012</v>
      </c>
      <c r="G101">
        <v>31.145587459992292</v>
      </c>
      <c r="H101">
        <v>-9.9324966297159332</v>
      </c>
      <c r="I101">
        <v>0.2249764984564688</v>
      </c>
      <c r="J101">
        <v>2.4781991905242681E-4</v>
      </c>
      <c r="K101">
        <v>0.4365051399257886</v>
      </c>
      <c r="L101">
        <v>0.1079971122662326</v>
      </c>
      <c r="M101">
        <v>4.4409856840493846E-3</v>
      </c>
      <c r="N101">
        <v>2.2015805705352613E-3</v>
      </c>
      <c r="O101">
        <v>8.3113785238004301</v>
      </c>
      <c r="P101">
        <v>9.8378370974371611E-3</v>
      </c>
      <c r="Q101">
        <v>1.1322225084172708</v>
      </c>
      <c r="R101">
        <v>5.1512672354266896E-2</v>
      </c>
      <c r="S101">
        <v>0.58654826785358671</v>
      </c>
      <c r="T101">
        <v>0.27136671004193935</v>
      </c>
      <c r="U101">
        <v>3.4462485877954085E-2</v>
      </c>
      <c r="V101">
        <v>0.14523821622486935</v>
      </c>
      <c r="W101">
        <v>0.17804700181267849</v>
      </c>
      <c r="X101">
        <v>7.9473049518590175E-2</v>
      </c>
      <c r="Y101">
        <v>6.6750596893161655E-3</v>
      </c>
      <c r="Z101">
        <v>0.34537792646013821</v>
      </c>
      <c r="AA101">
        <v>3.7086114033489217</v>
      </c>
      <c r="AB101">
        <v>0.60132736337265702</v>
      </c>
      <c r="AC101">
        <v>-1.1161129033373345</v>
      </c>
      <c r="AD101">
        <v>0.14813498942884762</v>
      </c>
      <c r="AE101">
        <v>2.7122413884222802</v>
      </c>
      <c r="AF101">
        <v>-1.6944593574198874</v>
      </c>
      <c r="AG101">
        <v>0.8189281627183993</v>
      </c>
      <c r="AH101">
        <v>-4.6136505885204846</v>
      </c>
      <c r="AI101">
        <v>-6.248646387701454</v>
      </c>
      <c r="AJ101">
        <v>2.9223730014804623</v>
      </c>
      <c r="AK101">
        <v>1.5249084727990061</v>
      </c>
      <c r="AL101">
        <v>2.1467111556050802</v>
      </c>
      <c r="AM101">
        <v>6.0645493472701482</v>
      </c>
      <c r="AN101">
        <v>-1.6970025527587203</v>
      </c>
      <c r="AO101">
        <v>-2.0683494102111362</v>
      </c>
      <c r="AP101">
        <v>-4.3793955323265621</v>
      </c>
      <c r="AQ101">
        <v>-6.0604466106658874</v>
      </c>
      <c r="AR101">
        <v>-4.4341128808143608</v>
      </c>
      <c r="AS101">
        <v>-7.2489740499230289</v>
      </c>
      <c r="AT101">
        <v>-6.7834492900921459</v>
      </c>
      <c r="AU101">
        <v>-8.1208667377979484</v>
      </c>
      <c r="AV101">
        <v>-8.4048205113677188</v>
      </c>
      <c r="AW101">
        <v>-1</v>
      </c>
    </row>
    <row r="102" spans="1:49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0.32000000000000012</v>
      </c>
      <c r="G102">
        <v>31.145587459992292</v>
      </c>
      <c r="H102">
        <v>0.82865764269901832</v>
      </c>
      <c r="I102">
        <v>2.0698257842197399E-3</v>
      </c>
      <c r="J102">
        <v>2.2049903992172665E-5</v>
      </c>
      <c r="K102">
        <v>7.8087199188143254E-3</v>
      </c>
      <c r="L102">
        <v>1.9592439746500562E-3</v>
      </c>
      <c r="M102">
        <v>3.8546222754057481E-4</v>
      </c>
      <c r="N102">
        <v>2.7349488321407414E-4</v>
      </c>
      <c r="O102">
        <v>0.30600268672960124</v>
      </c>
      <c r="P102">
        <v>3.6073118233172804E-4</v>
      </c>
      <c r="Q102">
        <v>6.7197758517592007E-2</v>
      </c>
      <c r="R102">
        <v>1.2657780686310992E-3</v>
      </c>
      <c r="S102">
        <v>1.5389155292104847E-2</v>
      </c>
      <c r="T102">
        <v>1.6153955395036116E-2</v>
      </c>
      <c r="U102">
        <v>1.0848998924389793E-3</v>
      </c>
      <c r="V102">
        <v>7.6768208778534835E-3</v>
      </c>
      <c r="W102">
        <v>4.2622766947864434E-3</v>
      </c>
      <c r="X102">
        <v>2.3958834033231156E-2</v>
      </c>
      <c r="Y102">
        <v>1.1983272921692561E-3</v>
      </c>
      <c r="Z102">
        <v>1.545331803341081</v>
      </c>
      <c r="AA102">
        <v>1.5632914632914245</v>
      </c>
      <c r="AB102">
        <v>1.5642094431544444</v>
      </c>
      <c r="AC102">
        <v>1.5728365667252826</v>
      </c>
      <c r="AD102">
        <v>1.579201584319764</v>
      </c>
      <c r="AE102">
        <v>1.5839826317869956</v>
      </c>
      <c r="AF102">
        <v>1.5898427972510856</v>
      </c>
      <c r="AG102">
        <v>1.5948912287105252</v>
      </c>
      <c r="AH102">
        <v>1.5965361828179465</v>
      </c>
      <c r="AI102">
        <v>1.6031426241840159</v>
      </c>
      <c r="AJ102">
        <v>1.6095776255778032</v>
      </c>
      <c r="AK102">
        <v>1.6086767819260566</v>
      </c>
      <c r="AL102">
        <v>1.6133988747874708</v>
      </c>
      <c r="AM102">
        <v>1.6239004924229237</v>
      </c>
      <c r="AN102">
        <v>1.6280938840983847</v>
      </c>
      <c r="AO102">
        <v>1.6316237264893056</v>
      </c>
      <c r="AP102">
        <v>1.6339557552319903</v>
      </c>
      <c r="AQ102">
        <v>1.636234633610592</v>
      </c>
      <c r="AR102">
        <v>1.6401599308506183</v>
      </c>
      <c r="AS102">
        <v>1.6438691573379229</v>
      </c>
      <c r="AT102">
        <v>1.6394302097006332</v>
      </c>
      <c r="AU102">
        <v>1.650429652660665</v>
      </c>
      <c r="AV102">
        <v>1.6643897928209328</v>
      </c>
      <c r="AW102">
        <v>-1</v>
      </c>
    </row>
    <row r="103" spans="1:49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0.33000000000000013</v>
      </c>
      <c r="I103">
        <v>0.43370994736064977</v>
      </c>
      <c r="J103">
        <v>0.55693540787118911</v>
      </c>
      <c r="K103">
        <v>0.56765893250566424</v>
      </c>
      <c r="L103">
        <v>0.51423904461481573</v>
      </c>
      <c r="M103">
        <v>0.53521228494077178</v>
      </c>
      <c r="N103">
        <v>0.58729414376551237</v>
      </c>
      <c r="O103">
        <v>0.58680967548516927</v>
      </c>
      <c r="P103">
        <v>0.67140563717435475</v>
      </c>
      <c r="Q103">
        <v>0.66230618975740929</v>
      </c>
      <c r="R103">
        <v>0.53761278918170108</v>
      </c>
      <c r="S103">
        <v>0.3788486041282324</v>
      </c>
      <c r="T103">
        <v>0.69432373775363254</v>
      </c>
      <c r="U103">
        <v>0.55514759210688625</v>
      </c>
      <c r="V103">
        <v>0.55997629914295699</v>
      </c>
      <c r="W103">
        <v>0.56557185273117561</v>
      </c>
      <c r="X103">
        <v>0.14042991484779138</v>
      </c>
      <c r="Y103">
        <v>0.23030278888339797</v>
      </c>
      <c r="Z103">
        <v>0.4881106569147019</v>
      </c>
      <c r="AA103">
        <v>0.49914665863995517</v>
      </c>
      <c r="AB103">
        <v>0.50016497423451733</v>
      </c>
      <c r="AC103">
        <v>0.50571903398416496</v>
      </c>
      <c r="AD103">
        <v>0.50981290829951487</v>
      </c>
      <c r="AE103">
        <v>0.51289809670278053</v>
      </c>
      <c r="AF103">
        <v>0.51668256723625039</v>
      </c>
      <c r="AG103">
        <v>0.51994822521357309</v>
      </c>
      <c r="AH103">
        <v>0.52093230772154331</v>
      </c>
      <c r="AI103">
        <v>0.52524417835530235</v>
      </c>
      <c r="AJ103">
        <v>0.52946688185077495</v>
      </c>
      <c r="AK103">
        <v>0.528794555055625</v>
      </c>
      <c r="AL103">
        <v>0.53185176709492166</v>
      </c>
      <c r="AM103">
        <v>0.53856178897897033</v>
      </c>
      <c r="AN103">
        <v>0.54126280452734155</v>
      </c>
      <c r="AO103">
        <v>0.54349297278492781</v>
      </c>
      <c r="AP103">
        <v>0.54489574822685793</v>
      </c>
      <c r="AQ103">
        <v>0.54626102603638405</v>
      </c>
      <c r="AR103">
        <v>0.54865417187897292</v>
      </c>
      <c r="AS103">
        <v>0.55084161676394872</v>
      </c>
      <c r="AT103">
        <v>0.5475317914352017</v>
      </c>
      <c r="AU103">
        <v>0.55436320856041732</v>
      </c>
      <c r="AV103">
        <v>0.56335657679657836</v>
      </c>
      <c r="AW103">
        <v>-1</v>
      </c>
    </row>
    <row r="104" spans="1:49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0.33000000000000013</v>
      </c>
      <c r="G104">
        <v>31.280232129974245</v>
      </c>
      <c r="H104">
        <v>-9.9253230169173658</v>
      </c>
      <c r="I104">
        <v>0.22211950699483973</v>
      </c>
      <c r="J104">
        <v>2.4787232354553319E-4</v>
      </c>
      <c r="K104">
        <v>0.4348924348373775</v>
      </c>
      <c r="L104">
        <v>0.10741801461207988</v>
      </c>
      <c r="M104">
        <v>4.5430577895860672E-3</v>
      </c>
      <c r="N104">
        <v>2.2274009229380875E-3</v>
      </c>
      <c r="O104">
        <v>8.3654784449134159</v>
      </c>
      <c r="P104">
        <v>9.8864763067744183E-3</v>
      </c>
      <c r="Q104">
        <v>1.1404964880201516</v>
      </c>
      <c r="R104">
        <v>5.163334226540589E-2</v>
      </c>
      <c r="S104">
        <v>0.5906305058626744</v>
      </c>
      <c r="T104">
        <v>0.27418735540292377</v>
      </c>
      <c r="U104">
        <v>3.4680276543130557E-2</v>
      </c>
      <c r="V104">
        <v>0.14471838137419754</v>
      </c>
      <c r="W104">
        <v>0.1777064070378726</v>
      </c>
      <c r="X104">
        <v>7.4647841627739381E-2</v>
      </c>
      <c r="Y104">
        <v>6.3635639463391997E-3</v>
      </c>
      <c r="Z104">
        <v>0.33607348879773657</v>
      </c>
      <c r="AA104">
        <v>3.6395683379234836</v>
      </c>
      <c r="AB104">
        <v>0.57252695031344092</v>
      </c>
      <c r="AC104">
        <v>-1.1199240406796438</v>
      </c>
      <c r="AD104">
        <v>0.16563733746283349</v>
      </c>
      <c r="AE104">
        <v>2.6867384307125333</v>
      </c>
      <c r="AF104">
        <v>-1.6544472465895019</v>
      </c>
      <c r="AG104">
        <v>0.83042662043107784</v>
      </c>
      <c r="AH104">
        <v>-4.549677931439021</v>
      </c>
      <c r="AI104">
        <v>-6.1578619086207622</v>
      </c>
      <c r="AJ104">
        <v>2.9431134618795767</v>
      </c>
      <c r="AK104">
        <v>1.5571475314334395</v>
      </c>
      <c r="AL104">
        <v>2.1980244089182168</v>
      </c>
      <c r="AM104">
        <v>6.0730984431543682</v>
      </c>
      <c r="AN104">
        <v>-1.6276883150753718</v>
      </c>
      <c r="AO104">
        <v>-1.9991129335725464</v>
      </c>
      <c r="AP104">
        <v>-4.2983117264153945</v>
      </c>
      <c r="AQ104">
        <v>-5.9743543350252324</v>
      </c>
      <c r="AR104">
        <v>-4.3439612817671183</v>
      </c>
      <c r="AS104">
        <v>-7.1502196970633305</v>
      </c>
      <c r="AT104">
        <v>-6.685426376915653</v>
      </c>
      <c r="AU104">
        <v>-7.9723451613901153</v>
      </c>
      <c r="AV104">
        <v>-8.1740142410072156</v>
      </c>
      <c r="AW104">
        <v>-1</v>
      </c>
    </row>
    <row r="105" spans="1:49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0.33000000000000013</v>
      </c>
      <c r="G105">
        <v>31.280232129974245</v>
      </c>
      <c r="H105">
        <v>0.82758798743300677</v>
      </c>
      <c r="I105">
        <v>2.032124750004223E-3</v>
      </c>
      <c r="J105">
        <v>2.1853634707689502E-5</v>
      </c>
      <c r="K105">
        <v>7.6872683132085092E-3</v>
      </c>
      <c r="L105">
        <v>1.929351483440209E-3</v>
      </c>
      <c r="M105">
        <v>3.7984188587317664E-4</v>
      </c>
      <c r="N105">
        <v>2.720730090776643E-4</v>
      </c>
      <c r="O105">
        <v>0.3019325116042661</v>
      </c>
      <c r="P105">
        <v>3.5696191159576587E-4</v>
      </c>
      <c r="Q105">
        <v>6.6725912652137953E-2</v>
      </c>
      <c r="R105">
        <v>1.2458685983756201E-3</v>
      </c>
      <c r="S105">
        <v>1.5118883685673219E-2</v>
      </c>
      <c r="T105">
        <v>1.60015024647874E-2</v>
      </c>
      <c r="U105">
        <v>1.068417129178258E-3</v>
      </c>
      <c r="V105">
        <v>7.6064406889665859E-3</v>
      </c>
      <c r="W105">
        <v>4.215149745978042E-3</v>
      </c>
      <c r="X105">
        <v>2.3852901567385627E-2</v>
      </c>
      <c r="Y105">
        <v>1.1862072357941705E-3</v>
      </c>
      <c r="Z105">
        <v>1.5404981021820243</v>
      </c>
      <c r="AA105">
        <v>1.557815809211667</v>
      </c>
      <c r="AB105">
        <v>1.5594040597252408</v>
      </c>
      <c r="AC105">
        <v>1.5680383227760142</v>
      </c>
      <c r="AD105">
        <v>1.574372287181844</v>
      </c>
      <c r="AE105">
        <v>1.5791288446103997</v>
      </c>
      <c r="AF105">
        <v>1.5849440183903512</v>
      </c>
      <c r="AG105">
        <v>1.5899448958044879</v>
      </c>
      <c r="AH105">
        <v>1.5914487929764662</v>
      </c>
      <c r="AI105">
        <v>1.5980216047022873</v>
      </c>
      <c r="AJ105">
        <v>1.6044323973878079</v>
      </c>
      <c r="AK105">
        <v>1.6034134049016417</v>
      </c>
      <c r="AL105">
        <v>1.6080417714063557</v>
      </c>
      <c r="AM105">
        <v>1.6181537768452523</v>
      </c>
      <c r="AN105">
        <v>1.6222064151180051</v>
      </c>
      <c r="AO105">
        <v>1.6255449729110696</v>
      </c>
      <c r="AP105">
        <v>1.6276414168481643</v>
      </c>
      <c r="AQ105">
        <v>1.6296792309571979</v>
      </c>
      <c r="AR105">
        <v>1.6332451067228508</v>
      </c>
      <c r="AS105">
        <v>1.6364976836282377</v>
      </c>
      <c r="AT105">
        <v>1.6315736888012637</v>
      </c>
      <c r="AU105">
        <v>1.6417205053712534</v>
      </c>
      <c r="AV105">
        <v>1.6549836481956242</v>
      </c>
      <c r="AW105">
        <v>-1</v>
      </c>
    </row>
    <row r="106" spans="1:49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0.34000000000000014</v>
      </c>
      <c r="I106">
        <v>0.41495094550824574</v>
      </c>
      <c r="J106">
        <v>0.5426986134255245</v>
      </c>
      <c r="K106">
        <v>0.54589514275562201</v>
      </c>
      <c r="L106">
        <v>0.49488380928254039</v>
      </c>
      <c r="M106">
        <v>0.51572277971296487</v>
      </c>
      <c r="N106">
        <v>0.57635682031127322</v>
      </c>
      <c r="O106">
        <v>0.56683139598469257</v>
      </c>
      <c r="P106">
        <v>0.6521311637558127</v>
      </c>
      <c r="Q106">
        <v>0.64761398526182234</v>
      </c>
      <c r="R106">
        <v>0.51685787335703925</v>
      </c>
      <c r="S106">
        <v>0.36296396666820557</v>
      </c>
      <c r="T106">
        <v>0.67570000024441068</v>
      </c>
      <c r="U106">
        <v>0.53427098529249339</v>
      </c>
      <c r="V106">
        <v>0.54537809142048876</v>
      </c>
      <c r="W106">
        <v>0.54878393960517924</v>
      </c>
      <c r="X106">
        <v>0.13806106216453554</v>
      </c>
      <c r="Y106">
        <v>0.22392015013357611</v>
      </c>
      <c r="Z106">
        <v>0.48096029135040091</v>
      </c>
      <c r="AA106">
        <v>0.49147388278855902</v>
      </c>
      <c r="AB106">
        <v>0.49288702033479714</v>
      </c>
      <c r="AC106">
        <v>0.49837850789286625</v>
      </c>
      <c r="AD106">
        <v>0.50240510893552881</v>
      </c>
      <c r="AE106">
        <v>0.50543955917863737</v>
      </c>
      <c r="AF106">
        <v>0.50915208446494442</v>
      </c>
      <c r="AG106">
        <v>0.51235006176547659</v>
      </c>
      <c r="AH106">
        <v>0.51323825633170039</v>
      </c>
      <c r="AI106">
        <v>0.51747692572422799</v>
      </c>
      <c r="AJ106">
        <v>0.52163410271833521</v>
      </c>
      <c r="AK106">
        <v>0.52090207088644802</v>
      </c>
      <c r="AL106">
        <v>0.52386501285485176</v>
      </c>
      <c r="AM106">
        <v>0.53024787120850914</v>
      </c>
      <c r="AN106">
        <v>0.53282907981549665</v>
      </c>
      <c r="AO106">
        <v>0.53491376562466941</v>
      </c>
      <c r="AP106">
        <v>0.53615369335468921</v>
      </c>
      <c r="AQ106">
        <v>0.53735303959252001</v>
      </c>
      <c r="AR106">
        <v>0.53949188124736669</v>
      </c>
      <c r="AS106">
        <v>0.5413654184486808</v>
      </c>
      <c r="AT106">
        <v>0.53780096501060204</v>
      </c>
      <c r="AU106">
        <v>0.54399440039102975</v>
      </c>
      <c r="AV106">
        <v>0.55241368066473084</v>
      </c>
      <c r="AW106">
        <v>-1</v>
      </c>
    </row>
    <row r="107" spans="1:49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0.34000000000000014</v>
      </c>
      <c r="G107">
        <v>31.411520018113457</v>
      </c>
      <c r="H107">
        <v>-9.9146004921594848</v>
      </c>
      <c r="I107">
        <v>0.21938870886803138</v>
      </c>
      <c r="J107">
        <v>2.4792800602514183E-4</v>
      </c>
      <c r="K107">
        <v>0.43329218424125199</v>
      </c>
      <c r="L107">
        <v>0.10685583904693129</v>
      </c>
      <c r="M107">
        <v>4.6421235949393258E-3</v>
      </c>
      <c r="N107">
        <v>2.2522503836385922E-3</v>
      </c>
      <c r="O107">
        <v>8.4171081179691907</v>
      </c>
      <c r="P107">
        <v>9.9323314882297682E-3</v>
      </c>
      <c r="Q107">
        <v>1.1484607359962768</v>
      </c>
      <c r="R107">
        <v>5.174274427152508E-2</v>
      </c>
      <c r="S107">
        <v>0.59449138731636908</v>
      </c>
      <c r="T107">
        <v>0.27692557274642293</v>
      </c>
      <c r="U107">
        <v>3.4885276249367506E-2</v>
      </c>
      <c r="V107">
        <v>0.14421882377086409</v>
      </c>
      <c r="W107">
        <v>0.17735523579959045</v>
      </c>
      <c r="X107">
        <v>7.0014295146350422E-2</v>
      </c>
      <c r="Y107">
        <v>6.066033919386541E-3</v>
      </c>
      <c r="Z107">
        <v>0.32778518474938784</v>
      </c>
      <c r="AA107">
        <v>3.5736050014343497</v>
      </c>
      <c r="AB107">
        <v>0.54584404539226028</v>
      </c>
      <c r="AC107">
        <v>-1.1222173255216625</v>
      </c>
      <c r="AD107">
        <v>0.1829544870930423</v>
      </c>
      <c r="AE107">
        <v>2.6627804279074767</v>
      </c>
      <c r="AF107">
        <v>-1.6156721668371792</v>
      </c>
      <c r="AG107">
        <v>0.84160264812297692</v>
      </c>
      <c r="AH107">
        <v>-4.4870103335015408</v>
      </c>
      <c r="AI107">
        <v>-6.0694083277387163</v>
      </c>
      <c r="AJ107">
        <v>2.9625107875657593</v>
      </c>
      <c r="AK107">
        <v>1.5865032080708974</v>
      </c>
      <c r="AL107">
        <v>2.2449889305929314</v>
      </c>
      <c r="AM107">
        <v>6.0782635161956629</v>
      </c>
      <c r="AN107">
        <v>-1.5626718455986208</v>
      </c>
      <c r="AO107">
        <v>-1.9339463964627519</v>
      </c>
      <c r="AP107">
        <v>-4.2212329912198081</v>
      </c>
      <c r="AQ107">
        <v>-5.8921880788536605</v>
      </c>
      <c r="AR107">
        <v>-4.2588424029840972</v>
      </c>
      <c r="AS107">
        <v>-7.0560241348536952</v>
      </c>
      <c r="AT107">
        <v>-6.5923516557528377</v>
      </c>
      <c r="AU107">
        <v>-7.831474261448073</v>
      </c>
      <c r="AV107">
        <v>-7.9549316941479589</v>
      </c>
      <c r="AW107">
        <v>-1</v>
      </c>
    </row>
    <row r="108" spans="1:49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0.34000000000000014</v>
      </c>
      <c r="G108">
        <v>31.411520018113457</v>
      </c>
      <c r="H108">
        <v>0.82655755360953187</v>
      </c>
      <c r="I108">
        <v>1.9960344765673692E-3</v>
      </c>
      <c r="J108">
        <v>2.1663050190363654E-5</v>
      </c>
      <c r="K108">
        <v>7.5701049772029074E-3</v>
      </c>
      <c r="L108">
        <v>1.9006381283525979E-3</v>
      </c>
      <c r="M108">
        <v>3.7442682868028343E-4</v>
      </c>
      <c r="N108">
        <v>2.7065890995975014E-4</v>
      </c>
      <c r="O108">
        <v>0.29799376724904553</v>
      </c>
      <c r="P108">
        <v>3.5327739526008956E-4</v>
      </c>
      <c r="Q108">
        <v>6.6258593152202436E-2</v>
      </c>
      <c r="R108">
        <v>1.2267102594804079E-3</v>
      </c>
      <c r="S108">
        <v>1.4860643704128589E-2</v>
      </c>
      <c r="T108">
        <v>1.5851694759836527E-2</v>
      </c>
      <c r="U108">
        <v>1.0525346259429393E-3</v>
      </c>
      <c r="V108">
        <v>7.53814504100899E-3</v>
      </c>
      <c r="W108">
        <v>4.1695462542004824E-3</v>
      </c>
      <c r="X108">
        <v>2.3750129949281985E-2</v>
      </c>
      <c r="Y108">
        <v>1.1745636165687941E-3</v>
      </c>
      <c r="Z108">
        <v>1.5355912157322753</v>
      </c>
      <c r="AA108">
        <v>1.5522841754729371</v>
      </c>
      <c r="AB108">
        <v>1.5545142192039552</v>
      </c>
      <c r="AC108">
        <v>1.5631500212469027</v>
      </c>
      <c r="AD108">
        <v>1.5694519776896845</v>
      </c>
      <c r="AE108">
        <v>1.574184467872378</v>
      </c>
      <c r="AF108">
        <v>1.5799551947081147</v>
      </c>
      <c r="AG108">
        <v>1.5849092662891133</v>
      </c>
      <c r="AH108">
        <v>1.5862824467975327</v>
      </c>
      <c r="AI108">
        <v>1.5928192759693283</v>
      </c>
      <c r="AJ108">
        <v>1.5992044746805334</v>
      </c>
      <c r="AK108">
        <v>1.5980819641161006</v>
      </c>
      <c r="AL108">
        <v>1.6026205426192464</v>
      </c>
      <c r="AM108">
        <v>1.6123542804950852</v>
      </c>
      <c r="AN108">
        <v>1.6162739286433287</v>
      </c>
      <c r="AO108">
        <v>1.6194326658230118</v>
      </c>
      <c r="AP108">
        <v>1.6213084982683823</v>
      </c>
      <c r="AQ108">
        <v>1.6231208741280303</v>
      </c>
      <c r="AR108">
        <v>1.6263479433108681</v>
      </c>
      <c r="AS108">
        <v>1.6291694709854552</v>
      </c>
      <c r="AT108">
        <v>1.6237972317507225</v>
      </c>
      <c r="AU108">
        <v>1.633120471280477</v>
      </c>
      <c r="AV108">
        <v>1.6457096692993585</v>
      </c>
      <c r="AW108">
        <v>-1</v>
      </c>
    </row>
    <row r="109" spans="1:49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0.35000000000000014</v>
      </c>
      <c r="I109">
        <v>0.39744797974438018</v>
      </c>
      <c r="J109">
        <v>0.52913370468736243</v>
      </c>
      <c r="K109">
        <v>0.52541022654523117</v>
      </c>
      <c r="L109">
        <v>0.47671599523211078</v>
      </c>
      <c r="M109">
        <v>0.49737414453032097</v>
      </c>
      <c r="N109">
        <v>0.56576167764891661</v>
      </c>
      <c r="O109">
        <v>0.54793500918519311</v>
      </c>
      <c r="P109">
        <v>0.63371994951452049</v>
      </c>
      <c r="Q109">
        <v>0.63342452308720887</v>
      </c>
      <c r="R109">
        <v>0.49736164421198442</v>
      </c>
      <c r="S109">
        <v>0.34815107654968513</v>
      </c>
      <c r="T109">
        <v>0.65783285886614551</v>
      </c>
      <c r="U109">
        <v>0.51462885141570758</v>
      </c>
      <c r="V109">
        <v>0.53147955370913824</v>
      </c>
      <c r="W109">
        <v>0.53286479574766765</v>
      </c>
      <c r="X109">
        <v>0.13579308887725533</v>
      </c>
      <c r="Y109">
        <v>0.21789071514695452</v>
      </c>
      <c r="Z109">
        <v>0.47397710914118363</v>
      </c>
      <c r="AA109">
        <v>0.48399143222807128</v>
      </c>
      <c r="AB109">
        <v>0.4857733580962123</v>
      </c>
      <c r="AC109">
        <v>0.49120078250902888</v>
      </c>
      <c r="AD109">
        <v>0.49516128310885754</v>
      </c>
      <c r="AE109">
        <v>0.4981465038288953</v>
      </c>
      <c r="AF109">
        <v>0.5017892316635979</v>
      </c>
      <c r="AG109">
        <v>0.50492167168749169</v>
      </c>
      <c r="AH109">
        <v>0.50572223674698302</v>
      </c>
      <c r="AI109">
        <v>0.50988828838079492</v>
      </c>
      <c r="AJ109">
        <v>0.51398087805443471</v>
      </c>
      <c r="AK109">
        <v>0.51319894441040881</v>
      </c>
      <c r="AL109">
        <v>0.51607231754530847</v>
      </c>
      <c r="AM109">
        <v>0.52214317717315784</v>
      </c>
      <c r="AN109">
        <v>0.5246122208679822</v>
      </c>
      <c r="AO109">
        <v>0.52656190553214433</v>
      </c>
      <c r="AP109">
        <v>0.52765197706474187</v>
      </c>
      <c r="AQ109">
        <v>0.52869889218159483</v>
      </c>
      <c r="AR109">
        <v>0.53060237859871795</v>
      </c>
      <c r="AS109">
        <v>0.53218567195065403</v>
      </c>
      <c r="AT109">
        <v>0.52839493206192778</v>
      </c>
      <c r="AU109">
        <v>0.53398583020755319</v>
      </c>
      <c r="AV109">
        <v>0.54186224009998929</v>
      </c>
      <c r="AW109">
        <v>-1</v>
      </c>
    </row>
    <row r="110" spans="1:49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0.35000000000000014</v>
      </c>
      <c r="G110">
        <v>31.539666084881997</v>
      </c>
      <c r="H110">
        <v>-9.9005145328139932</v>
      </c>
      <c r="I110">
        <v>0.21677542093156937</v>
      </c>
      <c r="J110">
        <v>2.4798660611919797E-4</v>
      </c>
      <c r="K110">
        <v>0.43170610055430669</v>
      </c>
      <c r="L110">
        <v>0.10630972724838293</v>
      </c>
      <c r="M110">
        <v>4.7382818626797657E-3</v>
      </c>
      <c r="N110">
        <v>2.2761706472002852E-3</v>
      </c>
      <c r="O110">
        <v>8.4664114349558268</v>
      </c>
      <c r="P110">
        <v>9.9755764756916544E-3</v>
      </c>
      <c r="Q110">
        <v>1.1561319181336138</v>
      </c>
      <c r="R110">
        <v>5.1841780140498492E-2</v>
      </c>
      <c r="S110">
        <v>0.59814614498784546</v>
      </c>
      <c r="T110">
        <v>0.27958409578725424</v>
      </c>
      <c r="U110">
        <v>3.507838323836119E-2</v>
      </c>
      <c r="V110">
        <v>0.14373835380722569</v>
      </c>
      <c r="W110">
        <v>0.1769948231767193</v>
      </c>
      <c r="X110">
        <v>6.5560935628282774E-2</v>
      </c>
      <c r="Y110">
        <v>5.7815573977611666E-3</v>
      </c>
      <c r="Z110">
        <v>0.32042939486589644</v>
      </c>
      <c r="AA110">
        <v>3.5105403304615366</v>
      </c>
      <c r="AB110">
        <v>0.52111881515807346</v>
      </c>
      <c r="AC110">
        <v>-1.123139196706282</v>
      </c>
      <c r="AD110">
        <v>0.20006364260990575</v>
      </c>
      <c r="AE110">
        <v>2.6402313563654856</v>
      </c>
      <c r="AF110">
        <v>-1.5780780684454949</v>
      </c>
      <c r="AG110">
        <v>0.85245808845490456</v>
      </c>
      <c r="AH110">
        <v>-4.4256230891506947</v>
      </c>
      <c r="AI110">
        <v>-5.9831944824391083</v>
      </c>
      <c r="AJ110">
        <v>2.9806323243614408</v>
      </c>
      <c r="AK110">
        <v>1.6131961970552358</v>
      </c>
      <c r="AL110">
        <v>2.2879403180860356</v>
      </c>
      <c r="AM110">
        <v>6.0803475892207555</v>
      </c>
      <c r="AN110">
        <v>-1.5016257069027423</v>
      </c>
      <c r="AO110">
        <v>-1.8725407995254615</v>
      </c>
      <c r="AP110">
        <v>-4.147864014259679</v>
      </c>
      <c r="AQ110">
        <v>-5.8136509726215557</v>
      </c>
      <c r="AR110">
        <v>-4.1783555816050599</v>
      </c>
      <c r="AS110">
        <v>-6.9660303458775985</v>
      </c>
      <c r="AT110">
        <v>-6.503819322631875</v>
      </c>
      <c r="AU110">
        <v>-7.6976525198768391</v>
      </c>
      <c r="AV110">
        <v>-7.7467240536487108</v>
      </c>
      <c r="AW110">
        <v>-1</v>
      </c>
    </row>
    <row r="111" spans="1:49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0.35000000000000014</v>
      </c>
      <c r="G111">
        <v>31.539666084881997</v>
      </c>
      <c r="H111">
        <v>0.8255657925540737</v>
      </c>
      <c r="I111">
        <v>1.961453173303135E-3</v>
      </c>
      <c r="J111">
        <v>2.1477864660467942E-5</v>
      </c>
      <c r="K111">
        <v>7.457009326669305E-3</v>
      </c>
      <c r="L111">
        <v>1.8730346645403448E-3</v>
      </c>
      <c r="M111">
        <v>3.6920582402952766E-4</v>
      </c>
      <c r="N111">
        <v>2.6925359582214239E-4</v>
      </c>
      <c r="O111">
        <v>0.2941798317829924</v>
      </c>
      <c r="P111">
        <v>3.4967549656114027E-4</v>
      </c>
      <c r="Q111">
        <v>6.5796027889733183E-2</v>
      </c>
      <c r="R111">
        <v>1.2082608752725169E-3</v>
      </c>
      <c r="S111">
        <v>1.4613622188526906E-2</v>
      </c>
      <c r="T111">
        <v>1.570451979415453E-2</v>
      </c>
      <c r="U111">
        <v>1.0372198052000312E-3</v>
      </c>
      <c r="V111">
        <v>7.4718314214414442E-3</v>
      </c>
      <c r="W111">
        <v>4.1253875390360305E-3</v>
      </c>
      <c r="X111">
        <v>2.3650338289968018E-2</v>
      </c>
      <c r="Y111">
        <v>1.163368917381131E-3</v>
      </c>
      <c r="Z111">
        <v>1.5306215742614957</v>
      </c>
      <c r="AA111">
        <v>1.5467067591190142</v>
      </c>
      <c r="AB111">
        <v>1.5495514216902677</v>
      </c>
      <c r="AC111">
        <v>1.5581837524707427</v>
      </c>
      <c r="AD111">
        <v>1.5644528774321875</v>
      </c>
      <c r="AE111">
        <v>1.5691616657395944</v>
      </c>
      <c r="AF111">
        <v>1.5748885123205629</v>
      </c>
      <c r="AG111">
        <v>1.5797965179542452</v>
      </c>
      <c r="AH111">
        <v>1.581048423989013</v>
      </c>
      <c r="AI111">
        <v>1.5875472680159639</v>
      </c>
      <c r="AJ111">
        <v>1.5939057140249129</v>
      </c>
      <c r="AK111">
        <v>1.5926928256315434</v>
      </c>
      <c r="AL111">
        <v>1.5971453025337368</v>
      </c>
      <c r="AM111">
        <v>1.6065119126454457</v>
      </c>
      <c r="AN111">
        <v>1.6103057667163103</v>
      </c>
      <c r="AO111">
        <v>1.6132952861420948</v>
      </c>
      <c r="AP111">
        <v>1.6149643188184422</v>
      </c>
      <c r="AQ111">
        <v>1.6165656515317286</v>
      </c>
      <c r="AR111">
        <v>1.6194731156219062</v>
      </c>
      <c r="AS111">
        <v>1.6218875328760369</v>
      </c>
      <c r="AT111">
        <v>1.616100885914268</v>
      </c>
      <c r="AU111">
        <v>1.6246282957028155</v>
      </c>
      <c r="AV111">
        <v>1.6365662495303979</v>
      </c>
      <c r="AW111">
        <v>-1</v>
      </c>
    </row>
    <row r="112" spans="1:49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0.36000000000000015</v>
      </c>
      <c r="I112">
        <v>0.38108937437811269</v>
      </c>
      <c r="J112">
        <v>0.51619295216285255</v>
      </c>
      <c r="K112">
        <v>0.50610398019988379</v>
      </c>
      <c r="L112">
        <v>0.4596368083868197</v>
      </c>
      <c r="M112">
        <v>0.48007557829016284</v>
      </c>
      <c r="N112">
        <v>0.55549270374845416</v>
      </c>
      <c r="O112">
        <v>0.53003942121926739</v>
      </c>
      <c r="P112">
        <v>0.61611915254953442</v>
      </c>
      <c r="Q112">
        <v>0.6197141230189287</v>
      </c>
      <c r="R112">
        <v>0.47902140210084698</v>
      </c>
      <c r="S112">
        <v>0.33431216542790265</v>
      </c>
      <c r="T112">
        <v>0.64068111761088431</v>
      </c>
      <c r="U112">
        <v>0.49612268330694348</v>
      </c>
      <c r="V112">
        <v>0.51823095875573388</v>
      </c>
      <c r="W112">
        <v>0.51775000346839495</v>
      </c>
      <c r="X112">
        <v>0.1336187940623359</v>
      </c>
      <c r="Y112">
        <v>0.21218667843527747</v>
      </c>
      <c r="Z112">
        <v>0.46715510976388674</v>
      </c>
      <c r="AA112">
        <v>0.47669223097497404</v>
      </c>
      <c r="AB112">
        <v>0.47881860271368165</v>
      </c>
      <c r="AC112">
        <v>0.4841808178232565</v>
      </c>
      <c r="AD112">
        <v>0.48807640023949783</v>
      </c>
      <c r="AE112">
        <v>0.49101380109234233</v>
      </c>
      <c r="AF112">
        <v>0.49458879257878907</v>
      </c>
      <c r="AG112">
        <v>0.497657740085584</v>
      </c>
      <c r="AH112">
        <v>0.49837813365607997</v>
      </c>
      <c r="AI112">
        <v>0.5024722975970396</v>
      </c>
      <c r="AJ112">
        <v>0.50650130367744195</v>
      </c>
      <c r="AK112">
        <v>0.5056780890753686</v>
      </c>
      <c r="AL112">
        <v>0.50846625987027816</v>
      </c>
      <c r="AM112">
        <v>0.51423954124757187</v>
      </c>
      <c r="AN112">
        <v>0.51660343362793704</v>
      </c>
      <c r="AO112">
        <v>0.51842769410439127</v>
      </c>
      <c r="AP112">
        <v>0.51937973047230868</v>
      </c>
      <c r="AQ112">
        <v>0.52028647804932082</v>
      </c>
      <c r="AR112">
        <v>0.52197197282581931</v>
      </c>
      <c r="AS112">
        <v>0.52328674596029601</v>
      </c>
      <c r="AT112">
        <v>0.51929523063435046</v>
      </c>
      <c r="AU112">
        <v>0.52431669314145879</v>
      </c>
      <c r="AV112">
        <v>0.53167972901757399</v>
      </c>
      <c r="AW112">
        <v>-1</v>
      </c>
    </row>
    <row r="113" spans="1:49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0.36000000000000015</v>
      </c>
      <c r="G113">
        <v>31.664868140311373</v>
      </c>
      <c r="H113">
        <v>-9.8832389861415813</v>
      </c>
      <c r="I113">
        <v>0.21427175114890668</v>
      </c>
      <c r="J113">
        <v>2.4804778835423757E-4</v>
      </c>
      <c r="K113">
        <v>0.43013555920155888</v>
      </c>
      <c r="L113">
        <v>0.10577887966218641</v>
      </c>
      <c r="M113">
        <v>4.8316298047962024E-3</v>
      </c>
      <c r="N113">
        <v>2.2992013388797505E-3</v>
      </c>
      <c r="O113">
        <v>8.513521025127341</v>
      </c>
      <c r="P113">
        <v>1.0016371526714201E-2</v>
      </c>
      <c r="Q113">
        <v>1.1635253814734998</v>
      </c>
      <c r="R113">
        <v>5.1931263554736408E-2</v>
      </c>
      <c r="S113">
        <v>0.60160860965288721</v>
      </c>
      <c r="T113">
        <v>0.2821655706419543</v>
      </c>
      <c r="U113">
        <v>3.526041483189131E-2</v>
      </c>
      <c r="V113">
        <v>0.14327586489093377</v>
      </c>
      <c r="W113">
        <v>0.17662636164904358</v>
      </c>
      <c r="X113">
        <v>6.1277245440009037E-2</v>
      </c>
      <c r="Y113">
        <v>5.5093020443070968E-3</v>
      </c>
      <c r="Z113">
        <v>0.31393026402767166</v>
      </c>
      <c r="AA113">
        <v>3.4502065395898516</v>
      </c>
      <c r="AB113">
        <v>0.49820575428138619</v>
      </c>
      <c r="AC113">
        <v>-1.1228210830420582</v>
      </c>
      <c r="AD113">
        <v>0.21694631758570743</v>
      </c>
      <c r="AE113">
        <v>2.6189695614687438</v>
      </c>
      <c r="AF113">
        <v>-1.5416124926960331</v>
      </c>
      <c r="AG113">
        <v>0.86299580108731855</v>
      </c>
      <c r="AH113">
        <v>-4.3654903151015567</v>
      </c>
      <c r="AI113">
        <v>-5.8991341035476816</v>
      </c>
      <c r="AJ113">
        <v>2.9975416367867078</v>
      </c>
      <c r="AK113">
        <v>1.6374273952698093</v>
      </c>
      <c r="AL113">
        <v>2.3271834420059605</v>
      </c>
      <c r="AM113">
        <v>6.0796244734957483</v>
      </c>
      <c r="AN113">
        <v>-1.4442529967689646</v>
      </c>
      <c r="AO113">
        <v>-1.8146161362269606</v>
      </c>
      <c r="AP113">
        <v>-4.0779372897282462</v>
      </c>
      <c r="AQ113">
        <v>-5.7384752988571375</v>
      </c>
      <c r="AR113">
        <v>-4.1021399954324869</v>
      </c>
      <c r="AS113">
        <v>-6.8799175309082541</v>
      </c>
      <c r="AT113">
        <v>-6.4194660132301413</v>
      </c>
      <c r="AU113">
        <v>-7.5703388333739436</v>
      </c>
      <c r="AV113">
        <v>-7.5486219854478174</v>
      </c>
      <c r="AW113">
        <v>-1</v>
      </c>
    </row>
    <row r="114" spans="1:49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0.36000000000000015</v>
      </c>
      <c r="G114">
        <v>31.664868140311373</v>
      </c>
      <c r="H114">
        <v>0.82461209398960611</v>
      </c>
      <c r="I114">
        <v>1.9282876079787631E-3</v>
      </c>
      <c r="J114">
        <v>2.1297813342182564E-5</v>
      </c>
      <c r="K114">
        <v>7.3477757709767572E-3</v>
      </c>
      <c r="L114">
        <v>1.846477185227507E-3</v>
      </c>
      <c r="M114">
        <v>3.6416846892799794E-4</v>
      </c>
      <c r="N114">
        <v>2.6785793770379919E-4</v>
      </c>
      <c r="O114">
        <v>0.29048455686137609</v>
      </c>
      <c r="P114">
        <v>3.4615408273798676E-4</v>
      </c>
      <c r="Q114">
        <v>6.5338405080121509E-2</v>
      </c>
      <c r="R114">
        <v>1.1904814135808375E-3</v>
      </c>
      <c r="S114">
        <v>1.4377079924252365E-2</v>
      </c>
      <c r="T114">
        <v>1.5559958520615405E-2</v>
      </c>
      <c r="U114">
        <v>1.0224424456141885E-3</v>
      </c>
      <c r="V114">
        <v>7.407404375320714E-3</v>
      </c>
      <c r="W114">
        <v>4.0826005141315468E-3</v>
      </c>
      <c r="X114">
        <v>2.3553361093432229E-2</v>
      </c>
      <c r="Y114">
        <v>1.1525976879914516E-3</v>
      </c>
      <c r="Z114">
        <v>1.5255986337923952</v>
      </c>
      <c r="AA114">
        <v>1.541092746417934</v>
      </c>
      <c r="AB114">
        <v>1.5445260831041538</v>
      </c>
      <c r="AC114">
        <v>1.5531504583403588</v>
      </c>
      <c r="AD114">
        <v>1.559386046473497</v>
      </c>
      <c r="AE114">
        <v>1.564071451020397</v>
      </c>
      <c r="AF114">
        <v>1.569754999238391</v>
      </c>
      <c r="AG114">
        <v>1.5746176706746065</v>
      </c>
      <c r="AH114">
        <v>1.5757569418455266</v>
      </c>
      <c r="AI114">
        <v>1.5822161055038997</v>
      </c>
      <c r="AJ114">
        <v>1.5885468331212103</v>
      </c>
      <c r="AK114">
        <v>1.5872553786591426</v>
      </c>
      <c r="AL114">
        <v>1.5916252096276946</v>
      </c>
      <c r="AM114">
        <v>1.6006356047579833</v>
      </c>
      <c r="AN114">
        <v>1.6043103435161032</v>
      </c>
      <c r="AO114">
        <v>1.6071404648402958</v>
      </c>
      <c r="AP114">
        <v>1.6086154577726395</v>
      </c>
      <c r="AQ114">
        <v>1.6100190282419631</v>
      </c>
      <c r="AR114">
        <v>1.61262478925432</v>
      </c>
      <c r="AS114">
        <v>1.6146544981228437</v>
      </c>
      <c r="AT114">
        <v>1.6084845966062886</v>
      </c>
      <c r="AU114">
        <v>1.6162427204227958</v>
      </c>
      <c r="AV114">
        <v>1.6275516909962933</v>
      </c>
      <c r="AW114">
        <v>-1</v>
      </c>
    </row>
    <row r="115" spans="1:49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0.37000000000000016</v>
      </c>
      <c r="I115">
        <v>0.36577572500096867</v>
      </c>
      <c r="J115">
        <v>0.50383312415249948</v>
      </c>
      <c r="K115">
        <v>0.4878859790016748</v>
      </c>
      <c r="L115">
        <v>0.44355768769766146</v>
      </c>
      <c r="M115">
        <v>0.4637453616708519</v>
      </c>
      <c r="N115">
        <v>0.5455349319297409</v>
      </c>
      <c r="O115">
        <v>0.51307133752839473</v>
      </c>
      <c r="P115">
        <v>0.59928005844836874</v>
      </c>
      <c r="Q115">
        <v>0.60646056234471957</v>
      </c>
      <c r="R115">
        <v>0.46174489189819279</v>
      </c>
      <c r="S115">
        <v>0.3213605856735321</v>
      </c>
      <c r="T115">
        <v>0.62420641426327317</v>
      </c>
      <c r="U115">
        <v>0.47866380433515288</v>
      </c>
      <c r="V115">
        <v>0.50558721161381248</v>
      </c>
      <c r="W115">
        <v>0.50338130462027486</v>
      </c>
      <c r="X115">
        <v>0.13153167086046302</v>
      </c>
      <c r="Y115">
        <v>0.20678300056218135</v>
      </c>
      <c r="Z115">
        <v>0.46048863624344527</v>
      </c>
      <c r="AA115">
        <v>0.46956959550702815</v>
      </c>
      <c r="AB115">
        <v>0.47201763275871528</v>
      </c>
      <c r="AC115">
        <v>0.47731378999316021</v>
      </c>
      <c r="AD115">
        <v>0.48114564085716288</v>
      </c>
      <c r="AE115">
        <v>0.48403654415982345</v>
      </c>
      <c r="AF115">
        <v>0.48754577694449863</v>
      </c>
      <c r="AG115">
        <v>0.49055318494749761</v>
      </c>
      <c r="AH115">
        <v>0.49120015569824271</v>
      </c>
      <c r="AI115">
        <v>0.49522328152013845</v>
      </c>
      <c r="AJ115">
        <v>0.49918975439655944</v>
      </c>
      <c r="AK115">
        <v>0.49833284258147176</v>
      </c>
      <c r="AL115">
        <v>0.50103987371420733</v>
      </c>
      <c r="AM115">
        <v>0.5065292881550596</v>
      </c>
      <c r="AN115">
        <v>0.50879447669277889</v>
      </c>
      <c r="AO115">
        <v>0.51050207789004098</v>
      </c>
      <c r="AP115">
        <v>0.51132685354191154</v>
      </c>
      <c r="AQ115">
        <v>0.51210459251392637</v>
      </c>
      <c r="AR115">
        <v>0.51358802801801873</v>
      </c>
      <c r="AS115">
        <v>0.51465424762031842</v>
      </c>
      <c r="AT115">
        <v>0.51048495238031444</v>
      </c>
      <c r="AU115">
        <v>0.5149679459721721</v>
      </c>
      <c r="AV115">
        <v>0.52184546195193593</v>
      </c>
      <c r="AW115">
        <v>-1</v>
      </c>
    </row>
    <row r="116" spans="1:49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0.37000000000000016</v>
      </c>
      <c r="G116">
        <v>31.787308526817583</v>
      </c>
      <c r="H116">
        <v>-9.862936926822238</v>
      </c>
      <c r="I116">
        <v>0.21187050970233423</v>
      </c>
      <c r="J116">
        <v>2.4811124040417597E-4</v>
      </c>
      <c r="K116">
        <v>0.42858165240948948</v>
      </c>
      <c r="L116">
        <v>0.10526255046645065</v>
      </c>
      <c r="M116">
        <v>4.9222626184344375E-3</v>
      </c>
      <c r="N116">
        <v>2.3213801151319422E-3</v>
      </c>
      <c r="O116">
        <v>8.5585593598537582</v>
      </c>
      <c r="P116">
        <v>1.0054864603273815E-2</v>
      </c>
      <c r="Q116">
        <v>1.1706552919263469</v>
      </c>
      <c r="R116">
        <v>5.2011930387054067E-2</v>
      </c>
      <c r="S116">
        <v>0.60489137200390164</v>
      </c>
      <c r="T116">
        <v>0.28467255517713641</v>
      </c>
      <c r="U116">
        <v>3.5432116296455082E-2</v>
      </c>
      <c r="V116">
        <v>0.14283032684326427</v>
      </c>
      <c r="W116">
        <v>0.17625091776105456</v>
      </c>
      <c r="X116">
        <v>5.7153562320626697E-2</v>
      </c>
      <c r="Y116">
        <v>5.248506694621756E-3</v>
      </c>
      <c r="Z116">
        <v>0.3082188559354066</v>
      </c>
      <c r="AA116">
        <v>3.3924479471439275</v>
      </c>
      <c r="AB116">
        <v>0.47697215445745655</v>
      </c>
      <c r="AC116">
        <v>-1.1213811770376745</v>
      </c>
      <c r="AD116">
        <v>0.23358767351442902</v>
      </c>
      <c r="AE116">
        <v>2.5988859816444996</v>
      </c>
      <c r="AF116">
        <v>-1.5062262657165149</v>
      </c>
      <c r="AG116">
        <v>0.87321947128789112</v>
      </c>
      <c r="AH116">
        <v>-4.306585328093778</v>
      </c>
      <c r="AI116">
        <v>-5.8171454908050837</v>
      </c>
      <c r="AJ116">
        <v>3.0132987498126251</v>
      </c>
      <c r="AK116">
        <v>1.6593800171500599</v>
      </c>
      <c r="AL116">
        <v>2.3629958109497222</v>
      </c>
      <c r="AM116">
        <v>6.0763420400494796</v>
      </c>
      <c r="AN116">
        <v>-1.3902839423771161</v>
      </c>
      <c r="AO116">
        <v>-1.7599181364130738</v>
      </c>
      <c r="AP116">
        <v>-4.0112099676048851</v>
      </c>
      <c r="AQ116">
        <v>-5.6664190582702609</v>
      </c>
      <c r="AR116">
        <v>-4.0298699438734706</v>
      </c>
      <c r="AS116">
        <v>-6.7973967242858651</v>
      </c>
      <c r="AT116">
        <v>-6.3389655467552339</v>
      </c>
      <c r="AU116">
        <v>-7.4490452426300537</v>
      </c>
      <c r="AV116">
        <v>-7.3599265446747681</v>
      </c>
      <c r="AW116">
        <v>-1</v>
      </c>
    </row>
    <row r="117" spans="1:49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0.37000000000000016</v>
      </c>
      <c r="G117">
        <v>31.787308526817583</v>
      </c>
      <c r="H117">
        <v>0.82369579988317199</v>
      </c>
      <c r="I117">
        <v>1.896452212181108E-3</v>
      </c>
      <c r="J117">
        <v>2.1122650479257147E-5</v>
      </c>
      <c r="K117">
        <v>7.2422124435260072E-3</v>
      </c>
      <c r="L117">
        <v>1.8209066186629084E-3</v>
      </c>
      <c r="M117">
        <v>3.5930511198309449E-4</v>
      </c>
      <c r="N117">
        <v>2.6647268442360456E-4</v>
      </c>
      <c r="O117">
        <v>0.28690222307475044</v>
      </c>
      <c r="P117">
        <v>3.4271103623606541E-4</v>
      </c>
      <c r="Q117">
        <v>6.4885878310192269E-2</v>
      </c>
      <c r="R117">
        <v>1.1733356972588533E-3</v>
      </c>
      <c r="S117">
        <v>1.4150343261408911E-2</v>
      </c>
      <c r="T117">
        <v>1.541798644612271E-2</v>
      </c>
      <c r="U117">
        <v>1.008174470704008E-3</v>
      </c>
      <c r="V117">
        <v>7.3447749007589597E-3</v>
      </c>
      <c r="W117">
        <v>4.041117190880167E-3</v>
      </c>
      <c r="X117">
        <v>2.3459046610932184E-2</v>
      </c>
      <c r="Y117">
        <v>1.1422263552504175E-3</v>
      </c>
      <c r="Z117">
        <v>1.5205309738355237</v>
      </c>
      <c r="AA117">
        <v>1.5354504181332214</v>
      </c>
      <c r="AB117">
        <v>1.5394476461653692</v>
      </c>
      <c r="AC117">
        <v>1.5480600512061757</v>
      </c>
      <c r="AD117">
        <v>1.5542615035833665</v>
      </c>
      <c r="AE117">
        <v>1.5589238036191058</v>
      </c>
      <c r="AF117">
        <v>1.5645646451502702</v>
      </c>
      <c r="AG117">
        <v>1.5693827059950496</v>
      </c>
      <c r="AH117">
        <v>1.5704172626801991</v>
      </c>
      <c r="AI117">
        <v>1.5768353207441217</v>
      </c>
      <c r="AJ117">
        <v>1.5831375291834318</v>
      </c>
      <c r="AK117">
        <v>1.5817781343514776</v>
      </c>
      <c r="AL117">
        <v>1.5860685633499114</v>
      </c>
      <c r="AM117">
        <v>1.5947334126393478</v>
      </c>
      <c r="AN117">
        <v>1.5982952424519874</v>
      </c>
      <c r="AO117">
        <v>1.6009750718046545</v>
      </c>
      <c r="AP117">
        <v>1.6022678308478644</v>
      </c>
      <c r="AQ117">
        <v>1.6034859094930507</v>
      </c>
      <c r="AR117">
        <v>1.6058066735089451</v>
      </c>
      <c r="AS117">
        <v>1.6074726536034996</v>
      </c>
      <c r="AT117">
        <v>1.6009482180999435</v>
      </c>
      <c r="AU117">
        <v>1.6079624821698755</v>
      </c>
      <c r="AV117">
        <v>1.6186642249729017</v>
      </c>
      <c r="AW117">
        <v>-1</v>
      </c>
    </row>
    <row r="118" spans="1:49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0.38000000000000017</v>
      </c>
      <c r="I118">
        <v>0.35141830374752925</v>
      </c>
      <c r="J118">
        <v>0.49201496616486096</v>
      </c>
      <c r="K118">
        <v>0.47067443787305996</v>
      </c>
      <c r="L118">
        <v>0.42839904841757936</v>
      </c>
      <c r="M118">
        <v>0.44830976845382242</v>
      </c>
      <c r="N118">
        <v>0.53587435075226153</v>
      </c>
      <c r="O118">
        <v>0.4969643487751525</v>
      </c>
      <c r="P118">
        <v>0.58315768629351228</v>
      </c>
      <c r="Q118">
        <v>0.59364296170639508</v>
      </c>
      <c r="R118">
        <v>0.44544903967259852</v>
      </c>
      <c r="S118">
        <v>0.30921930810495502</v>
      </c>
      <c r="T118">
        <v>0.60837298221342873</v>
      </c>
      <c r="U118">
        <v>0.46217219788704461</v>
      </c>
      <c r="V118">
        <v>0.49350732327964286</v>
      </c>
      <c r="W118">
        <v>0.48970588717967889</v>
      </c>
      <c r="X118">
        <v>0.12952582441293531</v>
      </c>
      <c r="Y118">
        <v>0.20165707893978901</v>
      </c>
      <c r="Z118">
        <v>0.45397234433005013</v>
      </c>
      <c r="AA118">
        <v>0.4626172025533537</v>
      </c>
      <c r="AB118">
        <v>0.46536557026157077</v>
      </c>
      <c r="AC118">
        <v>0.47059507800826128</v>
      </c>
      <c r="AD118">
        <v>0.47436438400359277</v>
      </c>
      <c r="AE118">
        <v>0.47721003460287187</v>
      </c>
      <c r="AF118">
        <v>0.48065540626791259</v>
      </c>
      <c r="AG118">
        <v>0.48360314216840461</v>
      </c>
      <c r="AH118">
        <v>0.48418280839618111</v>
      </c>
      <c r="AI118">
        <v>0.48813584231539942</v>
      </c>
      <c r="AJ118">
        <v>0.49204086463932201</v>
      </c>
      <c r="AK118">
        <v>0.49115692814649309</v>
      </c>
      <c r="AL118">
        <v>0.49378660592261947</v>
      </c>
      <c r="AM118">
        <v>0.49900518997261012</v>
      </c>
      <c r="AN118">
        <v>0.50117761115004145</v>
      </c>
      <c r="AO118">
        <v>0.50277658730630215</v>
      </c>
      <c r="AP118">
        <v>0.50348393873108888</v>
      </c>
      <c r="AQ118">
        <v>0.50414283926731207</v>
      </c>
      <c r="AR118">
        <v>0.50543885353156692</v>
      </c>
      <c r="AS118">
        <v>0.50627489271528514</v>
      </c>
      <c r="AT118">
        <v>0.50194857261977666</v>
      </c>
      <c r="AU118">
        <v>0.50592211236681484</v>
      </c>
      <c r="AV118">
        <v>0.51234040101310452</v>
      </c>
      <c r="AW118">
        <v>-1</v>
      </c>
    </row>
    <row r="119" spans="1:49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0.38000000000000017</v>
      </c>
      <c r="G119">
        <v>31.907155606645027</v>
      </c>
      <c r="H119">
        <v>-9.8397614441409864</v>
      </c>
      <c r="I119">
        <v>0.20956513189718506</v>
      </c>
      <c r="J119">
        <v>2.4817667146780623E-4</v>
      </c>
      <c r="K119">
        <v>0.42704523420446172</v>
      </c>
      <c r="L119">
        <v>0.10476004305447242</v>
      </c>
      <c r="M119">
        <v>5.0102731489566031E-3</v>
      </c>
      <c r="N119">
        <v>2.3427427622569751E-3</v>
      </c>
      <c r="O119">
        <v>8.6016397284945523</v>
      </c>
      <c r="P119">
        <v>1.0091192510849148E-2</v>
      </c>
      <c r="Q119">
        <v>1.1775347543774182</v>
      </c>
      <c r="R119">
        <v>5.2084447583351852E-2</v>
      </c>
      <c r="S119">
        <v>0.60800592218721927</v>
      </c>
      <c r="T119">
        <v>0.28710751924464767</v>
      </c>
      <c r="U119">
        <v>3.5594168571228268E-2</v>
      </c>
      <c r="V119">
        <v>0.14240077986385932</v>
      </c>
      <c r="W119">
        <v>0.1758694465972393</v>
      </c>
      <c r="X119">
        <v>5.3180990822740096E-2</v>
      </c>
      <c r="Y119">
        <v>4.9984737792546302E-3</v>
      </c>
      <c r="Z119">
        <v>0.30323241380556382</v>
      </c>
      <c r="AA119">
        <v>3.337119921680284</v>
      </c>
      <c r="AB119">
        <v>0.45729676405456837</v>
      </c>
      <c r="AC119">
        <v>-1.1189259676494197</v>
      </c>
      <c r="AD119">
        <v>0.24997596359696725</v>
      </c>
      <c r="AE119">
        <v>2.5798826244879711</v>
      </c>
      <c r="AF119">
        <v>-1.4718732249039301</v>
      </c>
      <c r="AG119">
        <v>0.88313345037873159</v>
      </c>
      <c r="AH119">
        <v>-4.2488809488864048</v>
      </c>
      <c r="AI119">
        <v>-5.7371512111985936</v>
      </c>
      <c r="AJ119">
        <v>3.0279603732598419</v>
      </c>
      <c r="AK119">
        <v>1.6792214452777288</v>
      </c>
      <c r="AL119">
        <v>2.395630504661272</v>
      </c>
      <c r="AM119">
        <v>6.0707250667536092</v>
      </c>
      <c r="AN119">
        <v>-1.339472937781331</v>
      </c>
      <c r="AO119">
        <v>-1.7082154360423119</v>
      </c>
      <c r="AP119">
        <v>-3.9474611180106627</v>
      </c>
      <c r="AQ119">
        <v>-5.5972630034718085</v>
      </c>
      <c r="AR119">
        <v>-3.961250775248399</v>
      </c>
      <c r="AS119">
        <v>-6.7182070203219739</v>
      </c>
      <c r="AT119">
        <v>-6.2620244151848565</v>
      </c>
      <c r="AU119">
        <v>-7.3333306736246922</v>
      </c>
      <c r="AV119">
        <v>-7.1800013041546134</v>
      </c>
      <c r="AW119">
        <v>-1</v>
      </c>
    </row>
    <row r="120" spans="1:49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0.38000000000000017</v>
      </c>
      <c r="G120">
        <v>31.907155606645027</v>
      </c>
      <c r="H120">
        <v>0.82281621604376232</v>
      </c>
      <c r="I120">
        <v>1.8658682980546072E-3</v>
      </c>
      <c r="J120">
        <v>2.0952147574094541E-5</v>
      </c>
      <c r="K120">
        <v>7.1401400616834055E-3</v>
      </c>
      <c r="L120">
        <v>1.7962682806241059E-3</v>
      </c>
      <c r="M120">
        <v>3.5460678481950066E-4</v>
      </c>
      <c r="N120">
        <v>2.6509847714097941E-4</v>
      </c>
      <c r="O120">
        <v>0.28342750056263766</v>
      </c>
      <c r="P120">
        <v>3.3934426363803989E-4</v>
      </c>
      <c r="Q120">
        <v>6.4438570912619356E-2</v>
      </c>
      <c r="R120">
        <v>1.1567901461225186E-3</v>
      </c>
      <c r="S120">
        <v>1.393279686316014E-2</v>
      </c>
      <c r="T120">
        <v>1.5278574582894248E-2</v>
      </c>
      <c r="U120">
        <v>9.9438975993253122E-4</v>
      </c>
      <c r="V120">
        <v>7.2838599040311071E-3</v>
      </c>
      <c r="W120">
        <v>4.0008742338444878E-3</v>
      </c>
      <c r="X120">
        <v>2.3367255401756937E-2</v>
      </c>
      <c r="Y120">
        <v>1.1322330539575375E-3</v>
      </c>
      <c r="Z120">
        <v>1.5154263840639597</v>
      </c>
      <c r="AA120">
        <v>1.5297872425398971</v>
      </c>
      <c r="AB120">
        <v>1.5343246784554712</v>
      </c>
      <c r="AC120">
        <v>1.5429215187460457</v>
      </c>
      <c r="AD120">
        <v>1.5490883322960198</v>
      </c>
      <c r="AE120">
        <v>1.5537277751411567</v>
      </c>
      <c r="AF120">
        <v>1.5593265070976834</v>
      </c>
      <c r="AG120">
        <v>1.5641006726759419</v>
      </c>
      <c r="AH120">
        <v>1.5650377890134448</v>
      </c>
      <c r="AI120">
        <v>1.5714135536706029</v>
      </c>
      <c r="AJ120">
        <v>1.5776865833421365</v>
      </c>
      <c r="AK120">
        <v>1.5762688132578189</v>
      </c>
      <c r="AL120">
        <v>1.5804828896510901</v>
      </c>
      <c r="AM120">
        <v>1.5888126065378443</v>
      </c>
      <c r="AN120">
        <v>1.5922673017709266</v>
      </c>
      <c r="AO120">
        <v>1.5948052942056272</v>
      </c>
      <c r="AP120">
        <v>1.595926757824407</v>
      </c>
      <c r="AQ120">
        <v>1.5969706969673032</v>
      </c>
      <c r="AR120">
        <v>1.5990220683165726</v>
      </c>
      <c r="AS120">
        <v>1.6003439816776444</v>
      </c>
      <c r="AT120">
        <v>1.5934915234633502</v>
      </c>
      <c r="AU120">
        <v>1.5997863120200695</v>
      </c>
      <c r="AV120">
        <v>1.609902029031931</v>
      </c>
      <c r="AW120">
        <v>-1</v>
      </c>
    </row>
    <row r="121" spans="1:49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0.39000000000000018</v>
      </c>
      <c r="I121">
        <v>0.33793770244947569</v>
      </c>
      <c r="J121">
        <v>0.48070275092466686</v>
      </c>
      <c r="K121">
        <v>0.45439522595393234</v>
      </c>
      <c r="L121">
        <v>0.41408920271361199</v>
      </c>
      <c r="M121">
        <v>0.43370212832229549</v>
      </c>
      <c r="N121">
        <v>0.52649782367025133</v>
      </c>
      <c r="O121">
        <v>0.4816581424984544</v>
      </c>
      <c r="P121">
        <v>0.56771043926193088</v>
      </c>
      <c r="Q121">
        <v>0.58124168213303129</v>
      </c>
      <c r="R121">
        <v>0.43005886544514738</v>
      </c>
      <c r="S121">
        <v>0.29781965304846769</v>
      </c>
      <c r="T121">
        <v>0.59314743623564248</v>
      </c>
      <c r="U121">
        <v>0.44657549789974998</v>
      </c>
      <c r="V121">
        <v>0.4819539541357965</v>
      </c>
      <c r="W121">
        <v>0.47667576802058387</v>
      </c>
      <c r="X121">
        <v>0.12759590113732622</v>
      </c>
      <c r="Y121">
        <v>0.19678846398524097</v>
      </c>
      <c r="Z121">
        <v>0.44760117552634804</v>
      </c>
      <c r="AA121">
        <v>0.45582906056537698</v>
      </c>
      <c r="AB121">
        <v>0.45885776299330033</v>
      </c>
      <c r="AC121">
        <v>0.46402025155319765</v>
      </c>
      <c r="AD121">
        <v>0.46772819573592433</v>
      </c>
      <c r="AE121">
        <v>0.47052976941087749</v>
      </c>
      <c r="AF121">
        <v>0.47391310092864503</v>
      </c>
      <c r="AG121">
        <v>0.47680295200963191</v>
      </c>
      <c r="AH121">
        <v>0.47732087036189719</v>
      </c>
      <c r="AI121">
        <v>0.48120483590730223</v>
      </c>
      <c r="AJ121">
        <v>0.48504951100345006</v>
      </c>
      <c r="AK121">
        <v>0.48414442053404944</v>
      </c>
      <c r="AL121">
        <v>0.48670027930614868</v>
      </c>
      <c r="AM121">
        <v>0.49166042813397398</v>
      </c>
      <c r="AN121">
        <v>0.49374555634644263</v>
      </c>
      <c r="AO121">
        <v>0.49524328295993386</v>
      </c>
      <c r="AP121">
        <v>0.49584220419537761</v>
      </c>
      <c r="AQ121">
        <v>0.49639154953754711</v>
      </c>
      <c r="AR121">
        <v>0.49751360809995909</v>
      </c>
      <c r="AS121">
        <v>0.49813639234581297</v>
      </c>
      <c r="AT121">
        <v>0.49367180268444394</v>
      </c>
      <c r="AU121">
        <v>0.49716311412018893</v>
      </c>
      <c r="AV121">
        <v>0.50314698715225281</v>
      </c>
      <c r="AW121">
        <v>-1</v>
      </c>
    </row>
    <row r="122" spans="1:49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0.39000000000000018</v>
      </c>
      <c r="G122">
        <v>32.024565079781148</v>
      </c>
      <c r="H122">
        <v>-9.8138563648410173</v>
      </c>
      <c r="I122">
        <v>0.20734961106567745</v>
      </c>
      <c r="J122">
        <v>2.4824381076714541E-4</v>
      </c>
      <c r="K122">
        <v>0.42552695815234709</v>
      </c>
      <c r="L122">
        <v>0.10427070597355648</v>
      </c>
      <c r="M122">
        <v>5.0957516530801524E-3</v>
      </c>
      <c r="N122">
        <v>2.3633232923549246E-3</v>
      </c>
      <c r="O122">
        <v>8.6428671025629686</v>
      </c>
      <c r="P122">
        <v>1.0125481913790594E-2</v>
      </c>
      <c r="Q122">
        <v>1.1841759178725573</v>
      </c>
      <c r="R122">
        <v>5.2149420866824996E-2</v>
      </c>
      <c r="S122">
        <v>0.61096277054087311</v>
      </c>
      <c r="T122">
        <v>0.28947284559840702</v>
      </c>
      <c r="U122">
        <v>3.5747195025486053E-2</v>
      </c>
      <c r="V122">
        <v>0.14198632901437566</v>
      </c>
      <c r="W122">
        <v>0.17548280439061809</v>
      </c>
      <c r="X122">
        <v>4.9351324747596514E-2</v>
      </c>
      <c r="Y122">
        <v>4.758562702612705E-3</v>
      </c>
      <c r="Z122">
        <v>0.29891371224174157</v>
      </c>
      <c r="AA122">
        <v>3.28408793534182</v>
      </c>
      <c r="AB122">
        <v>0.4390686114481569</v>
      </c>
      <c r="AC122">
        <v>-1.1155515691157138</v>
      </c>
      <c r="AD122">
        <v>0.26610206363120137</v>
      </c>
      <c r="AE122">
        <v>2.5618712545901468</v>
      </c>
      <c r="AF122">
        <v>-1.4385099738370923</v>
      </c>
      <c r="AG122">
        <v>0.89274262243481406</v>
      </c>
      <c r="AH122">
        <v>-4.1923497466536999</v>
      </c>
      <c r="AI122">
        <v>-5.6590778190833086</v>
      </c>
      <c r="AJ122">
        <v>3.0415801102638862</v>
      </c>
      <c r="AK122">
        <v>1.6971048544538825</v>
      </c>
      <c r="AL122">
        <v>2.4253187389704958</v>
      </c>
      <c r="AM122">
        <v>6.0629777238838862</v>
      </c>
      <c r="AN122">
        <v>-1.2915959587826191</v>
      </c>
      <c r="AO122">
        <v>-1.659297109533951</v>
      </c>
      <c r="AP122">
        <v>-3.8864893486655192</v>
      </c>
      <c r="AQ122">
        <v>-5.5308080683746832</v>
      </c>
      <c r="AR122">
        <v>-3.8960153603112868</v>
      </c>
      <c r="AS122">
        <v>-6.6421123148621675</v>
      </c>
      <c r="AT122">
        <v>-6.1883778993339087</v>
      </c>
      <c r="AU122">
        <v>-7.2227955319001813</v>
      </c>
      <c r="AV122">
        <v>-7.0082655175968176</v>
      </c>
      <c r="AW122">
        <v>-1</v>
      </c>
    </row>
    <row r="123" spans="1:49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0.39000000000000018</v>
      </c>
      <c r="G123">
        <v>32.024565079781148</v>
      </c>
      <c r="H123">
        <v>0.82197262182009412</v>
      </c>
      <c r="I123">
        <v>1.8364633703268987E-3</v>
      </c>
      <c r="J123">
        <v>2.0786091821410742E-5</v>
      </c>
      <c r="K123">
        <v>7.0413909005045431E-3</v>
      </c>
      <c r="L123">
        <v>1.77251147547025E-3</v>
      </c>
      <c r="M123">
        <v>3.5006514108088628E-4</v>
      </c>
      <c r="N123">
        <v>2.6373586207456855E-4</v>
      </c>
      <c r="O123">
        <v>0.28005541411729945</v>
      </c>
      <c r="P123">
        <v>3.3605170271734571E-4</v>
      </c>
      <c r="Q123">
        <v>6.3996579778194868E-2</v>
      </c>
      <c r="R123">
        <v>1.1408135464023156E-3</v>
      </c>
      <c r="S123">
        <v>1.3723877407277339E-2</v>
      </c>
      <c r="T123">
        <v>1.5141690260506472E-2</v>
      </c>
      <c r="U123">
        <v>9.8106397949849111E-4</v>
      </c>
      <c r="V123">
        <v>7.2245817079006642E-3</v>
      </c>
      <c r="W123">
        <v>3.9618125618009767E-3</v>
      </c>
      <c r="X123">
        <v>2.3277859070777191E-2</v>
      </c>
      <c r="Y123">
        <v>1.1225974757420841E-3</v>
      </c>
      <c r="Z123">
        <v>1.5102919413235507</v>
      </c>
      <c r="AA123">
        <v>1.5241099577703832</v>
      </c>
      <c r="AB123">
        <v>1.5291649592547845</v>
      </c>
      <c r="AC123">
        <v>1.5377430166751109</v>
      </c>
      <c r="AD123">
        <v>1.543874774681407</v>
      </c>
      <c r="AE123">
        <v>1.548491581470729</v>
      </c>
      <c r="AF123">
        <v>1.554048802915778</v>
      </c>
      <c r="AG123">
        <v>1.5587797800547956</v>
      </c>
      <c r="AH123">
        <v>1.5596261480738587</v>
      </c>
      <c r="AI123">
        <v>1.565958640451877</v>
      </c>
      <c r="AJ123">
        <v>1.5722019529265814</v>
      </c>
      <c r="AK123">
        <v>1.5707344229063589</v>
      </c>
      <c r="AL123">
        <v>1.5748750168714791</v>
      </c>
      <c r="AM123">
        <v>1.5828797507796177</v>
      </c>
      <c r="AN123">
        <v>1.5862326902076838</v>
      </c>
      <c r="AO123">
        <v>1.5886367057668447</v>
      </c>
      <c r="AP123">
        <v>1.5895970224446108</v>
      </c>
      <c r="AQ123">
        <v>1.590477338784078</v>
      </c>
      <c r="AR123">
        <v>1.5922739057887092</v>
      </c>
      <c r="AS123">
        <v>1.5932701930746085</v>
      </c>
      <c r="AT123">
        <v>1.5861142133551887</v>
      </c>
      <c r="AU123">
        <v>1.5917129354607444</v>
      </c>
      <c r="AV123">
        <v>1.6012632413826271</v>
      </c>
      <c r="AW123">
        <v>-1</v>
      </c>
    </row>
    <row r="124" spans="1:49" x14ac:dyDescent="0.35">
      <c r="A124" t="str">
        <f t="shared" si="1"/>
        <v>RIDGEVIF0.4</v>
      </c>
      <c r="B124" t="s">
        <v>375</v>
      </c>
      <c r="C124" t="s">
        <v>378</v>
      </c>
      <c r="D124" t="s">
        <v>28</v>
      </c>
      <c r="E124">
        <v>0.40000000000000019</v>
      </c>
      <c r="I124">
        <v>0.32526267381796142</v>
      </c>
      <c r="J124">
        <v>0.46986388809393542</v>
      </c>
      <c r="K124">
        <v>0.43898101148745033</v>
      </c>
      <c r="L124">
        <v>0.40056342948849366</v>
      </c>
      <c r="M124">
        <v>0.41986201723611916</v>
      </c>
      <c r="N124">
        <v>0.51739301717848141</v>
      </c>
      <c r="O124">
        <v>0.46709782076847556</v>
      </c>
      <c r="P124">
        <v>0.55289979396821909</v>
      </c>
      <c r="Q124">
        <v>0.56923823191051626</v>
      </c>
      <c r="R124">
        <v>0.41550654438344881</v>
      </c>
      <c r="S124">
        <v>0.28710021400500557</v>
      </c>
      <c r="T124">
        <v>0.57849857938846705</v>
      </c>
      <c r="U124">
        <v>0.43180811542513842</v>
      </c>
      <c r="V124">
        <v>0.47089301670421668</v>
      </c>
      <c r="W124">
        <v>0.46424725718188231</v>
      </c>
      <c r="X124">
        <v>0.12573702756323285</v>
      </c>
      <c r="Y124">
        <v>0.19215861356346722</v>
      </c>
      <c r="Z124">
        <v>0.44137033337110898</v>
      </c>
      <c r="AA124">
        <v>0.4491994843332317</v>
      </c>
      <c r="AB124">
        <v>0.45248976863256868</v>
      </c>
      <c r="AC124">
        <v>0.45758505992208798</v>
      </c>
      <c r="AD124">
        <v>0.46123281859683984</v>
      </c>
      <c r="AE124">
        <v>0.46399142924404996</v>
      </c>
      <c r="AF124">
        <v>0.46731446842535268</v>
      </c>
      <c r="AG124">
        <v>0.47014814680130174</v>
      </c>
      <c r="AH124">
        <v>0.47060937227162314</v>
      </c>
      <c r="AI124">
        <v>0.4744253539309522</v>
      </c>
      <c r="AJ124">
        <v>0.47821079648150117</v>
      </c>
      <c r="AK124">
        <v>0.47728971613589599</v>
      </c>
      <c r="AL124">
        <v>0.47977506008962473</v>
      </c>
      <c r="AM124">
        <v>0.48448855972422239</v>
      </c>
      <c r="AN124">
        <v>0.48649145074755651</v>
      </c>
      <c r="AO124">
        <v>0.48789470830731657</v>
      </c>
      <c r="AP124">
        <v>0.48839343514600481</v>
      </c>
      <c r="AQ124">
        <v>0.48884171134097631</v>
      </c>
      <c r="AR124">
        <v>0.48980221590597212</v>
      </c>
      <c r="AS124">
        <v>0.49022735367303422</v>
      </c>
      <c r="AT124">
        <v>0.48564146119381785</v>
      </c>
      <c r="AU124">
        <v>0.48867612439266861</v>
      </c>
      <c r="AV124">
        <v>0.49424899220785001</v>
      </c>
      <c r="AW124">
        <v>-1</v>
      </c>
    </row>
    <row r="125" spans="1:49" x14ac:dyDescent="0.35">
      <c r="A125" t="str">
        <f t="shared" si="1"/>
        <v>RIDGE0.4</v>
      </c>
      <c r="B125" t="s">
        <v>375</v>
      </c>
      <c r="C125" t="s">
        <v>379</v>
      </c>
      <c r="D125" t="s">
        <v>28</v>
      </c>
      <c r="E125">
        <v>0.40000000000000019</v>
      </c>
      <c r="G125">
        <v>32.139681154414845</v>
      </c>
      <c r="H125">
        <v>-9.7853569171816677</v>
      </c>
      <c r="I125">
        <v>0.20521843998284103</v>
      </c>
      <c r="J125">
        <v>2.4831240615833276E-4</v>
      </c>
      <c r="K125">
        <v>0.42402730908652608</v>
      </c>
      <c r="L125">
        <v>0.10379392926592687</v>
      </c>
      <c r="M125">
        <v>5.1787856405811532E-3</v>
      </c>
      <c r="N125">
        <v>2.3831540360152955E-3</v>
      </c>
      <c r="O125">
        <v>8.6823389028698514</v>
      </c>
      <c r="P125">
        <v>1.0157850242380277E-2</v>
      </c>
      <c r="Q125">
        <v>1.1905900680412995</v>
      </c>
      <c r="R125">
        <v>5.2207401441461937E-2</v>
      </c>
      <c r="S125">
        <v>0.61377155246487969</v>
      </c>
      <c r="T125">
        <v>0.29177083132984311</v>
      </c>
      <c r="U125">
        <v>3.5891767384472376E-2</v>
      </c>
      <c r="V125">
        <v>0.14158613917631144</v>
      </c>
      <c r="W125">
        <v>0.17509175953387182</v>
      </c>
      <c r="X125">
        <v>4.5656978998662931E-2</v>
      </c>
      <c r="Y125">
        <v>4.528184039907901E-3</v>
      </c>
      <c r="Z125">
        <v>0.29521048759850843</v>
      </c>
      <c r="AA125">
        <v>3.2332267118916942</v>
      </c>
      <c r="AB125">
        <v>0.42218596926648549</v>
      </c>
      <c r="AC125">
        <v>-1.111344876592725</v>
      </c>
      <c r="AD125">
        <v>0.28195907532678227</v>
      </c>
      <c r="AE125">
        <v>2.5447722598714657</v>
      </c>
      <c r="AF125">
        <v>-1.4060956621691931</v>
      </c>
      <c r="AG125">
        <v>0.90205229271562515</v>
      </c>
      <c r="AH125">
        <v>-4.1369642350766247</v>
      </c>
      <c r="AI125">
        <v>-5.5828555968443423</v>
      </c>
      <c r="AJ125">
        <v>3.0542086510785489</v>
      </c>
      <c r="AK125">
        <v>1.7131706410337708</v>
      </c>
      <c r="AL125">
        <v>2.452272115483372</v>
      </c>
      <c r="AM125">
        <v>6.0532857504846511</v>
      </c>
      <c r="AN125">
        <v>-1.2464483002948774</v>
      </c>
      <c r="AO125">
        <v>-1.6129705117802835</v>
      </c>
      <c r="AP125">
        <v>-3.8281107236762484</v>
      </c>
      <c r="AQ125">
        <v>-5.4668731336429977</v>
      </c>
      <c r="AR125">
        <v>-3.8339210290870076</v>
      </c>
      <c r="AS125">
        <v>-6.5688984828026822</v>
      </c>
      <c r="AT125">
        <v>-6.1177867140392772</v>
      </c>
      <c r="AU125">
        <v>-7.1170770184608516</v>
      </c>
      <c r="AV125">
        <v>-6.8441881620170522</v>
      </c>
      <c r="AW125">
        <v>-1</v>
      </c>
    </row>
    <row r="126" spans="1:49" x14ac:dyDescent="0.35">
      <c r="A126" t="str">
        <f t="shared" si="1"/>
        <v>RIDGESEB0.4</v>
      </c>
      <c r="B126" t="s">
        <v>375</v>
      </c>
      <c r="C126" t="s">
        <v>380</v>
      </c>
      <c r="D126" t="s">
        <v>28</v>
      </c>
      <c r="E126">
        <v>0.40000000000000019</v>
      </c>
      <c r="G126">
        <v>32.139681154414845</v>
      </c>
      <c r="H126">
        <v>0.82116427819333659</v>
      </c>
      <c r="I126">
        <v>1.808170520223547E-3</v>
      </c>
      <c r="J126">
        <v>2.0624284711821801E-5</v>
      </c>
      <c r="K126">
        <v>6.9458078668531266E-3</v>
      </c>
      <c r="L126">
        <v>1.7495891397334045E-3</v>
      </c>
      <c r="M126">
        <v>3.4567240202674538E-4</v>
      </c>
      <c r="N126">
        <v>2.6238530163361957E-4</v>
      </c>
      <c r="O126">
        <v>0.27678131216915131</v>
      </c>
      <c r="P126">
        <v>3.3283132794145856E-4</v>
      </c>
      <c r="Q126">
        <v>6.3559978683596613E-2</v>
      </c>
      <c r="R126">
        <v>1.1253768443525915E-3</v>
      </c>
      <c r="S126">
        <v>1.3523068096632732E-2</v>
      </c>
      <c r="T126">
        <v>1.5007297819404275E-2</v>
      </c>
      <c r="U126">
        <v>9.6817443047002012E-4</v>
      </c>
      <c r="V126">
        <v>7.1668676074591363E-3</v>
      </c>
      <c r="W126">
        <v>3.9238769890921812E-3</v>
      </c>
      <c r="X126">
        <v>2.3190739157963981E-2</v>
      </c>
      <c r="Y126">
        <v>1.1133007337331196E-3</v>
      </c>
      <c r="Z126">
        <v>1.505134078183423</v>
      </c>
      <c r="AA126">
        <v>1.5184246448528196</v>
      </c>
      <c r="AB126">
        <v>1.5239755566028199</v>
      </c>
      <c r="AC126">
        <v>1.5325319508887985</v>
      </c>
      <c r="AD126">
        <v>1.5386283144362762</v>
      </c>
      <c r="AE126">
        <v>1.5432226848788826</v>
      </c>
      <c r="AF126">
        <v>1.548738994039853</v>
      </c>
      <c r="AG126">
        <v>1.5534274808098858</v>
      </c>
      <c r="AH126">
        <v>1.5541892669519763</v>
      </c>
      <c r="AI126">
        <v>1.560477692186381</v>
      </c>
      <c r="AJ126">
        <v>1.5666908532126596</v>
      </c>
      <c r="AK126">
        <v>1.5651813267697159</v>
      </c>
      <c r="AL126">
        <v>1.5692511432098106</v>
      </c>
      <c r="AM126">
        <v>1.5769407743105477</v>
      </c>
      <c r="AN126">
        <v>1.5801969739818782</v>
      </c>
      <c r="AO126">
        <v>1.5824743281261382</v>
      </c>
      <c r="AP126">
        <v>1.5832829255780201</v>
      </c>
      <c r="AQ126">
        <v>1.5840093739769556</v>
      </c>
      <c r="AR126">
        <v>1.5855647870844083</v>
      </c>
      <c r="AS126">
        <v>1.5862527558626132</v>
      </c>
      <c r="AT126">
        <v>1.5788159238993564</v>
      </c>
      <c r="AU126">
        <v>1.583741072921931</v>
      </c>
      <c r="AV126">
        <v>1.5927459728812963</v>
      </c>
      <c r="AW126">
        <v>-1</v>
      </c>
    </row>
    <row r="127" spans="1:49" x14ac:dyDescent="0.35">
      <c r="A127" t="str">
        <f t="shared" si="1"/>
        <v>RIDGEVIF0.41</v>
      </c>
      <c r="B127" t="s">
        <v>375</v>
      </c>
      <c r="C127" t="s">
        <v>378</v>
      </c>
      <c r="D127" t="s">
        <v>28</v>
      </c>
      <c r="E127">
        <v>0.4100000000000002</v>
      </c>
      <c r="I127">
        <v>0.313329138172391</v>
      </c>
      <c r="J127">
        <v>0.45946858469221258</v>
      </c>
      <c r="K127">
        <v>0.42437051746279303</v>
      </c>
      <c r="L127">
        <v>0.3877631702172713</v>
      </c>
      <c r="M127">
        <v>0.40673455568381151</v>
      </c>
      <c r="N127">
        <v>0.50854833636752794</v>
      </c>
      <c r="O127">
        <v>0.45323330756269697</v>
      </c>
      <c r="P127">
        <v>0.5386900235751193</v>
      </c>
      <c r="Q127">
        <v>0.55761518213632499</v>
      </c>
      <c r="R127">
        <v>0.40173059359096375</v>
      </c>
      <c r="S127">
        <v>0.27700594105300436</v>
      </c>
      <c r="T127">
        <v>0.56439722858464203</v>
      </c>
      <c r="U127">
        <v>0.41781048051801617</v>
      </c>
      <c r="V127">
        <v>0.46029332896541186</v>
      </c>
      <c r="W127">
        <v>0.45238049142550851</v>
      </c>
      <c r="X127">
        <v>0.12394475725982765</v>
      </c>
      <c r="Y127">
        <v>0.18775067987014335</v>
      </c>
      <c r="Z127">
        <v>0.435275262491022</v>
      </c>
      <c r="AA127">
        <v>0.44272307230431718</v>
      </c>
      <c r="AB127">
        <v>0.44625734055549593</v>
      </c>
      <c r="AC127">
        <v>0.45128542185934645</v>
      </c>
      <c r="AD127">
        <v>0.45487416193794389</v>
      </c>
      <c r="AE127">
        <v>0.45759086774219276</v>
      </c>
      <c r="AF127">
        <v>0.46085529262967534</v>
      </c>
      <c r="AG127">
        <v>0.46363443973069784</v>
      </c>
      <c r="AH127">
        <v>0.46404357819652847</v>
      </c>
      <c r="AI127">
        <v>0.46779270757514207</v>
      </c>
      <c r="AJ127">
        <v>0.47152003614653359</v>
      </c>
      <c r="AK127">
        <v>0.47058750651974796</v>
      </c>
      <c r="AL127">
        <v>0.47300542915986582</v>
      </c>
      <c r="AM127">
        <v>0.47748348747422226</v>
      </c>
      <c r="AN127">
        <v>0.47940881718227857</v>
      </c>
      <c r="AO127">
        <v>0.48072384776278093</v>
      </c>
      <c r="AP127">
        <v>0.48112993218670408</v>
      </c>
      <c r="AQ127">
        <v>0.48148490735064697</v>
      </c>
      <c r="AR127">
        <v>0.48229529288285022</v>
      </c>
      <c r="AS127">
        <v>0.48253719271574358</v>
      </c>
      <c r="AT127">
        <v>0.4778453614750085</v>
      </c>
      <c r="AU127">
        <v>0.48044743963471659</v>
      </c>
      <c r="AV127">
        <v>0.48563138877934731</v>
      </c>
      <c r="AW127">
        <v>-1</v>
      </c>
    </row>
    <row r="128" spans="1:49" x14ac:dyDescent="0.35">
      <c r="A128" t="str">
        <f t="shared" si="1"/>
        <v>RIDGE0.41</v>
      </c>
      <c r="B128" t="s">
        <v>375</v>
      </c>
      <c r="C128" t="s">
        <v>379</v>
      </c>
      <c r="D128" t="s">
        <v>28</v>
      </c>
      <c r="E128">
        <v>0.4100000000000002</v>
      </c>
      <c r="G128">
        <v>32.252637588817471</v>
      </c>
      <c r="H128">
        <v>-9.7543903412847701</v>
      </c>
      <c r="I128">
        <v>0.20316655955539537</v>
      </c>
      <c r="J128">
        <v>2.4838222284679219E-4</v>
      </c>
      <c r="K128">
        <v>0.42254662984092389</v>
      </c>
      <c r="L128">
        <v>0.10332914116517918</v>
      </c>
      <c r="M128">
        <v>5.2594597775274836E-3</v>
      </c>
      <c r="N128">
        <v>2.4022657313660638E-3</v>
      </c>
      <c r="O128">
        <v>8.7201456821769412</v>
      </c>
      <c r="P128">
        <v>1.0188406504824504E-2</v>
      </c>
      <c r="Q128">
        <v>1.1967877085623386</v>
      </c>
      <c r="R128">
        <v>5.2258891842634901E-2</v>
      </c>
      <c r="S128">
        <v>0.61644111983970595</v>
      </c>
      <c r="T128">
        <v>0.29400368969213836</v>
      </c>
      <c r="U128">
        <v>3.6028410940446495E-2</v>
      </c>
      <c r="V128">
        <v>0.1411994304413399</v>
      </c>
      <c r="W128">
        <v>0.17469700221933793</v>
      </c>
      <c r="X128">
        <v>4.2090929532081149E-2</v>
      </c>
      <c r="Y128">
        <v>4.3067944360372307E-3</v>
      </c>
      <c r="Z128">
        <v>0.29207493610337376</v>
      </c>
      <c r="AA128">
        <v>3.1844194587438182</v>
      </c>
      <c r="AB128">
        <v>0.40655544031310098</v>
      </c>
      <c r="AC128">
        <v>-1.1063845741459075</v>
      </c>
      <c r="AD128">
        <v>0.29754199004763543</v>
      </c>
      <c r="AE128">
        <v>2.5285136690121868</v>
      </c>
      <c r="AF128">
        <v>-1.3745917874798366</v>
      </c>
      <c r="AG128">
        <v>0.91106809415839252</v>
      </c>
      <c r="AH128">
        <v>-4.0826970291798901</v>
      </c>
      <c r="AI128">
        <v>-5.5084183147706094</v>
      </c>
      <c r="AJ128">
        <v>3.0658939533639762</v>
      </c>
      <c r="AK128">
        <v>1.7275476842862616</v>
      </c>
      <c r="AL128">
        <v>2.4766846004239471</v>
      </c>
      <c r="AM128">
        <v>6.0418183653636675</v>
      </c>
      <c r="AN128">
        <v>-1.2038425902611256</v>
      </c>
      <c r="AO128">
        <v>-1.5690593855290107</v>
      </c>
      <c r="AP128">
        <v>-3.7721569403522532</v>
      </c>
      <c r="AQ128">
        <v>-5.4052930785389339</v>
      </c>
      <c r="AR128">
        <v>-3.7747469021274704</v>
      </c>
      <c r="AS128">
        <v>-6.4983709258513613</v>
      </c>
      <c r="AT128">
        <v>-6.0500341015820087</v>
      </c>
      <c r="AU128">
        <v>-7.0158450584034888</v>
      </c>
      <c r="AV128">
        <v>-6.6872827300906348</v>
      </c>
      <c r="AW128">
        <v>-1</v>
      </c>
    </row>
    <row r="129" spans="1:49" x14ac:dyDescent="0.35">
      <c r="A129" t="str">
        <f t="shared" si="1"/>
        <v>RIDGESEB0.41</v>
      </c>
      <c r="B129" t="s">
        <v>375</v>
      </c>
      <c r="C129" t="s">
        <v>380</v>
      </c>
      <c r="D129" t="s">
        <v>28</v>
      </c>
      <c r="E129">
        <v>0.4100000000000002</v>
      </c>
      <c r="G129">
        <v>32.252637588817471</v>
      </c>
      <c r="H129">
        <v>0.82039043451401661</v>
      </c>
      <c r="I129">
        <v>1.7809278900053726E-3</v>
      </c>
      <c r="J129">
        <v>2.046654078421463E-5</v>
      </c>
      <c r="K129">
        <v>6.8532436623646061E-3</v>
      </c>
      <c r="L129">
        <v>1.7274575230721431E-3</v>
      </c>
      <c r="M129">
        <v>3.4142130788419585E-4</v>
      </c>
      <c r="N129">
        <v>2.6104718417835663E-4</v>
      </c>
      <c r="O129">
        <v>0.27360083914036232</v>
      </c>
      <c r="P129">
        <v>3.2968115469547677E-4</v>
      </c>
      <c r="Q129">
        <v>6.3128821200709367E-2</v>
      </c>
      <c r="R129">
        <v>1.1104529611206083E-3</v>
      </c>
      <c r="S129">
        <v>1.3329893858959909E-2</v>
      </c>
      <c r="T129">
        <v>1.4875359203332966E-2</v>
      </c>
      <c r="U129">
        <v>9.5569991221994245E-4</v>
      </c>
      <c r="V129">
        <v>7.1106494684151809E-3</v>
      </c>
      <c r="W129">
        <v>3.8870159026609119E-3</v>
      </c>
      <c r="X129">
        <v>2.3105786158990563E-2</v>
      </c>
      <c r="Y129">
        <v>1.1043252411042888E-3</v>
      </c>
      <c r="Z129">
        <v>1.4999586440673416</v>
      </c>
      <c r="AA129">
        <v>1.5127367926141568</v>
      </c>
      <c r="AB129">
        <v>1.5187628958239865</v>
      </c>
      <c r="AC129">
        <v>1.5272950504004641</v>
      </c>
      <c r="AD129">
        <v>1.533355750669317</v>
      </c>
      <c r="AE129">
        <v>1.5379278669971062</v>
      </c>
      <c r="AF129">
        <v>1.5434038590450774</v>
      </c>
      <c r="AG129">
        <v>1.5480505444831114</v>
      </c>
      <c r="AH129">
        <v>1.5487334395638235</v>
      </c>
      <c r="AI129">
        <v>1.5549771649255417</v>
      </c>
      <c r="AJ129">
        <v>1.5611598299931344</v>
      </c>
      <c r="AK129">
        <v>1.5596153056933055</v>
      </c>
      <c r="AL129">
        <v>1.5636168968264601</v>
      </c>
      <c r="AM129">
        <v>1.5710010333128694</v>
      </c>
      <c r="AN129">
        <v>1.5741651762573619</v>
      </c>
      <c r="AO129">
        <v>1.5763226853056824</v>
      </c>
      <c r="AP129">
        <v>1.5769883325027259</v>
      </c>
      <c r="AQ129">
        <v>1.5775699721385559</v>
      </c>
      <c r="AR129">
        <v>1.5788970151878494</v>
      </c>
      <c r="AS129">
        <v>1.5792929210270625</v>
      </c>
      <c r="AT129">
        <v>1.5715962337446028</v>
      </c>
      <c r="AU129">
        <v>1.5758694406268898</v>
      </c>
      <c r="AV129">
        <v>1.5843483170855321</v>
      </c>
      <c r="AW129">
        <v>-1</v>
      </c>
    </row>
    <row r="130" spans="1:49" x14ac:dyDescent="0.35">
      <c r="A130" t="str">
        <f t="shared" si="1"/>
        <v>RIDGEVIF0.42</v>
      </c>
      <c r="B130" t="s">
        <v>375</v>
      </c>
      <c r="C130" t="s">
        <v>378</v>
      </c>
      <c r="D130" t="s">
        <v>28</v>
      </c>
      <c r="E130">
        <v>0.42000000000000021</v>
      </c>
      <c r="I130">
        <v>0.30207932912472907</v>
      </c>
      <c r="J130">
        <v>0.4494895487180135</v>
      </c>
      <c r="K130">
        <v>0.41050787173665465</v>
      </c>
      <c r="L130">
        <v>0.37563533159337048</v>
      </c>
      <c r="M130">
        <v>0.39426979850287863</v>
      </c>
      <c r="N130">
        <v>0.49995286696761893</v>
      </c>
      <c r="O130">
        <v>0.44001883238048323</v>
      </c>
      <c r="P130">
        <v>0.52504795042217389</v>
      </c>
      <c r="Q130">
        <v>0.54635608996978224</v>
      </c>
      <c r="R130">
        <v>0.38867516554597575</v>
      </c>
      <c r="S130">
        <v>0.26748735731760448</v>
      </c>
      <c r="T130">
        <v>0.55081605670997935</v>
      </c>
      <c r="U130">
        <v>0.40452838224011517</v>
      </c>
      <c r="V130">
        <v>0.45012631093387701</v>
      </c>
      <c r="W130">
        <v>0.441039026915862</v>
      </c>
      <c r="X130">
        <v>0.12221502463822045</v>
      </c>
      <c r="Y130">
        <v>0.18354932390240461</v>
      </c>
      <c r="Z130">
        <v>0.42931163001681139</v>
      </c>
      <c r="AA130">
        <v>0.43639468623492195</v>
      </c>
      <c r="AB130">
        <v>0.44015641502997521</v>
      </c>
      <c r="AC130">
        <v>0.44511741622072615</v>
      </c>
      <c r="AD130">
        <v>0.44864829299979808</v>
      </c>
      <c r="AE130">
        <v>0.45132410175565524</v>
      </c>
      <c r="AF130">
        <v>0.45453152392871859</v>
      </c>
      <c r="AG130">
        <v>0.4572577145832965</v>
      </c>
      <c r="AH130">
        <v>0.4576189689482193</v>
      </c>
      <c r="AI130">
        <v>0.46130241305327646</v>
      </c>
      <c r="AJ130">
        <v>0.46497274411956047</v>
      </c>
      <c r="AK130">
        <v>0.46403275495174356</v>
      </c>
      <c r="AL130">
        <v>0.46638615657309818</v>
      </c>
      <c r="AM130">
        <v>0.47063943295759425</v>
      </c>
      <c r="AN130">
        <v>0.47249153187838949</v>
      </c>
      <c r="AO130">
        <v>0.47372408950683875</v>
      </c>
      <c r="AP130">
        <v>0.47404446564758995</v>
      </c>
      <c r="AQ130">
        <v>0.47431326015062852</v>
      </c>
      <c r="AR130">
        <v>0.47498408179438451</v>
      </c>
      <c r="AS130">
        <v>0.47505605750749458</v>
      </c>
      <c r="AT130">
        <v>0.47027221279792719</v>
      </c>
      <c r="AU130">
        <v>0.47246436744632403</v>
      </c>
      <c r="AV130">
        <v>0.47728023544721743</v>
      </c>
      <c r="AW130">
        <v>-1</v>
      </c>
    </row>
    <row r="131" spans="1:49" x14ac:dyDescent="0.35">
      <c r="A131" t="str">
        <f t="shared" ref="A131:A156" si="2">C131&amp;E131</f>
        <v>RIDGE0.42</v>
      </c>
      <c r="B131" t="s">
        <v>375</v>
      </c>
      <c r="C131" t="s">
        <v>379</v>
      </c>
      <c r="D131" t="s">
        <v>28</v>
      </c>
      <c r="E131">
        <v>0.42000000000000021</v>
      </c>
      <c r="G131">
        <v>32.363558620848551</v>
      </c>
      <c r="H131">
        <v>-9.7210764504223306</v>
      </c>
      <c r="I131">
        <v>0.20118931374704446</v>
      </c>
      <c r="J131">
        <v>2.4845304219864235E-4</v>
      </c>
      <c r="K131">
        <v>0.4210851438200528</v>
      </c>
      <c r="L131">
        <v>0.10287580510792019</v>
      </c>
      <c r="M131">
        <v>5.3378558375280832E-3</v>
      </c>
      <c r="N131">
        <v>2.4206876092574322E-3</v>
      </c>
      <c r="O131">
        <v>8.7563717340777991</v>
      </c>
      <c r="P131">
        <v>1.0217252015597438E-2</v>
      </c>
      <c r="Q131">
        <v>1.2027786331876129</v>
      </c>
      <c r="R131">
        <v>5.2304351058192387E-2</v>
      </c>
      <c r="S131">
        <v>0.61897962099301496</v>
      </c>
      <c r="T131">
        <v>0.2961735522099645</v>
      </c>
      <c r="U131">
        <v>3.6157609147304128E-2</v>
      </c>
      <c r="V131">
        <v>0.1408254738956318</v>
      </c>
      <c r="W131">
        <v>0.1742991528986382</v>
      </c>
      <c r="X131">
        <v>3.8646660291323298E-2</v>
      </c>
      <c r="Y131">
        <v>4.0938921087933259E-3</v>
      </c>
      <c r="Z131">
        <v>0.28946327062669114</v>
      </c>
      <c r="AA131">
        <v>3.1375571736180419</v>
      </c>
      <c r="AB131">
        <v>0.39209114886622604</v>
      </c>
      <c r="AC131">
        <v>-1.1007420164468009</v>
      </c>
      <c r="AD131">
        <v>0.31284740313773302</v>
      </c>
      <c r="AE131">
        <v>2.5130302972512735</v>
      </c>
      <c r="AF131">
        <v>-1.3439620164805728</v>
      </c>
      <c r="AG131">
        <v>0.91979590893429031</v>
      </c>
      <c r="AH131">
        <v>-4.0295209701956276</v>
      </c>
      <c r="AI131">
        <v>-5.435703008794909</v>
      </c>
      <c r="AJ131">
        <v>3.0766814099996505</v>
      </c>
      <c r="AK131">
        <v>1.7403544623992804</v>
      </c>
      <c r="AL131">
        <v>2.4987342699945811</v>
      </c>
      <c r="AM131">
        <v>6.0287299495751236</v>
      </c>
      <c r="AN131">
        <v>-1.1636070415205897</v>
      </c>
      <c r="AO131">
        <v>-1.527402196936821</v>
      </c>
      <c r="AP131">
        <v>-3.7184737276906636</v>
      </c>
      <c r="AQ131">
        <v>-5.3459170776676785</v>
      </c>
      <c r="AR131">
        <v>-3.7182915586909004</v>
      </c>
      <c r="AS131">
        <v>-6.4303524358025417</v>
      </c>
      <c r="AT131">
        <v>-5.9849233061303613</v>
      </c>
      <c r="AU131">
        <v>-6.9187987516371532</v>
      </c>
      <c r="AV131">
        <v>-6.5371026644367509</v>
      </c>
      <c r="AW131">
        <v>-1</v>
      </c>
    </row>
    <row r="132" spans="1:49" x14ac:dyDescent="0.35">
      <c r="A132" t="str">
        <f t="shared" si="2"/>
        <v>RIDGESEB0.42</v>
      </c>
      <c r="B132" t="s">
        <v>375</v>
      </c>
      <c r="C132" t="s">
        <v>380</v>
      </c>
      <c r="D132" t="s">
        <v>28</v>
      </c>
      <c r="E132">
        <v>0.42000000000000021</v>
      </c>
      <c r="G132">
        <v>32.363558620848551</v>
      </c>
      <c r="H132">
        <v>0.81965033409399513</v>
      </c>
      <c r="I132">
        <v>1.7546781986168968E-3</v>
      </c>
      <c r="J132">
        <v>2.0312686508719699E-5</v>
      </c>
      <c r="K132">
        <v>6.7635600252554454E-3</v>
      </c>
      <c r="L132">
        <v>1.7060759021179407E-3</v>
      </c>
      <c r="M132">
        <v>3.3730507423843466E-4</v>
      </c>
      <c r="N132">
        <v>2.5972183259366337E-4</v>
      </c>
      <c r="O132">
        <v>0.2705099107315837</v>
      </c>
      <c r="P132">
        <v>3.2659924245033982E-4</v>
      </c>
      <c r="Q132">
        <v>6.2703143243849138E-2</v>
      </c>
      <c r="R132">
        <v>1.0960166263679844E-3</v>
      </c>
      <c r="S132">
        <v>1.314391713615394E-2</v>
      </c>
      <c r="T132">
        <v>1.4745834465448035E-2</v>
      </c>
      <c r="U132">
        <v>9.4362059939219814E-4</v>
      </c>
      <c r="V132">
        <v>7.055863363342893E-3</v>
      </c>
      <c r="W132">
        <v>3.8511809707320039E-3</v>
      </c>
      <c r="X132">
        <v>2.3022898659278656E-2</v>
      </c>
      <c r="Y132">
        <v>1.0956546018463516E-3</v>
      </c>
      <c r="Z132">
        <v>1.4947709598668415</v>
      </c>
      <c r="AA132">
        <v>1.5070513554592684</v>
      </c>
      <c r="AB132">
        <v>1.5135328205863592</v>
      </c>
      <c r="AC132">
        <v>1.5220384322409819</v>
      </c>
      <c r="AD132">
        <v>1.5280632635589633</v>
      </c>
      <c r="AE132">
        <v>1.5326132938033614</v>
      </c>
      <c r="AF132">
        <v>1.5380495590923979</v>
      </c>
      <c r="AG132">
        <v>1.54265512292734</v>
      </c>
      <c r="AH132">
        <v>1.5432643864248561</v>
      </c>
      <c r="AI132">
        <v>1.549462922097627</v>
      </c>
      <c r="AJ132">
        <v>1.5556148241336436</v>
      </c>
      <c r="AK132">
        <v>1.5540416127170604</v>
      </c>
      <c r="AL132">
        <v>1.5579773894886928</v>
      </c>
      <c r="AM132">
        <v>1.5650653668999155</v>
      </c>
      <c r="AN132">
        <v>1.5681418300206951</v>
      </c>
      <c r="AO132">
        <v>1.5701858521646546</v>
      </c>
      <c r="AP132">
        <v>1.570716715035251</v>
      </c>
      <c r="AQ132">
        <v>1.5711619688215712</v>
      </c>
      <c r="AR132">
        <v>1.5722726241087723</v>
      </c>
      <c r="AS132">
        <v>1.5723917451076794</v>
      </c>
      <c r="AT132">
        <v>1.5644546704032114</v>
      </c>
      <c r="AU132">
        <v>1.5680967516525026</v>
      </c>
      <c r="AV132">
        <v>1.5760683586673676</v>
      </c>
      <c r="AW132">
        <v>-1</v>
      </c>
    </row>
    <row r="133" spans="1:49" x14ac:dyDescent="0.35">
      <c r="A133" t="str">
        <f t="shared" si="2"/>
        <v>RIDGEVIF0.43</v>
      </c>
      <c r="B133" t="s">
        <v>375</v>
      </c>
      <c r="C133" t="s">
        <v>378</v>
      </c>
      <c r="D133" t="s">
        <v>28</v>
      </c>
      <c r="E133">
        <v>0.43000000000000022</v>
      </c>
      <c r="I133">
        <v>0.29146105635307556</v>
      </c>
      <c r="J133">
        <v>0.43990172970969588</v>
      </c>
      <c r="K133">
        <v>0.39734203802537293</v>
      </c>
      <c r="L133">
        <v>0.36413167901799409</v>
      </c>
      <c r="M133">
        <v>0.38242220270820904</v>
      </c>
      <c r="N133">
        <v>0.49159632309347073</v>
      </c>
      <c r="O133">
        <v>0.4274124788810294</v>
      </c>
      <c r="P133">
        <v>0.51194272453131406</v>
      </c>
      <c r="Q133">
        <v>0.53544542872306333</v>
      </c>
      <c r="R133">
        <v>0.37628943241279378</v>
      </c>
      <c r="S133">
        <v>0.2584998867609592</v>
      </c>
      <c r="T133">
        <v>0.53772944944986267</v>
      </c>
      <c r="U133">
        <v>0.39191239242361187</v>
      </c>
      <c r="V133">
        <v>0.44036571835575283</v>
      </c>
      <c r="W133">
        <v>0.43018948251238293</v>
      </c>
      <c r="X133">
        <v>0.12054410461567515</v>
      </c>
      <c r="Y133">
        <v>0.179540553472985</v>
      </c>
      <c r="Z133">
        <v>0.42347530902812036</v>
      </c>
      <c r="AA133">
        <v>0.43020943286595725</v>
      </c>
      <c r="AB133">
        <v>0.43418309963108154</v>
      </c>
      <c r="AC133">
        <v>0.43907727336367258</v>
      </c>
      <c r="AD133">
        <v>0.44255142866604613</v>
      </c>
      <c r="AE133">
        <v>0.44518730238617471</v>
      </c>
      <c r="AF133">
        <v>0.44833927015484326</v>
      </c>
      <c r="AG133">
        <v>0.45101401632390919</v>
      </c>
      <c r="AH133">
        <v>0.45133122715624069</v>
      </c>
      <c r="AI133">
        <v>0.45495017848272062</v>
      </c>
      <c r="AJ133">
        <v>0.45856462166641293</v>
      </c>
      <c r="AK133">
        <v>0.45762067548239227</v>
      </c>
      <c r="AL133">
        <v>0.45991227887046549</v>
      </c>
      <c r="AM133">
        <v>0.46395091257009935</v>
      </c>
      <c r="AN133">
        <v>0.4657337967878043</v>
      </c>
      <c r="AO133">
        <v>0.46688919236317561</v>
      </c>
      <c r="AP133">
        <v>0.46713023509089824</v>
      </c>
      <c r="AQ133">
        <v>0.46731938384440574</v>
      </c>
      <c r="AR133">
        <v>0.46786039487515146</v>
      </c>
      <c r="AS133">
        <v>0.46777476018804304</v>
      </c>
      <c r="AT133">
        <v>0.46291153347365116</v>
      </c>
      <c r="AU133">
        <v>0.46471512807502557</v>
      </c>
      <c r="AV133">
        <v>0.46918257524668489</v>
      </c>
      <c r="AW133">
        <v>-1</v>
      </c>
    </row>
    <row r="134" spans="1:49" x14ac:dyDescent="0.35">
      <c r="A134" t="str">
        <f t="shared" si="2"/>
        <v>RIDGE0.43</v>
      </c>
      <c r="B134" t="s">
        <v>375</v>
      </c>
      <c r="C134" t="s">
        <v>379</v>
      </c>
      <c r="D134" t="s">
        <v>28</v>
      </c>
      <c r="E134">
        <v>0.43000000000000022</v>
      </c>
      <c r="G134">
        <v>32.472559799000791</v>
      </c>
      <c r="H134">
        <v>-9.6855281475004666</v>
      </c>
      <c r="I134">
        <v>0.19928240986964565</v>
      </c>
      <c r="J134">
        <v>2.4852466064075989E-4</v>
      </c>
      <c r="K134">
        <v>0.41964297408939399</v>
      </c>
      <c r="L134">
        <v>0.10243341702550657</v>
      </c>
      <c r="M134">
        <v>5.4140526902610167E-3</v>
      </c>
      <c r="N134">
        <v>2.4384474744688087E-3</v>
      </c>
      <c r="O134">
        <v>8.7910956373000104</v>
      </c>
      <c r="P134">
        <v>1.0244481050010412E-2</v>
      </c>
      <c r="Q134">
        <v>1.2085719896038181</v>
      </c>
      <c r="R134">
        <v>5.2344199023504616E-2</v>
      </c>
      <c r="S134">
        <v>0.62139457087850558</v>
      </c>
      <c r="T134">
        <v>0.29828247099254124</v>
      </c>
      <c r="U134">
        <v>3.6279807682012083E-2</v>
      </c>
      <c r="V134">
        <v>0.1404635877627772</v>
      </c>
      <c r="W134">
        <v>0.17389876972330359</v>
      </c>
      <c r="X134">
        <v>3.5318116185752188E-2</v>
      </c>
      <c r="Y134">
        <v>3.8890128740518503E-3</v>
      </c>
      <c r="Z134">
        <v>0.28733532834612308</v>
      </c>
      <c r="AA134">
        <v>3.0925380175921759</v>
      </c>
      <c r="AB134">
        <v>0.37871402349733546</v>
      </c>
      <c r="AC134">
        <v>-1.0944820020810224</v>
      </c>
      <c r="AD134">
        <v>0.32787327072051953</v>
      </c>
      <c r="AE134">
        <v>2.498263001628565</v>
      </c>
      <c r="AF134">
        <v>-1.3141720233201688</v>
      </c>
      <c r="AG134">
        <v>0.92824180260733025</v>
      </c>
      <c r="AH134">
        <v>-3.9774092243341133</v>
      </c>
      <c r="AI134">
        <v>-5.3646497747811495</v>
      </c>
      <c r="AJ134">
        <v>3.086614005370568</v>
      </c>
      <c r="AK134">
        <v>1.7517000423224189</v>
      </c>
      <c r="AL134">
        <v>2.5185848538209354</v>
      </c>
      <c r="AM134">
        <v>6.0141615315051542</v>
      </c>
      <c r="AN134">
        <v>-1.1255839090730821</v>
      </c>
      <c r="AO134">
        <v>-1.4878506679358237</v>
      </c>
      <c r="AP134">
        <v>-3.6669194358915003</v>
      </c>
      <c r="AQ134">
        <v>-5.2886071078046024</v>
      </c>
      <c r="AR134">
        <v>-3.6643709936788</v>
      </c>
      <c r="AS134">
        <v>-6.3646813275660046</v>
      </c>
      <c r="AT134">
        <v>-5.9222753731295086</v>
      </c>
      <c r="AU134">
        <v>-6.8256632699498878</v>
      </c>
      <c r="AV134">
        <v>-6.3932373432635741</v>
      </c>
      <c r="AW134">
        <v>-1</v>
      </c>
    </row>
    <row r="135" spans="1:49" x14ac:dyDescent="0.35">
      <c r="A135" t="str">
        <f t="shared" si="2"/>
        <v>RIDGESEB0.43</v>
      </c>
      <c r="B135" t="s">
        <v>375</v>
      </c>
      <c r="C135" t="s">
        <v>380</v>
      </c>
      <c r="D135" t="s">
        <v>28</v>
      </c>
      <c r="E135">
        <v>0.43000000000000022</v>
      </c>
      <c r="G135">
        <v>32.472559799000791</v>
      </c>
      <c r="H135">
        <v>0.81894321883135468</v>
      </c>
      <c r="I135">
        <v>1.7293683203834672E-3</v>
      </c>
      <c r="J135">
        <v>2.016255928458817E-5</v>
      </c>
      <c r="K135">
        <v>6.6766270422830773E-3</v>
      </c>
      <c r="L135">
        <v>1.6854063233433033E-3</v>
      </c>
      <c r="M135">
        <v>3.3331735284834551E-4</v>
      </c>
      <c r="N135">
        <v>2.5840951183328899E-4</v>
      </c>
      <c r="O135">
        <v>0.26750469177144548</v>
      </c>
      <c r="P135">
        <v>3.2358369706161943E-4</v>
      </c>
      <c r="Q135">
        <v>6.2282965303016004E-2</v>
      </c>
      <c r="R135">
        <v>1.0820442284684361E-3</v>
      </c>
      <c r="S135">
        <v>1.2964734179638728E-2</v>
      </c>
      <c r="T135">
        <v>1.4618682200589162E-2</v>
      </c>
      <c r="U135">
        <v>9.319179308588725E-4</v>
      </c>
      <c r="V135">
        <v>7.0024492419005508E-3</v>
      </c>
      <c r="W135">
        <v>3.8163268796126463E-3</v>
      </c>
      <c r="X135">
        <v>2.2941982566513999E-2</v>
      </c>
      <c r="Y135">
        <v>1.0872735123441995E-3</v>
      </c>
      <c r="Z135">
        <v>1.4895758668162298</v>
      </c>
      <c r="AA135">
        <v>1.5013728048987671</v>
      </c>
      <c r="AB135">
        <v>1.5082906474125355</v>
      </c>
      <c r="AC135">
        <v>1.5167676593224235</v>
      </c>
      <c r="AD135">
        <v>1.522756472895979</v>
      </c>
      <c r="AE135">
        <v>1.527284573607405</v>
      </c>
      <c r="AF135">
        <v>1.5326816962879448</v>
      </c>
      <c r="AG135">
        <v>1.5372468086797997</v>
      </c>
      <c r="AH135">
        <v>1.5377873080999584</v>
      </c>
      <c r="AI135">
        <v>1.5439402902584514</v>
      </c>
      <c r="AJ135">
        <v>1.5500612291136449</v>
      </c>
      <c r="AK135">
        <v>1.548465022092963</v>
      </c>
      <c r="AL135">
        <v>1.5523372645412474</v>
      </c>
      <c r="AM135">
        <v>1.5591381467509904</v>
      </c>
      <c r="AN135">
        <v>1.5621310252001743</v>
      </c>
      <c r="AO135">
        <v>1.5640674975844555</v>
      </c>
      <c r="AP135">
        <v>1.5644711891401255</v>
      </c>
      <c r="AQ135">
        <v>1.564787897205308</v>
      </c>
      <c r="AR135">
        <v>1.5656934049463058</v>
      </c>
      <c r="AS135">
        <v>1.5655501102775471</v>
      </c>
      <c r="AT135">
        <v>1.5573907159506815</v>
      </c>
      <c r="AU135">
        <v>1.5604217171173989</v>
      </c>
      <c r="AV135">
        <v>1.5679041804464842</v>
      </c>
      <c r="AW135">
        <v>-1</v>
      </c>
    </row>
    <row r="136" spans="1:49" x14ac:dyDescent="0.35">
      <c r="A136" t="str">
        <f t="shared" si="2"/>
        <v>RIDGEVIF0.44</v>
      </c>
      <c r="B136" t="s">
        <v>375</v>
      </c>
      <c r="C136" t="s">
        <v>378</v>
      </c>
      <c r="D136" t="s">
        <v>28</v>
      </c>
      <c r="E136">
        <v>0.44000000000000022</v>
      </c>
      <c r="I136">
        <v>0.28142706740603929</v>
      </c>
      <c r="J136">
        <v>0.43068209099637633</v>
      </c>
      <c r="K136">
        <v>0.38482631634729569</v>
      </c>
      <c r="L136">
        <v>0.35320830760906996</v>
      </c>
      <c r="M136">
        <v>0.3711501620076777</v>
      </c>
      <c r="N136">
        <v>0.48346900001399351</v>
      </c>
      <c r="O136">
        <v>0.41537578917700085</v>
      </c>
      <c r="P136">
        <v>0.49934562485875988</v>
      </c>
      <c r="Q136">
        <v>0.52486852405168549</v>
      </c>
      <c r="R136">
        <v>0.3645270480363188</v>
      </c>
      <c r="S136">
        <v>0.25000327548044915</v>
      </c>
      <c r="T136">
        <v>0.52511337521936996</v>
      </c>
      <c r="U136">
        <v>0.37991736117186092</v>
      </c>
      <c r="V136">
        <v>0.43098740836327581</v>
      </c>
      <c r="W136">
        <v>0.41980122653069696</v>
      </c>
      <c r="X136">
        <v>0.118928577295174</v>
      </c>
      <c r="Y136">
        <v>0.17571158138366297</v>
      </c>
      <c r="Z136">
        <v>0.41776236374701248</v>
      </c>
      <c r="AA136">
        <v>0.42416264736284104</v>
      </c>
      <c r="AB136">
        <v>0.42833366272294815</v>
      </c>
      <c r="AC136">
        <v>0.43316136718878429</v>
      </c>
      <c r="AD136">
        <v>0.4365799278206593</v>
      </c>
      <c r="AE136">
        <v>0.43917678674269944</v>
      </c>
      <c r="AF136">
        <v>0.44227478821605704</v>
      </c>
      <c r="AG136">
        <v>0.4448995424222123</v>
      </c>
      <c r="AH136">
        <v>0.44517622384184002</v>
      </c>
      <c r="AI136">
        <v>0.44873189198900409</v>
      </c>
      <c r="AJ136">
        <v>0.4522915462938234</v>
      </c>
      <c r="AK136">
        <v>0.45134671425021911</v>
      </c>
      <c r="AL136">
        <v>0.45357907882189041</v>
      </c>
      <c r="AM136">
        <v>0.45741271593531035</v>
      </c>
      <c r="AN136">
        <v>0.45913011477639515</v>
      </c>
      <c r="AO136">
        <v>0.46021325621005449</v>
      </c>
      <c r="AP136">
        <v>0.4603808332924848</v>
      </c>
      <c r="AQ136">
        <v>0.4604963411486489</v>
      </c>
      <c r="AR136">
        <v>0.46091656300286188</v>
      </c>
      <c r="AS136">
        <v>0.46068471682411405</v>
      </c>
      <c r="AT136">
        <v>0.45575357417299056</v>
      </c>
      <c r="AU136">
        <v>0.45718876762836363</v>
      </c>
      <c r="AV136">
        <v>0.46132634562376257</v>
      </c>
      <c r="AW136">
        <v>-1</v>
      </c>
    </row>
    <row r="137" spans="1:49" x14ac:dyDescent="0.35">
      <c r="A137" t="str">
        <f t="shared" si="2"/>
        <v>RIDGE0.44</v>
      </c>
      <c r="B137" t="s">
        <v>375</v>
      </c>
      <c r="C137" t="s">
        <v>379</v>
      </c>
      <c r="D137" t="s">
        <v>28</v>
      </c>
      <c r="E137">
        <v>0.44000000000000022</v>
      </c>
      <c r="G137">
        <v>32.579748726986764</v>
      </c>
      <c r="H137">
        <v>-9.6478519006187966</v>
      </c>
      <c r="I137">
        <v>0.19744188350631009</v>
      </c>
      <c r="J137">
        <v>2.4859688864239487E-4</v>
      </c>
      <c r="K137">
        <v>0.41822015954932401</v>
      </c>
      <c r="L137">
        <v>0.10200150288527188</v>
      </c>
      <c r="M137">
        <v>5.4881263187387189E-3</v>
      </c>
      <c r="N137">
        <v>2.4555717829121003E-3</v>
      </c>
      <c r="O137">
        <v>8.8243907433357478</v>
      </c>
      <c r="P137">
        <v>1.027018143356854E-2</v>
      </c>
      <c r="Q137">
        <v>1.2141763362139144</v>
      </c>
      <c r="R137">
        <v>5.2378820577512746E-2</v>
      </c>
      <c r="S137">
        <v>0.6236929128570966</v>
      </c>
      <c r="T137">
        <v>0.30033242118470965</v>
      </c>
      <c r="U137">
        <v>3.6395418043511978E-2</v>
      </c>
      <c r="V137">
        <v>0.14011313387291927</v>
      </c>
      <c r="W137">
        <v>0.1734963551033285</v>
      </c>
      <c r="X137">
        <v>3.2099661315592366E-2</v>
      </c>
      <c r="Y137">
        <v>3.6917266231995087E-3</v>
      </c>
      <c r="Z137">
        <v>0.28565422268905055</v>
      </c>
      <c r="AA137">
        <v>3.049266747319956</v>
      </c>
      <c r="AB137">
        <v>0.36635115959056846</v>
      </c>
      <c r="AC137">
        <v>-1.0876634535414573</v>
      </c>
      <c r="AD137">
        <v>0.34261870226695107</v>
      </c>
      <c r="AE137">
        <v>2.4841580298489392</v>
      </c>
      <c r="AF137">
        <v>-1.2851893430357073</v>
      </c>
      <c r="AG137">
        <v>0.93641196886855027</v>
      </c>
      <c r="AH137">
        <v>-3.9263353602275703</v>
      </c>
      <c r="AI137">
        <v>-5.2952015780920281</v>
      </c>
      <c r="AJ137">
        <v>3.0957324609938337</v>
      </c>
      <c r="AK137">
        <v>1.7616849597845194</v>
      </c>
      <c r="AL137">
        <v>2.53638710324595</v>
      </c>
      <c r="AM137">
        <v>5.9982421009213853</v>
      </c>
      <c r="AN137">
        <v>-1.0896281251854469</v>
      </c>
      <c r="AO137">
        <v>-1.4502684788825904</v>
      </c>
      <c r="AP137">
        <v>-3.6173637909927598</v>
      </c>
      <c r="AQ137">
        <v>-5.2332366354918731</v>
      </c>
      <c r="AR137">
        <v>-3.612816822832329</v>
      </c>
      <c r="AS137">
        <v>-6.3012098035509725</v>
      </c>
      <c r="AT137">
        <v>-5.8619272266884161</v>
      </c>
      <c r="AU137">
        <v>-6.7361871368944568</v>
      </c>
      <c r="AV137">
        <v>-6.2553085411315825</v>
      </c>
      <c r="AW137">
        <v>-1</v>
      </c>
    </row>
    <row r="138" spans="1:49" x14ac:dyDescent="0.35">
      <c r="A138" t="str">
        <f t="shared" si="2"/>
        <v>RIDGESEB0.44</v>
      </c>
      <c r="B138" t="s">
        <v>375</v>
      </c>
      <c r="C138" t="s">
        <v>380</v>
      </c>
      <c r="D138" t="s">
        <v>28</v>
      </c>
      <c r="E138">
        <v>0.44000000000000022</v>
      </c>
      <c r="G138">
        <v>32.579748726986764</v>
      </c>
      <c r="H138">
        <v>0.81826833301879909</v>
      </c>
      <c r="I138">
        <v>1.70494890989911E-3</v>
      </c>
      <c r="J138">
        <v>2.0016006539399094E-5</v>
      </c>
      <c r="K138">
        <v>6.5923225232740702E-3</v>
      </c>
      <c r="L138">
        <v>1.6654133715916202E-3</v>
      </c>
      <c r="M138">
        <v>3.2945219636001694E-4</v>
      </c>
      <c r="N138">
        <v>2.5711043556918457E-4</v>
      </c>
      <c r="O138">
        <v>0.2645815763124979</v>
      </c>
      <c r="P138">
        <v>3.2063267235339166E-4</v>
      </c>
      <c r="Q138">
        <v>6.1868294404412355E-2</v>
      </c>
      <c r="R138">
        <v>1.0685136793893303E-3</v>
      </c>
      <c r="S138">
        <v>1.2791971781656959E-2</v>
      </c>
      <c r="T138">
        <v>1.4493859914316653E-2</v>
      </c>
      <c r="U138">
        <v>9.205745093248262E-4</v>
      </c>
      <c r="V138">
        <v>6.9503506314817854E-3</v>
      </c>
      <c r="W138">
        <v>3.7824110955210219E-3</v>
      </c>
      <c r="X138">
        <v>2.2862950428887151E-2</v>
      </c>
      <c r="Y138">
        <v>1.0791676725250181E-3</v>
      </c>
      <c r="Z138">
        <v>1.4843777703072101</v>
      </c>
      <c r="AA138">
        <v>1.4957051755811754</v>
      </c>
      <c r="AB138">
        <v>1.5030412144364893</v>
      </c>
      <c r="AC138">
        <v>1.511487792129381</v>
      </c>
      <c r="AD138">
        <v>1.517440490383221</v>
      </c>
      <c r="AE138">
        <v>1.5219468088873536</v>
      </c>
      <c r="AF138">
        <v>1.5273053658242624</v>
      </c>
      <c r="AG138">
        <v>1.5318306871255953</v>
      </c>
      <c r="AH138">
        <v>1.5323069330808876</v>
      </c>
      <c r="AI138">
        <v>1.5384141089709757</v>
      </c>
      <c r="AJ138">
        <v>1.544503942413554</v>
      </c>
      <c r="AK138">
        <v>1.54288987319313</v>
      </c>
      <c r="AL138">
        <v>1.5467007398805903</v>
      </c>
      <c r="AM138">
        <v>1.5532233214298057</v>
      </c>
      <c r="AN138">
        <v>1.5561364507335118</v>
      </c>
      <c r="AO138">
        <v>1.5579709230331698</v>
      </c>
      <c r="AP138">
        <v>1.5582545485653156</v>
      </c>
      <c r="AQ138">
        <v>1.5584500164702721</v>
      </c>
      <c r="AR138">
        <v>1.5591609291970869</v>
      </c>
      <c r="AS138">
        <v>1.558768742192155</v>
      </c>
      <c r="AT138">
        <v>1.5504038121588697</v>
      </c>
      <c r="AU138">
        <v>1.5528430474375265</v>
      </c>
      <c r="AV138">
        <v>1.5598538692619386</v>
      </c>
      <c r="AW138">
        <v>-1</v>
      </c>
    </row>
    <row r="139" spans="1:49" x14ac:dyDescent="0.35">
      <c r="A139" t="str">
        <f t="shared" si="2"/>
        <v>RIDGEVIF0.45</v>
      </c>
      <c r="B139" t="s">
        <v>375</v>
      </c>
      <c r="C139" t="s">
        <v>378</v>
      </c>
      <c r="D139" t="s">
        <v>28</v>
      </c>
      <c r="E139">
        <v>0.45000000000000023</v>
      </c>
      <c r="I139">
        <v>0.27193449356272831</v>
      </c>
      <c r="J139">
        <v>0.42180940922207949</v>
      </c>
      <c r="K139">
        <v>0.37291790329529151</v>
      </c>
      <c r="L139">
        <v>0.34282517957024133</v>
      </c>
      <c r="M139">
        <v>0.36041559851668736</v>
      </c>
      <c r="N139">
        <v>0.47556173136427937</v>
      </c>
      <c r="O139">
        <v>0.40387341592832371</v>
      </c>
      <c r="P139">
        <v>0.487229880592989</v>
      </c>
      <c r="Q139">
        <v>0.51461149559915165</v>
      </c>
      <c r="R139">
        <v>0.35334567655481253</v>
      </c>
      <c r="S139">
        <v>0.24196109185722586</v>
      </c>
      <c r="T139">
        <v>0.51294526679536145</v>
      </c>
      <c r="U139">
        <v>0.36850197399304763</v>
      </c>
      <c r="V139">
        <v>0.42196913272133912</v>
      </c>
      <c r="W139">
        <v>0.40984610095141544</v>
      </c>
      <c r="X139">
        <v>0.11736529695020068</v>
      </c>
      <c r="Y139">
        <v>0.17205070091566352</v>
      </c>
      <c r="Z139">
        <v>0.41216903624513218</v>
      </c>
      <c r="AA139">
        <v>0.41824987829971699</v>
      </c>
      <c r="AB139">
        <v>0.42260452387613057</v>
      </c>
      <c r="AC139">
        <v>0.42736620776482481</v>
      </c>
      <c r="AD139">
        <v>0.43073028424700233</v>
      </c>
      <c r="AE139">
        <v>0.43328901033152267</v>
      </c>
      <c r="AF139">
        <v>0.43633447635239714</v>
      </c>
      <c r="AG139">
        <v>0.43891063484081877</v>
      </c>
      <c r="AH139">
        <v>0.43915000629048928</v>
      </c>
      <c r="AI139">
        <v>0.4426436108804927</v>
      </c>
      <c r="AJ139">
        <v>0.44614956173301867</v>
      </c>
      <c r="AK139">
        <v>0.44520653271113853</v>
      </c>
      <c r="AL139">
        <v>0.44738206727765184</v>
      </c>
      <c r="AM139">
        <v>0.4510198864334361</v>
      </c>
      <c r="AN139">
        <v>0.45267526731661223</v>
      </c>
      <c r="AO139">
        <v>0.4536906954720959</v>
      </c>
      <c r="AP139">
        <v>0.45379021410964282</v>
      </c>
      <c r="AQ139">
        <v>0.4538376052382368</v>
      </c>
      <c r="AR139">
        <v>0.45414539053250763</v>
      </c>
      <c r="AS139">
        <v>0.45377789393736884</v>
      </c>
      <c r="AT139">
        <v>0.4487892500775249</v>
      </c>
      <c r="AU139">
        <v>0.44987508138231341</v>
      </c>
      <c r="AV139">
        <v>0.45370029836891423</v>
      </c>
      <c r="AW139">
        <v>-1</v>
      </c>
    </row>
    <row r="140" spans="1:49" x14ac:dyDescent="0.35">
      <c r="A140" t="str">
        <f t="shared" si="2"/>
        <v>RIDGE0.45</v>
      </c>
      <c r="B140" t="s">
        <v>375</v>
      </c>
      <c r="C140" t="s">
        <v>379</v>
      </c>
      <c r="D140" t="s">
        <v>28</v>
      </c>
      <c r="E140">
        <v>0.45000000000000023</v>
      </c>
      <c r="G140">
        <v>32.685225732223891</v>
      </c>
      <c r="H140">
        <v>-9.6081481812427558</v>
      </c>
      <c r="I140">
        <v>0.19566406744538883</v>
      </c>
      <c r="J140">
        <v>2.4866954977175788E-4</v>
      </c>
      <c r="K140">
        <v>0.41681666865832429</v>
      </c>
      <c r="L140">
        <v>0.10157961645446402</v>
      </c>
      <c r="M140">
        <v>5.5601498585114437E-3</v>
      </c>
      <c r="N140">
        <v>2.472085714866993E-3</v>
      </c>
      <c r="O140">
        <v>8.856325614219319</v>
      </c>
      <c r="P140">
        <v>1.029443507355746E-2</v>
      </c>
      <c r="Q140">
        <v>1.2195996927583883</v>
      </c>
      <c r="R140">
        <v>5.2408568953297867E-2</v>
      </c>
      <c r="S140">
        <v>0.62588107324712328</v>
      </c>
      <c r="T140">
        <v>0.30232530350427733</v>
      </c>
      <c r="U140">
        <v>3.6504820749262791E-2</v>
      </c>
      <c r="V140">
        <v>0.13977351442857067</v>
      </c>
      <c r="W140">
        <v>0.17309236150021326</v>
      </c>
      <c r="X140">
        <v>2.8986041764613564E-2</v>
      </c>
      <c r="Y140">
        <v>3.5016341935462298E-3</v>
      </c>
      <c r="Z140">
        <v>0.28438603389156347</v>
      </c>
      <c r="AA140">
        <v>3.0076542000534192</v>
      </c>
      <c r="AB140">
        <v>0.35493525145338967</v>
      </c>
      <c r="AC140">
        <v>-1.0803400166420385</v>
      </c>
      <c r="AD140">
        <v>0.35708378336888663</v>
      </c>
      <c r="AE140">
        <v>2.4706664494915946</v>
      </c>
      <c r="AF140">
        <v>-1.2569832384514492</v>
      </c>
      <c r="AG140">
        <v>0.94431268316796224</v>
      </c>
      <c r="AH140">
        <v>-3.8762734089227542</v>
      </c>
      <c r="AI140">
        <v>-5.2273040772383528</v>
      </c>
      <c r="AJ140">
        <v>3.1040753712809264</v>
      </c>
      <c r="AK140">
        <v>1.7704020034413521</v>
      </c>
      <c r="AL140">
        <v>2.5522800072443017</v>
      </c>
      <c r="AM140">
        <v>5.9810897743983915</v>
      </c>
      <c r="AN140">
        <v>-1.0556060889342838</v>
      </c>
      <c r="AO140">
        <v>-1.4145301189666706</v>
      </c>
      <c r="AP140">
        <v>-3.5696867926406335</v>
      </c>
      <c r="AQ140">
        <v>-5.1796894606402839</v>
      </c>
      <c r="AR140">
        <v>-3.5634747020159638</v>
      </c>
      <c r="AS140">
        <v>-6.2398025170701112</v>
      </c>
      <c r="AT140">
        <v>-5.8037299855163047</v>
      </c>
      <c r="AU140">
        <v>-6.6501398370194789</v>
      </c>
      <c r="AV140">
        <v>-6.1229673004179155</v>
      </c>
      <c r="AW140">
        <v>-1</v>
      </c>
    </row>
    <row r="141" spans="1:49" x14ac:dyDescent="0.35">
      <c r="A141" t="str">
        <f t="shared" si="2"/>
        <v>RIDGESEB0.45</v>
      </c>
      <c r="B141" t="s">
        <v>375</v>
      </c>
      <c r="C141" t="s">
        <v>380</v>
      </c>
      <c r="D141" t="s">
        <v>28</v>
      </c>
      <c r="E141">
        <v>0.45000000000000023</v>
      </c>
      <c r="G141">
        <v>32.685225732223891</v>
      </c>
      <c r="H141">
        <v>0.81762492646261109</v>
      </c>
      <c r="I141">
        <v>1.6813740672500111E-3</v>
      </c>
      <c r="J141">
        <v>1.9872884917814056E-5</v>
      </c>
      <c r="K141">
        <v>6.5105314315820045E-3</v>
      </c>
      <c r="L141">
        <v>1.6460639613439692E-3</v>
      </c>
      <c r="M141">
        <v>3.2570402646319097E-4</v>
      </c>
      <c r="N141">
        <v>2.5582477206130062E-4</v>
      </c>
      <c r="O141">
        <v>0.26173716970224914</v>
      </c>
      <c r="P141">
        <v>3.177443711154955E-4</v>
      </c>
      <c r="Q141">
        <v>6.145912583359503E-2</v>
      </c>
      <c r="R141">
        <v>1.0554042926066117E-3</v>
      </c>
      <c r="S141">
        <v>1.2625284383298008E-2</v>
      </c>
      <c r="T141">
        <v>1.4371324337713294E-2</v>
      </c>
      <c r="U141">
        <v>9.095740104057531E-4</v>
      </c>
      <c r="V141">
        <v>6.8995143651545314E-3</v>
      </c>
      <c r="W141">
        <v>3.7493936487294046E-3</v>
      </c>
      <c r="X141">
        <v>2.2785720828160713E-2</v>
      </c>
      <c r="Y141">
        <v>1.0713237055046394E-3</v>
      </c>
      <c r="Z141">
        <v>1.4791806792320263</v>
      </c>
      <c r="AA141">
        <v>1.4900521064840015</v>
      </c>
      <c r="AB141">
        <v>1.4977889250927992</v>
      </c>
      <c r="AC141">
        <v>1.5062034349829285</v>
      </c>
      <c r="AD141">
        <v>1.5121199664453748</v>
      </c>
      <c r="AE141">
        <v>1.5166046427137152</v>
      </c>
      <c r="AF141">
        <v>1.5219252026526731</v>
      </c>
      <c r="AG141">
        <v>1.5264113831975072</v>
      </c>
      <c r="AH141">
        <v>1.5268275607435358</v>
      </c>
      <c r="AI141">
        <v>1.5328887755087313</v>
      </c>
      <c r="AJ141">
        <v>1.5389474114912232</v>
      </c>
      <c r="AK141">
        <v>1.5373201099101781</v>
      </c>
      <c r="AL141">
        <v>1.5410716465205179</v>
      </c>
      <c r="AM141">
        <v>1.5473244560280845</v>
      </c>
      <c r="AN141">
        <v>1.5501614321949353</v>
      </c>
      <c r="AO141">
        <v>1.5518990970671531</v>
      </c>
      <c r="AP141">
        <v>1.5520692949760191</v>
      </c>
      <c r="AQ141">
        <v>1.5521503372649066</v>
      </c>
      <c r="AR141">
        <v>1.5526765696366049</v>
      </c>
      <c r="AS141">
        <v>1.5520482258891493</v>
      </c>
      <c r="AT141">
        <v>1.5434933651254954</v>
      </c>
      <c r="AU141">
        <v>1.5453594536043542</v>
      </c>
      <c r="AV141">
        <v>1.5519155208644588</v>
      </c>
      <c r="AW141">
        <v>-1</v>
      </c>
    </row>
    <row r="142" spans="1:49" x14ac:dyDescent="0.35">
      <c r="A142" t="str">
        <f t="shared" si="2"/>
        <v>RIDGEVIF0.46</v>
      </c>
      <c r="B142" t="s">
        <v>375</v>
      </c>
      <c r="C142" t="s">
        <v>378</v>
      </c>
      <c r="D142" t="s">
        <v>28</v>
      </c>
      <c r="E142">
        <v>0.46000000000000024</v>
      </c>
      <c r="I142">
        <v>0.26294436728106324</v>
      </c>
      <c r="J142">
        <v>0.4132640974137598</v>
      </c>
      <c r="K142">
        <v>0.36157750400694538</v>
      </c>
      <c r="L142">
        <v>0.33294571854022315</v>
      </c>
      <c r="M142">
        <v>0.35018360368958068</v>
      </c>
      <c r="N142">
        <v>0.46786585029613376</v>
      </c>
      <c r="O142">
        <v>0.39287281562359799</v>
      </c>
      <c r="P142">
        <v>0.47557051016264912</v>
      </c>
      <c r="Q142">
        <v>0.50466120353180777</v>
      </c>
      <c r="R142">
        <v>0.34270657831497353</v>
      </c>
      <c r="S142">
        <v>0.23434029344236906</v>
      </c>
      <c r="T142">
        <v>0.50120391342204851</v>
      </c>
      <c r="U142">
        <v>0.3576283620449317</v>
      </c>
      <c r="V142">
        <v>0.41329035496603406</v>
      </c>
      <c r="W142">
        <v>0.40029817798528</v>
      </c>
      <c r="X142">
        <v>0.11585136471683091</v>
      </c>
      <c r="Y142">
        <v>0.16854717624108739</v>
      </c>
      <c r="Z142">
        <v>0.40669173446659401</v>
      </c>
      <c r="AA142">
        <v>0.41246687400124765</v>
      </c>
      <c r="AB142">
        <v>0.4169922451090084</v>
      </c>
      <c r="AC142">
        <v>0.421688434478656</v>
      </c>
      <c r="AD142">
        <v>0.42499912001551066</v>
      </c>
      <c r="AE142">
        <v>0.42752056001178368</v>
      </c>
      <c r="AF142">
        <v>0.43051486695381574</v>
      </c>
      <c r="AG142">
        <v>0.4330437726155692</v>
      </c>
      <c r="AH142">
        <v>0.43324878705690401</v>
      </c>
      <c r="AI142">
        <v>0.43668155176302659</v>
      </c>
      <c r="AJ142">
        <v>0.44013486871453533</v>
      </c>
      <c r="AK142">
        <v>0.43919599254609609</v>
      </c>
      <c r="AL142">
        <v>0.44131696685593358</v>
      </c>
      <c r="AM142">
        <v>0.44476770359431478</v>
      </c>
      <c r="AN142">
        <v>0.44636429437392355</v>
      </c>
      <c r="AO142">
        <v>0.44731621530525062</v>
      </c>
      <c r="AP142">
        <v>0.44735266373432059</v>
      </c>
      <c r="AQ142">
        <v>0.44733702571988704</v>
      </c>
      <c r="AR142">
        <v>0.4475401150529581</v>
      </c>
      <c r="AS142">
        <v>0.44704676086967204</v>
      </c>
      <c r="AT142">
        <v>0.44201008068691006</v>
      </c>
      <c r="AU142">
        <v>0.44276454581918168</v>
      </c>
      <c r="AV142">
        <v>0.44629392824595299</v>
      </c>
      <c r="AW142">
        <v>-1</v>
      </c>
    </row>
    <row r="143" spans="1:49" x14ac:dyDescent="0.35">
      <c r="A143" t="str">
        <f t="shared" si="2"/>
        <v>RIDGE0.46</v>
      </c>
      <c r="B143" t="s">
        <v>375</v>
      </c>
      <c r="C143" t="s">
        <v>379</v>
      </c>
      <c r="D143" t="s">
        <v>28</v>
      </c>
      <c r="E143">
        <v>0.46000000000000024</v>
      </c>
      <c r="G143">
        <v>32.789084467188943</v>
      </c>
      <c r="H143">
        <v>-9.5665118682092309</v>
      </c>
      <c r="I143">
        <v>0.19394556409797728</v>
      </c>
      <c r="J143">
        <v>2.4874247982152435E-4</v>
      </c>
      <c r="K143">
        <v>0.41543241109183093</v>
      </c>
      <c r="L143">
        <v>0.10116733726340411</v>
      </c>
      <c r="M143">
        <v>5.6301936533956955E-3</v>
      </c>
      <c r="N143">
        <v>2.4880132443293617E-3</v>
      </c>
      <c r="O143">
        <v>8.8869644163468529</v>
      </c>
      <c r="P143">
        <v>1.0317318439346445E-2</v>
      </c>
      <c r="Q143">
        <v>1.2248495855604256</v>
      </c>
      <c r="R143">
        <v>5.2433768865472484E-2</v>
      </c>
      <c r="S143">
        <v>0.62796500962657187</v>
      </c>
      <c r="T143">
        <v>0.30426294682473659</v>
      </c>
      <c r="U143">
        <v>3.6608368180824254E-2</v>
      </c>
      <c r="V143">
        <v>0.13944416904024184</v>
      </c>
      <c r="W143">
        <v>0.17268719655400586</v>
      </c>
      <c r="X143">
        <v>2.5972352381010214E-2</v>
      </c>
      <c r="Y143">
        <v>3.318364581203475E-3</v>
      </c>
      <c r="Z143">
        <v>0.28349953331683458</v>
      </c>
      <c r="AA143">
        <v>2.9676168258651541</v>
      </c>
      <c r="AB143">
        <v>0.34440408534523509</v>
      </c>
      <c r="AC143">
        <v>-1.0725605901485646</v>
      </c>
      <c r="AD143">
        <v>0.37126942408631791</v>
      </c>
      <c r="AE143">
        <v>2.4577436463823861</v>
      </c>
      <c r="AF143">
        <v>-1.229524579045959</v>
      </c>
      <c r="AG143">
        <v>0.9519502638509344</v>
      </c>
      <c r="AH143">
        <v>-3.8271979095835014</v>
      </c>
      <c r="AI143">
        <v>-5.1609054604869993</v>
      </c>
      <c r="AJ143">
        <v>3.1116793301661789</v>
      </c>
      <c r="AK143">
        <v>1.7779369151117972</v>
      </c>
      <c r="AL143">
        <v>2.5663918753968566</v>
      </c>
      <c r="AM143">
        <v>5.9628128312366142</v>
      </c>
      <c r="AN143">
        <v>-1.0233945902370409</v>
      </c>
      <c r="AO143">
        <v>-1.3805198651939292</v>
      </c>
      <c r="AP143">
        <v>-3.5237777362804348</v>
      </c>
      <c r="AQ143">
        <v>-5.127858695146017</v>
      </c>
      <c r="AR143">
        <v>-3.5162029316563781</v>
      </c>
      <c r="AS143">
        <v>-6.1803353074430101</v>
      </c>
      <c r="AT143">
        <v>-5.7475474841528351</v>
      </c>
      <c r="AU143">
        <v>-6.5673097092809538</v>
      </c>
      <c r="AV143">
        <v>-5.9958911588648789</v>
      </c>
      <c r="AW143">
        <v>-1</v>
      </c>
    </row>
    <row r="144" spans="1:49" x14ac:dyDescent="0.35">
      <c r="A144" t="str">
        <f t="shared" si="2"/>
        <v>RIDGESEB0.46</v>
      </c>
      <c r="B144" t="s">
        <v>375</v>
      </c>
      <c r="C144" t="s">
        <v>380</v>
      </c>
      <c r="D144" t="s">
        <v>28</v>
      </c>
      <c r="E144">
        <v>0.46000000000000024</v>
      </c>
      <c r="G144">
        <v>32.789084467188943</v>
      </c>
      <c r="H144">
        <v>0.81701225701973357</v>
      </c>
      <c r="I144">
        <v>1.6586010385587731E-3</v>
      </c>
      <c r="J144">
        <v>1.9733059549635126E-5</v>
      </c>
      <c r="K144">
        <v>6.4311453646485606E-3</v>
      </c>
      <c r="L144">
        <v>1.6273271481717483E-3</v>
      </c>
      <c r="M144">
        <v>3.2206760509681325E-4</v>
      </c>
      <c r="N144">
        <v>2.5455264934700391E-4</v>
      </c>
      <c r="O144">
        <v>0.25896827239581843</v>
      </c>
      <c r="P144">
        <v>3.1491704562093233E-4</v>
      </c>
      <c r="Q144">
        <v>6.1055444651685213E-2</v>
      </c>
      <c r="R144">
        <v>1.0426966726109379E-3</v>
      </c>
      <c r="S144">
        <v>1.2464351509144987E-2</v>
      </c>
      <c r="T144">
        <v>1.425103169562025E-2</v>
      </c>
      <c r="U144">
        <v>8.9890110015123856E-4</v>
      </c>
      <c r="V144">
        <v>6.8498903340944899E-3</v>
      </c>
      <c r="W144">
        <v>3.7172369376357061E-3</v>
      </c>
      <c r="X144">
        <v>2.2710217838221154E-2</v>
      </c>
      <c r="Y144">
        <v>1.0637290847963115E-3</v>
      </c>
      <c r="Z144">
        <v>1.4739882413683736</v>
      </c>
      <c r="AA144">
        <v>1.4844168778324489</v>
      </c>
      <c r="AB144">
        <v>1.4925377873336361</v>
      </c>
      <c r="AC144">
        <v>1.500918777522088</v>
      </c>
      <c r="AD144">
        <v>1.5067991322004315</v>
      </c>
      <c r="AE144">
        <v>1.5112623003991887</v>
      </c>
      <c r="AF144">
        <v>1.5165454233355842</v>
      </c>
      <c r="AG144">
        <v>1.5209931032585902</v>
      </c>
      <c r="AH144">
        <v>1.5213530999531062</v>
      </c>
      <c r="AI144">
        <v>1.5273682849870744</v>
      </c>
      <c r="AJ144">
        <v>1.5333956749911311</v>
      </c>
      <c r="AK144">
        <v>1.5317593160728598</v>
      </c>
      <c r="AL144">
        <v>1.5354534632600192</v>
      </c>
      <c r="AM144">
        <v>1.5414447676899956</v>
      </c>
      <c r="AN144">
        <v>1.5442089655104374</v>
      </c>
      <c r="AO144">
        <v>1.5458546862527682</v>
      </c>
      <c r="AP144">
        <v>1.5459176649971573</v>
      </c>
      <c r="AQ144">
        <v>1.5458906445991663</v>
      </c>
      <c r="AR144">
        <v>1.546241519059111</v>
      </c>
      <c r="AS144">
        <v>1.5453890199801308</v>
      </c>
      <c r="AT144">
        <v>1.5366587494553314</v>
      </c>
      <c r="AU144">
        <v>1.537969648453281</v>
      </c>
      <c r="AV144">
        <v>1.5440872439819067</v>
      </c>
      <c r="AW144">
        <v>-1</v>
      </c>
    </row>
    <row r="145" spans="1:49" x14ac:dyDescent="0.35">
      <c r="A145" t="str">
        <f t="shared" si="2"/>
        <v>RIDGEVIF0.47</v>
      </c>
      <c r="B145" t="s">
        <v>375</v>
      </c>
      <c r="C145" t="s">
        <v>378</v>
      </c>
      <c r="D145" t="s">
        <v>28</v>
      </c>
      <c r="E145">
        <v>0.47000000000000025</v>
      </c>
      <c r="I145">
        <v>0.25442120081576913</v>
      </c>
      <c r="J145">
        <v>0.40502804843364609</v>
      </c>
      <c r="K145">
        <v>0.35076898893414366</v>
      </c>
      <c r="L145">
        <v>0.32353645301216327</v>
      </c>
      <c r="M145">
        <v>0.34042212172894004</v>
      </c>
      <c r="N145">
        <v>0.46037315413011548</v>
      </c>
      <c r="O145">
        <v>0.38234397746265386</v>
      </c>
      <c r="P145">
        <v>0.46434417592743937</v>
      </c>
      <c r="Q145">
        <v>0.49500519946940258</v>
      </c>
      <c r="R145">
        <v>0.3325742452198025</v>
      </c>
      <c r="S145">
        <v>0.22711085052986751</v>
      </c>
      <c r="T145">
        <v>0.48986936231028172</v>
      </c>
      <c r="U145">
        <v>0.34726175827945194</v>
      </c>
      <c r="V145">
        <v>0.40493208828848432</v>
      </c>
      <c r="W145">
        <v>0.39113354467526262</v>
      </c>
      <c r="X145">
        <v>0.11438410448793157</v>
      </c>
      <c r="Y145">
        <v>0.16519114572877341</v>
      </c>
      <c r="Z145">
        <v>0.40132702139916215</v>
      </c>
      <c r="AA145">
        <v>0.40680957008257684</v>
      </c>
      <c r="AB145">
        <v>0.4114935228579788</v>
      </c>
      <c r="AC145">
        <v>0.41612480965899656</v>
      </c>
      <c r="AD145">
        <v>0.41938317931358304</v>
      </c>
      <c r="AE145">
        <v>0.42186814745710977</v>
      </c>
      <c r="AF145">
        <v>0.42481261988356733</v>
      </c>
      <c r="AG145">
        <v>0.42729556496731719</v>
      </c>
      <c r="AH145">
        <v>0.4274689339619373</v>
      </c>
      <c r="AI145">
        <v>0.43084208148365416</v>
      </c>
      <c r="AJ145">
        <v>0.4342438164509303</v>
      </c>
      <c r="AK145">
        <v>0.43331114203645238</v>
      </c>
      <c r="AL145">
        <v>0.43537969723517017</v>
      </c>
      <c r="AM145">
        <v>0.43865166713251741</v>
      </c>
      <c r="AN145">
        <v>0.44019247622227048</v>
      </c>
      <c r="AO145">
        <v>0.4410847901436839</v>
      </c>
      <c r="AP145">
        <v>0.44106277490455015</v>
      </c>
      <c r="AQ145">
        <v>0.44098879820444925</v>
      </c>
      <c r="AR145">
        <v>0.44109437143582364</v>
      </c>
      <c r="AS145">
        <v>0.44048424724293017</v>
      </c>
      <c r="AT145">
        <v>0.43540813628221081</v>
      </c>
      <c r="AU145">
        <v>0.43584825823715007</v>
      </c>
      <c r="AV145">
        <v>0.43909740921971302</v>
      </c>
      <c r="AW145">
        <v>-1</v>
      </c>
    </row>
    <row r="146" spans="1:49" x14ac:dyDescent="0.35">
      <c r="A146" t="str">
        <f t="shared" si="2"/>
        <v>RIDGE0.47</v>
      </c>
      <c r="B146" t="s">
        <v>375</v>
      </c>
      <c r="C146" t="s">
        <v>379</v>
      </c>
      <c r="D146" t="s">
        <v>28</v>
      </c>
      <c r="E146">
        <v>0.47000000000000025</v>
      </c>
      <c r="G146">
        <v>32.89141245142558</v>
      </c>
      <c r="H146">
        <v>-9.5230326204964904</v>
      </c>
      <c r="I146">
        <v>0.19228322094961017</v>
      </c>
      <c r="J146">
        <v>2.4881552599769104E-4</v>
      </c>
      <c r="K146">
        <v>0.4140672476581933</v>
      </c>
      <c r="L146">
        <v>0.10076426874720872</v>
      </c>
      <c r="M146">
        <v>5.6983253234198679E-3</v>
      </c>
      <c r="N146">
        <v>2.5033772045861499E-3</v>
      </c>
      <c r="O146">
        <v>8.9163672754477652</v>
      </c>
      <c r="P146">
        <v>1.0338902997074234E-2</v>
      </c>
      <c r="Q146">
        <v>1.2299330880657815</v>
      </c>
      <c r="R146">
        <v>5.2454719247369969E-2</v>
      </c>
      <c r="S146">
        <v>0.62995025371887481</v>
      </c>
      <c r="T146">
        <v>0.30614711077121315</v>
      </c>
      <c r="U146">
        <v>3.6706387122523769E-2</v>
      </c>
      <c r="V146">
        <v>0.1391245720074811</v>
      </c>
      <c r="W146">
        <v>0.17228122762953868</v>
      </c>
      <c r="X146">
        <v>2.3054007050057345E-2</v>
      </c>
      <c r="Y146">
        <v>3.1415724532229956E-3</v>
      </c>
      <c r="Z146">
        <v>0.282965937355529</v>
      </c>
      <c r="AA146">
        <v>2.9290762621269293</v>
      </c>
      <c r="AB146">
        <v>0.33470008596235484</v>
      </c>
      <c r="AC146">
        <v>-1.0643697948092246</v>
      </c>
      <c r="AD146">
        <v>0.38517722900064444</v>
      </c>
      <c r="AE146">
        <v>2.4453488826785876</v>
      </c>
      <c r="AF146">
        <v>-1.2027857304954932</v>
      </c>
      <c r="AG146">
        <v>0.95933103963755706</v>
      </c>
      <c r="AH146">
        <v>-3.7790839434889025</v>
      </c>
      <c r="AI146">
        <v>-5.0959562943835239</v>
      </c>
      <c r="AJ146">
        <v>3.1185790492735226</v>
      </c>
      <c r="AK146">
        <v>1.7843690163808348</v>
      </c>
      <c r="AL146">
        <v>2.5788413045728431</v>
      </c>
      <c r="AM146">
        <v>5.9435106362338308</v>
      </c>
      <c r="AN146">
        <v>-0.992879851316122</v>
      </c>
      <c r="AO146">
        <v>-1.3481308735518194</v>
      </c>
      <c r="AP146">
        <v>-3.4795343437883983</v>
      </c>
      <c r="AQ146">
        <v>-5.0776458586747006</v>
      </c>
      <c r="AR146">
        <v>-3.4708712217614663</v>
      </c>
      <c r="AS146">
        <v>-6.1226940836416253</v>
      </c>
      <c r="AT146">
        <v>-5.6932549713657812</v>
      </c>
      <c r="AU146">
        <v>-6.4875020863613182</v>
      </c>
      <c r="AV146">
        <v>-5.8737816867491839</v>
      </c>
      <c r="AW146">
        <v>-1</v>
      </c>
    </row>
    <row r="147" spans="1:49" x14ac:dyDescent="0.35">
      <c r="A147" t="str">
        <f t="shared" si="2"/>
        <v>RIDGESEB0.47</v>
      </c>
      <c r="B147" t="s">
        <v>375</v>
      </c>
      <c r="C147" t="s">
        <v>380</v>
      </c>
      <c r="D147" t="s">
        <v>28</v>
      </c>
      <c r="E147">
        <v>0.47000000000000025</v>
      </c>
      <c r="G147">
        <v>32.89141245142558</v>
      </c>
      <c r="H147">
        <v>0.81642959264394666</v>
      </c>
      <c r="I147">
        <v>1.636589947540227E-3</v>
      </c>
      <c r="J147">
        <v>1.9596403388235267E-5</v>
      </c>
      <c r="K147">
        <v>6.3540620795384146E-3</v>
      </c>
      <c r="L147">
        <v>1.6091739581445951E-3</v>
      </c>
      <c r="M147">
        <v>3.1853800836163272E-4</v>
      </c>
      <c r="N147">
        <v>2.5329415983549585E-4</v>
      </c>
      <c r="O147">
        <v>0.25627186530858576</v>
      </c>
      <c r="P147">
        <v>3.1214899775223288E-4</v>
      </c>
      <c r="Q147">
        <v>6.0657227030850303E-2</v>
      </c>
      <c r="R147">
        <v>1.0303726147418998E-3</v>
      </c>
      <c r="S147">
        <v>1.2308875485945258E-2</v>
      </c>
      <c r="T147">
        <v>1.4132937934847873E-2</v>
      </c>
      <c r="U147">
        <v>8.8854136010991299E-4</v>
      </c>
      <c r="V147">
        <v>6.8014312620290436E-3</v>
      </c>
      <c r="W147">
        <v>3.6859055506612282E-3</v>
      </c>
      <c r="X147">
        <v>2.2636370541078889E-2</v>
      </c>
      <c r="Y147">
        <v>1.0563720682632612E-3</v>
      </c>
      <c r="Z147">
        <v>1.4688037752539667</v>
      </c>
      <c r="AA147">
        <v>1.4788024442406114</v>
      </c>
      <c r="AB147">
        <v>1.4872914488908451</v>
      </c>
      <c r="AC147">
        <v>1.4956376319620401</v>
      </c>
      <c r="AD147">
        <v>1.501481837158249</v>
      </c>
      <c r="AE147">
        <v>1.5059236269285905</v>
      </c>
      <c r="AF147">
        <v>1.5111698636415463</v>
      </c>
      <c r="AG147">
        <v>1.5155796727287227</v>
      </c>
      <c r="AH147">
        <v>1.5158871038125694</v>
      </c>
      <c r="AI147">
        <v>1.5218562664480262</v>
      </c>
      <c r="AJ147">
        <v>1.5278523997443163</v>
      </c>
      <c r="AK147">
        <v>1.52621074733219</v>
      </c>
      <c r="AL147">
        <v>1.5298493478982125</v>
      </c>
      <c r="AM147">
        <v>1.5355871574994457</v>
      </c>
      <c r="AN147">
        <v>1.538281747219632</v>
      </c>
      <c r="AO147">
        <v>1.5398400829271572</v>
      </c>
      <c r="AP147">
        <v>1.5398016545213022</v>
      </c>
      <c r="AQ147">
        <v>1.5396725184567519</v>
      </c>
      <c r="AR147">
        <v>1.5398568071238345</v>
      </c>
      <c r="AS147">
        <v>1.5387914693422653</v>
      </c>
      <c r="AT147">
        <v>1.5298993120414552</v>
      </c>
      <c r="AU147">
        <v>1.5306723478989896</v>
      </c>
      <c r="AV147">
        <v>1.5363671636857614</v>
      </c>
      <c r="AW147">
        <v>-1</v>
      </c>
    </row>
    <row r="148" spans="1:49" x14ac:dyDescent="0.35">
      <c r="A148" t="str">
        <f t="shared" si="2"/>
        <v>RIDGEVIF0.48</v>
      </c>
      <c r="B148" t="s">
        <v>375</v>
      </c>
      <c r="C148" t="s">
        <v>378</v>
      </c>
      <c r="D148" t="s">
        <v>28</v>
      </c>
      <c r="E148">
        <v>0.48000000000000026</v>
      </c>
      <c r="I148">
        <v>0.24633261726783837</v>
      </c>
      <c r="J148">
        <v>0.39708449613039137</v>
      </c>
      <c r="K148">
        <v>0.34045908954151527</v>
      </c>
      <c r="L148">
        <v>0.31456670213010046</v>
      </c>
      <c r="M148">
        <v>0.33110166976376898</v>
      </c>
      <c r="N148">
        <v>0.45307587212871825</v>
      </c>
      <c r="O148">
        <v>0.37225918310409623</v>
      </c>
      <c r="P148">
        <v>0.45352905278833522</v>
      </c>
      <c r="Q148">
        <v>0.48563168137627449</v>
      </c>
      <c r="R148">
        <v>0.32291607884005769</v>
      </c>
      <c r="S148">
        <v>0.22024541804373987</v>
      </c>
      <c r="T148">
        <v>0.4789228285790067</v>
      </c>
      <c r="U148">
        <v>0.33737019336538665</v>
      </c>
      <c r="V148">
        <v>0.39687675147980783</v>
      </c>
      <c r="W148">
        <v>0.38233011185954435</v>
      </c>
      <c r="X148">
        <v>0.11296104158116384</v>
      </c>
      <c r="Y148">
        <v>0.16197353642472878</v>
      </c>
      <c r="Z148">
        <v>0.39607160525148399</v>
      </c>
      <c r="AA148">
        <v>0.40127407805080073</v>
      </c>
      <c r="AB148">
        <v>0.4061051805946993</v>
      </c>
      <c r="AC148">
        <v>0.41067221262929893</v>
      </c>
      <c r="AD148">
        <v>0.41387932267705219</v>
      </c>
      <c r="AE148">
        <v>0.41632860307225422</v>
      </c>
      <c r="AF148">
        <v>0.41922451625828072</v>
      </c>
      <c r="AG148">
        <v>0.42166274489252503</v>
      </c>
      <c r="AH148">
        <v>0.4218069609618797</v>
      </c>
      <c r="AI148">
        <v>0.42512170880882783</v>
      </c>
      <c r="AJ148">
        <v>0.42847289475497413</v>
      </c>
      <c r="AK148">
        <v>0.42754820372737357</v>
      </c>
      <c r="AL148">
        <v>0.42956636185384112</v>
      </c>
      <c r="AM148">
        <v>0.43266748243349612</v>
      </c>
      <c r="AN148">
        <v>0.43415531696083431</v>
      </c>
      <c r="AO148">
        <v>0.43499164432418341</v>
      </c>
      <c r="AP148">
        <v>0.43491542370856601</v>
      </c>
      <c r="AQ148">
        <v>0.43478743702531303</v>
      </c>
      <c r="AR148">
        <v>0.43480215963773694</v>
      </c>
      <c r="AS148">
        <v>0.43408370487738679</v>
      </c>
      <c r="AT148">
        <v>0.42897599019193489</v>
      </c>
      <c r="AU148">
        <v>0.42911788294703501</v>
      </c>
      <c r="AV148">
        <v>0.43210153734211615</v>
      </c>
      <c r="AW148">
        <v>-1</v>
      </c>
    </row>
    <row r="149" spans="1:49" x14ac:dyDescent="0.35">
      <c r="A149" t="str">
        <f t="shared" si="2"/>
        <v>RIDGE0.48</v>
      </c>
      <c r="B149" t="s">
        <v>375</v>
      </c>
      <c r="C149" t="s">
        <v>379</v>
      </c>
      <c r="D149" t="s">
        <v>28</v>
      </c>
      <c r="E149">
        <v>0.48000000000000026</v>
      </c>
      <c r="G149">
        <v>32.992291560970578</v>
      </c>
      <c r="H149">
        <v>-9.4777952214246408</v>
      </c>
      <c r="I149">
        <v>0.1906741086620711</v>
      </c>
      <c r="J149">
        <v>2.4888854616670166E-4</v>
      </c>
      <c r="K149">
        <v>0.41272099873998941</v>
      </c>
      <c r="L149">
        <v>0.10037003654786464</v>
      </c>
      <c r="M149">
        <v>5.764609841562171E-3</v>
      </c>
      <c r="N149">
        <v>2.5181993501523755E-3</v>
      </c>
      <c r="O149">
        <v>8.9445905971477639</v>
      </c>
      <c r="P149">
        <v>1.0359255603678825E-2</v>
      </c>
      <c r="Q149">
        <v>1.2348568572529353</v>
      </c>
      <c r="R149">
        <v>5.2471695683221194E-2</v>
      </c>
      <c r="S149">
        <v>0.6318419495683002</v>
      </c>
      <c r="T149">
        <v>0.30797948830452515</v>
      </c>
      <c r="U149">
        <v>3.679918103105561E-2</v>
      </c>
      <c r="V149">
        <v>0.13881422982319169</v>
      </c>
      <c r="W149">
        <v>0.1718747858550026</v>
      </c>
      <c r="X149">
        <v>2.0226712032023902E-2</v>
      </c>
      <c r="Y149">
        <v>2.9709359219309782E-3</v>
      </c>
      <c r="Z149">
        <v>0.28275868730615034</v>
      </c>
      <c r="AA149">
        <v>2.8919589458773483</v>
      </c>
      <c r="AB149">
        <v>0.32576990994158661</v>
      </c>
      <c r="AC149">
        <v>-1.0558083896195773</v>
      </c>
      <c r="AD149">
        <v>0.39880938573383617</v>
      </c>
      <c r="AE149">
        <v>2.4334449066522206</v>
      </c>
      <c r="AF149">
        <v>-1.176740453762523</v>
      </c>
      <c r="AG149">
        <v>0.96646132247353833</v>
      </c>
      <c r="AH149">
        <v>-3.7319071584473806</v>
      </c>
      <c r="AI149">
        <v>-5.0324093832240111</v>
      </c>
      <c r="AJ149">
        <v>3.1248074682403395</v>
      </c>
      <c r="AK149">
        <v>1.7897717704302059</v>
      </c>
      <c r="AL149">
        <v>2.5897380436207635</v>
      </c>
      <c r="AM149">
        <v>5.9232744633505501</v>
      </c>
      <c r="AN149">
        <v>-0.96395667096886972</v>
      </c>
      <c r="AO149">
        <v>-1.3172643683063574</v>
      </c>
      <c r="AP149">
        <v>-3.4368619888585124</v>
      </c>
      <c r="AQ149">
        <v>-5.0289600763908755</v>
      </c>
      <c r="AR149">
        <v>-3.4273595965794637</v>
      </c>
      <c r="AS149">
        <v>-6.0667738367870525</v>
      </c>
      <c r="AT149">
        <v>-5.6407379618539029</v>
      </c>
      <c r="AU149">
        <v>-6.4105376473604565</v>
      </c>
      <c r="AV149">
        <v>-5.7563622940167711</v>
      </c>
      <c r="AW149">
        <v>-1</v>
      </c>
    </row>
    <row r="150" spans="1:49" x14ac:dyDescent="0.35">
      <c r="A150" t="str">
        <f t="shared" si="2"/>
        <v>RIDGESEB0.48</v>
      </c>
      <c r="B150" t="s">
        <v>375</v>
      </c>
      <c r="C150" t="s">
        <v>380</v>
      </c>
      <c r="D150" t="s">
        <v>28</v>
      </c>
      <c r="E150">
        <v>0.48000000000000026</v>
      </c>
      <c r="G150">
        <v>32.992291560970578</v>
      </c>
      <c r="H150">
        <v>0.81587621301806035</v>
      </c>
      <c r="I150">
        <v>1.6153035543544649E-3</v>
      </c>
      <c r="J150">
        <v>1.9462796611555506E-5</v>
      </c>
      <c r="K150">
        <v>6.2791850589199276E-3</v>
      </c>
      <c r="L150">
        <v>1.5915772332389844E-3</v>
      </c>
      <c r="M150">
        <v>3.1511060284183283E-4</v>
      </c>
      <c r="N150">
        <v>2.5204936438090074E-4</v>
      </c>
      <c r="O150">
        <v>0.25364509653414641</v>
      </c>
      <c r="P150">
        <v>3.0943857881070183E-4</v>
      </c>
      <c r="Q150">
        <v>6.0264441431684058E-2</v>
      </c>
      <c r="R150">
        <v>1.0184150142415955E-3</v>
      </c>
      <c r="S150">
        <v>1.2158579408977702E-2</v>
      </c>
      <c r="T150">
        <v>1.4016998917949349E-2</v>
      </c>
      <c r="U150">
        <v>8.7848121914231635E-4</v>
      </c>
      <c r="V150">
        <v>6.7540924994804272E-3</v>
      </c>
      <c r="W150">
        <v>3.6553661041189237E-3</v>
      </c>
      <c r="X150">
        <v>2.2564112593381546E-2</v>
      </c>
      <c r="Y150">
        <v>1.0492416380969243E-3</v>
      </c>
      <c r="Z150">
        <v>1.4636302989422096</v>
      </c>
      <c r="AA150">
        <v>1.4732114645064132</v>
      </c>
      <c r="AB150">
        <v>1.4820532290334685</v>
      </c>
      <c r="AC150">
        <v>1.4903634666150836</v>
      </c>
      <c r="AD150">
        <v>1.4961715831375875</v>
      </c>
      <c r="AE150">
        <v>1.5005921206512876</v>
      </c>
      <c r="AF150">
        <v>1.5058020123722924</v>
      </c>
      <c r="AG150">
        <v>1.5101745699431344</v>
      </c>
      <c r="AH150">
        <v>1.5104328009870351</v>
      </c>
      <c r="AI150">
        <v>1.5163560153571145</v>
      </c>
      <c r="AJ150">
        <v>1.5223209140440159</v>
      </c>
      <c r="AK150">
        <v>1.5206773599150518</v>
      </c>
      <c r="AL150">
        <v>1.5242621653843362</v>
      </c>
      <c r="AM150">
        <v>1.5297542391492138</v>
      </c>
      <c r="AN150">
        <v>1.5323822016825366</v>
      </c>
      <c r="AO150">
        <v>1.5338574301620209</v>
      </c>
      <c r="AP150">
        <v>1.5337230405927338</v>
      </c>
      <c r="AQ150">
        <v>1.5334973523808448</v>
      </c>
      <c r="AR150">
        <v>1.5335233155229786</v>
      </c>
      <c r="AS150">
        <v>1.5322558164888589</v>
      </c>
      <c r="AT150">
        <v>1.523214375488793</v>
      </c>
      <c r="AU150">
        <v>1.5234662721212522</v>
      </c>
      <c r="AV150">
        <v>1.5287534241658141</v>
      </c>
      <c r="AW150">
        <v>-1</v>
      </c>
    </row>
    <row r="151" spans="1:49" x14ac:dyDescent="0.35">
      <c r="A151" t="str">
        <f t="shared" si="2"/>
        <v>RIDGEVIF0.49</v>
      </c>
      <c r="B151" t="s">
        <v>375</v>
      </c>
      <c r="C151" t="s">
        <v>378</v>
      </c>
      <c r="D151" t="s">
        <v>28</v>
      </c>
      <c r="E151">
        <v>0.49000000000000027</v>
      </c>
      <c r="I151">
        <v>0.2386490267111214</v>
      </c>
      <c r="J151">
        <v>0.38941789189928011</v>
      </c>
      <c r="K151">
        <v>0.33061712792220221</v>
      </c>
      <c r="L151">
        <v>0.30600829818197867</v>
      </c>
      <c r="M151">
        <v>0.32219508994420121</v>
      </c>
      <c r="N151">
        <v>0.44596663605861075</v>
      </c>
      <c r="O151">
        <v>0.362592793249087</v>
      </c>
      <c r="P151">
        <v>0.44310470917857875</v>
      </c>
      <c r="Q151">
        <v>0.47652945202918934</v>
      </c>
      <c r="R151">
        <v>0.31370210561975964</v>
      </c>
      <c r="S151">
        <v>0.21371904873820524</v>
      </c>
      <c r="T151">
        <v>0.46834661279817086</v>
      </c>
      <c r="U151">
        <v>0.32792422617601896</v>
      </c>
      <c r="V151">
        <v>0.38910804064083387</v>
      </c>
      <c r="W151">
        <v>0.37386744435725727</v>
      </c>
      <c r="X151">
        <v>0.11157988381649564</v>
      </c>
      <c r="Y151">
        <v>0.15888598824292793</v>
      </c>
      <c r="Z151">
        <v>0.3909223305150758</v>
      </c>
      <c r="AA151">
        <v>0.39585667485029524</v>
      </c>
      <c r="AB151">
        <v>0.40082416201994114</v>
      </c>
      <c r="AC151">
        <v>0.40532763415046014</v>
      </c>
      <c r="AD151">
        <v>0.40848452158748921</v>
      </c>
      <c r="AE151">
        <v>0.41089887032035605</v>
      </c>
      <c r="AF151">
        <v>0.41374745264196294</v>
      </c>
      <c r="AG151">
        <v>0.41614216318676012</v>
      </c>
      <c r="AH151">
        <v>0.41625951978821707</v>
      </c>
      <c r="AI151">
        <v>0.41951707675590133</v>
      </c>
      <c r="AJ151">
        <v>0.42281872673016285</v>
      </c>
      <c r="AK151">
        <v>0.42190356322523404</v>
      </c>
      <c r="AL151">
        <v>0.4238732358486465</v>
      </c>
      <c r="AM151">
        <v>0.42681104732582414</v>
      </c>
      <c r="AN151">
        <v>0.42824852953567971</v>
      </c>
      <c r="AO151">
        <v>0.4290322345431839</v>
      </c>
      <c r="AP151">
        <v>0.42890574866783832</v>
      </c>
      <c r="AQ151">
        <v>0.42872775071521818</v>
      </c>
      <c r="AR151">
        <v>0.42865781579386369</v>
      </c>
      <c r="AS151">
        <v>0.42783887362194273</v>
      </c>
      <c r="AT151">
        <v>0.42270667613052798</v>
      </c>
      <c r="AU151">
        <v>0.4225656032165146</v>
      </c>
      <c r="AV151">
        <v>0.4252976794877158</v>
      </c>
      <c r="AW151">
        <v>-1</v>
      </c>
    </row>
    <row r="152" spans="1:49" x14ac:dyDescent="0.35">
      <c r="A152" t="str">
        <f t="shared" si="2"/>
        <v>RIDGE0.49</v>
      </c>
      <c r="B152" t="s">
        <v>375</v>
      </c>
      <c r="C152" t="s">
        <v>379</v>
      </c>
      <c r="D152" t="s">
        <v>28</v>
      </c>
      <c r="E152">
        <v>0.49000000000000027</v>
      </c>
      <c r="G152">
        <v>33.091798471104944</v>
      </c>
      <c r="H152">
        <v>-9.4308798967123604</v>
      </c>
      <c r="I152">
        <v>0.18911550149599329</v>
      </c>
      <c r="J152">
        <v>2.4896140815619029E-4</v>
      </c>
      <c r="K152">
        <v>0.41139345148513956</v>
      </c>
      <c r="L152">
        <v>9.9984286960564883E-2</v>
      </c>
      <c r="M152">
        <v>5.8291096165631866E-3</v>
      </c>
      <c r="N152">
        <v>2.5325004152201673E-3</v>
      </c>
      <c r="O152">
        <v>8.9716873569901914</v>
      </c>
      <c r="P152">
        <v>1.0378438864625064E-2</v>
      </c>
      <c r="Q152">
        <v>1.2396271664090244</v>
      </c>
      <c r="R152">
        <v>5.2484952573983071E-2</v>
      </c>
      <c r="S152">
        <v>0.63364488760650539</v>
      </c>
      <c r="T152">
        <v>0.30976170827390087</v>
      </c>
      <c r="U152">
        <v>3.6887032068626598E-2</v>
      </c>
      <c r="V152">
        <v>0.13851267888116778</v>
      </c>
      <c r="W152">
        <v>0.17146816971581419</v>
      </c>
      <c r="X152">
        <v>1.7486441997779229E-2</v>
      </c>
      <c r="Y152">
        <v>2.8061545495666981E-3</v>
      </c>
      <c r="Z152">
        <v>0.28285325212191981</v>
      </c>
      <c r="AA152">
        <v>2.856195760214864</v>
      </c>
      <c r="AB152">
        <v>0.31756408081519377</v>
      </c>
      <c r="AC152">
        <v>-1.046913642026825</v>
      </c>
      <c r="AD152">
        <v>0.41216856921152928</v>
      </c>
      <c r="AE152">
        <v>2.4219976073546046</v>
      </c>
      <c r="AF152">
        <v>-1.1513638127368004</v>
      </c>
      <c r="AG152">
        <v>0.97334738493757744</v>
      </c>
      <c r="AH152">
        <v>-3.6856437853694199</v>
      </c>
      <c r="AI152">
        <v>-4.9702196385872028</v>
      </c>
      <c r="AJ152">
        <v>3.1303958577688906</v>
      </c>
      <c r="AK152">
        <v>1.7942132867565268</v>
      </c>
      <c r="AL152">
        <v>2.5991837683889822</v>
      </c>
      <c r="AM152">
        <v>5.9021882323566883</v>
      </c>
      <c r="AN152">
        <v>-0.93652765906173252</v>
      </c>
      <c r="AO152">
        <v>-1.2878289173532769</v>
      </c>
      <c r="AP152">
        <v>-3.3956730053897197</v>
      </c>
      <c r="AQ152">
        <v>-4.9817173656125586</v>
      </c>
      <c r="AR152">
        <v>-3.3855574210022623</v>
      </c>
      <c r="AS152">
        <v>-6.0124777647057526</v>
      </c>
      <c r="AT152">
        <v>-5.5898912209502871</v>
      </c>
      <c r="AU152">
        <v>-6.3362509561162543</v>
      </c>
      <c r="AV152">
        <v>-5.6433762734337405</v>
      </c>
      <c r="AW152">
        <v>-1</v>
      </c>
    </row>
    <row r="153" spans="1:49" x14ac:dyDescent="0.35">
      <c r="A153" t="str">
        <f t="shared" si="2"/>
        <v>RIDGESEB0.49</v>
      </c>
      <c r="B153" t="s">
        <v>375</v>
      </c>
      <c r="C153" t="s">
        <v>380</v>
      </c>
      <c r="D153" t="s">
        <v>28</v>
      </c>
      <c r="E153">
        <v>0.49000000000000027</v>
      </c>
      <c r="G153">
        <v>33.091798471104944</v>
      </c>
      <c r="H153">
        <v>0.81535141083747242</v>
      </c>
      <c r="I153">
        <v>1.5947070385467638E-3</v>
      </c>
      <c r="J153">
        <v>1.9332126078839494E-5</v>
      </c>
      <c r="K153">
        <v>6.2064231134872569E-3</v>
      </c>
      <c r="L153">
        <v>1.5745114910317253E-3</v>
      </c>
      <c r="M153">
        <v>3.1178102407541204E-4</v>
      </c>
      <c r="N153">
        <v>2.5081829589780684E-4</v>
      </c>
      <c r="O153">
        <v>0.25108526927584912</v>
      </c>
      <c r="P153">
        <v>3.06784189070163E-4</v>
      </c>
      <c r="Q153">
        <v>5.9877049642075429E-2</v>
      </c>
      <c r="R153">
        <v>1.0068077835527569E-3</v>
      </c>
      <c r="S153">
        <v>1.2013205325039068E-2</v>
      </c>
      <c r="T153">
        <v>1.3903170587343573E-2</v>
      </c>
      <c r="U153">
        <v>8.6870789128147053E-4</v>
      </c>
      <c r="V153">
        <v>6.7078318358407586E-3</v>
      </c>
      <c r="W153">
        <v>3.6255870944126647E-3</v>
      </c>
      <c r="X153">
        <v>2.2493381837446761E-2</v>
      </c>
      <c r="Y153">
        <v>1.0423274461897013E-3</v>
      </c>
      <c r="Z153">
        <v>1.4584705559822719</v>
      </c>
      <c r="AA153">
        <v>1.4676463284374448</v>
      </c>
      <c r="AB153">
        <v>1.4768261472141841</v>
      </c>
      <c r="AC153">
        <v>1.4850994360981649</v>
      </c>
      <c r="AD153">
        <v>1.4908715548302225</v>
      </c>
      <c r="AE153">
        <v>1.4952709636573756</v>
      </c>
      <c r="AF153">
        <v>1.5004450418485062</v>
      </c>
      <c r="AG153">
        <v>1.5047809566688424</v>
      </c>
      <c r="AH153">
        <v>1.5049931239831558</v>
      </c>
      <c r="AI153">
        <v>1.5108705229132882</v>
      </c>
      <c r="AJ153">
        <v>1.5168042376199744</v>
      </c>
      <c r="AK153">
        <v>1.515161836592738</v>
      </c>
      <c r="AL153">
        <v>1.518694513242447</v>
      </c>
      <c r="AM153">
        <v>1.5239483647574337</v>
      </c>
      <c r="AN153">
        <v>1.5265125055786759</v>
      </c>
      <c r="AO153">
        <v>1.5279086442479284</v>
      </c>
      <c r="AP153">
        <v>1.5276834011393217</v>
      </c>
      <c r="AQ153">
        <v>1.5273663702568363</v>
      </c>
      <c r="AR153">
        <v>1.5272417916598362</v>
      </c>
      <c r="AS153">
        <v>1.5257822117743287</v>
      </c>
      <c r="AT153">
        <v>1.5166032412174519</v>
      </c>
      <c r="AU153">
        <v>1.5163501466904383</v>
      </c>
      <c r="AV153">
        <v>1.5212441910036414</v>
      </c>
      <c r="AW153">
        <v>-1</v>
      </c>
    </row>
    <row r="154" spans="1:49" x14ac:dyDescent="0.35">
      <c r="A154" t="str">
        <f t="shared" si="2"/>
        <v>RIDGEVIF0.5</v>
      </c>
      <c r="B154" t="s">
        <v>375</v>
      </c>
      <c r="C154" t="s">
        <v>378</v>
      </c>
      <c r="D154" t="s">
        <v>28</v>
      </c>
      <c r="E154">
        <v>0.50000000000000022</v>
      </c>
      <c r="I154">
        <v>0.23134334118569286</v>
      </c>
      <c r="J154">
        <v>0.38201379469329561</v>
      </c>
      <c r="K154">
        <v>0.32121477603989068</v>
      </c>
      <c r="L154">
        <v>0.29783534095338049</v>
      </c>
      <c r="M154">
        <v>0.3136773293154691</v>
      </c>
      <c r="N154">
        <v>0.43903845325116625</v>
      </c>
      <c r="O154">
        <v>0.35332105762328947</v>
      </c>
      <c r="P154">
        <v>0.43305199908978664</v>
      </c>
      <c r="Q154">
        <v>0.46768788072196299</v>
      </c>
      <c r="R154">
        <v>0.30490472434157084</v>
      </c>
      <c r="S154">
        <v>0.20750894183550811</v>
      </c>
      <c r="T154">
        <v>0.45812402538852826</v>
      </c>
      <c r="U154">
        <v>0.3188967043893931</v>
      </c>
      <c r="V154">
        <v>0.38161081468641345</v>
      </c>
      <c r="W154">
        <v>0.36572660969026793</v>
      </c>
      <c r="X154">
        <v>0.11023850469241039</v>
      </c>
      <c r="Y154">
        <v>0.15592078661614356</v>
      </c>
      <c r="Z154">
        <v>0.3858761698072099</v>
      </c>
      <c r="AA154">
        <v>0.39055379325018585</v>
      </c>
      <c r="AB154">
        <v>0.39564752477311377</v>
      </c>
      <c r="AC154">
        <v>0.40008817121873114</v>
      </c>
      <c r="AD154">
        <v>0.40319585340377401</v>
      </c>
      <c r="AE154">
        <v>0.40557600042213332</v>
      </c>
      <c r="AF154">
        <v>0.40837843561636794</v>
      </c>
      <c r="AG154">
        <v>0.41073078286091019</v>
      </c>
      <c r="AH154">
        <v>0.41082339227048181</v>
      </c>
      <c r="AI154">
        <v>0.41402495550801433</v>
      </c>
      <c r="AJ154">
        <v>0.41727806197824052</v>
      </c>
      <c r="AK154">
        <v>0.41637375899665169</v>
      </c>
      <c r="AL154">
        <v>0.41829675508575004</v>
      </c>
      <c r="AM154">
        <v>0.42107843999665678</v>
      </c>
      <c r="AN154">
        <v>0.42246802209628326</v>
      </c>
      <c r="AO154">
        <v>0.42320223393485401</v>
      </c>
      <c r="AP154">
        <v>0.42302913182883134</v>
      </c>
      <c r="AQ154">
        <v>0.4228048199082784</v>
      </c>
      <c r="AR154">
        <v>0.42265598620503453</v>
      </c>
      <c r="AS154">
        <v>0.42174385062576797</v>
      </c>
      <c r="AT154">
        <v>0.41659364998257986</v>
      </c>
      <c r="AU154">
        <v>0.41618407824319892</v>
      </c>
      <c r="AV154">
        <v>0.41867772724090047</v>
      </c>
      <c r="AW154">
        <v>-1</v>
      </c>
    </row>
    <row r="155" spans="1:49" x14ac:dyDescent="0.35">
      <c r="A155" t="str">
        <f t="shared" si="2"/>
        <v>RIDGE0.5</v>
      </c>
      <c r="B155" t="s">
        <v>375</v>
      </c>
      <c r="C155" t="s">
        <v>379</v>
      </c>
      <c r="D155" t="s">
        <v>28</v>
      </c>
      <c r="E155">
        <v>0.50000000000000022</v>
      </c>
      <c r="G155">
        <v>33.190005057578389</v>
      </c>
      <c r="H155">
        <v>-9.3823626085951481</v>
      </c>
      <c r="I155">
        <v>0.18760485977103805</v>
      </c>
      <c r="J155">
        <v>2.4903398910510301E-4</v>
      </c>
      <c r="K155">
        <v>0.41008436593610753</v>
      </c>
      <c r="L155">
        <v>9.9606685510055776E-2</v>
      </c>
      <c r="M155">
        <v>5.8918845796618394E-3</v>
      </c>
      <c r="N155">
        <v>2.5463001687783624E-3</v>
      </c>
      <c r="O155">
        <v>8.9977073632917506</v>
      </c>
      <c r="P155">
        <v>1.039651145915902E-2</v>
      </c>
      <c r="Q155">
        <v>1.2442499346993257</v>
      </c>
      <c r="R155">
        <v>5.2494725070000595E-2</v>
      </c>
      <c r="S155">
        <v>0.63536353512463761</v>
      </c>
      <c r="T155">
        <v>0.31149533792346518</v>
      </c>
      <c r="U155">
        <v>3.6970202927830001E-2</v>
      </c>
      <c r="V155">
        <v>0.13821948336868037</v>
      </c>
      <c r="W155">
        <v>0.17106164825810347</v>
      </c>
      <c r="X155">
        <v>1.4829418444437775E-2</v>
      </c>
      <c r="Y155">
        <v>2.6469475557083775E-3</v>
      </c>
      <c r="Z155">
        <v>0.28322695132678677</v>
      </c>
      <c r="AA155">
        <v>2.8217217112928878</v>
      </c>
      <c r="AB155">
        <v>0.31003666058855378</v>
      </c>
      <c r="AC155">
        <v>-1.0377196578278003</v>
      </c>
      <c r="AD155">
        <v>0.42525785937696625</v>
      </c>
      <c r="AE155">
        <v>2.4109757083449632</v>
      </c>
      <c r="AF155">
        <v>-1.1266320895559192</v>
      </c>
      <c r="AG155">
        <v>0.97999544151936702</v>
      </c>
      <c r="AH155">
        <v>-3.6402706484342269</v>
      </c>
      <c r="AI155">
        <v>-4.909343958110564</v>
      </c>
      <c r="AJ155">
        <v>3.1353739159311416</v>
      </c>
      <c r="AK155">
        <v>1.7977567754170001</v>
      </c>
      <c r="AL155">
        <v>2.6072727777213753</v>
      </c>
      <c r="AM155">
        <v>5.8803291688937698</v>
      </c>
      <c r="AN155">
        <v>-0.91050255039571015</v>
      </c>
      <c r="AO155">
        <v>-1.2597397832122113</v>
      </c>
      <c r="AP155">
        <v>-3.3558860687494616</v>
      </c>
      <c r="AQ155">
        <v>-4.9358400002223295</v>
      </c>
      <c r="AR155">
        <v>-3.3453625333739767</v>
      </c>
      <c r="AS155">
        <v>-5.9597164941834642</v>
      </c>
      <c r="AT155">
        <v>-5.5406178649983815</v>
      </c>
      <c r="AU155">
        <v>-6.2644891614297258</v>
      </c>
      <c r="AV155">
        <v>-5.5345850506017049</v>
      </c>
      <c r="AW155">
        <v>-1</v>
      </c>
    </row>
    <row r="156" spans="1:49" x14ac:dyDescent="0.35">
      <c r="A156" t="str">
        <f t="shared" si="2"/>
        <v>RIDGESEB0.5</v>
      </c>
      <c r="B156" t="s">
        <v>375</v>
      </c>
      <c r="C156" t="s">
        <v>380</v>
      </c>
      <c r="D156" t="s">
        <v>28</v>
      </c>
      <c r="E156">
        <v>0.50000000000000022</v>
      </c>
      <c r="G156">
        <v>33.190005057578389</v>
      </c>
      <c r="H156">
        <v>0.81485449280020683</v>
      </c>
      <c r="I156">
        <v>1.5747678032909716E-3</v>
      </c>
      <c r="J156">
        <v>1.9204284837106217E-5</v>
      </c>
      <c r="K156">
        <v>6.1356900172705418E-3</v>
      </c>
      <c r="L156">
        <v>1.5579527971682227E-3</v>
      </c>
      <c r="M156">
        <v>3.0854515694517937E-4</v>
      </c>
      <c r="N156">
        <v>2.496009625744539E-4</v>
      </c>
      <c r="O156">
        <v>0.24858983085959979</v>
      </c>
      <c r="P156">
        <v>3.0418427712641593E-4</v>
      </c>
      <c r="Q156">
        <v>5.9495007694525481E-2</v>
      </c>
      <c r="R156">
        <v>9.9553577700206282E-4</v>
      </c>
      <c r="S156">
        <v>1.1872512605372093E-2</v>
      </c>
      <c r="T156">
        <v>1.3791409103886034E-2</v>
      </c>
      <c r="U156">
        <v>8.5920931902263859E-4</v>
      </c>
      <c r="V156">
        <v>6.6626093275230771E-3</v>
      </c>
      <c r="W156">
        <v>3.5965387631145787E-3</v>
      </c>
      <c r="X156">
        <v>2.2424119951608559E-2</v>
      </c>
      <c r="Y156">
        <v>1.0356197643456263E-3</v>
      </c>
      <c r="Z156">
        <v>1.4533270389243576</v>
      </c>
      <c r="AA156">
        <v>1.4621091810372535</v>
      </c>
      <c r="AB156">
        <v>1.471612948948261</v>
      </c>
      <c r="AC156">
        <v>1.4798484085965737</v>
      </c>
      <c r="AD156">
        <v>1.4855846473859462</v>
      </c>
      <c r="AE156">
        <v>1.4899630492053042</v>
      </c>
      <c r="AF156">
        <v>1.4951018354265495</v>
      </c>
      <c r="AG156">
        <v>1.4994017056506663</v>
      </c>
      <c r="AH156">
        <v>1.4995707347155249</v>
      </c>
      <c r="AI156">
        <v>1.5054025025225961</v>
      </c>
      <c r="AJ156">
        <v>1.5113051086802478</v>
      </c>
      <c r="AK156">
        <v>1.5096666101683081</v>
      </c>
      <c r="AL156">
        <v>1.5131487445679086</v>
      </c>
      <c r="AM156">
        <v>1.5181716481501224</v>
      </c>
      <c r="AN156">
        <v>1.5206746100012687</v>
      </c>
      <c r="AO156">
        <v>1.5219954349758555</v>
      </c>
      <c r="AP156">
        <v>1.521684132789441</v>
      </c>
      <c r="AQ156">
        <v>1.5212806414875768</v>
      </c>
      <c r="AR156">
        <v>1.5210128610011464</v>
      </c>
      <c r="AS156">
        <v>1.5193707225678874</v>
      </c>
      <c r="AT156">
        <v>1.5100651922782979</v>
      </c>
      <c r="AU156">
        <v>1.5093227036254093</v>
      </c>
      <c r="AV156">
        <v>1.5138376530206648</v>
      </c>
      <c r="AW156">
        <v>-1</v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6CD2-F550-4F04-B355-62570CA51822}">
  <sheetPr>
    <tabColor theme="9" tint="0.59999389629810485"/>
  </sheetPr>
  <dimension ref="B1:AC72"/>
  <sheetViews>
    <sheetView showGridLines="0" zoomScale="70" zoomScaleNormal="70" workbookViewId="0">
      <pane xSplit="5" ySplit="4" topLeftCell="M5" activePane="bottomRight" state="frozen"/>
      <selection activeCell="E20" sqref="E20:Q21"/>
      <selection pane="topRight" activeCell="E20" sqref="E20:Q21"/>
      <selection pane="bottomLeft" activeCell="E20" sqref="E20:Q21"/>
      <selection pane="bottomRight" activeCell="M5" sqref="M5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/>
      <c r="E2" s="1"/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9'!$D5,Controls!$J$4:$J$100,0)),"-")</f>
        <v>16</v>
      </c>
      <c r="C5" s="364" t="str">
        <f>IFERROR(INDEX(Controls!$F$4:$F200,MATCH('Model 9'!$E5,Controls!$G$4:$G$200,0)),"-")</f>
        <v>No Ad &amp; Tf</v>
      </c>
      <c r="D5" s="346" t="str">
        <f>IFERROR(INDEX(Controls!$H$4:$H$200,MATCH('Model 9'!$E5,Controls!$G$4:$G$200,0)),"-")</f>
        <v>Intercept</v>
      </c>
      <c r="E5" s="28" t="s">
        <v>6</v>
      </c>
      <c r="F5" s="29"/>
      <c r="G5" s="30">
        <v>17.016476897096055</v>
      </c>
      <c r="H5" s="30">
        <v>32.268278347401349</v>
      </c>
      <c r="I5" s="30">
        <v>0.52734381158784194</v>
      </c>
      <c r="J5" s="31">
        <v>0.59797824770008678</v>
      </c>
      <c r="K5" s="30">
        <v>0</v>
      </c>
      <c r="L5" s="32">
        <f>INDEX(Controls!$X$3:$X$200,MATCH('Model 9'!$E5,Controls!$W$3:$W$200,0))</f>
        <v>5040</v>
      </c>
      <c r="M5" s="32">
        <v>493920.30199999973</v>
      </c>
      <c r="N5" s="32">
        <f>INDEX(Controls!$AA$3:$AA$200,MATCH('Model 9'!$E5,Controls!$Z$3:$Z$200,0))</f>
        <v>2520</v>
      </c>
      <c r="O5" s="32">
        <v>253584.23500000039</v>
      </c>
      <c r="P5" s="33">
        <f>IFERROR(G5*L5/M5,"-")</f>
        <v>0.17363741319012266</v>
      </c>
      <c r="Q5" s="379">
        <f>IFERROR(G5*N5/O5,"-")</f>
        <v>0.16910168639104081</v>
      </c>
      <c r="R5" s="306">
        <f>IFERROR(G5*N5,"-")</f>
        <v>42881.521780682058</v>
      </c>
      <c r="S5" s="307">
        <f>IFERROR($Q5*$O5*Controls!$C$5,"-")</f>
        <v>26672306.547584239</v>
      </c>
      <c r="T5" s="307" t="str">
        <f>IFERROR(INDEX('Vendor Level Info'!$I$4:$I$50,MATCH(SUBSTITUTE(SUBSTITUTE('Model 9'!$D5,"_pre",""),"_post",""),'Vendor Level Info'!$F$4:$F$50,0)),"-")</f>
        <v>-</v>
      </c>
      <c r="U5" s="377">
        <f>IFERROR(S5/$T5,0)</f>
        <v>0</v>
      </c>
      <c r="V5" s="307">
        <f>IFERROR($Q5*$O5*Controls!$C$4,"-")</f>
        <v>22641443.500200126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9'!$D5,'Vendor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9'!$D6,Controls!$J$4:$J$100,0)),"-")</f>
        <v>17</v>
      </c>
      <c r="C6" s="365" t="str">
        <f>IFERROR(INDEX(Controls!$F$4:$F201,MATCH('Model 9'!$E6,Controls!$G$4:$G$200,0)),"-")</f>
        <v>No Ad &amp; Tf</v>
      </c>
      <c r="D6" s="342" t="str">
        <f>IFERROR(INDEX(Controls!$H$4:$H$200,MATCH('Model 9'!$E6,Controls!$G$4:$G$200,0)),"-")</f>
        <v>RTIME</v>
      </c>
      <c r="E6" s="11" t="s">
        <v>8</v>
      </c>
      <c r="F6" s="12"/>
      <c r="G6" s="13">
        <v>-0.63012662682734222</v>
      </c>
      <c r="H6" s="13">
        <v>1.3739260372353064</v>
      </c>
      <c r="I6" s="13">
        <v>-0.45863213138846948</v>
      </c>
      <c r="J6" s="23">
        <v>0.64651828870616113</v>
      </c>
      <c r="K6" s="13">
        <v>3019.6062036839867</v>
      </c>
      <c r="L6" s="25">
        <f>INDEX(Controls!$X$3:$X$200,MATCH('Model 9'!$E6,Controls!$W$3:$W$200,0))</f>
        <v>63000</v>
      </c>
      <c r="M6" s="25">
        <v>493920.30199999973</v>
      </c>
      <c r="N6" s="25">
        <f>INDEX(Controls!$AA$3:$AA$200,MATCH('Model 9'!$E6,Controls!$Z$3:$Z$200,0))</f>
        <v>18900</v>
      </c>
      <c r="O6" s="25">
        <v>253584.23500000039</v>
      </c>
      <c r="P6" s="14">
        <f t="shared" ref="P6:P32" si="0">IFERROR(G6*L6/M6,"-")</f>
        <v>-8.0373245095162305E-2</v>
      </c>
      <c r="Q6" s="5">
        <f t="shared" ref="Q6:Q44" si="1">IFERROR(G6*N6/O6,"-")</f>
        <v>-4.6964249362886255E-2</v>
      </c>
      <c r="R6" s="62">
        <f t="shared" ref="R6:R69" si="2">IFERROR(G6*N6,"-")</f>
        <v>-11909.393247036767</v>
      </c>
      <c r="S6" s="27">
        <f>IFERROR($Q6*$O6*Controls!$C$5,"-")</f>
        <v>-7407642.5996568697</v>
      </c>
      <c r="T6" s="27" t="str">
        <f>IFERROR(INDEX('Vendor Level Info'!$I$4:$I$50,MATCH(SUBSTITUTE(SUBSTITUTE('Model 9'!$D6,"_pre",""),"_post",""),'Vendor Level Info'!$F$4:$F$50,0)),"-")</f>
        <v>-</v>
      </c>
      <c r="U6" s="375">
        <f t="shared" ref="U6:U69" si="3">IFERROR(S6/$T6,0)</f>
        <v>0</v>
      </c>
      <c r="V6" s="27">
        <f>IFERROR($Q6*$O6*Controls!$C$4,"-")</f>
        <v>-6288159.6344354134</v>
      </c>
      <c r="W6" s="27">
        <f>IFERROR($T6*(1-Controls!$C$6),0)</f>
        <v>0</v>
      </c>
      <c r="X6" s="77" t="str">
        <f t="shared" ref="X6:X69" si="4">IFERROR(V6/W6,"-")</f>
        <v>-</v>
      </c>
      <c r="Y6" s="77" t="str">
        <f>IFERROR(R6/INDEX('Vendor Level Info'!$N$4:$N$300,MATCH('Model 9'!$D6,'Vendor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9'!$D7,Controls!$J$4:$J$100,0)),"-")</f>
        <v>18</v>
      </c>
      <c r="C7" s="365" t="str">
        <f>IFERROR(INDEX(Controls!$F$4:$F202,MATCH('Model 9'!$E7,Controls!$G$4:$G$200,0)),"-")</f>
        <v>No Ad &amp; Tf</v>
      </c>
      <c r="D7" s="342" t="str">
        <f>IFERROR(INDEX(Controls!$H$4:$H$200,MATCH('Model 9'!$E7,Controls!$G$4:$G$200,0)),"-")</f>
        <v>T1</v>
      </c>
      <c r="E7" s="11" t="s">
        <v>33</v>
      </c>
      <c r="F7" s="12"/>
      <c r="G7" s="13">
        <v>-16.778448255788312</v>
      </c>
      <c r="H7" s="13">
        <v>30.900311602093762</v>
      </c>
      <c r="I7" s="13">
        <v>-0.54298637734939303</v>
      </c>
      <c r="J7" s="23">
        <v>0.58716338046934546</v>
      </c>
      <c r="K7" s="13">
        <v>1272.8231713580481</v>
      </c>
      <c r="L7" s="25">
        <f>INDEX(Controls!$X$3:$X$200,MATCH('Model 9'!$E7,Controls!$W$3:$W$200,0))</f>
        <v>210</v>
      </c>
      <c r="M7" s="25">
        <v>493920.30199999973</v>
      </c>
      <c r="N7" s="25">
        <f>INDEX(Controls!$AA$3:$AA$200,MATCH('Model 9'!$E7,Controls!$Z$3:$Z$200,0))</f>
        <v>0</v>
      </c>
      <c r="O7" s="25">
        <v>253584.23500000039</v>
      </c>
      <c r="P7" s="14">
        <f t="shared" si="0"/>
        <v>-7.1336896245166844E-3</v>
      </c>
      <c r="Q7" s="5">
        <f t="shared" si="1"/>
        <v>0</v>
      </c>
      <c r="R7" s="62">
        <f t="shared" si="2"/>
        <v>0</v>
      </c>
      <c r="S7" s="27">
        <f>IFERROR($Q7*$O7*Controls!$C$5,"-")</f>
        <v>0</v>
      </c>
      <c r="T7" s="27" t="str">
        <f>IFERROR(INDEX('Vendor Level Info'!$I$4:$I$50,MATCH(SUBSTITUTE(SUBSTITUTE('Model 9'!$D7,"_pre",""),"_post",""),'Vendor Level Info'!$F$4:$F$50,0)),"-")</f>
        <v>-</v>
      </c>
      <c r="U7" s="375">
        <f t="shared" si="3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4"/>
        <v>-</v>
      </c>
      <c r="Y7" s="77" t="str">
        <f>IFERROR(R7/INDEX('Vendor Level Info'!$N$4:$N$300,MATCH('Model 9'!$D7,'Vendor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9'!$D8,Controls!$J$4:$J$100,0)),"-")</f>
        <v>27</v>
      </c>
      <c r="C8" s="365" t="str">
        <f>IFERROR(INDEX(Controls!$F$4:$F203,MATCH('Model 9'!$E8,Controls!$G$4:$G$200,0)),"-")</f>
        <v>No Ad &amp; Tf</v>
      </c>
      <c r="D8" s="342" t="str">
        <f>IFERROR(INDEX(Controls!$H$4:$H$200,MATCH('Model 9'!$E8,Controls!$G$4:$G$200,0)),"-")</f>
        <v>T10</v>
      </c>
      <c r="E8" s="11" t="s">
        <v>42</v>
      </c>
      <c r="F8" s="12"/>
      <c r="G8" s="13">
        <v>-11.816207317446207</v>
      </c>
      <c r="H8" s="13">
        <v>18.549963708021199</v>
      </c>
      <c r="I8" s="13">
        <v>-0.63699355445837091</v>
      </c>
      <c r="J8" s="23">
        <v>0.52415819915376649</v>
      </c>
      <c r="K8" s="13">
        <v>458.69972908118331</v>
      </c>
      <c r="L8" s="25">
        <f>INDEX(Controls!$X$3:$X$200,MATCH('Model 9'!$E8,Controls!$W$3:$W$200,0))</f>
        <v>210</v>
      </c>
      <c r="M8" s="25">
        <v>493920.30199999973</v>
      </c>
      <c r="N8" s="25">
        <f>INDEX(Controls!$AA$3:$AA$200,MATCH('Model 9'!$E8,Controls!$Z$3:$Z$200,0))</f>
        <v>210</v>
      </c>
      <c r="O8" s="25">
        <v>253584.23500000039</v>
      </c>
      <c r="P8" s="14">
        <f t="shared" si="0"/>
        <v>-5.0238945971969881E-3</v>
      </c>
      <c r="Q8" s="5">
        <f t="shared" si="1"/>
        <v>-9.7853225641716234E-3</v>
      </c>
      <c r="R8" s="62">
        <f t="shared" si="2"/>
        <v>-2481.4035366637036</v>
      </c>
      <c r="S8" s="27">
        <f>IFERROR($Q8*$O8*Controls!$C$5,"-")</f>
        <v>-1543432.9998048237</v>
      </c>
      <c r="T8" s="27" t="str">
        <f>IFERROR(INDEX('Vendor Level Info'!$I$4:$I$50,MATCH(SUBSTITUTE(SUBSTITUTE('Model 9'!$D8,"_pre",""),"_post",""),'Vendor Level Info'!$F$4:$F$50,0)),"-")</f>
        <v>-</v>
      </c>
      <c r="U8" s="375">
        <f t="shared" si="3"/>
        <v>0</v>
      </c>
      <c r="V8" s="27">
        <f>IFERROR($Q8*$O8*Controls!$C$4,"-")</f>
        <v>-1310181.0673584356</v>
      </c>
      <c r="W8" s="27">
        <f>IFERROR($T8*(1-Controls!$C$6),0)</f>
        <v>0</v>
      </c>
      <c r="X8" s="77" t="str">
        <f t="shared" si="4"/>
        <v>-</v>
      </c>
      <c r="Y8" s="77" t="str">
        <f>IFERROR(R8/INDEX('Vendor Level Info'!$N$4:$N$300,MATCH('Model 9'!$D8,'Vendor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9'!$D9,Controls!$J$4:$J$100,0)),"-")</f>
        <v>28</v>
      </c>
      <c r="C9" s="365" t="str">
        <f>IFERROR(INDEX(Controls!$F$4:$F204,MATCH('Model 9'!$E9,Controls!$G$4:$G$200,0)),"-")</f>
        <v>No Ad &amp; Tf</v>
      </c>
      <c r="D9" s="342" t="str">
        <f>IFERROR(INDEX(Controls!$H$4:$H$200,MATCH('Model 9'!$E9,Controls!$G$4:$G$200,0)),"-")</f>
        <v>T11</v>
      </c>
      <c r="E9" s="11" t="s">
        <v>43</v>
      </c>
      <c r="F9" s="12"/>
      <c r="G9" s="13">
        <v>-9.2624133664866175</v>
      </c>
      <c r="H9" s="13">
        <v>17.205367056841027</v>
      </c>
      <c r="I9" s="13">
        <v>-0.53834442101040725</v>
      </c>
      <c r="J9" s="23">
        <v>0.59036324806807561</v>
      </c>
      <c r="K9" s="13">
        <v>394.6119561026743</v>
      </c>
      <c r="L9" s="25">
        <f>INDEX(Controls!$X$3:$X$200,MATCH('Model 9'!$E9,Controls!$W$3:$W$200,0))</f>
        <v>210</v>
      </c>
      <c r="M9" s="25">
        <v>493920.30199999973</v>
      </c>
      <c r="N9" s="25">
        <f>INDEX(Controls!$AA$3:$AA$200,MATCH('Model 9'!$E9,Controls!$Z$3:$Z$200,0))</f>
        <v>210</v>
      </c>
      <c r="O9" s="25">
        <v>253584.23500000039</v>
      </c>
      <c r="P9" s="14">
        <f t="shared" si="0"/>
        <v>-3.9380985132338028E-3</v>
      </c>
      <c r="Q9" s="5">
        <f t="shared" si="1"/>
        <v>-7.6704563553100479E-3</v>
      </c>
      <c r="R9" s="62">
        <f t="shared" si="2"/>
        <v>-1945.1068069621897</v>
      </c>
      <c r="S9" s="27">
        <f>IFERROR($Q9*$O9*Controls!$C$5,"-")</f>
        <v>-1209856.433930482</v>
      </c>
      <c r="T9" s="27" t="str">
        <f>IFERROR(INDEX('Vendor Level Info'!$I$4:$I$50,MATCH(SUBSTITUTE(SUBSTITUTE('Model 9'!$D9,"_pre",""),"_post",""),'Vendor Level Info'!$F$4:$F$50,0)),"-")</f>
        <v>-</v>
      </c>
      <c r="U9" s="375">
        <f t="shared" si="3"/>
        <v>0</v>
      </c>
      <c r="V9" s="27">
        <f>IFERROR($Q9*$O9*Controls!$C$4,"-")</f>
        <v>-1027016.3940760362</v>
      </c>
      <c r="W9" s="27">
        <f>IFERROR($T9*(1-Controls!$C$6),0)</f>
        <v>0</v>
      </c>
      <c r="X9" s="77" t="str">
        <f t="shared" si="4"/>
        <v>-</v>
      </c>
      <c r="Y9" s="77" t="str">
        <f>IFERROR(R9/INDEX('Vendor Level Info'!$N$4:$N$300,MATCH('Model 9'!$D9,'Vendor Level Info'!$M$4:$M$300,0)),"-")</f>
        <v>-</v>
      </c>
    </row>
    <row r="10" spans="2:29" x14ac:dyDescent="0.35">
      <c r="B10" s="341">
        <f>IFERROR(INDEX(Controls!$L$4:$L$100,MATCH('Model 9'!$D10,Controls!$J$4:$J$100,0)),"-")</f>
        <v>29</v>
      </c>
      <c r="C10" s="365" t="str">
        <f>IFERROR(INDEX(Controls!$F$4:$F205,MATCH('Model 9'!$E10,Controls!$G$4:$G$200,0)),"-")</f>
        <v>No Ad &amp; Tf</v>
      </c>
      <c r="D10" s="342" t="str">
        <f>IFERROR(INDEX(Controls!$H$4:$H$200,MATCH('Model 9'!$E10,Controls!$G$4:$G$200,0)),"-")</f>
        <v>T12</v>
      </c>
      <c r="E10" s="11" t="s">
        <v>44</v>
      </c>
      <c r="F10" s="12"/>
      <c r="G10" s="13">
        <v>-17.438660343963917</v>
      </c>
      <c r="H10" s="13">
        <v>15.814864988841006</v>
      </c>
      <c r="I10" s="13">
        <v>-1.1026752587688016</v>
      </c>
      <c r="J10" s="23">
        <v>0.27022127499773585</v>
      </c>
      <c r="K10" s="13">
        <v>333.40593959839214</v>
      </c>
      <c r="L10" s="25">
        <f>INDEX(Controls!$X$3:$X$200,MATCH('Model 9'!$E10,Controls!$W$3:$W$200,0))</f>
        <v>210</v>
      </c>
      <c r="M10" s="25">
        <v>493920.30199999973</v>
      </c>
      <c r="N10" s="25">
        <f>INDEX(Controls!$AA$3:$AA$200,MATCH('Model 9'!$E10,Controls!$Z$3:$Z$200,0))</f>
        <v>210</v>
      </c>
      <c r="O10" s="25">
        <v>253584.23500000039</v>
      </c>
      <c r="P10" s="14">
        <f t="shared" si="0"/>
        <v>-7.4143918713275017E-3</v>
      </c>
      <c r="Q10" s="5">
        <f t="shared" si="1"/>
        <v>-1.4441428790841107E-2</v>
      </c>
      <c r="R10" s="62">
        <f t="shared" si="2"/>
        <v>-3662.1186722324228</v>
      </c>
      <c r="S10" s="27">
        <f>IFERROR($Q10*$O10*Controls!$C$5,"-")</f>
        <v>-2277837.814128567</v>
      </c>
      <c r="T10" s="27" t="str">
        <f>IFERROR(INDEX('Vendor Level Info'!$I$4:$I$50,MATCH(SUBSTITUTE(SUBSTITUTE('Model 9'!$D10,"_pre",""),"_post",""),'Vendor Level Info'!$F$4:$F$50,0)),"-")</f>
        <v>-</v>
      </c>
      <c r="U10" s="375">
        <f t="shared" si="3"/>
        <v>0</v>
      </c>
      <c r="V10" s="27">
        <f>IFERROR($Q10*$O10*Controls!$C$4,"-")</f>
        <v>-1933598.6589387192</v>
      </c>
      <c r="W10" s="27">
        <f>IFERROR($T10*(1-Controls!$C$6),0)</f>
        <v>0</v>
      </c>
      <c r="X10" s="77" t="str">
        <f t="shared" si="4"/>
        <v>-</v>
      </c>
      <c r="Y10" s="77" t="str">
        <f>IFERROR(R10/INDEX('Vendor Level Info'!$N$4:$N$300,MATCH('Model 9'!$D10,'Vendor Level Info'!$M$4:$M$300,0)),"-")</f>
        <v>-</v>
      </c>
    </row>
    <row r="11" spans="2:29" x14ac:dyDescent="0.35">
      <c r="B11" s="341">
        <f>IFERROR(INDEX(Controls!$L$4:$L$100,MATCH('Model 9'!$D11,Controls!$J$4:$J$100,0)),"-")</f>
        <v>30</v>
      </c>
      <c r="C11" s="365" t="str">
        <f>IFERROR(INDEX(Controls!$F$4:$F206,MATCH('Model 9'!$E11,Controls!$G$4:$G$200,0)),"-")</f>
        <v>No Ad &amp; Tf</v>
      </c>
      <c r="D11" s="342" t="str">
        <f>IFERROR(INDEX(Controls!$H$4:$H$200,MATCH('Model 9'!$E11,Controls!$G$4:$G$200,0)),"-")</f>
        <v>T13</v>
      </c>
      <c r="E11" s="11" t="s">
        <v>45</v>
      </c>
      <c r="F11" s="12"/>
      <c r="G11" s="13">
        <v>-18.120924826396656</v>
      </c>
      <c r="H11" s="13">
        <v>14.436488027985233</v>
      </c>
      <c r="I11" s="13">
        <v>-1.2552169746041502</v>
      </c>
      <c r="J11" s="23">
        <v>0.2094586542014234</v>
      </c>
      <c r="K11" s="13">
        <v>277.82125264892886</v>
      </c>
      <c r="L11" s="25">
        <f>INDEX(Controls!$X$3:$X$200,MATCH('Model 9'!$E11,Controls!$W$3:$W$200,0))</f>
        <v>210</v>
      </c>
      <c r="M11" s="25">
        <v>493920.30199999973</v>
      </c>
      <c r="N11" s="25">
        <f>INDEX(Controls!$AA$3:$AA$200,MATCH('Model 9'!$E11,Controls!$Z$3:$Z$200,0))</f>
        <v>210</v>
      </c>
      <c r="O11" s="25">
        <v>253584.23500000039</v>
      </c>
      <c r="P11" s="14">
        <f t="shared" si="0"/>
        <v>-7.7044701303719647E-3</v>
      </c>
      <c r="Q11" s="5">
        <f t="shared" si="1"/>
        <v>-1.5006430559625649E-2</v>
      </c>
      <c r="R11" s="62">
        <f t="shared" si="2"/>
        <v>-3805.3942135432981</v>
      </c>
      <c r="S11" s="27">
        <f>IFERROR($Q11*$O11*Controls!$C$5,"-")</f>
        <v>-2366955.2008239315</v>
      </c>
      <c r="T11" s="27" t="str">
        <f>IFERROR(INDEX('Vendor Level Info'!$I$4:$I$50,MATCH(SUBSTITUTE(SUBSTITUTE('Model 9'!$D11,"_pre",""),"_post",""),'Vendor Level Info'!$F$4:$F$50,0)),"-")</f>
        <v>-</v>
      </c>
      <c r="U11" s="375">
        <f t="shared" si="3"/>
        <v>0</v>
      </c>
      <c r="V11" s="27">
        <f>IFERROR($Q11*$O11*Controls!$C$4,"-")</f>
        <v>-2009248.1447508615</v>
      </c>
      <c r="W11" s="27">
        <f>IFERROR($T11*(1-Controls!$C$6),0)</f>
        <v>0</v>
      </c>
      <c r="X11" s="77" t="str">
        <f t="shared" si="4"/>
        <v>-</v>
      </c>
      <c r="Y11" s="77" t="str">
        <f>IFERROR(R11/INDEX('Vendor Level Info'!$N$4:$N$300,MATCH('Model 9'!$D11,'Vendor Level Info'!$M$4:$M$300,0)),"-")</f>
        <v>-</v>
      </c>
    </row>
    <row r="12" spans="2:29" x14ac:dyDescent="0.35">
      <c r="B12" s="341">
        <f>IFERROR(INDEX(Controls!$L$4:$L$100,MATCH('Model 9'!$D12,Controls!$J$4:$J$100,0)),"-")</f>
        <v>31</v>
      </c>
      <c r="C12" s="365" t="str">
        <f>IFERROR(INDEX(Controls!$F$4:$F207,MATCH('Model 9'!$E12,Controls!$G$4:$G$200,0)),"-")</f>
        <v>No Ad &amp; Tf</v>
      </c>
      <c r="D12" s="342" t="str">
        <f>IFERROR(INDEX(Controls!$H$4:$H$200,MATCH('Model 9'!$E12,Controls!$G$4:$G$200,0)),"-")</f>
        <v>T14</v>
      </c>
      <c r="E12" s="11" t="s">
        <v>46</v>
      </c>
      <c r="F12" s="12"/>
      <c r="G12" s="13">
        <v>-6.4487062425577459</v>
      </c>
      <c r="H12" s="13">
        <v>13.105756777323609</v>
      </c>
      <c r="I12" s="13">
        <v>-0.49205142077073305</v>
      </c>
      <c r="J12" s="23">
        <v>0.62270459080628759</v>
      </c>
      <c r="K12" s="13">
        <v>228.96366215460381</v>
      </c>
      <c r="L12" s="25">
        <f>INDEX(Controls!$X$3:$X$200,MATCH('Model 9'!$E12,Controls!$W$3:$W$200,0))</f>
        <v>210</v>
      </c>
      <c r="M12" s="25">
        <v>493920.30199999973</v>
      </c>
      <c r="N12" s="25">
        <f>INDEX(Controls!$AA$3:$AA$200,MATCH('Model 9'!$E12,Controls!$Z$3:$Z$200,0))</f>
        <v>0</v>
      </c>
      <c r="O12" s="25">
        <v>253584.23500000039</v>
      </c>
      <c r="P12" s="14">
        <f t="shared" si="0"/>
        <v>-2.7417951954060949E-3</v>
      </c>
      <c r="Q12" s="5">
        <f t="shared" si="1"/>
        <v>0</v>
      </c>
      <c r="R12" s="62">
        <f t="shared" si="2"/>
        <v>0</v>
      </c>
      <c r="S12" s="27">
        <f>IFERROR($Q12*$O12*Controls!$C$5,"-")</f>
        <v>0</v>
      </c>
      <c r="T12" s="27" t="str">
        <f>IFERROR(INDEX('Vendor Level Info'!$I$4:$I$50,MATCH(SUBSTITUTE(SUBSTITUTE('Model 9'!$D12,"_pre",""),"_post",""),'Vendor Level Info'!$F$4:$F$50,0)),"-")</f>
        <v>-</v>
      </c>
      <c r="U12" s="375">
        <f t="shared" si="3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4"/>
        <v>-</v>
      </c>
      <c r="Y12" s="77" t="str">
        <f>IFERROR(R12/INDEX('Vendor Level Info'!$N$4:$N$300,MATCH('Model 9'!$D12,'Vendor Level Info'!$M$4:$M$300,0)),"-")</f>
        <v>-</v>
      </c>
    </row>
    <row r="13" spans="2:29" x14ac:dyDescent="0.35">
      <c r="B13" s="341">
        <f>IFERROR(INDEX(Controls!$L$4:$L$100,MATCH('Model 9'!$D13,Controls!$J$4:$J$100,0)),"-")</f>
        <v>32</v>
      </c>
      <c r="C13" s="365" t="str">
        <f>IFERROR(INDEX(Controls!$F$4:$F208,MATCH('Model 9'!$E13,Controls!$G$4:$G$200,0)),"-")</f>
        <v>No Ad &amp; Tf</v>
      </c>
      <c r="D13" s="342" t="str">
        <f>IFERROR(INDEX(Controls!$H$4:$H$200,MATCH('Model 9'!$E13,Controls!$G$4:$G$200,0)),"-")</f>
        <v>T15</v>
      </c>
      <c r="E13" s="11" t="s">
        <v>47</v>
      </c>
      <c r="F13" s="12"/>
      <c r="G13" s="13">
        <v>-10.444511005143044</v>
      </c>
      <c r="H13" s="13">
        <v>11.706931465490571</v>
      </c>
      <c r="I13" s="13">
        <v>-0.89216470053926067</v>
      </c>
      <c r="J13" s="23">
        <v>0.37234758400329693</v>
      </c>
      <c r="K13" s="13">
        <v>182.69577621476824</v>
      </c>
      <c r="L13" s="25">
        <f>INDEX(Controls!$X$3:$X$200,MATCH('Model 9'!$E13,Controls!$W$3:$W$200,0))</f>
        <v>210</v>
      </c>
      <c r="M13" s="25">
        <v>493920.30199999973</v>
      </c>
      <c r="N13" s="25">
        <f>INDEX(Controls!$AA$3:$AA$200,MATCH('Model 9'!$E13,Controls!$Z$3:$Z$200,0))</f>
        <v>0</v>
      </c>
      <c r="O13" s="25">
        <v>253584.23500000039</v>
      </c>
      <c r="P13" s="14">
        <f t="shared" si="0"/>
        <v>-4.4406907393736575E-3</v>
      </c>
      <c r="Q13" s="5">
        <f t="shared" si="1"/>
        <v>0</v>
      </c>
      <c r="R13" s="62">
        <f t="shared" si="2"/>
        <v>0</v>
      </c>
      <c r="S13" s="27">
        <f>IFERROR($Q13*$O13*Controls!$C$5,"-")</f>
        <v>0</v>
      </c>
      <c r="T13" s="27" t="str">
        <f>IFERROR(INDEX('Vendor Level Info'!$I$4:$I$50,MATCH(SUBSTITUTE(SUBSTITUTE('Model 9'!$D13,"_pre",""),"_post",""),'Vendor Level Info'!$F$4:$F$50,0)),"-")</f>
        <v>-</v>
      </c>
      <c r="U13" s="375">
        <f t="shared" si="3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4"/>
        <v>-</v>
      </c>
      <c r="Y13" s="77" t="str">
        <f>IFERROR(R13/INDEX('Vendor Level Info'!$N$4:$N$300,MATCH('Model 9'!$D13,'Vendor Level Info'!$M$4:$M$300,0)),"-")</f>
        <v>-</v>
      </c>
    </row>
    <row r="14" spans="2:29" x14ac:dyDescent="0.35">
      <c r="B14" s="341">
        <f>IFERROR(INDEX(Controls!$L$4:$L$100,MATCH('Model 9'!$D14,Controls!$J$4:$J$100,0)),"-")</f>
        <v>33</v>
      </c>
      <c r="C14" s="365" t="str">
        <f>IFERROR(INDEX(Controls!$F$4:$F209,MATCH('Model 9'!$E14,Controls!$G$4:$G$200,0)),"-")</f>
        <v>No Ad &amp; Tf</v>
      </c>
      <c r="D14" s="342" t="str">
        <f>IFERROR(INDEX(Controls!$H$4:$H$200,MATCH('Model 9'!$E14,Controls!$G$4:$G$200,0)),"-")</f>
        <v>T16</v>
      </c>
      <c r="E14" s="11" t="s">
        <v>48</v>
      </c>
      <c r="F14" s="12"/>
      <c r="G14" s="13">
        <v>-6.663709221263006</v>
      </c>
      <c r="H14" s="13">
        <v>10.332640069645796</v>
      </c>
      <c r="I14" s="13">
        <v>-0.64491835352312221</v>
      </c>
      <c r="J14" s="23">
        <v>0.51900967975739676</v>
      </c>
      <c r="K14" s="13">
        <v>142.31967970425691</v>
      </c>
      <c r="L14" s="25">
        <f>INDEX(Controls!$X$3:$X$200,MATCH('Model 9'!$E14,Controls!$W$3:$W$200,0))</f>
        <v>210</v>
      </c>
      <c r="M14" s="25">
        <v>493920.30199999973</v>
      </c>
      <c r="N14" s="25">
        <f>INDEX(Controls!$AA$3:$AA$200,MATCH('Model 9'!$E14,Controls!$Z$3:$Z$200,0))</f>
        <v>0</v>
      </c>
      <c r="O14" s="25">
        <v>253584.23500000039</v>
      </c>
      <c r="P14" s="14">
        <f t="shared" si="0"/>
        <v>-2.8332079705952885E-3</v>
      </c>
      <c r="Q14" s="5">
        <f t="shared" si="1"/>
        <v>0</v>
      </c>
      <c r="R14" s="62">
        <f t="shared" si="2"/>
        <v>0</v>
      </c>
      <c r="S14" s="27">
        <f>IFERROR($Q14*$O14*Controls!$C$5,"-")</f>
        <v>0</v>
      </c>
      <c r="T14" s="27" t="str">
        <f>IFERROR(INDEX('Vendor Level Info'!$I$4:$I$50,MATCH(SUBSTITUTE(SUBSTITUTE('Model 9'!$D14,"_pre",""),"_post",""),'Vendor Level Info'!$F$4:$F$50,0)),"-")</f>
        <v>-</v>
      </c>
      <c r="U14" s="375">
        <f t="shared" si="3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4"/>
        <v>-</v>
      </c>
      <c r="Y14" s="77" t="str">
        <f>IFERROR(R14/INDEX('Vendor Level Info'!$N$4:$N$300,MATCH('Model 9'!$D14,'Vendor Level Info'!$M$4:$M$300,0)),"-")</f>
        <v>-</v>
      </c>
    </row>
    <row r="15" spans="2:29" x14ac:dyDescent="0.35">
      <c r="B15" s="341">
        <f>IFERROR(INDEX(Controls!$L$4:$L$100,MATCH('Model 9'!$D15,Controls!$J$4:$J$100,0)),"-")</f>
        <v>34</v>
      </c>
      <c r="C15" s="365" t="str">
        <f>IFERROR(INDEX(Controls!$F$4:$F210,MATCH('Model 9'!$E15,Controls!$G$4:$G$200,0)),"-")</f>
        <v>No Ad &amp; Tf</v>
      </c>
      <c r="D15" s="342" t="str">
        <f>IFERROR(INDEX(Controls!$H$4:$H$200,MATCH('Model 9'!$E15,Controls!$G$4:$G$200,0)),"-")</f>
        <v>T17</v>
      </c>
      <c r="E15" s="11" t="s">
        <v>49</v>
      </c>
      <c r="F15" s="12"/>
      <c r="G15" s="13">
        <v>-5.9780285889545333</v>
      </c>
      <c r="H15" s="13">
        <v>8.9774056325495089</v>
      </c>
      <c r="I15" s="13">
        <v>-0.66589712369461274</v>
      </c>
      <c r="J15" s="23">
        <v>0.50550757193854379</v>
      </c>
      <c r="K15" s="13">
        <v>107.4345706102698</v>
      </c>
      <c r="L15" s="25">
        <f>INDEX(Controls!$X$3:$X$200,MATCH('Model 9'!$E15,Controls!$W$3:$W$200,0))</f>
        <v>210</v>
      </c>
      <c r="M15" s="25">
        <v>493920.30199999973</v>
      </c>
      <c r="N15" s="25">
        <f>INDEX(Controls!$AA$3:$AA$200,MATCH('Model 9'!$E15,Controls!$Z$3:$Z$200,0))</f>
        <v>0</v>
      </c>
      <c r="O15" s="25">
        <v>253584.23500000039</v>
      </c>
      <c r="P15" s="14">
        <f t="shared" si="0"/>
        <v>-2.5416772677638436E-3</v>
      </c>
      <c r="Q15" s="5">
        <f t="shared" si="1"/>
        <v>0</v>
      </c>
      <c r="R15" s="62">
        <f t="shared" si="2"/>
        <v>0</v>
      </c>
      <c r="S15" s="27">
        <f>IFERROR($Q15*$O15*Controls!$C$5,"-")</f>
        <v>0</v>
      </c>
      <c r="T15" s="27" t="str">
        <f>IFERROR(INDEX('Vendor Level Info'!$I$4:$I$50,MATCH(SUBSTITUTE(SUBSTITUTE('Model 9'!$D15,"_pre",""),"_post",""),'Vendor Level Info'!$F$4:$F$50,0)),"-")</f>
        <v>-</v>
      </c>
      <c r="U15" s="375">
        <f t="shared" si="3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4"/>
        <v>-</v>
      </c>
      <c r="Y15" s="77" t="str">
        <f>IFERROR(R15/INDEX('Vendor Level Info'!$N$4:$N$300,MATCH('Model 9'!$D15,'Vendor Level Info'!$M$4:$M$300,0)),"-")</f>
        <v>-</v>
      </c>
    </row>
    <row r="16" spans="2:29" x14ac:dyDescent="0.35">
      <c r="B16" s="341">
        <f>IFERROR(INDEX(Controls!$L$4:$L$100,MATCH('Model 9'!$D16,Controls!$J$4:$J$100,0)),"-")</f>
        <v>35</v>
      </c>
      <c r="C16" s="365" t="str">
        <f>IFERROR(INDEX(Controls!$F$4:$F211,MATCH('Model 9'!$E16,Controls!$G$4:$G$200,0)),"-")</f>
        <v>No Ad &amp; Tf</v>
      </c>
      <c r="D16" s="342" t="str">
        <f>IFERROR(INDEX(Controls!$H$4:$H$200,MATCH('Model 9'!$E16,Controls!$G$4:$G$200,0)),"-")</f>
        <v>T18</v>
      </c>
      <c r="E16" s="11" t="s">
        <v>50</v>
      </c>
      <c r="F16" s="12"/>
      <c r="G16" s="13">
        <v>-3.7626003025627806</v>
      </c>
      <c r="H16" s="13">
        <v>7.6256581586595784</v>
      </c>
      <c r="I16" s="13">
        <v>-0.49341318798693201</v>
      </c>
      <c r="J16" s="23">
        <v>0.62174233216797881</v>
      </c>
      <c r="K16" s="13">
        <v>77.517011467234298</v>
      </c>
      <c r="L16" s="25">
        <f>INDEX(Controls!$X$3:$X$200,MATCH('Model 9'!$E16,Controls!$W$3:$W$200,0))</f>
        <v>210</v>
      </c>
      <c r="M16" s="25">
        <v>493920.30199999973</v>
      </c>
      <c r="N16" s="25">
        <f>INDEX(Controls!$AA$3:$AA$200,MATCH('Model 9'!$E16,Controls!$Z$3:$Z$200,0))</f>
        <v>0</v>
      </c>
      <c r="O16" s="25">
        <v>253584.23500000039</v>
      </c>
      <c r="P16" s="14">
        <f t="shared" si="0"/>
        <v>-1.5997440484602401E-3</v>
      </c>
      <c r="Q16" s="5">
        <f t="shared" si="1"/>
        <v>0</v>
      </c>
      <c r="R16" s="62">
        <f t="shared" si="2"/>
        <v>0</v>
      </c>
      <c r="S16" s="27">
        <f>IFERROR($Q16*$O16*Controls!$C$5,"-")</f>
        <v>0</v>
      </c>
      <c r="T16" s="27" t="str">
        <f>IFERROR(INDEX('Vendor Level Info'!$I$4:$I$50,MATCH(SUBSTITUTE(SUBSTITUTE('Model 9'!$D16,"_pre",""),"_post",""),'Vendor Level Info'!$F$4:$F$50,0)),"-")</f>
        <v>-</v>
      </c>
      <c r="U16" s="375">
        <f t="shared" si="3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4"/>
        <v>-</v>
      </c>
      <c r="Y16" s="77" t="str">
        <f>IFERROR(R16/INDEX('Vendor Level Info'!$N$4:$N$300,MATCH('Model 9'!$D16,'Vendor Level Info'!$M$4:$M$300,0)),"-")</f>
        <v>-</v>
      </c>
    </row>
    <row r="17" spans="2:25" x14ac:dyDescent="0.35">
      <c r="B17" s="341">
        <f>IFERROR(INDEX(Controls!$L$4:$L$100,MATCH('Model 9'!$D17,Controls!$J$4:$J$100,0)),"-")</f>
        <v>36</v>
      </c>
      <c r="C17" s="365" t="str">
        <f>IFERROR(INDEX(Controls!$F$4:$F212,MATCH('Model 9'!$E17,Controls!$G$4:$G$200,0)),"-")</f>
        <v>No Ad &amp; Tf</v>
      </c>
      <c r="D17" s="342" t="str">
        <f>IFERROR(INDEX(Controls!$H$4:$H$200,MATCH('Model 9'!$E17,Controls!$G$4:$G$200,0)),"-")</f>
        <v>T19</v>
      </c>
      <c r="E17" s="11" t="s">
        <v>51</v>
      </c>
      <c r="F17" s="12"/>
      <c r="G17" s="13">
        <v>-6.2387973541894803</v>
      </c>
      <c r="H17" s="13">
        <v>6.2748968272579075</v>
      </c>
      <c r="I17" s="13">
        <v>-0.99424700133528687</v>
      </c>
      <c r="J17" s="23">
        <v>0.32015073375474767</v>
      </c>
      <c r="K17" s="13">
        <v>52.487457263180453</v>
      </c>
      <c r="L17" s="25">
        <f>INDEX(Controls!$X$3:$X$200,MATCH('Model 9'!$E17,Controls!$W$3:$W$200,0))</f>
        <v>210</v>
      </c>
      <c r="M17" s="25">
        <v>493920.30199999973</v>
      </c>
      <c r="N17" s="25">
        <f>INDEX(Controls!$AA$3:$AA$200,MATCH('Model 9'!$E17,Controls!$Z$3:$Z$200,0))</f>
        <v>0</v>
      </c>
      <c r="O17" s="25">
        <v>253584.23500000039</v>
      </c>
      <c r="P17" s="14">
        <f t="shared" si="0"/>
        <v>-2.6525482736277392E-3</v>
      </c>
      <c r="Q17" s="5">
        <f t="shared" si="1"/>
        <v>0</v>
      </c>
      <c r="R17" s="62">
        <f t="shared" si="2"/>
        <v>0</v>
      </c>
      <c r="S17" s="27">
        <f>IFERROR($Q17*$O17*Controls!$C$5,"-")</f>
        <v>0</v>
      </c>
      <c r="T17" s="27" t="str">
        <f>IFERROR(INDEX('Vendor Level Info'!$I$4:$I$50,MATCH(SUBSTITUTE(SUBSTITUTE('Model 9'!$D17,"_pre",""),"_post",""),'Vendor Level Info'!$F$4:$F$50,0)),"-")</f>
        <v>-</v>
      </c>
      <c r="U17" s="375">
        <f t="shared" si="3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4"/>
        <v>-</v>
      </c>
      <c r="Y17" s="77" t="str">
        <f>IFERROR(R17/INDEX('Vendor Level Info'!$N$4:$N$300,MATCH('Model 9'!$D17,'Vendor Level Info'!$M$4:$M$300,0)),"-")</f>
        <v>-</v>
      </c>
    </row>
    <row r="18" spans="2:25" x14ac:dyDescent="0.35">
      <c r="B18" s="341">
        <f>IFERROR(INDEX(Controls!$L$4:$L$100,MATCH('Model 9'!$D18,Controls!$J$4:$J$100,0)),"-")</f>
        <v>19</v>
      </c>
      <c r="C18" s="365" t="str">
        <f>IFERROR(INDEX(Controls!$F$4:$F213,MATCH('Model 9'!$E18,Controls!$G$4:$G$200,0)),"-")</f>
        <v>No Ad &amp; Tf</v>
      </c>
      <c r="D18" s="342" t="str">
        <f>IFERROR(INDEX(Controls!$H$4:$H$200,MATCH('Model 9'!$E18,Controls!$G$4:$G$200,0)),"-")</f>
        <v>T2</v>
      </c>
      <c r="E18" s="11" t="s">
        <v>34</v>
      </c>
      <c r="F18" s="12"/>
      <c r="G18" s="13">
        <v>-13.900793232191123</v>
      </c>
      <c r="H18" s="13">
        <v>29.536997136205581</v>
      </c>
      <c r="I18" s="13">
        <v>-0.4706231025479547</v>
      </c>
      <c r="J18" s="23">
        <v>0.63793043145283379</v>
      </c>
      <c r="K18" s="13">
        <v>1162.9874731599616</v>
      </c>
      <c r="L18" s="25">
        <f>INDEX(Controls!$X$3:$X$200,MATCH('Model 9'!$E18,Controls!$W$3:$W$200,0))</f>
        <v>210</v>
      </c>
      <c r="M18" s="25">
        <v>493920.30199999973</v>
      </c>
      <c r="N18" s="25">
        <f>INDEX(Controls!$AA$3:$AA$200,MATCH('Model 9'!$E18,Controls!$Z$3:$Z$200,0))</f>
        <v>210</v>
      </c>
      <c r="O18" s="25">
        <v>253584.23500000039</v>
      </c>
      <c r="P18" s="14">
        <f t="shared" si="0"/>
        <v>-5.9101975904609352E-3</v>
      </c>
      <c r="Q18" s="5">
        <f t="shared" si="1"/>
        <v>-1.1511624840401184E-2</v>
      </c>
      <c r="R18" s="62">
        <f t="shared" si="2"/>
        <v>-2919.166578760136</v>
      </c>
      <c r="S18" s="27">
        <f>IFERROR($Q18*$O18*Controls!$C$5,"-")</f>
        <v>-1815721.6119888045</v>
      </c>
      <c r="T18" s="27" t="str">
        <f>IFERROR(INDEX('Vendor Level Info'!$I$4:$I$50,MATCH(SUBSTITUTE(SUBSTITUTE('Model 9'!$D18,"_pre",""),"_post",""),'Vendor Level Info'!$F$4:$F$50,0)),"-")</f>
        <v>-</v>
      </c>
      <c r="U18" s="375">
        <f t="shared" si="3"/>
        <v>0</v>
      </c>
      <c r="V18" s="27">
        <f>IFERROR($Q18*$O18*Controls!$C$4,"-")</f>
        <v>-1541319.9535853518</v>
      </c>
      <c r="W18" s="27">
        <f>IFERROR($T18*(1-Controls!$C$6),0)</f>
        <v>0</v>
      </c>
      <c r="X18" s="77" t="str">
        <f t="shared" si="4"/>
        <v>-</v>
      </c>
      <c r="Y18" s="77" t="str">
        <f>IFERROR(R18/INDEX('Vendor Level Info'!$N$4:$N$300,MATCH('Model 9'!$D18,'Vendor Level Info'!$M$4:$M$300,0)),"-")</f>
        <v>-</v>
      </c>
    </row>
    <row r="19" spans="2:25" x14ac:dyDescent="0.35">
      <c r="B19" s="341">
        <f>IFERROR(INDEX(Controls!$L$4:$L$100,MATCH('Model 9'!$D19,Controls!$J$4:$J$100,0)),"-")</f>
        <v>37</v>
      </c>
      <c r="C19" s="365" t="str">
        <f>IFERROR(INDEX(Controls!$F$4:$F214,MATCH('Model 9'!$E19,Controls!$G$4:$G$200,0)),"-")</f>
        <v>No Ad &amp; Tf</v>
      </c>
      <c r="D19" s="342" t="str">
        <f>IFERROR(INDEX(Controls!$H$4:$H$200,MATCH('Model 9'!$E19,Controls!$G$4:$G$200,0)),"-")</f>
        <v>T20</v>
      </c>
      <c r="E19" s="11" t="s">
        <v>52</v>
      </c>
      <c r="F19" s="12"/>
      <c r="G19" s="13">
        <v>-3.5185781623081884</v>
      </c>
      <c r="H19" s="13">
        <v>4.9186496799913231</v>
      </c>
      <c r="I19" s="13">
        <v>-0.71535449589375832</v>
      </c>
      <c r="J19" s="23">
        <v>0.47442341759590267</v>
      </c>
      <c r="K19" s="13">
        <v>32.250328229693764</v>
      </c>
      <c r="L19" s="25">
        <f>INDEX(Controls!$X$3:$X$200,MATCH('Model 9'!$E19,Controls!$W$3:$W$200,0))</f>
        <v>210</v>
      </c>
      <c r="M19" s="25">
        <v>493920.30199999973</v>
      </c>
      <c r="N19" s="25">
        <f>INDEX(Controls!$AA$3:$AA$200,MATCH('Model 9'!$E19,Controls!$Z$3:$Z$200,0))</f>
        <v>0</v>
      </c>
      <c r="O19" s="25">
        <v>253584.23500000039</v>
      </c>
      <c r="P19" s="14">
        <f t="shared" si="0"/>
        <v>-1.4959932019249535E-3</v>
      </c>
      <c r="Q19" s="5">
        <f t="shared" si="1"/>
        <v>0</v>
      </c>
      <c r="R19" s="62">
        <f t="shared" si="2"/>
        <v>0</v>
      </c>
      <c r="S19" s="27">
        <f>IFERROR($Q19*$O19*Controls!$C$5,"-")</f>
        <v>0</v>
      </c>
      <c r="T19" s="27" t="str">
        <f>IFERROR(INDEX('Vendor Level Info'!$I$4:$I$50,MATCH(SUBSTITUTE(SUBSTITUTE('Model 9'!$D19,"_pre",""),"_post",""),'Vendor Level Info'!$F$4:$F$50,0)),"-")</f>
        <v>-</v>
      </c>
      <c r="U19" s="375">
        <f t="shared" si="3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4"/>
        <v>-</v>
      </c>
      <c r="Y19" s="77" t="str">
        <f>IFERROR(R19/INDEX('Vendor Level Info'!$N$4:$N$300,MATCH('Model 9'!$D19,'Vendor Level Info'!$M$4:$M$300,0)),"-")</f>
        <v>-</v>
      </c>
    </row>
    <row r="20" spans="2:25" x14ac:dyDescent="0.35">
      <c r="B20" s="341">
        <f>IFERROR(INDEX(Controls!$L$4:$L$100,MATCH('Model 9'!$D20,Controls!$J$4:$J$100,0)),"-")</f>
        <v>38</v>
      </c>
      <c r="C20" s="365" t="str">
        <f>IFERROR(INDEX(Controls!$F$4:$F215,MATCH('Model 9'!$E20,Controls!$G$4:$G$200,0)),"-")</f>
        <v>No Ad &amp; Tf</v>
      </c>
      <c r="D20" s="342" t="str">
        <f>IFERROR(INDEX(Controls!$H$4:$H$200,MATCH('Model 9'!$E20,Controls!$G$4:$G$200,0)),"-")</f>
        <v>T21</v>
      </c>
      <c r="E20" s="11" t="s">
        <v>53</v>
      </c>
      <c r="F20" s="12"/>
      <c r="G20" s="13">
        <v>-11.758028781034326</v>
      </c>
      <c r="H20" s="13">
        <v>3.5980600248334897</v>
      </c>
      <c r="I20" s="13">
        <v>-3.2678801075806017</v>
      </c>
      <c r="J20" s="23">
        <v>1.090881344649332E-3</v>
      </c>
      <c r="K20" s="13">
        <v>17.257550920187057</v>
      </c>
      <c r="L20" s="25">
        <f>INDEX(Controls!$X$3:$X$200,MATCH('Model 9'!$E20,Controls!$W$3:$W$200,0))</f>
        <v>210</v>
      </c>
      <c r="M20" s="25">
        <v>493920.30199999973</v>
      </c>
      <c r="N20" s="25">
        <f>INDEX(Controls!$AA$3:$AA$200,MATCH('Model 9'!$E20,Controls!$Z$3:$Z$200,0))</f>
        <v>0</v>
      </c>
      <c r="O20" s="25">
        <v>253584.23500000039</v>
      </c>
      <c r="P20" s="14">
        <f t="shared" si="0"/>
        <v>-4.999158840037334E-3</v>
      </c>
      <c r="Q20" s="5">
        <f t="shared" si="1"/>
        <v>0</v>
      </c>
      <c r="R20" s="62">
        <f t="shared" si="2"/>
        <v>0</v>
      </c>
      <c r="S20" s="27">
        <f>IFERROR($Q20*$O20*Controls!$C$5,"-")</f>
        <v>0</v>
      </c>
      <c r="T20" s="27" t="str">
        <f>IFERROR(INDEX('Vendor Level Info'!$I$4:$I$50,MATCH(SUBSTITUTE(SUBSTITUTE('Model 9'!$D20,"_pre",""),"_post",""),'Vendor Level Info'!$F$4:$F$50,0)),"-")</f>
        <v>-</v>
      </c>
      <c r="U20" s="375">
        <f t="shared" si="3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4"/>
        <v>-</v>
      </c>
      <c r="Y20" s="77" t="str">
        <f>IFERROR(R20/INDEX('Vendor Level Info'!$N$4:$N$300,MATCH('Model 9'!$D20,'Vendor Level Info'!$M$4:$M$300,0)),"-")</f>
        <v>-</v>
      </c>
    </row>
    <row r="21" spans="2:25" x14ac:dyDescent="0.35">
      <c r="B21" s="341">
        <f>IFERROR(INDEX(Controls!$L$4:$L$100,MATCH('Model 9'!$D21,Controls!$J$4:$J$100,0)),"-")</f>
        <v>39</v>
      </c>
      <c r="C21" s="365" t="str">
        <f>IFERROR(INDEX(Controls!$F$4:$F216,MATCH('Model 9'!$E21,Controls!$G$4:$G$200,0)),"-")</f>
        <v>No Ad &amp; Tf</v>
      </c>
      <c r="D21" s="342" t="str">
        <f>IFERROR(INDEX(Controls!$H$4:$H$200,MATCH('Model 9'!$E21,Controls!$G$4:$G$200,0)),"-")</f>
        <v>T22</v>
      </c>
      <c r="E21" s="11" t="s">
        <v>54</v>
      </c>
      <c r="F21" s="12"/>
      <c r="G21" s="13">
        <v>-5.6031477898751092</v>
      </c>
      <c r="H21" s="13">
        <v>2.3553204880259782</v>
      </c>
      <c r="I21" s="13">
        <v>-2.3789322168089209</v>
      </c>
      <c r="J21" s="23">
        <v>1.7400183691924163E-2</v>
      </c>
      <c r="K21" s="13">
        <v>7.3950714558767139</v>
      </c>
      <c r="L21" s="25">
        <f>INDEX(Controls!$X$3:$X$200,MATCH('Model 9'!$E21,Controls!$W$3:$W$200,0))</f>
        <v>210</v>
      </c>
      <c r="M21" s="25">
        <v>493920.30199999973</v>
      </c>
      <c r="N21" s="25">
        <f>INDEX(Controls!$AA$3:$AA$200,MATCH('Model 9'!$E21,Controls!$Z$3:$Z$200,0))</f>
        <v>0</v>
      </c>
      <c r="O21" s="25">
        <v>253584.23500000039</v>
      </c>
      <c r="P21" s="14">
        <f t="shared" si="0"/>
        <v>-2.3822892703725582E-3</v>
      </c>
      <c r="Q21" s="5">
        <f t="shared" si="1"/>
        <v>0</v>
      </c>
      <c r="R21" s="62">
        <f t="shared" si="2"/>
        <v>0</v>
      </c>
      <c r="S21" s="27">
        <f>IFERROR($Q21*$O21*Controls!$C$5,"-")</f>
        <v>0</v>
      </c>
      <c r="T21" s="27" t="str">
        <f>IFERROR(INDEX('Vendor Level Info'!$I$4:$I$50,MATCH(SUBSTITUTE(SUBSTITUTE('Model 9'!$D21,"_pre",""),"_post",""),'Vendor Level Info'!$F$4:$F$50,0)),"-")</f>
        <v>-</v>
      </c>
      <c r="U21" s="375">
        <f t="shared" si="3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4"/>
        <v>-</v>
      </c>
      <c r="Y21" s="77" t="str">
        <f>IFERROR(R21/INDEX('Vendor Level Info'!$N$4:$N$300,MATCH('Model 9'!$D21,'Vendor Level Info'!$M$4:$M$300,0)),"-")</f>
        <v>-</v>
      </c>
    </row>
    <row r="22" spans="2:25" x14ac:dyDescent="0.35">
      <c r="B22" s="341">
        <f>IFERROR(INDEX(Controls!$L$4:$L$100,MATCH('Model 9'!$D22,Controls!$J$4:$J$100,0)),"-")</f>
        <v>40</v>
      </c>
      <c r="C22" s="365" t="str">
        <f>IFERROR(INDEX(Controls!$F$4:$F217,MATCH('Model 9'!$E22,Controls!$G$4:$G$200,0)),"-")</f>
        <v>No Ad &amp; Tf</v>
      </c>
      <c r="D22" s="342" t="str">
        <f>IFERROR(INDEX(Controls!$H$4:$H$200,MATCH('Model 9'!$E22,Controls!$G$4:$G$200,0)),"-")</f>
        <v>T23</v>
      </c>
      <c r="E22" s="11" t="s">
        <v>55</v>
      </c>
      <c r="F22" s="12">
        <v>0</v>
      </c>
      <c r="G22" s="13">
        <v>0</v>
      </c>
      <c r="H22" s="13"/>
      <c r="I22" s="13"/>
      <c r="J22" s="23"/>
      <c r="K22" s="13"/>
      <c r="L22" s="25">
        <f>INDEX(Controls!$X$3:$X$200,MATCH('Model 9'!$E22,Controls!$W$3:$W$200,0))</f>
        <v>210</v>
      </c>
      <c r="M22" s="25">
        <v>493920.30199999973</v>
      </c>
      <c r="N22" s="25">
        <f>INDEX(Controls!$AA$3:$AA$200,MATCH('Model 9'!$E22,Controls!$Z$3:$Z$200,0))</f>
        <v>0</v>
      </c>
      <c r="O22" s="25">
        <v>253584.23500000039</v>
      </c>
      <c r="P22" s="14">
        <f t="shared" si="0"/>
        <v>0</v>
      </c>
      <c r="Q22" s="5">
        <f t="shared" si="1"/>
        <v>0</v>
      </c>
      <c r="R22" s="62">
        <f t="shared" si="2"/>
        <v>0</v>
      </c>
      <c r="S22" s="27">
        <f>IFERROR($Q22*$O22*Controls!$C$5,"-")</f>
        <v>0</v>
      </c>
      <c r="T22" s="27" t="str">
        <f>IFERROR(INDEX('Vendor Level Info'!$I$4:$I$50,MATCH(SUBSTITUTE(SUBSTITUTE('Model 9'!$D22,"_pre",""),"_post",""),'Vendor Level Info'!$F$4:$F$50,0)),"-")</f>
        <v>-</v>
      </c>
      <c r="U22" s="375">
        <f t="shared" si="3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4"/>
        <v>-</v>
      </c>
      <c r="Y22" s="77" t="str">
        <f>IFERROR(R22/INDEX('Vendor Level Info'!$N$4:$N$300,MATCH('Model 9'!$D22,'Vendor Level Info'!$M$4:$M$300,0)),"-")</f>
        <v>-</v>
      </c>
    </row>
    <row r="23" spans="2:25" x14ac:dyDescent="0.35">
      <c r="B23" s="341">
        <f>IFERROR(INDEX(Controls!$L$4:$L$100,MATCH('Model 9'!$D23,Controls!$J$4:$J$100,0)),"-")</f>
        <v>20</v>
      </c>
      <c r="C23" s="365" t="str">
        <f>IFERROR(INDEX(Controls!$F$4:$F218,MATCH('Model 9'!$E23,Controls!$G$4:$G$200,0)),"-")</f>
        <v>No Ad &amp; Tf</v>
      </c>
      <c r="D23" s="342" t="str">
        <f>IFERROR(INDEX(Controls!$H$4:$H$200,MATCH('Model 9'!$E23,Controls!$G$4:$G$200,0)),"-")</f>
        <v>T3</v>
      </c>
      <c r="E23" s="11" t="s">
        <v>35</v>
      </c>
      <c r="F23" s="12"/>
      <c r="G23" s="13">
        <v>-14.977248157998167</v>
      </c>
      <c r="H23" s="13">
        <v>28.15047346349446</v>
      </c>
      <c r="I23" s="13">
        <v>-0.53204249574774165</v>
      </c>
      <c r="J23" s="23">
        <v>0.59472019734884363</v>
      </c>
      <c r="K23" s="13">
        <v>1056.3644134817964</v>
      </c>
      <c r="L23" s="25">
        <f>INDEX(Controls!$X$3:$X$200,MATCH('Model 9'!$E23,Controls!$W$3:$W$200,0))</f>
        <v>210</v>
      </c>
      <c r="M23" s="25">
        <v>493920.30199999973</v>
      </c>
      <c r="N23" s="25">
        <f>INDEX(Controls!$AA$3:$AA$200,MATCH('Model 9'!$E23,Controls!$Z$3:$Z$200,0))</f>
        <v>210</v>
      </c>
      <c r="O23" s="25">
        <v>253584.23500000039</v>
      </c>
      <c r="P23" s="14">
        <f t="shared" si="0"/>
        <v>-6.3678737246553119E-3</v>
      </c>
      <c r="Q23" s="5">
        <f t="shared" si="1"/>
        <v>-1.240306643344611E-2</v>
      </c>
      <c r="R23" s="62">
        <f t="shared" si="2"/>
        <v>-3145.222113179615</v>
      </c>
      <c r="S23" s="27">
        <f>IFERROR($Q23*$O23*Controls!$C$5,"-")</f>
        <v>-1956328.1543977205</v>
      </c>
      <c r="T23" s="27" t="str">
        <f>IFERROR(INDEX('Vendor Level Info'!$I$4:$I$50,MATCH(SUBSTITUTE(SUBSTITUTE('Model 9'!$D23,"_pre",""),"_post",""),'Vendor Level Info'!$F$4:$F$50,0)),"-")</f>
        <v>-</v>
      </c>
      <c r="U23" s="375">
        <f t="shared" si="3"/>
        <v>0</v>
      </c>
      <c r="V23" s="27">
        <f>IFERROR($Q23*$O23*Controls!$C$4,"-")</f>
        <v>-1660677.2757588367</v>
      </c>
      <c r="W23" s="27">
        <f>IFERROR($T23*(1-Controls!$C$6),0)</f>
        <v>0</v>
      </c>
      <c r="X23" s="77" t="str">
        <f t="shared" si="4"/>
        <v>-</v>
      </c>
      <c r="Y23" s="77" t="str">
        <f>IFERROR(R23/INDEX('Vendor Level Info'!$N$4:$N$300,MATCH('Model 9'!$D23,'Vendor Level Info'!$M$4:$M$300,0)),"-")</f>
        <v>-</v>
      </c>
    </row>
    <row r="24" spans="2:25" x14ac:dyDescent="0.35">
      <c r="B24" s="341">
        <f>IFERROR(INDEX(Controls!$L$4:$L$100,MATCH('Model 9'!$D24,Controls!$J$4:$J$100,0)),"-")</f>
        <v>21</v>
      </c>
      <c r="C24" s="365" t="str">
        <f>IFERROR(INDEX(Controls!$F$4:$F219,MATCH('Model 9'!$E24,Controls!$G$4:$G$200,0)),"-")</f>
        <v>No Ad &amp; Tf</v>
      </c>
      <c r="D24" s="342" t="str">
        <f>IFERROR(INDEX(Controls!$H$4:$H$200,MATCH('Model 9'!$E24,Controls!$G$4:$G$200,0)),"-")</f>
        <v>T4</v>
      </c>
      <c r="E24" s="11" t="s">
        <v>36</v>
      </c>
      <c r="F24" s="12"/>
      <c r="G24" s="13">
        <v>-10.591606766238007</v>
      </c>
      <c r="H24" s="13">
        <v>26.774653611160652</v>
      </c>
      <c r="I24" s="13">
        <v>-0.39558333489786174</v>
      </c>
      <c r="J24" s="23">
        <v>0.69242930680346593</v>
      </c>
      <c r="K24" s="13">
        <v>955.63066450873282</v>
      </c>
      <c r="L24" s="25">
        <f>INDEX(Controls!$X$3:$X$200,MATCH('Model 9'!$E24,Controls!$W$3:$W$200,0))</f>
        <v>210</v>
      </c>
      <c r="M24" s="25">
        <v>493920.30199999973</v>
      </c>
      <c r="N24" s="25">
        <f>INDEX(Controls!$AA$3:$AA$200,MATCH('Model 9'!$E24,Controls!$Z$3:$Z$200,0))</f>
        <v>210</v>
      </c>
      <c r="O24" s="25">
        <v>253584.23500000039</v>
      </c>
      <c r="P24" s="14">
        <f t="shared" si="0"/>
        <v>-4.5032314158853564E-3</v>
      </c>
      <c r="Q24" s="5">
        <f t="shared" si="1"/>
        <v>-8.7711975506284071E-3</v>
      </c>
      <c r="R24" s="62">
        <f t="shared" si="2"/>
        <v>-2224.2374209099817</v>
      </c>
      <c r="S24" s="27">
        <f>IFERROR($Q24*$O24*Controls!$C$5,"-")</f>
        <v>-1383475.6758060085</v>
      </c>
      <c r="T24" s="27" t="str">
        <f>IFERROR(INDEX('Vendor Level Info'!$I$4:$I$50,MATCH(SUBSTITUTE(SUBSTITUTE('Model 9'!$D24,"_pre",""),"_post",""),'Vendor Level Info'!$F$4:$F$50,0)),"-")</f>
        <v>-</v>
      </c>
      <c r="U24" s="375">
        <f t="shared" si="3"/>
        <v>0</v>
      </c>
      <c r="V24" s="27">
        <f>IFERROR($Q24*$O24*Controls!$C$4,"-")</f>
        <v>-1174397.3582404703</v>
      </c>
      <c r="W24" s="27">
        <f>IFERROR($T24*(1-Controls!$C$6),0)</f>
        <v>0</v>
      </c>
      <c r="X24" s="77" t="str">
        <f t="shared" si="4"/>
        <v>-</v>
      </c>
      <c r="Y24" s="77" t="str">
        <f>IFERROR(R24/INDEX('Vendor Level Info'!$N$4:$N$300,MATCH('Model 9'!$D24,'Vendor Level Info'!$M$4:$M$300,0)),"-")</f>
        <v>-</v>
      </c>
    </row>
    <row r="25" spans="2:25" x14ac:dyDescent="0.35">
      <c r="B25" s="341">
        <f>IFERROR(INDEX(Controls!$L$4:$L$100,MATCH('Model 9'!$D25,Controls!$J$4:$J$100,0)),"-")</f>
        <v>22</v>
      </c>
      <c r="C25" s="365" t="str">
        <f>IFERROR(INDEX(Controls!$F$4:$F220,MATCH('Model 9'!$E25,Controls!$G$4:$G$200,0)),"-")</f>
        <v>No Ad &amp; Tf</v>
      </c>
      <c r="D25" s="342" t="str">
        <f>IFERROR(INDEX(Controls!$H$4:$H$200,MATCH('Model 9'!$E25,Controls!$G$4:$G$200,0)),"-")</f>
        <v>T5</v>
      </c>
      <c r="E25" s="11" t="s">
        <v>37</v>
      </c>
      <c r="F25" s="12"/>
      <c r="G25" s="13">
        <v>-13.704261857600162</v>
      </c>
      <c r="H25" s="13">
        <v>25.406857721513731</v>
      </c>
      <c r="I25" s="13">
        <v>-0.53939223841899275</v>
      </c>
      <c r="J25" s="23">
        <v>0.58964024830714457</v>
      </c>
      <c r="K25" s="13">
        <v>860.48690616969373</v>
      </c>
      <c r="L25" s="25">
        <f>INDEX(Controls!$X$3:$X$200,MATCH('Model 9'!$E25,Controls!$W$3:$W$200,0))</f>
        <v>210</v>
      </c>
      <c r="M25" s="25">
        <v>493920.30199999973</v>
      </c>
      <c r="N25" s="25">
        <f>INDEX(Controls!$AA$3:$AA$200,MATCH('Model 9'!$E25,Controls!$Z$3:$Z$200,0))</f>
        <v>210</v>
      </c>
      <c r="O25" s="25">
        <v>253584.23500000039</v>
      </c>
      <c r="P25" s="14">
        <f t="shared" si="0"/>
        <v>-5.8266383836476435E-3</v>
      </c>
      <c r="Q25" s="5">
        <f t="shared" si="1"/>
        <v>-1.1348871865382443E-2</v>
      </c>
      <c r="R25" s="62">
        <f t="shared" si="2"/>
        <v>-2877.8949900960342</v>
      </c>
      <c r="S25" s="27">
        <f>IFERROR($Q25*$O25*Controls!$C$5,"-")</f>
        <v>-1790050.6838397332</v>
      </c>
      <c r="T25" s="27" t="str">
        <f>IFERROR(INDEX('Vendor Level Info'!$I$4:$I$50,MATCH(SUBSTITUTE(SUBSTITUTE('Model 9'!$D25,"_pre",""),"_post",""),'Vendor Level Info'!$F$4:$F$50,0)),"-")</f>
        <v>-</v>
      </c>
      <c r="U25" s="375">
        <f t="shared" si="3"/>
        <v>0</v>
      </c>
      <c r="V25" s="27">
        <f>IFERROR($Q25*$O25*Controls!$C$4,"-")</f>
        <v>-1519528.554770706</v>
      </c>
      <c r="W25" s="27">
        <f>IFERROR($T25*(1-Controls!$C$6),0)</f>
        <v>0</v>
      </c>
      <c r="X25" s="77" t="str">
        <f t="shared" si="4"/>
        <v>-</v>
      </c>
      <c r="Y25" s="77" t="str">
        <f>IFERROR(R25/INDEX('Vendor Level Info'!$N$4:$N$300,MATCH('Model 9'!$D25,'Vendor Level Info'!$M$4:$M$300,0)),"-")</f>
        <v>-</v>
      </c>
    </row>
    <row r="26" spans="2:25" x14ac:dyDescent="0.35">
      <c r="B26" s="341">
        <f>IFERROR(INDEX(Controls!$L$4:$L$100,MATCH('Model 9'!$D26,Controls!$J$4:$J$100,0)),"-")</f>
        <v>23</v>
      </c>
      <c r="C26" s="365" t="str">
        <f>IFERROR(INDEX(Controls!$F$4:$F221,MATCH('Model 9'!$E26,Controls!$G$4:$G$200,0)),"-")</f>
        <v>No Ad &amp; Tf</v>
      </c>
      <c r="D26" s="342" t="str">
        <f>IFERROR(INDEX(Controls!$H$4:$H$200,MATCH('Model 9'!$E26,Controls!$G$4:$G$200,0)),"-")</f>
        <v>T6</v>
      </c>
      <c r="E26" s="11" t="s">
        <v>38</v>
      </c>
      <c r="F26" s="12"/>
      <c r="G26" s="13">
        <v>-8.3799632172330298</v>
      </c>
      <c r="H26" s="13">
        <v>24.076518670070492</v>
      </c>
      <c r="I26" s="13">
        <v>-0.34805543658810434</v>
      </c>
      <c r="J26" s="23">
        <v>0.72781319998560601</v>
      </c>
      <c r="K26" s="13">
        <v>772.73349247444332</v>
      </c>
      <c r="L26" s="25">
        <f>INDEX(Controls!$X$3:$X$200,MATCH('Model 9'!$E26,Controls!$W$3:$W$200,0))</f>
        <v>210</v>
      </c>
      <c r="M26" s="25">
        <v>493920.30199999973</v>
      </c>
      <c r="N26" s="25">
        <f>INDEX(Controls!$AA$3:$AA$200,MATCH('Model 9'!$E26,Controls!$Z$3:$Z$200,0))</f>
        <v>210</v>
      </c>
      <c r="O26" s="25">
        <v>253584.23500000039</v>
      </c>
      <c r="P26" s="14">
        <f t="shared" si="0"/>
        <v>-3.5629073526500577E-3</v>
      </c>
      <c r="Q26" s="5">
        <f t="shared" si="1"/>
        <v>-6.9396753927503949E-3</v>
      </c>
      <c r="R26" s="62">
        <f t="shared" si="2"/>
        <v>-1759.7922756189362</v>
      </c>
      <c r="S26" s="27">
        <f>IFERROR($Q26*$O26*Controls!$C$5,"-")</f>
        <v>-1094590.7954349783</v>
      </c>
      <c r="T26" s="27" t="str">
        <f>IFERROR(INDEX('Vendor Level Info'!$I$4:$I$50,MATCH(SUBSTITUTE(SUBSTITUTE('Model 9'!$D26,"_pre",""),"_post",""),'Vendor Level Info'!$F$4:$F$50,0)),"-")</f>
        <v>-</v>
      </c>
      <c r="U26" s="375">
        <f t="shared" si="3"/>
        <v>0</v>
      </c>
      <c r="V26" s="27">
        <f>IFERROR($Q26*$O26*Controls!$C$4,"-")</f>
        <v>-929170.3215267983</v>
      </c>
      <c r="W26" s="27">
        <f>IFERROR($T26*(1-Controls!$C$6),0)</f>
        <v>0</v>
      </c>
      <c r="X26" s="77" t="str">
        <f t="shared" si="4"/>
        <v>-</v>
      </c>
      <c r="Y26" s="77" t="str">
        <f>IFERROR(R26/INDEX('Vendor Level Info'!$N$4:$N$300,MATCH('Model 9'!$D26,'Vendor Level Info'!$M$4:$M$300,0)),"-")</f>
        <v>-</v>
      </c>
    </row>
    <row r="27" spans="2:25" x14ac:dyDescent="0.35">
      <c r="B27" s="341">
        <f>IFERROR(INDEX(Controls!$L$4:$L$100,MATCH('Model 9'!$D27,Controls!$J$4:$J$100,0)),"-")</f>
        <v>24</v>
      </c>
      <c r="C27" s="365" t="str">
        <f>IFERROR(INDEX(Controls!$F$4:$F222,MATCH('Model 9'!$E27,Controls!$G$4:$G$200,0)),"-")</f>
        <v>No Ad &amp; Tf</v>
      </c>
      <c r="D27" s="16" t="str">
        <f>IFERROR(INDEX(Controls!$H$4:$H$200,MATCH('Model 9'!$E27,Controls!$G$4:$G$200,0)),"-")</f>
        <v>T7</v>
      </c>
      <c r="E27" s="11" t="s">
        <v>39</v>
      </c>
      <c r="F27" s="12"/>
      <c r="G27" s="13">
        <v>-17.66524671089325</v>
      </c>
      <c r="H27" s="13">
        <v>22.660362709005781</v>
      </c>
      <c r="I27" s="13">
        <v>-0.77956592918403067</v>
      </c>
      <c r="J27" s="23">
        <v>0.43568330647652531</v>
      </c>
      <c r="K27" s="13">
        <v>684.50412421051908</v>
      </c>
      <c r="L27" s="25">
        <f>INDEX(Controls!$X$3:$X$200,MATCH('Model 9'!$E27,Controls!$W$3:$W$200,0))</f>
        <v>210</v>
      </c>
      <c r="M27" s="25">
        <v>493920.30199999973</v>
      </c>
      <c r="N27" s="25">
        <f>INDEX(Controls!$AA$3:$AA$200,MATCH('Model 9'!$E27,Controls!$Z$3:$Z$200,0))</f>
        <v>210</v>
      </c>
      <c r="O27" s="25">
        <v>253584.23500000039</v>
      </c>
      <c r="P27" s="14">
        <f t="shared" si="0"/>
        <v>-7.510729553464649E-3</v>
      </c>
      <c r="Q27" s="5">
        <f t="shared" si="1"/>
        <v>-1.4629071122215372E-2</v>
      </c>
      <c r="R27" s="62">
        <f t="shared" si="2"/>
        <v>-3709.7018092875824</v>
      </c>
      <c r="S27" s="27">
        <f>IFERROR($Q27*$O27*Controls!$C$5,"-")</f>
        <v>-2307434.5253768764</v>
      </c>
      <c r="T27" s="27" t="str">
        <f>IFERROR(INDEX('Vendor Level Info'!$I$4:$I$50,MATCH(SUBSTITUTE(SUBSTITUTE('Model 9'!$D27,"_pre",""),"_post",""),'Vendor Level Info'!$F$4:$F$50,0)),"-")</f>
        <v>-</v>
      </c>
      <c r="U27" s="375">
        <f t="shared" si="3"/>
        <v>0</v>
      </c>
      <c r="V27" s="27">
        <f>IFERROR($Q27*$O27*Controls!$C$4,"-")</f>
        <v>-1958722.5553038435</v>
      </c>
      <c r="W27" s="27">
        <f>IFERROR($T27*(1-Controls!$C$6),0)</f>
        <v>0</v>
      </c>
      <c r="X27" s="77" t="str">
        <f t="shared" si="4"/>
        <v>-</v>
      </c>
      <c r="Y27" s="77" t="str">
        <f>IFERROR(R27/INDEX('Vendor Level Info'!$N$4:$N$300,MATCH('Model 9'!$D27,'Vendor Level Info'!$M$4:$M$300,0)),"-")</f>
        <v>-</v>
      </c>
    </row>
    <row r="28" spans="2:25" x14ac:dyDescent="0.35">
      <c r="B28" s="341">
        <f>IFERROR(INDEX(Controls!$L$4:$L$100,MATCH('Model 9'!$D28,Controls!$J$4:$J$100,0)),"-")</f>
        <v>25</v>
      </c>
      <c r="C28" s="365" t="str">
        <f>IFERROR(INDEX(Controls!$F$4:$F223,MATCH('Model 9'!$E28,Controls!$G$4:$G$200,0)),"-")</f>
        <v>No Ad &amp; Tf</v>
      </c>
      <c r="D28" s="16" t="str">
        <f>IFERROR(INDEX(Controls!$H$4:$H$200,MATCH('Model 9'!$E28,Controls!$G$4:$G$200,0)),"-")</f>
        <v>T8</v>
      </c>
      <c r="E28" s="11" t="s">
        <v>40</v>
      </c>
      <c r="F28" s="12"/>
      <c r="G28" s="13">
        <v>-14.911270593634733</v>
      </c>
      <c r="H28" s="13">
        <v>21.310930359059913</v>
      </c>
      <c r="I28" s="13">
        <v>-0.69970059225009418</v>
      </c>
      <c r="J28" s="23">
        <v>0.484146850611062</v>
      </c>
      <c r="K28" s="13">
        <v>605.4066328898532</v>
      </c>
      <c r="L28" s="25">
        <f>INDEX(Controls!$X$3:$X$200,MATCH('Model 9'!$E28,Controls!$W$3:$W$200,0))</f>
        <v>210</v>
      </c>
      <c r="M28" s="25">
        <v>493920.30199999973</v>
      </c>
      <c r="N28" s="25">
        <f>INDEX(Controls!$AA$3:$AA$200,MATCH('Model 9'!$E28,Controls!$Z$3:$Z$200,0))</f>
        <v>210</v>
      </c>
      <c r="O28" s="25">
        <v>253584.23500000039</v>
      </c>
      <c r="P28" s="14">
        <f t="shared" si="0"/>
        <v>-6.3398220562784144E-3</v>
      </c>
      <c r="Q28" s="5">
        <f t="shared" si="1"/>
        <v>-1.2348428618456067E-2</v>
      </c>
      <c r="R28" s="62">
        <f t="shared" si="2"/>
        <v>-3131.3668246632938</v>
      </c>
      <c r="S28" s="27">
        <f>IFERROR($Q28*$O28*Controls!$C$5,"-")</f>
        <v>-1947710.1649405686</v>
      </c>
      <c r="T28" s="27" t="str">
        <f>IFERROR(INDEX('Vendor Level Info'!$I$4:$I$50,MATCH(SUBSTITUTE(SUBSTITUTE('Model 9'!$D28,"_pre",""),"_post",""),'Vendor Level Info'!$F$4:$F$50,0)),"-")</f>
        <v>-</v>
      </c>
      <c r="U28" s="375">
        <f t="shared" si="3"/>
        <v>0</v>
      </c>
      <c r="V28" s="27">
        <f>IFERROR($Q28*$O28*Controls!$C$4,"-")</f>
        <v>-1653361.683422219</v>
      </c>
      <c r="W28" s="27">
        <f>IFERROR($T28*(1-Controls!$C$6),0)</f>
        <v>0</v>
      </c>
      <c r="X28" s="77" t="str">
        <f t="shared" si="4"/>
        <v>-</v>
      </c>
      <c r="Y28" s="77" t="str">
        <f>IFERROR(R28/INDEX('Vendor Level Info'!$N$4:$N$300,MATCH('Model 9'!$D28,'Vendor Level Info'!$M$4:$M$300,0)),"-")</f>
        <v>-</v>
      </c>
    </row>
    <row r="29" spans="2:25" x14ac:dyDescent="0.35">
      <c r="B29" s="341">
        <f>IFERROR(INDEX(Controls!$L$4:$L$100,MATCH('Model 9'!$D29,Controls!$J$4:$J$100,0)),"-")</f>
        <v>26</v>
      </c>
      <c r="C29" s="365" t="str">
        <f>IFERROR(INDEX(Controls!$F$4:$F224,MATCH('Model 9'!$E29,Controls!$G$4:$G$200,0)),"-")</f>
        <v>No Ad &amp; Tf</v>
      </c>
      <c r="D29" s="16" t="str">
        <f>IFERROR(INDEX(Controls!$H$4:$H$200,MATCH('Model 9'!$E29,Controls!$G$4:$G$200,0)),"-")</f>
        <v>T9</v>
      </c>
      <c r="E29" s="11" t="s">
        <v>41</v>
      </c>
      <c r="F29" s="12"/>
      <c r="G29" s="13">
        <v>-13.504075551133441</v>
      </c>
      <c r="H29" s="13">
        <v>19.923996047136232</v>
      </c>
      <c r="I29" s="13">
        <v>-0.6777794735145235</v>
      </c>
      <c r="J29" s="23">
        <v>0.49794288298370448</v>
      </c>
      <c r="K29" s="13">
        <v>529.17004132550392</v>
      </c>
      <c r="L29" s="25">
        <f>INDEX(Controls!$X$3:$X$200,MATCH('Model 9'!$E29,Controls!$W$3:$W$200,0))</f>
        <v>210</v>
      </c>
      <c r="M29" s="25">
        <v>493920.30199999973</v>
      </c>
      <c r="N29" s="25">
        <f>INDEX(Controls!$AA$3:$AA$200,MATCH('Model 9'!$E29,Controls!$Z$3:$Z$200,0))</f>
        <v>210</v>
      </c>
      <c r="O29" s="25">
        <v>253584.23500000039</v>
      </c>
      <c r="P29" s="14">
        <f t="shared" si="0"/>
        <v>-5.7415252101502487E-3</v>
      </c>
      <c r="Q29" s="5">
        <f t="shared" si="1"/>
        <v>-1.1183092141899192E-2</v>
      </c>
      <c r="R29" s="62">
        <f t="shared" si="2"/>
        <v>-2835.8558657380227</v>
      </c>
      <c r="S29" s="27">
        <f>IFERROR($Q29*$O29*Controls!$C$5,"-")</f>
        <v>-1763902.3484890501</v>
      </c>
      <c r="T29" s="27" t="str">
        <f>IFERROR(INDEX('Vendor Level Info'!$I$4:$I$50,MATCH(SUBSTITUTE(SUBSTITUTE('Model 9'!$D29,"_pre",""),"_post",""),'Vendor Level Info'!$F$4:$F$50,0)),"-")</f>
        <v>-</v>
      </c>
      <c r="U29" s="375">
        <f t="shared" si="3"/>
        <v>0</v>
      </c>
      <c r="V29" s="27">
        <f>IFERROR($Q29*$O29*Controls!$C$4,"-")</f>
        <v>-1497331.8971096759</v>
      </c>
      <c r="W29" s="27">
        <f>IFERROR($T29*(1-Controls!$C$6),0)</f>
        <v>0</v>
      </c>
      <c r="X29" s="77" t="str">
        <f t="shared" si="4"/>
        <v>-</v>
      </c>
      <c r="Y29" s="77" t="str">
        <f>IFERROR(R29/INDEX('Vendor Level Info'!$N$4:$N$300,MATCH('Model 9'!$D29,'Vendor Level Info'!$M$4:$M$300,0)),"-")</f>
        <v>-</v>
      </c>
    </row>
    <row r="30" spans="2:25" x14ac:dyDescent="0.35">
      <c r="B30" s="341">
        <f>IFERROR(INDEX(Controls!$L$4:$L$100,MATCH('Model 9'!$D30,Controls!$J$4:$J$100,0)),"-")</f>
        <v>9</v>
      </c>
      <c r="C30" s="365" t="str">
        <f>IFERROR(INDEX(Controls!$F$4:$F225,MATCH('Model 9'!$E30,Controls!$G$4:$G$200,0)),"-")</f>
        <v>No Ad &amp; Tf</v>
      </c>
      <c r="D30" s="16" t="str">
        <f>IFERROR(INDEX(Controls!$H$4:$H$200,MATCH('Model 9'!$E30,Controls!$G$4:$G$200,0)),"-")</f>
        <v>cw_comm</v>
      </c>
      <c r="E30" s="11" t="s">
        <v>111</v>
      </c>
      <c r="F30" s="12">
        <v>1</v>
      </c>
      <c r="G30" s="380">
        <v>7.2191155324803358E-2</v>
      </c>
      <c r="H30" s="13">
        <v>2.8763185578001972E-3</v>
      </c>
      <c r="I30" s="13">
        <v>25.098456194648694</v>
      </c>
      <c r="J30" s="23">
        <v>4.9307989952649042E-131</v>
      </c>
      <c r="K30" s="13">
        <v>1.7067980540182859</v>
      </c>
      <c r="L30" s="25">
        <f>INDEX(Controls!$X$3:$X$200,MATCH('Model 9'!$E30,Controls!$W$3:$W$200,0))</f>
        <v>149006</v>
      </c>
      <c r="M30" s="25">
        <v>493920.30199999973</v>
      </c>
      <c r="N30" s="25">
        <f>INDEX(Controls!$AA$3:$AA$200,MATCH('Model 9'!$E30,Controls!$Z$3:$Z$200,0))</f>
        <v>135460</v>
      </c>
      <c r="O30" s="25">
        <v>253584.23500000039</v>
      </c>
      <c r="P30" s="14">
        <f>IFERROR(G30*L30/M30,"-")</f>
        <v>2.1778645758780038E-2</v>
      </c>
      <c r="Q30" s="5">
        <f t="shared" si="1"/>
        <v>3.8563177637197549E-2</v>
      </c>
      <c r="R30" s="62">
        <f t="shared" si="2"/>
        <v>9779.0139002978631</v>
      </c>
      <c r="S30" s="27">
        <f>IFERROR($Q30*$O30*Controls!$C$5,"-")</f>
        <v>6082546.6459852709</v>
      </c>
      <c r="T30" s="27">
        <f>IFERROR(INDEX('Vendor Level Info'!$I$4:$I$50,MATCH(SUBSTITUTE(SUBSTITUTE('Model 9'!$D30,"_pre",""),"_post",""),'Vendor Level Info'!$F$4:$F$50,0)),"-")</f>
        <v>607005</v>
      </c>
      <c r="U30" s="375">
        <f t="shared" si="3"/>
        <v>10.020587385582113</v>
      </c>
      <c r="V30" s="27">
        <f>IFERROR($Q30*$O30*Controls!$C$4,"-")</f>
        <v>5163319.3393572718</v>
      </c>
      <c r="W30" s="27">
        <f>IFERROR($T30*(1-Controls!$C$6),0)</f>
        <v>467393.85000000003</v>
      </c>
      <c r="X30" s="77">
        <f t="shared" si="4"/>
        <v>11.047041674504856</v>
      </c>
      <c r="Y30" s="77">
        <f>IFERROR(R30/INDEX('Vendor Level Info'!$N$4:$N$300,MATCH('Model 9'!$D30,'Vendor Level Info'!$M$4:$M$300,0)),"-")</f>
        <v>6.5623478531294174E-2</v>
      </c>
    </row>
    <row r="31" spans="2:25" x14ac:dyDescent="0.35">
      <c r="B31" s="341">
        <f>IFERROR(INDEX(Controls!$L$4:$L$100,MATCH('Model 9'!$D31,Controls!$J$4:$J$100,0)),"-")</f>
        <v>4.5</v>
      </c>
      <c r="C31" s="365" t="str">
        <f>IFERROR(INDEX(Controls!$F$4:$F226,MATCH('Model 9'!$E31,Controls!$G$4:$G$200,0)),"-")</f>
        <v>No Ad &amp; Tf</v>
      </c>
      <c r="D31" s="16" t="str">
        <f>IFERROR(INDEX(Controls!$H$4:$H$200,MATCH('Model 9'!$E31,Controls!$G$4:$G$200,0)),"-")</f>
        <v>hcc_disp_imp</v>
      </c>
      <c r="E31" s="11" t="s">
        <v>257</v>
      </c>
      <c r="F31" s="12">
        <v>1</v>
      </c>
      <c r="G31" s="13">
        <v>5.025064448983587E-5</v>
      </c>
      <c r="H31" s="13">
        <v>2.6338509117411716E-5</v>
      </c>
      <c r="I31" s="13">
        <v>1.907877331470385</v>
      </c>
      <c r="J31" s="23">
        <v>5.6464286497539103E-2</v>
      </c>
      <c r="K31" s="13">
        <v>4.417905017140292</v>
      </c>
      <c r="L31" s="25">
        <f>INDEX(Controls!$X$3:$X$200,MATCH('Model 9'!$E31,Controls!$W$3:$W$200,0))</f>
        <v>17323350</v>
      </c>
      <c r="M31" s="25">
        <v>493920.30199999973</v>
      </c>
      <c r="N31" s="25">
        <f>INDEX(Controls!$AA$3:$AA$200,MATCH('Model 9'!$E31,Controls!$Z$3:$Z$200,0))</f>
        <v>12</v>
      </c>
      <c r="O31" s="25">
        <v>253584.23500000039</v>
      </c>
      <c r="P31" s="14">
        <f t="shared" si="0"/>
        <v>1.7624493237028323E-3</v>
      </c>
      <c r="Q31" s="5">
        <f t="shared" si="1"/>
        <v>2.3779385728692064E-9</v>
      </c>
      <c r="R31" s="62">
        <f t="shared" si="2"/>
        <v>6.0300773387803042E-4</v>
      </c>
      <c r="S31" s="27">
        <f>IFERROR($Q31*$O31*Controls!$C$5,"-")</f>
        <v>0.37507081047213492</v>
      </c>
      <c r="T31" s="27">
        <f>IFERROR(INDEX('Vendor Level Info'!$I$4:$I$50,MATCH(SUBSTITUTE(SUBSTITUTE('Model 9'!$D31,"_pre",""),"_post",""),'Vendor Level Info'!$F$4:$F$50,0)),"-")</f>
        <v>0</v>
      </c>
      <c r="U31" s="375">
        <f t="shared" si="3"/>
        <v>0</v>
      </c>
      <c r="V31" s="27">
        <f>IFERROR($Q31*$O31*Controls!$C$4,"-")</f>
        <v>0.31838808348760006</v>
      </c>
      <c r="W31" s="27">
        <f>IFERROR($T31*(1-Controls!$C$6),0)</f>
        <v>0</v>
      </c>
      <c r="X31" s="77" t="str">
        <f t="shared" si="4"/>
        <v>-</v>
      </c>
      <c r="Y31" s="77">
        <f>IFERROR(R31/INDEX('Vendor Level Info'!$N$4:$N$300,MATCH('Model 9'!$D31,'Vendor Level Info'!$M$4:$M$300,0)),"-")</f>
        <v>5.025064448983587E-5</v>
      </c>
    </row>
    <row r="32" spans="2:25" x14ac:dyDescent="0.35">
      <c r="B32" s="341">
        <f>IFERROR(INDEX(Controls!$L$4:$L$100,MATCH('Model 9'!$D32,Controls!$J$4:$J$100,0)),"-")</f>
        <v>5.5</v>
      </c>
      <c r="C32" s="365" t="str">
        <f>IFERROR(INDEX(Controls!$F$4:$F227,MATCH('Model 9'!$E32,Controls!$G$4:$G$200,0)),"-")</f>
        <v>No Ad &amp; Tf</v>
      </c>
      <c r="D32" s="16" t="str">
        <f>IFERROR(INDEX(Controls!$H$4:$H$200,MATCH('Model 9'!$E32,Controls!$G$4:$G$200,0)),"-")</f>
        <v>hcc_osrch_sessions</v>
      </c>
      <c r="E32" s="11" t="s">
        <v>179</v>
      </c>
      <c r="F32" s="12">
        <v>1</v>
      </c>
      <c r="G32" s="13">
        <v>0.14717263487909471</v>
      </c>
      <c r="H32" s="13">
        <v>1.7209104245704876E-2</v>
      </c>
      <c r="I32" s="13">
        <v>8.5520218122815255</v>
      </c>
      <c r="J32" s="23">
        <v>1.587639289715774E-17</v>
      </c>
      <c r="K32" s="13">
        <v>1.6008975369627749</v>
      </c>
      <c r="L32" s="25">
        <f>INDEX(Controls!$X$3:$X$200,MATCH('Model 9'!$E32,Controls!$W$3:$W$200,0))</f>
        <v>92836</v>
      </c>
      <c r="M32" s="25">
        <v>493920.30199999973</v>
      </c>
      <c r="N32" s="25">
        <f>INDEX(Controls!$AA$3:$AA$200,MATCH('Model 9'!$E32,Controls!$Z$3:$Z$200,0))</f>
        <v>44188</v>
      </c>
      <c r="O32" s="25">
        <v>253584.23500000039</v>
      </c>
      <c r="P32" s="14">
        <f t="shared" si="0"/>
        <v>2.7662193022459813E-2</v>
      </c>
      <c r="Q32" s="5">
        <f t="shared" si="1"/>
        <v>2.5645381267638451E-2</v>
      </c>
      <c r="R32" s="62">
        <f t="shared" si="2"/>
        <v>6503.2643900374369</v>
      </c>
      <c r="S32" s="27">
        <f>IFERROR($Q32*$O32*Controls!$C$5,"-")</f>
        <v>4045030.4506032858</v>
      </c>
      <c r="T32" s="27" t="str">
        <f>IFERROR(INDEX('Vendor Level Info'!$I$4:$I$50,MATCH(SUBSTITUTE(SUBSTITUTE('Model 9'!$D32,"_pre",""),"_post",""),'Vendor Level Info'!$F$4:$F$50,0)),"-")</f>
        <v>-</v>
      </c>
      <c r="U32" s="375">
        <f t="shared" si="3"/>
        <v>0</v>
      </c>
      <c r="V32" s="27">
        <f>IFERROR($Q32*$O32*Controls!$C$4,"-")</f>
        <v>3433723.5979397665</v>
      </c>
      <c r="W32" s="27">
        <f>IFERROR($T32*(1-Controls!$C$6),0)</f>
        <v>0</v>
      </c>
      <c r="X32" s="77" t="str">
        <f t="shared" si="4"/>
        <v>-</v>
      </c>
      <c r="Y32" s="77">
        <f>IFERROR(R32/INDEX('Vendor Level Info'!$N$4:$N$300,MATCH('Model 9'!$D32,'Vendor Level Info'!$M$4:$M$300,0)),"-")</f>
        <v>0.12206055650514155</v>
      </c>
    </row>
    <row r="33" spans="2:25" x14ac:dyDescent="0.35">
      <c r="B33" s="341">
        <f>IFERROR(INDEX(Controls!$L$4:$L$100,MATCH('Model 9'!$D33,Controls!$J$4:$J$100,0)),"-")</f>
        <v>3.5</v>
      </c>
      <c r="C33" s="365" t="str">
        <f>IFERROR(INDEX(Controls!$F$4:$F228,MATCH('Model 9'!$E33,Controls!$G$4:$G$200,0)),"-")</f>
        <v>No Ad &amp; Tf</v>
      </c>
      <c r="D33" s="16" t="str">
        <f>IFERROR(INDEX(Controls!$H$4:$H$200,MATCH('Model 9'!$E33,Controls!$G$4:$G$200,0)),"-")</f>
        <v>hcc_psrch_clk</v>
      </c>
      <c r="E33" s="452" t="s">
        <v>276</v>
      </c>
      <c r="F33" s="453">
        <v>1</v>
      </c>
      <c r="G33" s="454">
        <v>-1.6431612162128229E-2</v>
      </c>
      <c r="H33" s="454">
        <v>4.0112031651688895E-3</v>
      </c>
      <c r="I33" s="454">
        <v>-4.096429795631253</v>
      </c>
      <c r="J33" s="455">
        <v>4.2620429183979766E-5</v>
      </c>
      <c r="K33" s="454">
        <v>3.5836902963806172</v>
      </c>
      <c r="L33" s="456">
        <f>INDEX(Controls!$X$3:$X$200,MATCH('Model 9'!$E33,Controls!$W$3:$W$200,0))</f>
        <v>469213</v>
      </c>
      <c r="M33" s="456">
        <v>493920.30199999973</v>
      </c>
      <c r="N33" s="456">
        <f>INDEX(Controls!$AA$3:$AA$200,MATCH('Model 9'!$E33,Controls!$Z$3:$Z$200,0))</f>
        <v>235762</v>
      </c>
      <c r="O33" s="456">
        <v>253584.23500000039</v>
      </c>
      <c r="P33" s="457">
        <f t="shared" ref="P33:P44" si="5">IFERROR(G33*L33/M33,"-")</f>
        <v>-1.5609656064367804E-2</v>
      </c>
      <c r="Q33" s="458">
        <f t="shared" si="1"/>
        <v>-1.5276776754547338E-2</v>
      </c>
      <c r="R33" s="62">
        <f t="shared" si="2"/>
        <v>-3873.9497465676754</v>
      </c>
      <c r="S33" s="27">
        <f>IFERROR($Q33*$O33*Controls!$C$5,"-")</f>
        <v>-2409596.7423650939</v>
      </c>
      <c r="T33" s="27">
        <f>IFERROR(INDEX('Vendor Level Info'!$I$4:$I$50,MATCH(SUBSTITUTE(SUBSTITUTE('Model 9'!$D33,"_pre",""),"_post",""),'Vendor Level Info'!$F$4:$F$50,0)),"-")</f>
        <v>655000</v>
      </c>
      <c r="U33" s="375">
        <f t="shared" si="3"/>
        <v>-3.6787736524657921</v>
      </c>
      <c r="V33" s="27">
        <f>IFERROR($Q33*$O33*Controls!$C$4,"-")</f>
        <v>-2045445.4661877325</v>
      </c>
      <c r="W33" s="27">
        <f>IFERROR($T33*(1-Controls!$C$6),0)</f>
        <v>504350</v>
      </c>
      <c r="X33" s="77">
        <f t="shared" si="4"/>
        <v>-4.0556071501689948</v>
      </c>
      <c r="Y33" s="77">
        <f>IFERROR(R33/INDEX('Vendor Level Info'!$N$4:$N$300,MATCH('Model 9'!$D33,'Vendor Level Info'!$M$4:$M$300,0)),"-")</f>
        <v>-1.5992196774140009E-2</v>
      </c>
    </row>
    <row r="34" spans="2:25" x14ac:dyDescent="0.35">
      <c r="B34" s="341">
        <f>IFERROR(INDEX(Controls!$L$4:$L$100,MATCH('Model 9'!$D34,Controls!$J$4:$J$100,0)),"-")</f>
        <v>2.5</v>
      </c>
      <c r="C34" s="365" t="str">
        <f>IFERROR(INDEX(Controls!$F$4:$F229,MATCH('Model 9'!$E34,Controls!$G$4:$G$200,0)),"-")</f>
        <v>No Ad &amp; Tf</v>
      </c>
      <c r="D34" s="16" t="str">
        <f>IFERROR(INDEX(Controls!$H$4:$H$200,MATCH('Model 9'!$E34,Controls!$G$4:$G$200,0)),"-")</f>
        <v>hcc_soc_imp</v>
      </c>
      <c r="E34" s="452" t="s">
        <v>265</v>
      </c>
      <c r="F34" s="453">
        <v>1</v>
      </c>
      <c r="G34" s="454">
        <v>7.3528841307777882E-6</v>
      </c>
      <c r="H34" s="454">
        <v>6.5744318938071001E-6</v>
      </c>
      <c r="I34" s="454">
        <v>1.1184060082368432</v>
      </c>
      <c r="J34" s="455">
        <v>0.26344734843360462</v>
      </c>
      <c r="K34" s="454">
        <v>7.0769796933004914</v>
      </c>
      <c r="L34" s="456">
        <f>INDEX(Controls!$X$3:$X$200,MATCH('Model 9'!$E34,Controls!$W$3:$W$200,0))</f>
        <v>323313676</v>
      </c>
      <c r="M34" s="456">
        <v>493920.30199999973</v>
      </c>
      <c r="N34" s="456">
        <f>INDEX(Controls!$AA$3:$AA$200,MATCH('Model 9'!$E34,Controls!$Z$3:$Z$200,0))</f>
        <v>98216199</v>
      </c>
      <c r="O34" s="456">
        <v>253584.23500000039</v>
      </c>
      <c r="P34" s="457">
        <f t="shared" si="5"/>
        <v>4.8131003886611508E-3</v>
      </c>
      <c r="Q34" s="458">
        <f t="shared" si="1"/>
        <v>2.8478597299726148E-3</v>
      </c>
      <c r="R34" s="62">
        <f t="shared" si="2"/>
        <v>722.17233101241322</v>
      </c>
      <c r="S34" s="27">
        <f>IFERROR($Q34*$O34*Controls!$C$5,"-")</f>
        <v>449191.18988972105</v>
      </c>
      <c r="T34" s="27">
        <f>IFERROR(INDEX('Vendor Level Info'!$I$4:$I$50,MATCH(SUBSTITUTE(SUBSTITUTE('Model 9'!$D34,"_pre",""),"_post",""),'Vendor Level Info'!$F$4:$F$50,0)),"-")</f>
        <v>1080000</v>
      </c>
      <c r="U34" s="375">
        <f t="shared" si="3"/>
        <v>0.41591776841640837</v>
      </c>
      <c r="V34" s="27">
        <f>IFERROR($Q34*$O34*Controls!$C$4,"-")</f>
        <v>381306.9907745542</v>
      </c>
      <c r="W34" s="27">
        <f>IFERROR($T34*(1-Controls!$C$6),0)</f>
        <v>831600</v>
      </c>
      <c r="X34" s="77">
        <f t="shared" si="4"/>
        <v>0.45852211492851636</v>
      </c>
      <c r="Y34" s="77">
        <f>IFERROR(R34/INDEX('Vendor Level Info'!$N$4:$N$300,MATCH('Model 9'!$D34,'Vendor Level Info'!$M$4:$M$300,0)),"-")</f>
        <v>7.3414437573685448E-6</v>
      </c>
    </row>
    <row r="35" spans="2:25" x14ac:dyDescent="0.35">
      <c r="B35" s="341">
        <f>IFERROR(INDEX(Controls!$L$4:$L$100,MATCH('Model 9'!$D35,Controls!$J$4:$J$100,0)),"-")</f>
        <v>5.5</v>
      </c>
      <c r="C35" s="365" t="str">
        <f>IFERROR(INDEX(Controls!$F$4:$F230,MATCH('Model 9'!$E35,Controls!$G$4:$G$200,0)),"-")</f>
        <v>No Ad &amp; Tf</v>
      </c>
      <c r="D35" s="16" t="str">
        <f>IFERROR(INDEX(Controls!$H$4:$H$200,MATCH('Model 9'!$E35,Controls!$G$4:$G$200,0)),"-")</f>
        <v>hcp_disp_imp</v>
      </c>
      <c r="E35" s="11" t="s">
        <v>181</v>
      </c>
      <c r="F35" s="12">
        <v>1</v>
      </c>
      <c r="G35" s="13">
        <v>3.4193860310769038E-4</v>
      </c>
      <c r="H35" s="13">
        <v>2.1246533657839773E-4</v>
      </c>
      <c r="I35" s="13">
        <v>1.6093853642874973</v>
      </c>
      <c r="J35" s="23">
        <v>0.10759522016755085</v>
      </c>
      <c r="K35" s="13">
        <v>1.4767564267459476</v>
      </c>
      <c r="L35" s="25">
        <f>INDEX(Controls!$X$3:$X$200,MATCH('Model 9'!$E35,Controls!$W$3:$W$200,0))</f>
        <v>456667</v>
      </c>
      <c r="M35" s="25">
        <v>493920.30199999973</v>
      </c>
      <c r="N35" s="25">
        <f>INDEX(Controls!$AA$3:$AA$200,MATCH('Model 9'!$E35,Controls!$Z$3:$Z$200,0))</f>
        <v>440907</v>
      </c>
      <c r="O35" s="25">
        <v>253584.23500000039</v>
      </c>
      <c r="P35" s="14">
        <f t="shared" si="5"/>
        <v>3.1614832480682221E-4</v>
      </c>
      <c r="Q35" s="5">
        <f t="shared" si="1"/>
        <v>5.9452877139780477E-4</v>
      </c>
      <c r="R35" s="62">
        <f t="shared" si="2"/>
        <v>150.76312368040243</v>
      </c>
      <c r="S35" s="27">
        <f>IFERROR($Q35*$O35*Controls!$C$5,"-")</f>
        <v>93774.662929210317</v>
      </c>
      <c r="T35" s="27">
        <f>IFERROR(INDEX('Vendor Level Info'!$I$4:$I$50,MATCH(SUBSTITUTE(SUBSTITUTE('Model 9'!$D35,"_pre",""),"_post",""),'Vendor Level Info'!$F$4:$F$50,0)),"-")</f>
        <v>0</v>
      </c>
      <c r="U35" s="375">
        <f t="shared" si="3"/>
        <v>0</v>
      </c>
      <c r="V35" s="27">
        <f>IFERROR($Q35*$O35*Controls!$C$4,"-")</f>
        <v>79602.929303252487</v>
      </c>
      <c r="W35" s="27">
        <f>IFERROR($T35*(1-Controls!$C$6),0)</f>
        <v>0</v>
      </c>
      <c r="X35" s="77" t="str">
        <f t="shared" si="4"/>
        <v>-</v>
      </c>
      <c r="Y35" s="77">
        <f>IFERROR(R35/INDEX('Vendor Level Info'!$N$4:$N$300,MATCH('Model 9'!$D35,'Vendor Level Info'!$M$4:$M$300,0)),"-")</f>
        <v>3.3580375105332394E-4</v>
      </c>
    </row>
    <row r="36" spans="2:25" x14ac:dyDescent="0.35">
      <c r="B36" s="341">
        <f>IFERROR(INDEX(Controls!$L$4:$L$100,MATCH('Model 9'!$D36,Controls!$J$4:$J$100,0)),"-")</f>
        <v>15</v>
      </c>
      <c r="C36" s="365" t="str">
        <f>IFERROR(INDEX(Controls!$F$4:$F231,MATCH('Model 9'!$E36,Controls!$G$4:$G$200,0)),"-")</f>
        <v>No Ad &amp; Tf</v>
      </c>
      <c r="D36" s="16" t="str">
        <f>IFERROR(INDEX(Controls!$H$4:$H$200,MATCH('Model 9'!$E36,Controls!$G$4:$G$200,0)),"-")</f>
        <v>hcp_grail_nrx_lag</v>
      </c>
      <c r="E36" s="11" t="s">
        <v>18</v>
      </c>
      <c r="F36" s="12">
        <v>1</v>
      </c>
      <c r="G36" s="13">
        <v>0.1811035619501597</v>
      </c>
      <c r="H36" s="13">
        <v>7.6441597442637715E-3</v>
      </c>
      <c r="I36" s="13">
        <v>23.691755275792218</v>
      </c>
      <c r="J36" s="23">
        <v>1.0784717716954143E-117</v>
      </c>
      <c r="K36" s="13">
        <v>2.8363519307611074</v>
      </c>
      <c r="L36" s="25">
        <f>INDEX(Controls!$X$3:$X$200,MATCH('Model 9'!$E36,Controls!$W$3:$W$200,0))</f>
        <v>471850.99599999981</v>
      </c>
      <c r="M36" s="25">
        <v>493920.30199999973</v>
      </c>
      <c r="N36" s="25">
        <f>INDEX(Controls!$AA$3:$AA$200,MATCH('Model 9'!$E36,Controls!$Z$3:$Z$200,0))</f>
        <v>250911.43300000014</v>
      </c>
      <c r="O36" s="25">
        <v>253584.23500000039</v>
      </c>
      <c r="P36" s="14">
        <f t="shared" si="5"/>
        <v>0.17301150760417733</v>
      </c>
      <c r="Q36" s="5">
        <f t="shared" si="1"/>
        <v>0.17919471315051899</v>
      </c>
      <c r="R36" s="62">
        <f t="shared" si="2"/>
        <v>45440.954250318871</v>
      </c>
      <c r="S36" s="27">
        <f>IFERROR($Q36*$O36*Controls!$C$5,"-")</f>
        <v>28264273.543698337</v>
      </c>
      <c r="T36" s="27" t="str">
        <f>IFERROR(INDEX('Vendor Level Info'!$I$4:$I$50,MATCH(SUBSTITUTE(SUBSTITUTE('Model 9'!$D36,"_pre",""),"_post",""),'Vendor Level Info'!$F$4:$F$50,0)),"-")</f>
        <v>-</v>
      </c>
      <c r="U36" s="375">
        <f t="shared" si="3"/>
        <v>0</v>
      </c>
      <c r="V36" s="27">
        <f>IFERROR($Q36*$O36*Controls!$C$4,"-")</f>
        <v>23992823.844168365</v>
      </c>
      <c r="W36" s="27">
        <f>IFERROR($T36*(1-Controls!$C$6),0)</f>
        <v>0</v>
      </c>
      <c r="X36" s="77" t="str">
        <f t="shared" si="4"/>
        <v>-</v>
      </c>
      <c r="Y36" s="77" t="str">
        <f>IFERROR(R36/INDEX('Vendor Level Info'!$N$4:$N$300,MATCH('Model 9'!$D36,'Vendor Level Info'!$M$4:$M$300,0)),"-")</f>
        <v>-</v>
      </c>
    </row>
    <row r="37" spans="2:25" x14ac:dyDescent="0.35">
      <c r="B37" s="341">
        <f>IFERROR(INDEX(Controls!$L$4:$L$100,MATCH('Model 9'!$D37,Controls!$J$4:$J$100,0)),"-")</f>
        <v>13</v>
      </c>
      <c r="C37" s="365" t="str">
        <f>IFERROR(INDEX(Controls!$F$4:$F232,MATCH('Model 9'!$E37,Controls!$G$4:$G$200,0)),"-")</f>
        <v>No Ad &amp; Tf</v>
      </c>
      <c r="D37" s="16" t="str">
        <f>IFERROR(INDEX(Controls!$H$4:$H$200,MATCH('Model 9'!$E37,Controls!$G$4:$G$200,0)),"-")</f>
        <v>hcp_grail_sdot</v>
      </c>
      <c r="E37" s="11" t="s">
        <v>19</v>
      </c>
      <c r="F37" s="12">
        <v>1</v>
      </c>
      <c r="G37" s="13">
        <v>2.6484484510993118E-3</v>
      </c>
      <c r="H37" s="13">
        <v>5.4370744212715188E-4</v>
      </c>
      <c r="I37" s="13">
        <v>4.8710910425241956</v>
      </c>
      <c r="J37" s="23">
        <v>1.1440766520177322E-6</v>
      </c>
      <c r="K37" s="13">
        <v>1.4662252060990741</v>
      </c>
      <c r="L37" s="25">
        <f>INDEX(Controls!$X$3:$X$200,MATCH('Model 9'!$E37,Controls!$W$3:$W$200,0))</f>
        <v>2527599</v>
      </c>
      <c r="M37" s="25">
        <v>493920.30199999973</v>
      </c>
      <c r="N37" s="25">
        <f>INDEX(Controls!$AA$3:$AA$200,MATCH('Model 9'!$E37,Controls!$Z$3:$Z$200,0))</f>
        <v>1138890</v>
      </c>
      <c r="O37" s="25">
        <v>253584.23500000039</v>
      </c>
      <c r="P37" s="14">
        <f t="shared" si="5"/>
        <v>1.3553230408719204E-2</v>
      </c>
      <c r="Q37" s="5">
        <f t="shared" si="1"/>
        <v>1.1894633183614473E-2</v>
      </c>
      <c r="R37" s="62">
        <f t="shared" si="2"/>
        <v>3016.2914564724952</v>
      </c>
      <c r="S37" s="27">
        <f>IFERROR($Q37*$O37*Controls!$C$5,"-")</f>
        <v>1876133.2859258919</v>
      </c>
      <c r="T37" s="27" t="str">
        <f>IFERROR(INDEX('Vendor Level Info'!$I$4:$I$50,MATCH(SUBSTITUTE(SUBSTITUTE('Model 9'!$D37,"_pre",""),"_post",""),'Vendor Level Info'!$F$4:$F$50,0)),"-")</f>
        <v>-</v>
      </c>
      <c r="U37" s="375">
        <f t="shared" si="3"/>
        <v>0</v>
      </c>
      <c r="V37" s="27">
        <f>IFERROR($Q37*$O37*Controls!$C$4,"-")</f>
        <v>1592601.8890174774</v>
      </c>
      <c r="W37" s="27">
        <f>IFERROR($T37*(1-Controls!$C$6),0)</f>
        <v>0</v>
      </c>
      <c r="X37" s="77" t="str">
        <f t="shared" si="4"/>
        <v>-</v>
      </c>
      <c r="Y37" s="77">
        <f>IFERROR(R37/INDEX('Vendor Level Info'!$N$4:$N$300,MATCH('Model 9'!$D37,'Vendor Level Info'!$M$4:$M$300,0)),"-")</f>
        <v>2.6482810282278911E-3</v>
      </c>
    </row>
    <row r="38" spans="2:25" x14ac:dyDescent="0.35">
      <c r="B38" s="341">
        <f>IFERROR(INDEX(Controls!$L$4:$L$100,MATCH('Model 9'!$D38,Controls!$J$4:$J$100,0)),"-")</f>
        <v>14</v>
      </c>
      <c r="C38" s="365" t="str">
        <f>IFERROR(INDEX(Controls!$F$4:$F233,MATCH('Model 9'!$E38,Controls!$G$4:$G$200,0)),"-")</f>
        <v>No Ad &amp; Tf</v>
      </c>
      <c r="D38" s="16" t="str">
        <f>IFERROR(INDEX(Controls!$H$4:$H$200,MATCH('Model 9'!$E38,Controls!$G$4:$G$200,0)),"-")</f>
        <v>hcp_grail_vnrx</v>
      </c>
      <c r="E38" s="11" t="s">
        <v>20</v>
      </c>
      <c r="F38" s="12">
        <v>1</v>
      </c>
      <c r="G38" s="13">
        <v>0.34398033659332977</v>
      </c>
      <c r="H38" s="13">
        <v>8.0654997645266069E-2</v>
      </c>
      <c r="I38" s="13">
        <v>4.2648359882943874</v>
      </c>
      <c r="J38" s="23">
        <v>2.0373945558649367E-5</v>
      </c>
      <c r="K38" s="13">
        <v>1.0409678610650863</v>
      </c>
      <c r="L38" s="25">
        <f>INDEX(Controls!$X$3:$X$200,MATCH('Model 9'!$E38,Controls!$W$3:$W$200,0))</f>
        <v>11192.325999999997</v>
      </c>
      <c r="M38" s="25">
        <v>493920.30199999973</v>
      </c>
      <c r="N38" s="25">
        <f>INDEX(Controls!$AA$3:$AA$200,MATCH('Model 9'!$E38,Controls!$Z$3:$Z$200,0))</f>
        <v>5506.0290000000032</v>
      </c>
      <c r="O38" s="25">
        <v>253584.23500000039</v>
      </c>
      <c r="P38" s="14">
        <f t="shared" si="5"/>
        <v>7.79465846848765E-3</v>
      </c>
      <c r="Q38" s="5">
        <f t="shared" si="1"/>
        <v>7.468783336285212E-3</v>
      </c>
      <c r="R38" s="62">
        <f t="shared" si="2"/>
        <v>1893.9657087126361</v>
      </c>
      <c r="S38" s="27">
        <f>IFERROR($Q38*$O38*Controls!$C$5,"-")</f>
        <v>1178046.6708192597</v>
      </c>
      <c r="T38" s="27" t="str">
        <f>IFERROR(INDEX('Vendor Level Info'!$I$4:$I$50,MATCH(SUBSTITUTE(SUBSTITUTE('Model 9'!$D38,"_pre",""),"_post",""),'Vendor Level Info'!$F$4:$F$50,0)),"-")</f>
        <v>-</v>
      </c>
      <c r="U38" s="375">
        <f t="shared" si="3"/>
        <v>0</v>
      </c>
      <c r="V38" s="27">
        <f>IFERROR($Q38*$O38*Controls!$C$4,"-")</f>
        <v>1000013.8942002719</v>
      </c>
      <c r="W38" s="27">
        <f>IFERROR($T38*(1-Controls!$C$6),0)</f>
        <v>0</v>
      </c>
      <c r="X38" s="77" t="str">
        <f t="shared" si="4"/>
        <v>-</v>
      </c>
      <c r="Y38" s="77">
        <f>IFERROR(R38/INDEX('Vendor Level Info'!$N$4:$N$300,MATCH('Model 9'!$D38,'Vendor Level Info'!$M$4:$M$300,0)),"-")</f>
        <v>0.34398033659332999</v>
      </c>
    </row>
    <row r="39" spans="2:25" x14ac:dyDescent="0.35">
      <c r="B39" s="341">
        <f>IFERROR(INDEX(Controls!$L$4:$L$100,MATCH('Model 9'!$D39,Controls!$J$4:$J$100,0)),"-")</f>
        <v>5.5</v>
      </c>
      <c r="C39" s="365" t="str">
        <f>IFERROR(INDEX(Controls!$F$4:$F234,MATCH('Model 9'!$E39,Controls!$G$4:$G$200,0)),"-")</f>
        <v>No Ad &amp; Tf</v>
      </c>
      <c r="D39" s="16" t="str">
        <f>IFERROR(INDEX(Controls!$H$4:$H$200,MATCH('Model 9'!$E39,Controls!$G$4:$G$200,0)),"-")</f>
        <v>hcp_npp_eng</v>
      </c>
      <c r="E39" s="11" t="s">
        <v>323</v>
      </c>
      <c r="F39" s="12">
        <v>1</v>
      </c>
      <c r="G39" s="13">
        <v>-4.0088180837209247E-2</v>
      </c>
      <c r="H39" s="13">
        <v>3.148692918132503E-3</v>
      </c>
      <c r="I39" s="13">
        <v>-12.731689586606509</v>
      </c>
      <c r="J39" s="23">
        <v>1.4489287051554268E-36</v>
      </c>
      <c r="K39" s="13">
        <v>2.2848358782797518</v>
      </c>
      <c r="L39" s="25">
        <f>INDEX(Controls!$X$3:$X$200,MATCH('Model 9'!$E39,Controls!$W$3:$W$200,0))</f>
        <v>474277</v>
      </c>
      <c r="M39" s="25">
        <v>493920.30199999973</v>
      </c>
      <c r="N39" s="25">
        <f>INDEX(Controls!$AA$3:$AA$200,MATCH('Model 9'!$E39,Controls!$Z$3:$Z$200,0))</f>
        <v>263229</v>
      </c>
      <c r="O39" s="25">
        <v>253584.23500000039</v>
      </c>
      <c r="P39" s="14">
        <f t="shared" si="5"/>
        <v>-3.8493866451614497E-2</v>
      </c>
      <c r="Q39" s="5">
        <f t="shared" si="1"/>
        <v>-4.1612885570736426E-2</v>
      </c>
      <c r="R39" s="62">
        <f t="shared" si="2"/>
        <v>-10552.371753597752</v>
      </c>
      <c r="S39" s="27">
        <f>IFERROR($Q39*$O39*Controls!$C$5,"-")</f>
        <v>-6563575.2307378016</v>
      </c>
      <c r="T39" s="27" t="str">
        <f>IFERROR(INDEX('Vendor Level Info'!$I$4:$I$50,MATCH(SUBSTITUTE(SUBSTITUTE('Model 9'!$D39,"_pre",""),"_post",""),'Vendor Level Info'!$F$4:$F$50,0)),"-")</f>
        <v>-</v>
      </c>
      <c r="U39" s="375">
        <f t="shared" si="3"/>
        <v>0</v>
      </c>
      <c r="V39" s="27">
        <f>IFERROR($Q39*$O39*Controls!$C$4,"-")</f>
        <v>-5571652.2858996131</v>
      </c>
      <c r="W39" s="27">
        <f>IFERROR($T39*(1-Controls!$C$6),0)</f>
        <v>0</v>
      </c>
      <c r="X39" s="77" t="str">
        <f t="shared" si="4"/>
        <v>-</v>
      </c>
      <c r="Y39" s="77" t="str">
        <f>IFERROR(R39/INDEX('Vendor Level Info'!$N$4:$N$300,MATCH('Model 9'!$D39,'Vendor Level Info'!$M$4:$M$300,0)),"-")</f>
        <v>-</v>
      </c>
    </row>
    <row r="40" spans="2:25" x14ac:dyDescent="0.35">
      <c r="B40" s="341">
        <f>IFERROR(INDEX(Controls!$L$4:$L$100,MATCH('Model 9'!$D40,Controls!$J$4:$J$100,0)),"-")</f>
        <v>6.5</v>
      </c>
      <c r="C40" s="365" t="str">
        <f>IFERROR(INDEX(Controls!$F$4:$F235,MATCH('Model 9'!$E40,Controls!$G$4:$G$200,0)),"-")</f>
        <v>No Ad &amp; Tf</v>
      </c>
      <c r="D40" s="16" t="str">
        <f>IFERROR(INDEX(Controls!$H$4:$H$200,MATCH('Model 9'!$E40,Controls!$G$4:$G$200,0)),"-")</f>
        <v>hcp_osrch_sessions</v>
      </c>
      <c r="E40" s="11" t="s">
        <v>270</v>
      </c>
      <c r="F40" s="12">
        <v>1</v>
      </c>
      <c r="G40" s="13">
        <v>-0.25008411714112605</v>
      </c>
      <c r="H40" s="13">
        <v>8.4317553930694664E-2</v>
      </c>
      <c r="I40" s="13">
        <v>-2.9659792710149566</v>
      </c>
      <c r="J40" s="23">
        <v>3.0314765120331827E-3</v>
      </c>
      <c r="K40" s="13">
        <v>1.4769383590263603</v>
      </c>
      <c r="L40" s="25">
        <f>INDEX(Controls!$X$3:$X$200,MATCH('Model 9'!$E40,Controls!$W$3:$W$200,0))</f>
        <v>13514</v>
      </c>
      <c r="M40" s="25">
        <v>493920.30199999973</v>
      </c>
      <c r="N40" s="25">
        <f>INDEX(Controls!$AA$3:$AA$200,MATCH('Model 9'!$E40,Controls!$Z$3:$Z$200,0))</f>
        <v>6536</v>
      </c>
      <c r="O40" s="25">
        <v>253584.23500000039</v>
      </c>
      <c r="P40" s="14">
        <f t="shared" si="5"/>
        <v>-6.8424738674645108E-3</v>
      </c>
      <c r="Q40" s="5">
        <f t="shared" si="1"/>
        <v>-6.4457863070012901E-3</v>
      </c>
      <c r="R40" s="62">
        <f t="shared" si="2"/>
        <v>-1634.5497896343998</v>
      </c>
      <c r="S40" s="27">
        <f>IFERROR($Q40*$O40*Controls!$C$5,"-")</f>
        <v>-1016689.9691525967</v>
      </c>
      <c r="T40" s="27" t="str">
        <f>IFERROR(INDEX('Vendor Level Info'!$I$4:$I$50,MATCH(SUBSTITUTE(SUBSTITUTE('Model 9'!$D40,"_pre",""),"_post",""),'Vendor Level Info'!$F$4:$F$50,0)),"-")</f>
        <v>-</v>
      </c>
      <c r="U40" s="375">
        <f t="shared" si="3"/>
        <v>0</v>
      </c>
      <c r="V40" s="27">
        <f>IFERROR($Q40*$O40*Controls!$C$4,"-")</f>
        <v>-863042.28892696311</v>
      </c>
      <c r="W40" s="27">
        <f>IFERROR($T40*(1-Controls!$C$6),0)</f>
        <v>0</v>
      </c>
      <c r="X40" s="77" t="str">
        <f t="shared" si="4"/>
        <v>-</v>
      </c>
      <c r="Y40" s="77">
        <f>IFERROR(R40/INDEX('Vendor Level Info'!$N$4:$N$300,MATCH('Model 9'!$D40,'Vendor Level Info'!$M$4:$M$300,0)),"-")</f>
        <v>-0.2159817375309725</v>
      </c>
    </row>
    <row r="41" spans="2:25" x14ac:dyDescent="0.35">
      <c r="B41" s="341">
        <f>IFERROR(INDEX(Controls!$L$4:$L$100,MATCH('Model 9'!$D41,Controls!$J$4:$J$100,0)),"-")</f>
        <v>12</v>
      </c>
      <c r="C41" s="365" t="str">
        <f>IFERROR(INDEX(Controls!$F$4:$F236,MATCH('Model 9'!$E41,Controls!$G$4:$G$200,0)),"-")</f>
        <v>No Ad &amp; Tf</v>
      </c>
      <c r="D41" s="16" t="str">
        <f>IFERROR(INDEX(Controls!$H$4:$H$200,MATCH('Model 9'!$E41,Controls!$G$4:$G$200,0)),"-")</f>
        <v>hcp_rdtl_totdet</v>
      </c>
      <c r="E41" s="11" t="s">
        <v>23</v>
      </c>
      <c r="F41" s="12">
        <v>1</v>
      </c>
      <c r="G41" s="13">
        <v>-7.009093689945141E-3</v>
      </c>
      <c r="H41" s="13">
        <v>6.7520518238013433E-3</v>
      </c>
      <c r="I41" s="13">
        <v>-1.0380687045732842</v>
      </c>
      <c r="J41" s="23">
        <v>0.29928825709950646</v>
      </c>
      <c r="K41" s="13">
        <v>1.580569632565427</v>
      </c>
      <c r="L41" s="25">
        <f>INDEX(Controls!$X$3:$X$200,MATCH('Model 9'!$E41,Controls!$W$3:$W$200,0))</f>
        <v>345644</v>
      </c>
      <c r="M41" s="25">
        <v>493920.30199999973</v>
      </c>
      <c r="N41" s="25">
        <f>INDEX(Controls!$AA$3:$AA$200,MATCH('Model 9'!$E41,Controls!$Z$3:$Z$200,0))</f>
        <v>169398</v>
      </c>
      <c r="O41" s="25">
        <v>253584.23500000039</v>
      </c>
      <c r="P41" s="14">
        <f t="shared" si="5"/>
        <v>-4.9049435092210483E-3</v>
      </c>
      <c r="Q41" s="5">
        <f t="shared" si="1"/>
        <v>-4.6821777106503685E-3</v>
      </c>
      <c r="R41" s="62">
        <f t="shared" si="2"/>
        <v>-1187.3264528893269</v>
      </c>
      <c r="S41" s="27">
        <f>IFERROR($Q41*$O41*Controls!$C$5,"-")</f>
        <v>-738517.05369716138</v>
      </c>
      <c r="T41" s="27">
        <f>IFERROR(INDEX('Vendor Level Info'!$I$4:$I$50,MATCH(SUBSTITUTE(SUBSTITUTE('Model 9'!$D41,"_pre",""),"_post",""),'Vendor Level Info'!$F$4:$F$50,0)),"-")</f>
        <v>0</v>
      </c>
      <c r="U41" s="375">
        <f t="shared" si="3"/>
        <v>0</v>
      </c>
      <c r="V41" s="27">
        <f>IFERROR($Q41*$O41*Controls!$C$4,"-")</f>
        <v>-626908.3671255646</v>
      </c>
      <c r="W41" s="27">
        <f>IFERROR($T41*(1-Controls!$C$6),0)</f>
        <v>0</v>
      </c>
      <c r="X41" s="77" t="str">
        <f t="shared" si="4"/>
        <v>-</v>
      </c>
      <c r="Y41" s="77">
        <f>IFERROR(R41/INDEX('Vendor Level Info'!$N$4:$N$300,MATCH('Model 9'!$D41,'Vendor Level Info'!$M$4:$M$300,0)),"-")</f>
        <v>-7.0088040665229889E-3</v>
      </c>
    </row>
    <row r="42" spans="2:25" x14ac:dyDescent="0.35">
      <c r="B42" s="341">
        <f>IFERROR(INDEX(Controls!$L$4:$L$100,MATCH('Model 9'!$D42,Controls!$J$4:$J$100,0)),"-")</f>
        <v>10.5</v>
      </c>
      <c r="C42" s="365" t="str">
        <f>IFERROR(INDEX(Controls!$F$4:$F237,MATCH('Model 9'!$E42,Controls!$G$4:$G$200,0)),"-")</f>
        <v>No Ad &amp; Tf</v>
      </c>
      <c r="D42" s="16" t="str">
        <f>IFERROR(INDEX(Controls!$H$4:$H$200,MATCH('Model 9'!$E42,Controls!$G$4:$G$200,0)),"-")</f>
        <v>pp_hcc</v>
      </c>
      <c r="E42" s="11" t="s">
        <v>358</v>
      </c>
      <c r="F42" s="12">
        <v>1</v>
      </c>
      <c r="G42" s="13">
        <v>-1.5832023639323602E-2</v>
      </c>
      <c r="H42" s="13">
        <v>2.9174343005286202E-3</v>
      </c>
      <c r="I42" s="13">
        <v>-5.4266941457618909</v>
      </c>
      <c r="J42" s="23">
        <v>6.0114637198251819E-8</v>
      </c>
      <c r="K42" s="13">
        <v>2.677010498344389</v>
      </c>
      <c r="L42" s="25">
        <f>INDEX(Controls!$X$3:$X$200,MATCH('Model 9'!$E42,Controls!$W$3:$W$200,0))</f>
        <v>941558</v>
      </c>
      <c r="M42" s="25">
        <v>493920.30199999973</v>
      </c>
      <c r="N42" s="25">
        <f>INDEX(Controls!$AA$3:$AA$200,MATCH('Model 9'!$E42,Controls!$Z$3:$Z$200,0))</f>
        <v>459267</v>
      </c>
      <c r="O42" s="25">
        <v>253584.23500000039</v>
      </c>
      <c r="P42" s="14">
        <f t="shared" si="5"/>
        <v>-3.0180513846936909E-2</v>
      </c>
      <c r="Q42" s="5">
        <f t="shared" si="1"/>
        <v>-2.8673414972982141E-2</v>
      </c>
      <c r="R42" s="62">
        <f t="shared" si="2"/>
        <v>-7271.1260007612327</v>
      </c>
      <c r="S42" s="27">
        <f>IFERROR($Q42*$O42*Controls!$C$5,"-")</f>
        <v>-4522640.3724734867</v>
      </c>
      <c r="T42" s="27" t="str">
        <f>IFERROR(INDEX('Vendor Level Info'!$I$4:$I$50,MATCH(SUBSTITUTE(SUBSTITUTE('Model 9'!$D42,"_pre",""),"_post",""),'Vendor Level Info'!$F$4:$F$50,0)),"-")</f>
        <v>-</v>
      </c>
      <c r="U42" s="375">
        <f t="shared" si="3"/>
        <v>0</v>
      </c>
      <c r="V42" s="27">
        <f>IFERROR($Q42*$O42*Controls!$C$4,"-")</f>
        <v>-3839154.5284019308</v>
      </c>
      <c r="W42" s="27">
        <f>IFERROR($T42*(1-Controls!$C$6),0)</f>
        <v>0</v>
      </c>
      <c r="X42" s="77" t="str">
        <f t="shared" si="4"/>
        <v>-</v>
      </c>
      <c r="Y42" s="77" t="str">
        <f>IFERROR(R42/INDEX('Vendor Level Info'!$N$4:$N$300,MATCH('Model 9'!$D42,'Vendor Level Info'!$M$4:$M$300,0)),"-")</f>
        <v>-</v>
      </c>
    </row>
    <row r="43" spans="2:25" x14ac:dyDescent="0.35">
      <c r="B43" s="341">
        <f>IFERROR(INDEX(Controls!$L$4:$L$100,MATCH('Model 9'!$D43,Controls!$J$4:$J$100,0)),"-")</f>
        <v>10</v>
      </c>
      <c r="C43" s="365" t="str">
        <f>IFERROR(INDEX(Controls!$F$4:$F238,MATCH('Model 9'!$E43,Controls!$G$4:$G$200,0)),"-")</f>
        <v>No Ad &amp; Tf</v>
      </c>
      <c r="D43" s="16" t="str">
        <f>IFERROR(INDEX(Controls!$H$4:$H$200,MATCH('Model 9'!$E43,Controls!$G$4:$G$200,0)),"-")</f>
        <v>pp_hcp</v>
      </c>
      <c r="E43" s="11" t="s">
        <v>112</v>
      </c>
      <c r="F43" s="12">
        <v>1</v>
      </c>
      <c r="G43" s="13">
        <v>0.39569824678494864</v>
      </c>
      <c r="H43" s="13">
        <v>5.0404928965832305E-2</v>
      </c>
      <c r="I43" s="13">
        <v>7.8503879462498265</v>
      </c>
      <c r="J43" s="23">
        <v>5.0375085993618269E-15</v>
      </c>
      <c r="K43" s="13">
        <v>1.0558176519331035</v>
      </c>
      <c r="L43" s="25">
        <f>INDEX(Controls!$X$3:$X$200,MATCH('Model 9'!$E43,Controls!$W$3:$W$200,0))</f>
        <v>63204</v>
      </c>
      <c r="M43" s="25">
        <v>493920.30199999973</v>
      </c>
      <c r="N43" s="25">
        <f>INDEX(Controls!$AA$3:$AA$200,MATCH('Model 9'!$E43,Controls!$Z$3:$Z$200,0))</f>
        <v>31548</v>
      </c>
      <c r="O43" s="25">
        <v>253584.23500000039</v>
      </c>
      <c r="P43" s="14">
        <f t="shared" si="5"/>
        <v>5.0635116411545902E-2</v>
      </c>
      <c r="Q43" s="15">
        <f t="shared" si="1"/>
        <v>4.922817181269782E-2</v>
      </c>
      <c r="R43" s="62">
        <f t="shared" si="2"/>
        <v>12483.48828957156</v>
      </c>
      <c r="S43" s="27">
        <f>IFERROR($Q43*$O43*Controls!$C$5,"-")</f>
        <v>7764729.7161135105</v>
      </c>
      <c r="T43" s="27">
        <f>IFERROR(INDEX('Vendor Level Info'!$I$4:$I$50,MATCH(SUBSTITUTE(SUBSTITUTE('Model 9'!$D43,"_pre",""),"_post",""),'Vendor Level Info'!$F$4:$F$50,0)),"-")</f>
        <v>195006</v>
      </c>
      <c r="U43" s="375">
        <f t="shared" si="3"/>
        <v>39.817901583097495</v>
      </c>
      <c r="V43" s="27">
        <f>IFERROR($Q43*$O43*Controls!$C$4,"-")</f>
        <v>6591281.8168937834</v>
      </c>
      <c r="W43" s="27">
        <f>IFERROR($T43*(1-Controls!$C$6),0)</f>
        <v>150154.62</v>
      </c>
      <c r="X43" s="77">
        <f t="shared" si="4"/>
        <v>43.896630132950847</v>
      </c>
      <c r="Y43" s="77">
        <f>IFERROR(R43/INDEX('Vendor Level Info'!$N$4:$N$300,MATCH('Model 9'!$D43,'Vendor Level Info'!$M$4:$M$300,0)),"-")</f>
        <v>0.40229087975158906</v>
      </c>
    </row>
    <row r="44" spans="2:25" x14ac:dyDescent="0.35">
      <c r="B44" s="341">
        <f>IFERROR(INDEX(Controls!$L$4:$L$100,MATCH('Model 9'!$D44,Controls!$J$4:$J$100,0)),"-")</f>
        <v>11</v>
      </c>
      <c r="C44" s="365" t="str">
        <f>IFERROR(INDEX(Controls!$F$4:$F239,MATCH('Model 9'!$E44,Controls!$G$4:$G$200,0)),"-")</f>
        <v>No Ad &amp; Tf</v>
      </c>
      <c r="D44" s="16" t="str">
        <f>IFERROR(INDEX(Controls!$H$4:$H$200,MATCH('Model 9'!$E44,Controls!$G$4:$G$200,0)),"-")</f>
        <v>webmd</v>
      </c>
      <c r="E44" s="11" t="s">
        <v>113</v>
      </c>
      <c r="F44" s="12">
        <v>1</v>
      </c>
      <c r="G44" s="13">
        <v>-9.4300267701235771E-2</v>
      </c>
      <c r="H44" s="13">
        <v>5.3898106689365954E-3</v>
      </c>
      <c r="I44" s="13">
        <v>-17.496026019006919</v>
      </c>
      <c r="J44" s="23">
        <v>1.426578622491024E-66</v>
      </c>
      <c r="K44" s="13">
        <v>1.8222170237384308</v>
      </c>
      <c r="L44" s="25">
        <f>INDEX(Controls!$X$3:$X$200,MATCH('Model 9'!$E44,Controls!$W$3:$W$200,0))</f>
        <v>64834</v>
      </c>
      <c r="M44" s="25">
        <v>493920.30199999973</v>
      </c>
      <c r="N44" s="25">
        <f>INDEX(Controls!$AA$3:$AA$200,MATCH('Model 9'!$E44,Controls!$Z$3:$Z$200,0))</f>
        <v>0</v>
      </c>
      <c r="O44" s="25">
        <v>253584.23500000039</v>
      </c>
      <c r="P44" s="14">
        <f t="shared" si="5"/>
        <v>-1.2378239022339119E-2</v>
      </c>
      <c r="Q44" s="15">
        <f t="shared" si="1"/>
        <v>0</v>
      </c>
      <c r="R44" s="62">
        <f t="shared" si="2"/>
        <v>0</v>
      </c>
      <c r="S44" s="27">
        <f>IFERROR($Q44*$O44*Controls!$C$5,"-")</f>
        <v>0</v>
      </c>
      <c r="T44" s="27" t="str">
        <f>IFERROR(INDEX('Vendor Level Info'!$I$4:$I$50,MATCH(SUBSTITUTE(SUBSTITUTE('Model 9'!$D44,"_pre",""),"_post",""),'Vendor Level Info'!$F$4:$F$50,0)),"-")</f>
        <v>-</v>
      </c>
      <c r="U44" s="375">
        <f t="shared" si="3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4"/>
        <v>-</v>
      </c>
      <c r="Y44" s="77" t="str">
        <f>IFERROR(R44/INDEX('Vendor Level Info'!$N$4:$N$300,MATCH('Model 9'!$D44,'Vendor Level Info'!$M$4:$M$300,0)),"-")</f>
        <v>-</v>
      </c>
    </row>
    <row r="45" spans="2:25" x14ac:dyDescent="0.35">
      <c r="B45" s="341" t="str">
        <f>IFERROR(INDEX(Controls!$L$4:$L$100,MATCH('Model 9'!$D45,Controls!$J$4:$J$100,0)),"-")</f>
        <v>-</v>
      </c>
      <c r="C45" s="365" t="str">
        <f>IFERROR(INDEX(Controls!$F$4:$F240,MATCH('Model 9'!$E45,Controls!$G$4:$G$200,0)),"-")</f>
        <v>-</v>
      </c>
      <c r="D45" s="16" t="str">
        <f>IFERROR(INDEX(Controls!$H$4:$H$200,MATCH('Model 9'!$E45,Controls!$G$4:$G$200,0)),"-")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2"/>
        <v>0</v>
      </c>
      <c r="S45" s="27">
        <f>IFERROR($Q45*$O45*Controls!$C$5,"-")</f>
        <v>0</v>
      </c>
      <c r="T45" s="27" t="str">
        <f>IFERROR(INDEX('Vendor Level Info'!$I$4:$I$50,MATCH(SUBSTITUTE(SUBSTITUTE('Model 9'!$D45,"_pre",""),"_post",""),'Vendor Level Info'!$F$4:$F$50,0)),"-")</f>
        <v>-</v>
      </c>
      <c r="U45" s="375">
        <f t="shared" si="3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4"/>
        <v>-</v>
      </c>
      <c r="Y45" s="77" t="str">
        <f>IFERROR(R45/INDEX('Vendor Level Info'!$N$4:$N$300,MATCH('Model 9'!$D45,'Vendor Level Info'!$M$4:$M$300,0)),"-")</f>
        <v>-</v>
      </c>
    </row>
    <row r="46" spans="2:25" x14ac:dyDescent="0.35">
      <c r="B46" s="341" t="str">
        <f>IFERROR(INDEX(Controls!$L$4:$L$100,MATCH('Model 9'!$D46,Controls!$J$4:$J$100,0)),"-")</f>
        <v>-</v>
      </c>
      <c r="C46" s="365" t="str">
        <f>IFERROR(INDEX(Controls!$F$4:$F241,MATCH('Model 9'!$E46,Controls!$G$4:$G$200,0)),"-")</f>
        <v>-</v>
      </c>
      <c r="D46" s="16" t="str">
        <f>IFERROR(INDEX(Controls!$H$4:$H$200,MATCH('Model 9'!$E46,Controls!$G$4:$G$200,0)),"-")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2"/>
        <v>0</v>
      </c>
      <c r="S46" s="27">
        <f>IFERROR($Q46*$O46*Controls!$C$5,"-")</f>
        <v>0</v>
      </c>
      <c r="T46" s="27" t="str">
        <f>IFERROR(INDEX('Vendor Level Info'!$I$4:$I$50,MATCH(SUBSTITUTE(SUBSTITUTE('Model 9'!$D46,"_pre",""),"_post",""),'Vendor Level Info'!$F$4:$F$50,0)),"-")</f>
        <v>-</v>
      </c>
      <c r="U46" s="375">
        <f t="shared" si="3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4"/>
        <v>-</v>
      </c>
      <c r="Y46" s="77" t="str">
        <f>IFERROR(R46/INDEX('Vendor Level Info'!$N$4:$N$300,MATCH('Model 9'!$D46,'Vendor Level Info'!$M$4:$M$300,0)),"-")</f>
        <v>-</v>
      </c>
    </row>
    <row r="47" spans="2:25" x14ac:dyDescent="0.35">
      <c r="B47" s="341" t="str">
        <f>IFERROR(INDEX(Controls!$L$4:$L$100,MATCH('Model 9'!$D47,Controls!$J$4:$J$100,0)),"-")</f>
        <v>-</v>
      </c>
      <c r="C47" s="365" t="str">
        <f>IFERROR(INDEX(Controls!$F$4:$F242,MATCH('Model 9'!$E47,Controls!$G$4:$G$200,0)),"-")</f>
        <v>-</v>
      </c>
      <c r="D47" s="16" t="str">
        <f>IFERROR(INDEX(Controls!$H$4:$H$200,MATCH('Model 9'!$E47,Controls!$G$4:$G$200,0)),"-")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2"/>
        <v>0</v>
      </c>
      <c r="S47" s="27">
        <f>IFERROR($Q47*$O47*Controls!$C$5,"-")</f>
        <v>0</v>
      </c>
      <c r="T47" s="27" t="str">
        <f>IFERROR(INDEX('Vendor Level Info'!$I$4:$I$50,MATCH(SUBSTITUTE(SUBSTITUTE('Model 9'!$D47,"_pre",""),"_post",""),'Vendor Level Info'!$F$4:$F$50,0)),"-")</f>
        <v>-</v>
      </c>
      <c r="U47" s="375">
        <f t="shared" si="3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4"/>
        <v>-</v>
      </c>
      <c r="Y47" s="77" t="str">
        <f>IFERROR(R47/INDEX('Vendor Level Info'!$N$4:$N$300,MATCH('Model 9'!$D47,'Vendor Level Info'!$M$4:$M$300,0)),"-")</f>
        <v>-</v>
      </c>
    </row>
    <row r="48" spans="2:25" x14ac:dyDescent="0.35">
      <c r="B48" s="341" t="str">
        <f>IFERROR(INDEX(Controls!$L$4:$L$100,MATCH('Model 9'!$D48,Controls!$J$4:$J$100,0)),"-")</f>
        <v>-</v>
      </c>
      <c r="C48" s="365" t="str">
        <f>IFERROR(INDEX(Controls!$F$4:$F243,MATCH('Model 9'!$E48,Controls!$G$4:$G$200,0)),"-")</f>
        <v>-</v>
      </c>
      <c r="D48" s="342" t="str">
        <f>IFERROR(INDEX(Controls!$H$4:$H$200,MATCH('Model 9'!$E48,Controls!$G$4:$G$200,0)),"-")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2"/>
        <v>0</v>
      </c>
      <c r="S48" s="27">
        <f>IFERROR($Q48*$O48*Controls!$C$5,"-")</f>
        <v>0</v>
      </c>
      <c r="T48" s="27" t="str">
        <f>IFERROR(INDEX('Vendor Level Info'!$I$4:$I$50,MATCH(SUBSTITUTE(SUBSTITUTE('Model 9'!$D48,"_pre",""),"_post",""),'Vendor Level Info'!$F$4:$F$50,0)),"-")</f>
        <v>-</v>
      </c>
      <c r="U48" s="375">
        <f t="shared" si="3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4"/>
        <v>-</v>
      </c>
      <c r="Y48" s="77" t="str">
        <f>IFERROR(R48/INDEX('Vendor Level Info'!$N$4:$N$300,MATCH('Model 9'!$D48,'Vendor Level Info'!$M$4:$M$300,0)),"-")</f>
        <v>-</v>
      </c>
    </row>
    <row r="49" spans="2:25" x14ac:dyDescent="0.35">
      <c r="B49" s="341" t="str">
        <f>IFERROR(INDEX(Controls!$L$4:$L$100,MATCH('Model 9'!$D49,Controls!$J$4:$J$100,0)),"-")</f>
        <v>-</v>
      </c>
      <c r="C49" s="365" t="str">
        <f>IFERROR(INDEX(Controls!$F$4:$F244,MATCH('Model 9'!$E49,Controls!$G$4:$G$200,0)),"-")</f>
        <v>-</v>
      </c>
      <c r="D49" s="342" t="str">
        <f>IFERROR(INDEX(Controls!$H$4:$H$200,MATCH('Model 9'!$E49,Controls!$G$4:$G$200,0)),"-")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2"/>
        <v>0</v>
      </c>
      <c r="S49" s="27">
        <f>IFERROR($Q49*$O49*Controls!$C$5,"-")</f>
        <v>0</v>
      </c>
      <c r="T49" s="27" t="str">
        <f>IFERROR(INDEX('Vendor Level Info'!$I$4:$I$50,MATCH(SUBSTITUTE(SUBSTITUTE('Model 9'!$D49,"_pre",""),"_post",""),'Vendor Level Info'!$F$4:$F$50,0)),"-")</f>
        <v>-</v>
      </c>
      <c r="U49" s="375">
        <f t="shared" si="3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4"/>
        <v>-</v>
      </c>
      <c r="Y49" s="77" t="str">
        <f>IFERROR(R49/INDEX('Vendor Level Info'!$N$4:$N$300,MATCH('Model 9'!$D49,'Vendor Level Info'!$M$4:$M$300,0)),"-")</f>
        <v>-</v>
      </c>
    </row>
    <row r="50" spans="2:25" x14ac:dyDescent="0.35">
      <c r="B50" s="341" t="str">
        <f>IFERROR(INDEX(Controls!$L$4:$L$100,MATCH('Model 9'!$D50,Controls!$J$4:$J$100,0)),"-")</f>
        <v>-</v>
      </c>
      <c r="C50" s="365" t="str">
        <f>IFERROR(INDEX(Controls!$F$4:$F245,MATCH('Model 9'!$E50,Controls!$G$4:$G$200,0)),"-")</f>
        <v>-</v>
      </c>
      <c r="D50" s="342" t="str">
        <f>IFERROR(INDEX(Controls!$H$4:$H$200,MATCH('Model 9'!$E50,Controls!$G$4:$G$200,0)),"-")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2"/>
        <v>0</v>
      </c>
      <c r="S50" s="27">
        <f>IFERROR($Q50*$O50*Controls!$C$5,"-")</f>
        <v>0</v>
      </c>
      <c r="T50" s="27" t="str">
        <f>IFERROR(INDEX('Vendor Level Info'!$I$4:$I$50,MATCH(SUBSTITUTE(SUBSTITUTE('Model 9'!$D50,"_pre",""),"_post",""),'Vendor Level Info'!$F$4:$F$50,0)),"-")</f>
        <v>-</v>
      </c>
      <c r="U50" s="375">
        <f t="shared" si="3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4"/>
        <v>-</v>
      </c>
      <c r="Y50" s="77" t="str">
        <f>IFERROR(R50/INDEX('Vendor Level Info'!$N$4:$N$300,MATCH('Model 9'!$D50,'Vendor Level Info'!$M$4:$M$300,0)),"-")</f>
        <v>-</v>
      </c>
    </row>
    <row r="51" spans="2:25" x14ac:dyDescent="0.35">
      <c r="B51" s="341" t="str">
        <f>IFERROR(INDEX(Controls!$L$4:$L$100,MATCH('Model 9'!$D51,Controls!$J$4:$J$100,0)),"-")</f>
        <v>-</v>
      </c>
      <c r="C51" s="365" t="str">
        <f>IFERROR(INDEX(Controls!$F$4:$F246,MATCH('Model 9'!$E51,Controls!$G$4:$G$200,0)),"-")</f>
        <v>-</v>
      </c>
      <c r="D51" s="342" t="str">
        <f>IFERROR(INDEX(Controls!$H$4:$H$200,MATCH('Model 9'!$E51,Controls!$G$4:$G$200,0)),"-")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2"/>
        <v>0</v>
      </c>
      <c r="S51" s="27">
        <f>IFERROR($Q51*$O51*Controls!$C$5,"-")</f>
        <v>0</v>
      </c>
      <c r="T51" s="27" t="str">
        <f>IFERROR(INDEX('Vendor Level Info'!$I$4:$I$50,MATCH(SUBSTITUTE(SUBSTITUTE('Model 9'!$D51,"_pre",""),"_post",""),'Vendor Level Info'!$F$4:$F$50,0)),"-")</f>
        <v>-</v>
      </c>
      <c r="U51" s="375">
        <f t="shared" si="3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4"/>
        <v>-</v>
      </c>
      <c r="Y51" s="77" t="str">
        <f>IFERROR(R51/INDEX('Vendor Level Info'!$N$4:$N$300,MATCH('Model 9'!$D51,'Vendor Level Info'!$M$4:$M$300,0)),"-")</f>
        <v>-</v>
      </c>
    </row>
    <row r="52" spans="2:25" x14ac:dyDescent="0.35">
      <c r="B52" s="341" t="str">
        <f>IFERROR(INDEX(Controls!$L$4:$L$100,MATCH('Model 9'!$D52,Controls!$J$4:$J$100,0)),"-")</f>
        <v>-</v>
      </c>
      <c r="C52" s="365" t="str">
        <f>IFERROR(INDEX(Controls!$F$4:$F247,MATCH('Model 9'!$E52,Controls!$G$4:$G$200,0)),"-")</f>
        <v>-</v>
      </c>
      <c r="D52" s="342" t="str">
        <f>IFERROR(INDEX(Controls!$H$4:$H$200,MATCH('Model 9'!$E52,Controls!$G$4:$G$200,0)),"-")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2"/>
        <v>0</v>
      </c>
      <c r="S52" s="27">
        <f>IFERROR($Q52*$O52*Controls!$C$5,"-")</f>
        <v>0</v>
      </c>
      <c r="T52" s="27" t="str">
        <f>IFERROR(INDEX('Vendor Level Info'!$I$4:$I$50,MATCH(SUBSTITUTE(SUBSTITUTE('Model 9'!$D52,"_pre",""),"_post",""),'Vendor Level Info'!$F$4:$F$50,0)),"-")</f>
        <v>-</v>
      </c>
      <c r="U52" s="375">
        <f t="shared" si="3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4"/>
        <v>-</v>
      </c>
      <c r="Y52" s="77" t="str">
        <f>IFERROR(R52/INDEX('Vendor Level Info'!$N$4:$N$300,MATCH('Model 9'!$D52,'Vendor Level Info'!$M$4:$M$300,0)),"-")</f>
        <v>-</v>
      </c>
    </row>
    <row r="53" spans="2:25" x14ac:dyDescent="0.35">
      <c r="B53" s="341" t="str">
        <f>IFERROR(INDEX(Controls!$L$4:$L$100,MATCH('Model 9'!$D53,Controls!$J$4:$J$100,0)),"-")</f>
        <v>-</v>
      </c>
      <c r="C53" s="365" t="str">
        <f>IFERROR(INDEX(Controls!$F$4:$F248,MATCH('Model 9'!$E53,Controls!$G$4:$G$200,0)),"-")</f>
        <v>-</v>
      </c>
      <c r="D53" s="342" t="str">
        <f>IFERROR(INDEX(Controls!$H$4:$H$200,MATCH('Model 9'!$E53,Controls!$G$4:$G$200,0)),"-")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2"/>
        <v>0</v>
      </c>
      <c r="S53" s="27">
        <f>IFERROR($Q53*$O53*Controls!$C$5,"-")</f>
        <v>0</v>
      </c>
      <c r="T53" s="27" t="str">
        <f>IFERROR(INDEX('Vendor Level Info'!$I$4:$I$50,MATCH(SUBSTITUTE(SUBSTITUTE('Model 9'!$D53,"_pre",""),"_post",""),'Vendor Level Info'!$F$4:$F$50,0)),"-")</f>
        <v>-</v>
      </c>
      <c r="U53" s="375">
        <f t="shared" si="3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4"/>
        <v>-</v>
      </c>
      <c r="Y53" s="77" t="str">
        <f>IFERROR(R53/INDEX('Vendor Level Info'!$N$4:$N$300,MATCH('Model 9'!$D53,'Vendor Level Info'!$M$4:$M$300,0)),"-")</f>
        <v>-</v>
      </c>
    </row>
    <row r="54" spans="2:25" x14ac:dyDescent="0.35">
      <c r="B54" s="341" t="str">
        <f>IFERROR(INDEX(Controls!$L$4:$L$100,MATCH('Model 9'!$D54,Controls!$J$4:$J$100,0)),"-")</f>
        <v>-</v>
      </c>
      <c r="C54" s="365" t="str">
        <f>IFERROR(INDEX(Controls!$F$4:$F249,MATCH('Model 9'!$E54,Controls!$G$4:$G$200,0)),"-")</f>
        <v>-</v>
      </c>
      <c r="D54" s="342" t="str">
        <f>IFERROR(INDEX(Controls!$H$4:$H$200,MATCH('Model 9'!$E54,Controls!$G$4:$G$200,0)),"-")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2"/>
        <v>0</v>
      </c>
      <c r="S54" s="27">
        <f>IFERROR($Q54*$O54*Controls!$C$5,"-")</f>
        <v>0</v>
      </c>
      <c r="T54" s="27" t="str">
        <f>IFERROR(INDEX('Vendor Level Info'!$I$4:$I$50,MATCH(SUBSTITUTE(SUBSTITUTE('Model 9'!$D54,"_pre",""),"_post",""),'Vendor Level Info'!$F$4:$F$50,0)),"-")</f>
        <v>-</v>
      </c>
      <c r="U54" s="375">
        <f t="shared" si="3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4"/>
        <v>-</v>
      </c>
      <c r="Y54" s="77" t="str">
        <f>IFERROR(R54/INDEX('Vendor Level Info'!$N$4:$N$300,MATCH('Model 9'!$D54,'Vendor Level Info'!$M$4:$M$300,0)),"-")</f>
        <v>-</v>
      </c>
    </row>
    <row r="55" spans="2:25" x14ac:dyDescent="0.35">
      <c r="B55" s="341" t="str">
        <f>IFERROR(INDEX(Controls!$L$4:$L$100,MATCH('Model 9'!$D55,Controls!$J$4:$J$100,0)),"-")</f>
        <v>-</v>
      </c>
      <c r="C55" s="365" t="str">
        <f>IFERROR(INDEX(Controls!$F$4:$F250,MATCH('Model 9'!$E55,Controls!$G$4:$G$200,0)),"-")</f>
        <v>-</v>
      </c>
      <c r="D55" s="342" t="str">
        <f>IFERROR(INDEX(Controls!$H$4:$H$200,MATCH('Model 9'!$E55,Controls!$G$4:$G$200,0)),"-")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2"/>
        <v>0</v>
      </c>
      <c r="S55" s="27">
        <f>IFERROR($Q55*$O55*Controls!$C$5,"-")</f>
        <v>0</v>
      </c>
      <c r="T55" s="27" t="str">
        <f>IFERROR(INDEX('Vendor Level Info'!$I$4:$I$50,MATCH(SUBSTITUTE(SUBSTITUTE('Model 9'!$D55,"_pre",""),"_post",""),'Vendor Level Info'!$F$4:$F$50,0)),"-")</f>
        <v>-</v>
      </c>
      <c r="U55" s="375">
        <f t="shared" si="3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4"/>
        <v>-</v>
      </c>
      <c r="Y55" s="77" t="str">
        <f>IFERROR(R55/INDEX('Vendor Level Info'!$N$4:$N$300,MATCH('Model 9'!$D55,'Vendor Level Info'!$M$4:$M$300,0)),"-")</f>
        <v>-</v>
      </c>
    </row>
    <row r="56" spans="2:25" x14ac:dyDescent="0.35">
      <c r="B56" s="341" t="str">
        <f>IFERROR(INDEX(Controls!$L$4:$L$100,MATCH('Model 9'!$D56,Controls!$J$4:$J$100,0)),"-")</f>
        <v>-</v>
      </c>
      <c r="C56" s="365" t="str">
        <f>IFERROR(INDEX(Controls!$F$4:$F251,MATCH('Model 9'!$E56,Controls!$G$4:$G$200,0)),"-")</f>
        <v>-</v>
      </c>
      <c r="D56" s="342" t="str">
        <f>IFERROR(INDEX(Controls!$H$4:$H$200,MATCH('Model 9'!$E56,Controls!$G$4:$G$200,0)),"-")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2"/>
        <v>0</v>
      </c>
      <c r="S56" s="27">
        <f>IFERROR($Q56*$O56*Controls!$C$5,"-")</f>
        <v>0</v>
      </c>
      <c r="T56" s="27" t="str">
        <f>IFERROR(INDEX('Vendor Level Info'!$I$4:$I$50,MATCH(SUBSTITUTE(SUBSTITUTE('Model 9'!$D56,"_pre",""),"_post",""),'Vendor Level Info'!$F$4:$F$50,0)),"-")</f>
        <v>-</v>
      </c>
      <c r="U56" s="375">
        <f t="shared" si="3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4"/>
        <v>-</v>
      </c>
      <c r="Y56" s="77" t="str">
        <f>IFERROR(R56/INDEX('Vendor Level Info'!$N$4:$N$300,MATCH('Model 9'!$D56,'Vendor Level Info'!$M$4:$M$300,0)),"-")</f>
        <v>-</v>
      </c>
    </row>
    <row r="57" spans="2:25" x14ac:dyDescent="0.35">
      <c r="B57" s="341" t="str">
        <f>IFERROR(INDEX(Controls!$L$4:$L$100,MATCH('Model 9'!$D57,Controls!$J$4:$J$100,0)),"-")</f>
        <v>-</v>
      </c>
      <c r="C57" s="365" t="str">
        <f>IFERROR(INDEX(Controls!$F$4:$F252,MATCH('Model 9'!$E57,Controls!$G$4:$G$200,0)),"-")</f>
        <v>-</v>
      </c>
      <c r="D57" s="342" t="str">
        <f>IFERROR(INDEX(Controls!$H$4:$H$200,MATCH('Model 9'!$E57,Controls!$G$4:$G$200,0)),"-")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2"/>
        <v>0</v>
      </c>
      <c r="S57" s="27">
        <f>IFERROR($Q57*$O57*Controls!$C$5,"-")</f>
        <v>0</v>
      </c>
      <c r="T57" s="27" t="str">
        <f>IFERROR(INDEX('Vendor Level Info'!$I$4:$I$50,MATCH(SUBSTITUTE(SUBSTITUTE('Model 9'!$D57,"_pre",""),"_post",""),'Vendor Level Info'!$F$4:$F$50,0)),"-")</f>
        <v>-</v>
      </c>
      <c r="U57" s="375">
        <f t="shared" si="3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4"/>
        <v>-</v>
      </c>
      <c r="Y57" s="77" t="str">
        <f>IFERROR(R57/INDEX('Vendor Level Info'!$N$4:$N$300,MATCH('Model 9'!$D57,'Vendor Level Info'!$M$4:$M$300,0)),"-")</f>
        <v>-</v>
      </c>
    </row>
    <row r="58" spans="2:25" x14ac:dyDescent="0.35">
      <c r="B58" s="341" t="str">
        <f>IFERROR(INDEX(Controls!$L$4:$L$100,MATCH('Model 9'!$D58,Controls!$J$4:$J$100,0)),"-")</f>
        <v>-</v>
      </c>
      <c r="C58" s="365" t="str">
        <f>IFERROR(INDEX(Controls!$F$4:$F253,MATCH('Model 9'!$E58,Controls!$G$4:$G$200,0)),"-")</f>
        <v>-</v>
      </c>
      <c r="D58" s="342" t="str">
        <f>IFERROR(INDEX(Controls!$H$4:$H$200,MATCH('Model 9'!$E58,Controls!$G$4:$G$200,0)),"-")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2"/>
        <v>0</v>
      </c>
      <c r="S58" s="27">
        <f>IFERROR($Q58*$O58*Controls!$C$5,"-")</f>
        <v>0</v>
      </c>
      <c r="T58" s="27" t="str">
        <f>IFERROR(INDEX('Vendor Level Info'!$I$4:$I$50,MATCH(SUBSTITUTE(SUBSTITUTE('Model 9'!$D58,"_pre",""),"_post",""),'Vendor Level Info'!$F$4:$F$50,0)),"-")</f>
        <v>-</v>
      </c>
      <c r="U58" s="375">
        <f t="shared" si="3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4"/>
        <v>-</v>
      </c>
      <c r="Y58" s="77" t="str">
        <f>IFERROR(R58/INDEX('Vendor Level Info'!$N$4:$N$300,MATCH('Model 9'!$D58,'Vendor Level Info'!$M$4:$M$300,0)),"-")</f>
        <v>-</v>
      </c>
    </row>
    <row r="59" spans="2:25" x14ac:dyDescent="0.35">
      <c r="B59" s="341" t="str">
        <f>IFERROR(INDEX(Controls!$L$4:$L$100,MATCH('Model 9'!$D59,Controls!$J$4:$J$100,0)),"-")</f>
        <v>-</v>
      </c>
      <c r="C59" s="365" t="str">
        <f>IFERROR(INDEX(Controls!$F$4:$F254,MATCH('Model 9'!$E59,Controls!$G$4:$G$200,0)),"-")</f>
        <v>-</v>
      </c>
      <c r="D59" s="342" t="str">
        <f>IFERROR(INDEX(Controls!$H$4:$H$200,MATCH('Model 9'!$E59,Controls!$G$4:$G$200,0)),"-")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2"/>
        <v>0</v>
      </c>
      <c r="S59" s="27">
        <f>IFERROR($Q59*$O59*Controls!$C$5,"-")</f>
        <v>0</v>
      </c>
      <c r="T59" s="27" t="str">
        <f>IFERROR(INDEX('Vendor Level Info'!$I$4:$I$50,MATCH(SUBSTITUTE(SUBSTITUTE('Model 9'!$D59,"_pre",""),"_post",""),'Vendor Level Info'!$F$4:$F$50,0)),"-")</f>
        <v>-</v>
      </c>
      <c r="U59" s="375">
        <f t="shared" si="3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4"/>
        <v>-</v>
      </c>
      <c r="Y59" s="77" t="str">
        <f>IFERROR(R59/INDEX('Vendor Level Info'!$N$4:$N$300,MATCH('Model 9'!$D59,'Vendor Level Info'!$M$4:$M$300,0)),"-")</f>
        <v>-</v>
      </c>
    </row>
    <row r="60" spans="2:25" x14ac:dyDescent="0.35">
      <c r="B60" s="341" t="str">
        <f>IFERROR(INDEX(Controls!$L$4:$L$100,MATCH('Model 9'!$D60,Controls!$J$4:$J$100,0)),"-")</f>
        <v>-</v>
      </c>
      <c r="C60" s="365" t="str">
        <f>IFERROR(INDEX(Controls!$F$4:$F255,MATCH('Model 9'!$E60,Controls!$G$4:$G$200,0)),"-")</f>
        <v>-</v>
      </c>
      <c r="D60" s="342" t="str">
        <f>IFERROR(INDEX(Controls!$H$4:$H$200,MATCH('Model 9'!$E60,Controls!$G$4:$G$200,0)),"-")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2"/>
        <v>0</v>
      </c>
      <c r="S60" s="27">
        <f>IFERROR($Q60*$O60*Controls!$C$5,"-")</f>
        <v>0</v>
      </c>
      <c r="T60" s="27" t="str">
        <f>IFERROR(INDEX('Vendor Level Info'!$I$4:$I$50,MATCH(SUBSTITUTE(SUBSTITUTE('Model 9'!$D60,"_pre",""),"_post",""),'Vendor Level Info'!$F$4:$F$50,0)),"-")</f>
        <v>-</v>
      </c>
      <c r="U60" s="375">
        <f t="shared" si="3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4"/>
        <v>-</v>
      </c>
      <c r="Y60" s="77" t="str">
        <f>IFERROR(R60/INDEX('Vendor Level Info'!$N$4:$N$300,MATCH('Model 9'!$D60,'Vendor Level Info'!$M$4:$M$300,0)),"-")</f>
        <v>-</v>
      </c>
    </row>
    <row r="61" spans="2:25" x14ac:dyDescent="0.35">
      <c r="B61" s="341" t="str">
        <f>IFERROR(INDEX(Controls!$L$4:$L$100,MATCH('Model 9'!$D61,Controls!$J$4:$J$100,0)),"-")</f>
        <v>-</v>
      </c>
      <c r="C61" s="365" t="str">
        <f>IFERROR(INDEX(Controls!$F$4:$F256,MATCH('Model 9'!$E61,Controls!$G$4:$G$200,0)),"-")</f>
        <v>-</v>
      </c>
      <c r="D61" s="342" t="str">
        <f>IFERROR(INDEX(Controls!$H$4:$H$200,MATCH('Model 9'!$E61,Controls!$G$4:$G$200,0)),"-")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2"/>
        <v>0</v>
      </c>
      <c r="S61" s="27">
        <f>IFERROR($Q61*$O61*Controls!$C$5,"-")</f>
        <v>0</v>
      </c>
      <c r="T61" s="27" t="str">
        <f>IFERROR(INDEX('Vendor Level Info'!$I$4:$I$50,MATCH(SUBSTITUTE(SUBSTITUTE('Model 9'!$D61,"_pre",""),"_post",""),'Vendor Level Info'!$F$4:$F$50,0)),"-")</f>
        <v>-</v>
      </c>
      <c r="U61" s="375">
        <f t="shared" si="3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4"/>
        <v>-</v>
      </c>
      <c r="Y61" s="77" t="str">
        <f>IFERROR(R61/INDEX('Vendor Level Info'!$N$4:$N$300,MATCH('Model 9'!$D61,'Vendor Level Info'!$M$4:$M$300,0)),"-")</f>
        <v>-</v>
      </c>
    </row>
    <row r="62" spans="2:25" x14ac:dyDescent="0.35">
      <c r="B62" s="341" t="str">
        <f>IFERROR(INDEX(Controls!$L$4:$L$100,MATCH('Model 9'!$D62,Controls!$J$4:$J$100,0)),"-")</f>
        <v>-</v>
      </c>
      <c r="C62" s="365" t="str">
        <f>IFERROR(INDEX(Controls!$F$4:$F257,MATCH('Model 9'!$E62,Controls!$G$4:$G$200,0)),"-")</f>
        <v>-</v>
      </c>
      <c r="D62" s="342" t="str">
        <f>IFERROR(INDEX(Controls!$H$4:$H$200,MATCH('Model 9'!$E62,Controls!$G$4:$G$200,0)),"-")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2"/>
        <v>0</v>
      </c>
      <c r="S62" s="27">
        <f>IFERROR($Q62*$O62*Controls!$C$5,"-")</f>
        <v>0</v>
      </c>
      <c r="T62" s="27" t="str">
        <f>IFERROR(INDEX('Vendor Level Info'!$I$4:$I$50,MATCH(SUBSTITUTE(SUBSTITUTE('Model 9'!$D62,"_pre",""),"_post",""),'Vendor Level Info'!$F$4:$F$50,0)),"-")</f>
        <v>-</v>
      </c>
      <c r="U62" s="375">
        <f t="shared" si="3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4"/>
        <v>-</v>
      </c>
      <c r="Y62" s="77" t="str">
        <f>IFERROR(R62/INDEX('Vendor Level Info'!$N$4:$N$300,MATCH('Model 9'!$D62,'Vendor Level Info'!$M$4:$M$300,0)),"-")</f>
        <v>-</v>
      </c>
    </row>
    <row r="63" spans="2:25" x14ac:dyDescent="0.35">
      <c r="B63" s="341" t="str">
        <f>IFERROR(INDEX(Controls!$L$4:$L$100,MATCH('Model 9'!$D63,Controls!$J$4:$J$100,0)),"-")</f>
        <v>-</v>
      </c>
      <c r="C63" s="365" t="str">
        <f>IFERROR(INDEX(Controls!$F$4:$F258,MATCH('Model 9'!$E63,Controls!$G$4:$G$200,0)),"-")</f>
        <v>-</v>
      </c>
      <c r="D63" s="342" t="str">
        <f>IFERROR(INDEX(Controls!$H$4:$H$200,MATCH('Model 9'!$E63,Controls!$G$4:$G$200,0)),"-")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2"/>
        <v>0</v>
      </c>
      <c r="S63" s="27">
        <f>IFERROR($Q63*$O63*Controls!$C$5,"-")</f>
        <v>0</v>
      </c>
      <c r="T63" s="27" t="str">
        <f>IFERROR(INDEX('Vendor Level Info'!$I$4:$I$50,MATCH(SUBSTITUTE(SUBSTITUTE('Model 9'!$D63,"_pre",""),"_post",""),'Vendor Level Info'!$F$4:$F$50,0)),"-")</f>
        <v>-</v>
      </c>
      <c r="U63" s="375">
        <f t="shared" si="3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4"/>
        <v>-</v>
      </c>
      <c r="Y63" s="77" t="str">
        <f>IFERROR(R63/INDEX('Vendor Level Info'!$N$4:$N$300,MATCH('Model 9'!$D63,'Vendor Level Info'!$M$4:$M$300,0)),"-")</f>
        <v>-</v>
      </c>
    </row>
    <row r="64" spans="2:25" x14ac:dyDescent="0.35">
      <c r="B64" s="341" t="str">
        <f>IFERROR(INDEX(Controls!$L$4:$L$100,MATCH('Model 9'!$D64,Controls!$J$4:$J$100,0)),"-")</f>
        <v>-</v>
      </c>
      <c r="C64" s="365" t="str">
        <f>IFERROR(INDEX(Controls!$F$4:$F259,MATCH('Model 9'!$E64,Controls!$G$4:$G$200,0)),"-")</f>
        <v>-</v>
      </c>
      <c r="D64" s="342" t="str">
        <f>IFERROR(INDEX(Controls!$H$4:$H$200,MATCH('Model 9'!$E64,Controls!$G$4:$G$200,0)),"-")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2"/>
        <v>0</v>
      </c>
      <c r="S64" s="27">
        <f>IFERROR($Q64*$O64*Controls!$C$5,"-")</f>
        <v>0</v>
      </c>
      <c r="T64" s="27" t="str">
        <f>IFERROR(INDEX('Vendor Level Info'!$I$4:$I$50,MATCH(SUBSTITUTE(SUBSTITUTE('Model 9'!$D64,"_pre",""),"_post",""),'Vendor Level Info'!$F$4:$F$50,0)),"-")</f>
        <v>-</v>
      </c>
      <c r="U64" s="375">
        <f t="shared" si="3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4"/>
        <v>-</v>
      </c>
      <c r="Y64" s="77" t="str">
        <f>IFERROR(R64/INDEX('Vendor Level Info'!$N$4:$N$300,MATCH('Model 9'!$D64,'Vendor Level Info'!$M$4:$M$300,0)),"-")</f>
        <v>-</v>
      </c>
    </row>
    <row r="65" spans="2:25" x14ac:dyDescent="0.35">
      <c r="B65" s="341" t="str">
        <f>IFERROR(INDEX(Controls!$L$4:$L$100,MATCH('Model 9'!$D65,Controls!$J$4:$J$100,0)),"-")</f>
        <v>-</v>
      </c>
      <c r="C65" s="365" t="str">
        <f>IFERROR(INDEX(Controls!$F$4:$F260,MATCH('Model 9'!$E65,Controls!$G$4:$G$200,0)),"-")</f>
        <v>-</v>
      </c>
      <c r="D65" s="342" t="str">
        <f>IFERROR(INDEX(Controls!$H$4:$H$200,MATCH('Model 9'!$E65,Controls!$G$4:$G$200,0)),"-")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2"/>
        <v>0</v>
      </c>
      <c r="S65" s="27">
        <f>IFERROR($Q65*$O65*Controls!$C$5,"-")</f>
        <v>0</v>
      </c>
      <c r="T65" s="27" t="str">
        <f>IFERROR(INDEX('Vendor Level Info'!$I$4:$I$50,MATCH(SUBSTITUTE(SUBSTITUTE('Model 9'!$D65,"_pre",""),"_post",""),'Vendor Level Info'!$F$4:$F$50,0)),"-")</f>
        <v>-</v>
      </c>
      <c r="U65" s="375">
        <f t="shared" si="3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4"/>
        <v>-</v>
      </c>
      <c r="Y65" s="77" t="str">
        <f>IFERROR(R65/INDEX('Vendor Level Info'!$N$4:$N$300,MATCH('Model 9'!$D65,'Vendor Level Info'!$M$4:$M$300,0)),"-")</f>
        <v>-</v>
      </c>
    </row>
    <row r="66" spans="2:25" x14ac:dyDescent="0.35">
      <c r="B66" s="341" t="str">
        <f>IFERROR(INDEX(Controls!$L$4:$L$100,MATCH('Model 9'!$D66,Controls!$J$4:$J$100,0)),"-")</f>
        <v>-</v>
      </c>
      <c r="C66" s="365" t="str">
        <f>IFERROR(INDEX(Controls!$F$4:$F261,MATCH('Model 9'!$E66,Controls!$G$4:$G$200,0)),"-")</f>
        <v>-</v>
      </c>
      <c r="D66" s="342" t="str">
        <f>IFERROR(INDEX(Controls!$H$4:$H$200,MATCH('Model 9'!$E66,Controls!$G$4:$G$200,0)),"-")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2"/>
        <v>0</v>
      </c>
      <c r="S66" s="27">
        <f>IFERROR($Q66*$O66*Controls!$C$5,"-")</f>
        <v>0</v>
      </c>
      <c r="T66" s="27" t="str">
        <f>IFERROR(INDEX('Vendor Level Info'!$I$4:$I$50,MATCH(SUBSTITUTE(SUBSTITUTE('Model 9'!$D66,"_pre",""),"_post",""),'Vendor Level Info'!$F$4:$F$50,0)),"-")</f>
        <v>-</v>
      </c>
      <c r="U66" s="375">
        <f t="shared" si="3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4"/>
        <v>-</v>
      </c>
      <c r="Y66" s="77" t="str">
        <f>IFERROR(R66/INDEX('Vendor Level Info'!$N$4:$N$300,MATCH('Model 9'!$D66,'Vendor Level Info'!$M$4:$M$300,0)),"-")</f>
        <v>-</v>
      </c>
    </row>
    <row r="67" spans="2:25" x14ac:dyDescent="0.35">
      <c r="B67" s="341" t="str">
        <f>IFERROR(INDEX(Controls!$L$4:$L$100,MATCH('Model 9'!$D67,Controls!$J$4:$J$100,0)),"-")</f>
        <v>-</v>
      </c>
      <c r="C67" s="365" t="str">
        <f>IFERROR(INDEX(Controls!$F$4:$F262,MATCH('Model 9'!$E67,Controls!$G$4:$G$200,0)),"-")</f>
        <v>-</v>
      </c>
      <c r="D67" s="342" t="str">
        <f>IFERROR(INDEX(Controls!$H$4:$H$200,MATCH('Model 9'!$E67,Controls!$G$4:$G$200,0)),"-")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2"/>
        <v>0</v>
      </c>
      <c r="S67" s="27">
        <f>IFERROR($Q67*$O67*Controls!$C$5,"-")</f>
        <v>0</v>
      </c>
      <c r="T67" s="27" t="str">
        <f>IFERROR(INDEX('Vendor Level Info'!$I$4:$I$50,MATCH(SUBSTITUTE(SUBSTITUTE('Model 9'!$D67,"_pre",""),"_post",""),'Vendor Level Info'!$F$4:$F$50,0)),"-")</f>
        <v>-</v>
      </c>
      <c r="U67" s="375">
        <f t="shared" si="3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4"/>
        <v>-</v>
      </c>
      <c r="Y67" s="77" t="str">
        <f>IFERROR(R67/INDEX('Vendor Level Info'!$N$4:$N$300,MATCH('Model 9'!$D67,'Vendor Level Info'!$M$4:$M$300,0)),"-")</f>
        <v>-</v>
      </c>
    </row>
    <row r="68" spans="2:25" x14ac:dyDescent="0.35">
      <c r="B68" s="341" t="str">
        <f>IFERROR(INDEX(Controls!$L$4:$L$100,MATCH('Model 9'!$D68,Controls!$J$4:$J$100,0)),"-")</f>
        <v>-</v>
      </c>
      <c r="C68" s="365" t="str">
        <f>IFERROR(INDEX(Controls!$F$4:$F263,MATCH('Model 9'!$E68,Controls!$G$4:$G$200,0)),"-")</f>
        <v>-</v>
      </c>
      <c r="D68" s="342" t="str">
        <f>IFERROR(INDEX(Controls!$H$4:$H$200,MATCH('Model 9'!$E68,Controls!$G$4:$G$200,0)),"-")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2"/>
        <v>0</v>
      </c>
      <c r="S68" s="27">
        <f>IFERROR($Q68*$O68*Controls!$C$5,"-")</f>
        <v>0</v>
      </c>
      <c r="T68" s="27" t="str">
        <f>IFERROR(INDEX('Vendor Level Info'!$I$4:$I$50,MATCH(SUBSTITUTE(SUBSTITUTE('Model 9'!$D68,"_pre",""),"_post",""),'Vendor Level Info'!$F$4:$F$50,0)),"-")</f>
        <v>-</v>
      </c>
      <c r="U68" s="375">
        <f t="shared" si="3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4"/>
        <v>-</v>
      </c>
      <c r="Y68" s="77" t="str">
        <f>IFERROR(R68/INDEX('Vendor Level Info'!$N$4:$N$300,MATCH('Model 9'!$D68,'Vendor Level Info'!$M$4:$M$300,0)),"-")</f>
        <v>-</v>
      </c>
    </row>
    <row r="69" spans="2:25" x14ac:dyDescent="0.35">
      <c r="B69" s="341" t="str">
        <f>IFERROR(INDEX(Controls!$L$4:$L$100,MATCH('Model 9'!$D69,Controls!$J$4:$J$100,0)),"-")</f>
        <v>-</v>
      </c>
      <c r="C69" s="365" t="str">
        <f>IFERROR(INDEX(Controls!$F$4:$F264,MATCH('Model 9'!$E69,Controls!$G$4:$G$200,0)),"-")</f>
        <v>-</v>
      </c>
      <c r="D69" s="342" t="str">
        <f>IFERROR(INDEX(Controls!$H$4:$H$200,MATCH('Model 9'!$E69,Controls!$G$4:$G$200,0)),"-")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2"/>
        <v>0</v>
      </c>
      <c r="S69" s="27">
        <f>IFERROR($Q69*$O69*Controls!$C$5,"-")</f>
        <v>0</v>
      </c>
      <c r="T69" s="27" t="str">
        <f>IFERROR(INDEX('Vendor Level Info'!$I$4:$I$50,MATCH(SUBSTITUTE(SUBSTITUTE('Model 9'!$D69,"_pre",""),"_post",""),'Vendor Level Info'!$F$4:$F$50,0)),"-")</f>
        <v>-</v>
      </c>
      <c r="U69" s="375">
        <f t="shared" si="3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4"/>
        <v>-</v>
      </c>
      <c r="Y69" s="77" t="str">
        <f>IFERROR(R69/INDEX('Vendor Level Info'!$N$4:$N$300,MATCH('Model 9'!$D69,'Vendor Level Info'!$M$4:$M$300,0)),"-")</f>
        <v>-</v>
      </c>
    </row>
    <row r="70" spans="2:25" x14ac:dyDescent="0.35">
      <c r="B70" s="341" t="str">
        <f>IFERROR(INDEX(Controls!$L$4:$L$100,MATCH('Model 9'!$D70,Controls!$J$4:$J$100,0)),"-")</f>
        <v>-</v>
      </c>
      <c r="C70" s="365" t="str">
        <f>IFERROR(INDEX(Controls!$F$4:$F265,MATCH('Model 9'!$E70,Controls!$G$4:$G$200,0)),"-")</f>
        <v>-</v>
      </c>
      <c r="D70" s="342" t="str">
        <f>IFERROR(INDEX(Controls!$H$4:$H$200,MATCH('Model 9'!$E70,Controls!$G$4:$G$200,0)),"-")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9'!$D70,"_pre",""),"_post",""),'Vendor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9'!$D70,'Vendor Level Info'!$M$4:$M$300,0)),"-")</f>
        <v>-</v>
      </c>
    </row>
    <row r="71" spans="2:25" x14ac:dyDescent="0.35">
      <c r="B71" s="341" t="str">
        <f>IFERROR(INDEX(Controls!$L$4:$L$100,MATCH('Model 9'!$D71,Controls!$J$4:$J$100,0)),"-")</f>
        <v>-</v>
      </c>
      <c r="C71" s="365" t="str">
        <f>IFERROR(INDEX(Controls!$F$4:$F266,MATCH('Model 9'!$E71,Controls!$G$4:$G$200,0)),"-")</f>
        <v>-</v>
      </c>
      <c r="D71" s="342" t="str">
        <f>IFERROR(INDEX(Controls!$H$4:$H$200,MATCH('Model 9'!$E71,Controls!$G$4:$G$200,0)),"-")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9'!$D71,"_pre",""),"_post",""),'Vendor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9'!$D71,'Vendor Level Info'!$M$4:$M$300,0)),"-")</f>
        <v>-</v>
      </c>
    </row>
    <row r="72" spans="2:25" ht="15" thickBot="1" x14ac:dyDescent="0.4">
      <c r="B72" s="343" t="str">
        <f>IFERROR(INDEX(Controls!$L$4:$L$100,MATCH('Model 9'!$D72,Controls!$J$4:$J$100,0)),"-")</f>
        <v>-</v>
      </c>
      <c r="C72" s="366" t="str">
        <f>IFERROR(INDEX(Controls!$F$4:$F267,MATCH('Model 9'!$E72,Controls!$G$4:$G$200,0)),"-")</f>
        <v>-</v>
      </c>
      <c r="D72" s="344" t="str">
        <f>IFERROR(INDEX(Controls!$H$4:$H$200,MATCH('Model 9'!$E72,Controls!$G$4:$G$200,0)),"-")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9'!$D72,"_pre",""),"_post",""),'Vendor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9'!$D72,'Vendor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0F6467-8219-49B5-A685-9DFC42D5A82F}">
          <x14:formula1>
            <xm:f>Controls!$U$3:$U$100</xm:f>
          </x14:formula1>
          <xm:sqref>E2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757F-9E19-4086-A7C0-EEAE5D46BDB3}">
  <sheetPr codeName="Sheet16">
    <tabColor theme="9" tint="0.59999389629810485"/>
  </sheetPr>
  <dimension ref="B1:AC72"/>
  <sheetViews>
    <sheetView showGridLines="0" zoomScale="85" zoomScaleNormal="85" workbookViewId="0">
      <pane xSplit="5" ySplit="4" topLeftCell="V5" activePane="bottomRight" state="frozen"/>
      <selection activeCell="Q20" sqref="E20:Q21"/>
      <selection pane="topRight" activeCell="Q20" sqref="E20:Q21"/>
      <selection pane="bottomLeft" activeCell="Q20" sqref="E20:Q21"/>
      <selection pane="bottomRight" activeCell="Y6" sqref="Y6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 t="s">
        <v>381</v>
      </c>
      <c r="E2" s="1">
        <v>0.20000000000000004</v>
      </c>
      <c r="G2" t="str">
        <f>"RIDGE"&amp;$E$2</f>
        <v>RIDGE0.2</v>
      </c>
      <c r="H2" t="str">
        <f>"RIDGESEB"&amp;$E$2</f>
        <v>RIDGESEB0.2</v>
      </c>
      <c r="K2" t="str">
        <f>"RIDGEVIF"&amp;$E$2</f>
        <v>RIDGEVIF0.2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10'!$D5,Controls!$J$4:$J$100,0)),"-")</f>
        <v>16</v>
      </c>
      <c r="C5" s="364" t="str">
        <f>IFERROR(INDEX(Controls!$F$4:$F200,MATCH('Model 10'!$E5,Controls!$G$4:$G$200,0)),"-")</f>
        <v>No Ad &amp; Tf</v>
      </c>
      <c r="D5" s="346" t="str">
        <f>IFERROR(INDEX(Controls!$H$4:$H$200,MATCH('Model 10'!$E5,Controls!$G$4:$G$200,0)),"-")</f>
        <v>Intercept</v>
      </c>
      <c r="E5" s="28" t="s">
        <v>6</v>
      </c>
      <c r="F5" s="29"/>
      <c r="G5" s="30">
        <f>IFERROR(INDEX('Raw Ridge Model 10'!$B$2:$BS$300,MATCH('Model 10'!$G$2,'Raw Ridge Model 10'!$A$2:$A$300,0),MATCH('Model 10'!$E5,'Raw Ridge Model 10'!$B$1:$BS$1,0)),"-")</f>
        <v>-0.14099920535849444</v>
      </c>
      <c r="H5" s="30">
        <f>IFERROR(INDEX('Raw Ridge Model 10'!$B$2:$BS$300,MATCH('Model 10'!$H$2,'Raw Ridge Model 10'!$A$2:$A$300,0),MATCH('Model 10'!$E5,'Raw Ridge Model 10'!$B$1:$BS$1,0)),"-")</f>
        <v>0.2545045968783094</v>
      </c>
      <c r="I5" s="30">
        <f>IFERROR(G5/H5,"-")</f>
        <v>-0.55401437572427337</v>
      </c>
      <c r="J5" s="31">
        <f>IFERROR(_xlfn.T.DIST(I5,5040,FALSE),"-")</f>
        <v>0.34215895249516171</v>
      </c>
      <c r="K5" s="30">
        <f>IFERROR(INDEX('Raw Ridge Model 10'!$B$2:$BS$300,MATCH('Model 10'!$K$2,'Raw Ridge Model 10'!$A$2:$A$300,0),MATCH('Model 10'!$E5,'Raw Ridge Model 10'!$B$1:$BS$1,0)),"-")</f>
        <v>0</v>
      </c>
      <c r="L5" s="32">
        <f>INDEX(Controls!$X$3:$X$200,MATCH('Model 10'!$E5,Controls!$W$3:$W$200,0))</f>
        <v>5040</v>
      </c>
      <c r="M5" s="32">
        <v>493920.30199999973</v>
      </c>
      <c r="N5" s="32">
        <f>INDEX(Controls!$AA$3:$AA$200,MATCH('Model 10'!$E5,Controls!$Z$3:$Z$200,0))</f>
        <v>2520</v>
      </c>
      <c r="O5" s="32">
        <v>253584.23500000039</v>
      </c>
      <c r="P5" s="33">
        <f>IFERROR(G5*L5/M5,"-")</f>
        <v>-1.4387665219050105E-3</v>
      </c>
      <c r="Q5" s="379">
        <f>IFERROR(G5*N5/O5,"-")</f>
        <v>-1.4011833089837206E-3</v>
      </c>
      <c r="R5" s="306">
        <f>IFERROR(G5*N5,"-")</f>
        <v>-355.31799750340599</v>
      </c>
      <c r="S5" s="307">
        <f>IFERROR($Q5*$O5*Controls!$C$5,"-")</f>
        <v>-221007.79444711853</v>
      </c>
      <c r="T5" s="307" t="str">
        <f>IFERROR(INDEX('Vendor Level Info'!$I$4:$I$50,MATCH(SUBSTITUTE(SUBSTITUTE('Model 10'!$D5,"_pre",""),"_post",""),'Vendor Level Info'!$F$4:$F$50,0)),"-")</f>
        <v>-</v>
      </c>
      <c r="U5" s="377">
        <f>IFERROR(S5/$T5,0)</f>
        <v>0</v>
      </c>
      <c r="V5" s="307">
        <f>IFERROR($Q5*$O5*Controls!$C$4,"-")</f>
        <v>-187607.90268179835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10'!$D5,'Vendor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10'!$D6,Controls!$J$4:$J$100,0)),"-")</f>
        <v>17</v>
      </c>
      <c r="C6" s="365" t="str">
        <f>IFERROR(INDEX(Controls!$F$4:$F201,MATCH('Model 10'!$E6,Controls!$G$4:$G$200,0)),"-")</f>
        <v>No Ad &amp; Tf</v>
      </c>
      <c r="D6" s="342" t="str">
        <f>IFERROR(INDEX(Controls!$H$4:$H$200,MATCH('Model 10'!$E6,Controls!$G$4:$G$200,0)),"-")</f>
        <v>RTIME</v>
      </c>
      <c r="E6" s="11" t="s">
        <v>8</v>
      </c>
      <c r="F6" s="12"/>
      <c r="G6" s="13">
        <f>IFERROR(INDEX('Raw Ridge Model 10'!$B$2:$BS$300,MATCH('Model 10'!$G$2,'Raw Ridge Model 10'!$A$2:$A$300,0),MATCH('Model 10'!$E6,'Raw Ridge Model 10'!$B$1:$BS$1,0)),"-")</f>
        <v>-3.8894864987519887E-2</v>
      </c>
      <c r="H6" s="13">
        <f>IFERROR(INDEX('Raw Ridge Model 10'!$B$2:$BS$300,MATCH('Model 10'!$H$2,'Raw Ridge Model 10'!$A$2:$A$300,0),MATCH('Model 10'!$E6,'Raw Ridge Model 10'!$B$1:$BS$1,0)),"-")</f>
        <v>1.831162710312555E-2</v>
      </c>
      <c r="I6" s="13">
        <f t="shared" ref="I6:I32" si="0">IFERROR(G6/H6,"-")</f>
        <v>-2.124052918316639</v>
      </c>
      <c r="J6" s="23">
        <f t="shared" ref="J6:J32" si="1">IFERROR(_xlfn.T.DIST(I6,5040,FALSE),"-")</f>
        <v>4.1826428948415956E-2</v>
      </c>
      <c r="K6" s="13">
        <f>IFERROR(INDEX('Raw Ridge Model 10'!$B$2:$BS$300,MATCH('Model 10'!$K$2,'Raw Ridge Model 10'!$A$2:$A$300,0),MATCH('Model 10'!$E6,'Raw Ridge Model 10'!$B$1:$BS$1,0)),"-")</f>
        <v>0.51930670141337454</v>
      </c>
      <c r="L6" s="25">
        <f>INDEX(Controls!$X$3:$X$200,MATCH('Model 10'!$E6,Controls!$W$3:$W$200,0))</f>
        <v>63000</v>
      </c>
      <c r="M6" s="25">
        <v>493920.30199999973</v>
      </c>
      <c r="N6" s="25">
        <f>INDEX(Controls!$AA$3:$AA$200,MATCH('Model 10'!$E6,Controls!$Z$3:$Z$200,0))</f>
        <v>18900</v>
      </c>
      <c r="O6" s="25">
        <v>253584.23500000039</v>
      </c>
      <c r="P6" s="14">
        <f t="shared" ref="P6:P32" si="2">IFERROR(G6*L6/M6,"-")</f>
        <v>-4.9610766844197345E-3</v>
      </c>
      <c r="Q6" s="5">
        <f t="shared" ref="Q6:Q32" si="3">IFERROR(G6*N6/O6,"-")</f>
        <v>-2.8988905728470253E-3</v>
      </c>
      <c r="R6" s="62">
        <f t="shared" ref="R6:R69" si="4">IFERROR(G6*N6,"-")</f>
        <v>-735.11294826412586</v>
      </c>
      <c r="S6" s="27">
        <f>IFERROR($Q6*$O6*Controls!$C$5,"-")</f>
        <v>-457240.25382028631</v>
      </c>
      <c r="T6" s="27" t="str">
        <f>IFERROR(INDEX('Vendor Level Info'!$I$4:$I$50,MATCH(SUBSTITUTE(SUBSTITUTE('Model 10'!$D6,"_pre",""),"_post",""),'Vendor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-388139.63668345846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10'!$D6,'Vendor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10'!$D7,Controls!$J$4:$J$100,0)),"-")</f>
        <v>18</v>
      </c>
      <c r="C7" s="365" t="str">
        <f>IFERROR(INDEX(Controls!$F$4:$F202,MATCH('Model 10'!$E7,Controls!$G$4:$G$200,0)),"-")</f>
        <v>No Ad &amp; Tf</v>
      </c>
      <c r="D7" s="342" t="str">
        <f>IFERROR(INDEX(Controls!$H$4:$H$200,MATCH('Model 10'!$E7,Controls!$G$4:$G$200,0)),"-")</f>
        <v>T1</v>
      </c>
      <c r="E7" s="11" t="s">
        <v>33</v>
      </c>
      <c r="F7" s="12"/>
      <c r="G7" s="13">
        <f>IFERROR(INDEX('Raw Ridge Model 10'!$B$2:$BS$300,MATCH('Model 10'!$G$2,'Raw Ridge Model 10'!$A$2:$A$300,0),MATCH('Model 10'!$E7,'Raw Ridge Model 10'!$B$1:$BS$1,0)),"-")</f>
        <v>0.98031681700212348</v>
      </c>
      <c r="H7" s="13">
        <f>IFERROR(INDEX('Raw Ridge Model 10'!$B$2:$BS$300,MATCH('Model 10'!$H$2,'Raw Ridge Model 10'!$A$2:$A$300,0),MATCH('Model 10'!$E7,'Raw Ridge Model 10'!$B$1:$BS$1,0)),"-")</f>
        <v>0.68707974701807784</v>
      </c>
      <c r="I7" s="13">
        <f t="shared" si="0"/>
        <v>1.4267875326797113</v>
      </c>
      <c r="J7" s="23">
        <f t="shared" si="1"/>
        <v>0.1441579255079882</v>
      </c>
      <c r="K7" s="13">
        <f>IFERROR(INDEX('Raw Ridge Model 10'!$B$2:$BS$300,MATCH('Model 10'!$K$2,'Raw Ridge Model 10'!$A$2:$A$300,0),MATCH('Model 10'!$E7,'Raw Ridge Model 10'!$B$1:$BS$1,0)),"-")</f>
        <v>0.60926061352940286</v>
      </c>
      <c r="L7" s="25">
        <f>INDEX(Controls!$X$3:$X$200,MATCH('Model 10'!$E7,Controls!$W$3:$W$200,0))</f>
        <v>210</v>
      </c>
      <c r="M7" s="25">
        <v>493920.30199999973</v>
      </c>
      <c r="N7" s="25">
        <f>INDEX(Controls!$AA$3:$AA$200,MATCH('Model 10'!$E7,Controls!$Z$3:$Z$200,0))</f>
        <v>0</v>
      </c>
      <c r="O7" s="25">
        <v>253584.23500000039</v>
      </c>
      <c r="P7" s="14">
        <f t="shared" si="2"/>
        <v>4.1680111292620252E-4</v>
      </c>
      <c r="Q7" s="5">
        <f t="shared" si="3"/>
        <v>0</v>
      </c>
      <c r="R7" s="62">
        <f t="shared" si="4"/>
        <v>0</v>
      </c>
      <c r="S7" s="27">
        <f>IFERROR($Q7*$O7*Controls!$C$5,"-")</f>
        <v>0</v>
      </c>
      <c r="T7" s="27" t="str">
        <f>IFERROR(INDEX('Vendor Level Info'!$I$4:$I$50,MATCH(SUBSTITUTE(SUBSTITUTE('Model 10'!$D7,"_pre",""),"_post",""),'Vendor Level Info'!$F$4:$F$50,0)),"-")</f>
        <v>-</v>
      </c>
      <c r="U7" s="375">
        <f t="shared" si="5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6"/>
        <v>-</v>
      </c>
      <c r="Y7" s="77" t="str">
        <f>IFERROR(R7/INDEX('Vendor Level Info'!$N$4:$N$300,MATCH('Model 10'!$D7,'Vendor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10'!$D8,Controls!$J$4:$J$100,0)),"-")</f>
        <v>19</v>
      </c>
      <c r="C8" s="365" t="str">
        <f>IFERROR(INDEX(Controls!$F$4:$F203,MATCH('Model 10'!$E8,Controls!$G$4:$G$200,0)),"-")</f>
        <v>No Ad &amp; Tf</v>
      </c>
      <c r="D8" s="342" t="str">
        <f>IFERROR(INDEX(Controls!$H$4:$H$200,MATCH('Model 10'!$E8,Controls!$G$4:$G$200,0)),"-")</f>
        <v>T2</v>
      </c>
      <c r="E8" s="11" t="s">
        <v>34</v>
      </c>
      <c r="F8" s="12"/>
      <c r="G8" s="13">
        <f>IFERROR(INDEX('Raw Ridge Model 10'!$B$2:$BS$300,MATCH('Model 10'!$G$2,'Raw Ridge Model 10'!$A$2:$A$300,0),MATCH('Model 10'!$E8,'Raw Ridge Model 10'!$B$1:$BS$1,0)),"-")</f>
        <v>2.8692241144502155</v>
      </c>
      <c r="H8" s="13">
        <f>IFERROR(INDEX('Raw Ridge Model 10'!$B$2:$BS$300,MATCH('Model 10'!$H$2,'Raw Ridge Model 10'!$A$2:$A$300,0),MATCH('Model 10'!$E8,'Raw Ridge Model 10'!$B$1:$BS$1,0)),"-")</f>
        <v>0.70354578399586365</v>
      </c>
      <c r="I8" s="13">
        <f t="shared" si="0"/>
        <v>4.0782336838892697</v>
      </c>
      <c r="J8" s="23">
        <f t="shared" si="1"/>
        <v>9.8748026607023019E-5</v>
      </c>
      <c r="K8" s="13">
        <f>IFERROR(INDEX('Raw Ridge Model 10'!$B$2:$BS$300,MATCH('Model 10'!$K$2,'Raw Ridge Model 10'!$A$2:$A$300,0),MATCH('Model 10'!$E8,'Raw Ridge Model 10'!$B$1:$BS$1,0)),"-")</f>
        <v>0.63881269628074033</v>
      </c>
      <c r="L8" s="25">
        <f>INDEX(Controls!$X$3:$X$200,MATCH('Model 10'!$E8,Controls!$W$3:$W$200,0))</f>
        <v>210</v>
      </c>
      <c r="M8" s="25">
        <v>493920.30199999973</v>
      </c>
      <c r="N8" s="25">
        <f>INDEX(Controls!$AA$3:$AA$200,MATCH('Model 10'!$E8,Controls!$Z$3:$Z$200,0))</f>
        <v>210</v>
      </c>
      <c r="O8" s="25">
        <v>253584.23500000039</v>
      </c>
      <c r="P8" s="14">
        <f t="shared" si="2"/>
        <v>1.21990746603193E-3</v>
      </c>
      <c r="Q8" s="5">
        <f t="shared" si="3"/>
        <v>2.3760825038454947E-3</v>
      </c>
      <c r="R8" s="62">
        <f t="shared" si="4"/>
        <v>602.53706403454521</v>
      </c>
      <c r="S8" s="27">
        <f>IFERROR($Q8*$O8*Controls!$C$5,"-")</f>
        <v>374778.05382948712</v>
      </c>
      <c r="T8" s="27" t="str">
        <f>IFERROR(INDEX('Vendor Level Info'!$I$4:$I$50,MATCH(SUBSTITUTE(SUBSTITUTE('Model 10'!$D8,"_pre",""),"_post",""),'Vendor Level Info'!$F$4:$F$50,0)),"-")</f>
        <v>-</v>
      </c>
      <c r="U8" s="375">
        <f t="shared" si="5"/>
        <v>0</v>
      </c>
      <c r="V8" s="27">
        <f>IFERROR($Q8*$O8*Controls!$C$4,"-")</f>
        <v>318139.56981023989</v>
      </c>
      <c r="W8" s="27">
        <f>IFERROR($T8*(1-Controls!$C$6),0)</f>
        <v>0</v>
      </c>
      <c r="X8" s="77" t="str">
        <f t="shared" si="6"/>
        <v>-</v>
      </c>
      <c r="Y8" s="77" t="str">
        <f>IFERROR(R8/INDEX('Vendor Level Info'!$N$4:$N$300,MATCH('Model 10'!$D8,'Vendor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10'!$D9,Controls!$J$4:$J$100,0)),"-")</f>
        <v>20</v>
      </c>
      <c r="C9" s="365" t="str">
        <f>IFERROR(INDEX(Controls!$F$4:$F204,MATCH('Model 10'!$E9,Controls!$G$4:$G$200,0)),"-")</f>
        <v>No Ad &amp; Tf</v>
      </c>
      <c r="D9" s="342" t="str">
        <f>IFERROR(INDEX(Controls!$H$4:$H$200,MATCH('Model 10'!$E9,Controls!$G$4:$G$200,0)),"-")</f>
        <v>T3</v>
      </c>
      <c r="E9" s="11" t="s">
        <v>35</v>
      </c>
      <c r="F9" s="12"/>
      <c r="G9" s="13">
        <f>IFERROR(INDEX('Raw Ridge Model 10'!$B$2:$BS$300,MATCH('Model 10'!$G$2,'Raw Ridge Model 10'!$A$2:$A$300,0),MATCH('Model 10'!$E9,'Raw Ridge Model 10'!$B$1:$BS$1,0)),"-")</f>
        <v>1.8080173765286263</v>
      </c>
      <c r="H9" s="13">
        <f>IFERROR(INDEX('Raw Ridge Model 10'!$B$2:$BS$300,MATCH('Model 10'!$H$2,'Raw Ridge Model 10'!$A$2:$A$300,0),MATCH('Model 10'!$E9,'Raw Ridge Model 10'!$B$1:$BS$1,0)),"-")</f>
        <v>0.69731694164215718</v>
      </c>
      <c r="I9" s="13">
        <f t="shared" si="0"/>
        <v>2.5928200916369653</v>
      </c>
      <c r="J9" s="23">
        <f t="shared" si="1"/>
        <v>1.3859659919341285E-2</v>
      </c>
      <c r="K9" s="13">
        <f>IFERROR(INDEX('Raw Ridge Model 10'!$B$2:$BS$300,MATCH('Model 10'!$K$2,'Raw Ridge Model 10'!$A$2:$A$300,0),MATCH('Model 10'!$E9,'Raw Ridge Model 10'!$B$1:$BS$1,0)),"-")</f>
        <v>0.62755131329817149</v>
      </c>
      <c r="L9" s="25">
        <f>INDEX(Controls!$X$3:$X$200,MATCH('Model 10'!$E9,Controls!$W$3:$W$200,0))</f>
        <v>210</v>
      </c>
      <c r="M9" s="25">
        <v>493920.30199999973</v>
      </c>
      <c r="N9" s="25">
        <f>INDEX(Controls!$AA$3:$AA$200,MATCH('Model 10'!$E9,Controls!$Z$3:$Z$200,0))</f>
        <v>210</v>
      </c>
      <c r="O9" s="25">
        <v>253584.23500000039</v>
      </c>
      <c r="P9" s="14">
        <f t="shared" si="2"/>
        <v>7.6871440095412752E-4</v>
      </c>
      <c r="Q9" s="5">
        <f t="shared" si="3"/>
        <v>1.4972683497892169E-3</v>
      </c>
      <c r="R9" s="62">
        <f t="shared" si="4"/>
        <v>379.68364907101153</v>
      </c>
      <c r="S9" s="27">
        <f>IFERROR($Q9*$O9*Controls!$C$5,"-")</f>
        <v>236163.22972216917</v>
      </c>
      <c r="T9" s="27" t="str">
        <f>IFERROR(INDEX('Vendor Level Info'!$I$4:$I$50,MATCH(SUBSTITUTE(SUBSTITUTE('Model 10'!$D9,"_pre",""),"_post",""),'Vendor Level Info'!$F$4:$F$50,0)),"-")</f>
        <v>-</v>
      </c>
      <c r="U9" s="375">
        <f t="shared" si="5"/>
        <v>0</v>
      </c>
      <c r="V9" s="27">
        <f>IFERROR($Q9*$O9*Controls!$C$4,"-")</f>
        <v>200472.9667094941</v>
      </c>
      <c r="W9" s="27">
        <f>IFERROR($T9*(1-Controls!$C$6),0)</f>
        <v>0</v>
      </c>
      <c r="X9" s="77" t="str">
        <f t="shared" si="6"/>
        <v>-</v>
      </c>
      <c r="Y9" s="77" t="str">
        <f>IFERROR(R9/INDEX('Vendor Level Info'!$N$4:$N$300,MATCH('Model 10'!$D9,'Vendor Level Info'!$M$4:$M$300,0)),"-")</f>
        <v>-</v>
      </c>
    </row>
    <row r="10" spans="2:29" x14ac:dyDescent="0.35">
      <c r="B10" s="341">
        <f>IFERROR(INDEX(Controls!$L$4:$L$100,MATCH('Model 10'!$D10,Controls!$J$4:$J$100,0)),"-")</f>
        <v>21</v>
      </c>
      <c r="C10" s="365" t="str">
        <f>IFERROR(INDEX(Controls!$F$4:$F205,MATCH('Model 10'!$E10,Controls!$G$4:$G$200,0)),"-")</f>
        <v>No Ad &amp; Tf</v>
      </c>
      <c r="D10" s="342" t="str">
        <f>IFERROR(INDEX(Controls!$H$4:$H$200,MATCH('Model 10'!$E10,Controls!$G$4:$G$200,0)),"-")</f>
        <v>T4</v>
      </c>
      <c r="E10" s="11" t="s">
        <v>36</v>
      </c>
      <c r="F10" s="12"/>
      <c r="G10" s="13">
        <f>IFERROR(INDEX('Raw Ridge Model 10'!$B$2:$BS$300,MATCH('Model 10'!$G$2,'Raw Ridge Model 10'!$A$2:$A$300,0),MATCH('Model 10'!$E10,'Raw Ridge Model 10'!$B$1:$BS$1,0)),"-")</f>
        <v>3.6613371332569056</v>
      </c>
      <c r="H10" s="13">
        <f>IFERROR(INDEX('Raw Ridge Model 10'!$B$2:$BS$300,MATCH('Model 10'!$H$2,'Raw Ridge Model 10'!$A$2:$A$300,0),MATCH('Model 10'!$E10,'Raw Ridge Model 10'!$B$1:$BS$1,0)),"-")</f>
        <v>0.69554520895382044</v>
      </c>
      <c r="I10" s="13">
        <f t="shared" si="0"/>
        <v>5.2639815300632655</v>
      </c>
      <c r="J10" s="23">
        <f t="shared" si="1"/>
        <v>3.9731626801073363E-7</v>
      </c>
      <c r="K10" s="13">
        <f>IFERROR(INDEX('Raw Ridge Model 10'!$B$2:$BS$300,MATCH('Model 10'!$K$2,'Raw Ridge Model 10'!$A$2:$A$300,0),MATCH('Model 10'!$E10,'Raw Ridge Model 10'!$B$1:$BS$1,0)),"-")</f>
        <v>0.6243664181122911</v>
      </c>
      <c r="L10" s="25">
        <f>INDEX(Controls!$X$3:$X$200,MATCH('Model 10'!$E10,Controls!$W$3:$W$200,0))</f>
        <v>210</v>
      </c>
      <c r="M10" s="25">
        <v>493920.30199999973</v>
      </c>
      <c r="N10" s="25">
        <f>INDEX(Controls!$AA$3:$AA$200,MATCH('Model 10'!$E10,Controls!$Z$3:$Z$200,0))</f>
        <v>210</v>
      </c>
      <c r="O10" s="25">
        <v>253584.23500000039</v>
      </c>
      <c r="P10" s="14">
        <f t="shared" si="2"/>
        <v>1.5566900062025605E-3</v>
      </c>
      <c r="Q10" s="5">
        <f t="shared" si="3"/>
        <v>3.0320528324008353E-3</v>
      </c>
      <c r="R10" s="62">
        <f t="shared" si="4"/>
        <v>768.88079798395017</v>
      </c>
      <c r="S10" s="27">
        <f>IFERROR($Q10*$O10*Controls!$C$5,"-")</f>
        <v>478243.85634601698</v>
      </c>
      <c r="T10" s="27" t="str">
        <f>IFERROR(INDEX('Vendor Level Info'!$I$4:$I$50,MATCH(SUBSTITUTE(SUBSTITUTE('Model 10'!$D10,"_pre",""),"_post",""),'Vendor Level Info'!$F$4:$F$50,0)),"-")</f>
        <v>-</v>
      </c>
      <c r="U10" s="375">
        <f t="shared" si="5"/>
        <v>0</v>
      </c>
      <c r="V10" s="27">
        <f>IFERROR($Q10*$O10*Controls!$C$4,"-")</f>
        <v>405969.06133552571</v>
      </c>
      <c r="W10" s="27">
        <f>IFERROR($T10*(1-Controls!$C$6),0)</f>
        <v>0</v>
      </c>
      <c r="X10" s="77" t="str">
        <f t="shared" si="6"/>
        <v>-</v>
      </c>
      <c r="Y10" s="77" t="str">
        <f>IFERROR(R10/INDEX('Vendor Level Info'!$N$4:$N$300,MATCH('Model 10'!$D10,'Vendor Level Info'!$M$4:$M$300,0)),"-")</f>
        <v>-</v>
      </c>
    </row>
    <row r="11" spans="2:29" x14ac:dyDescent="0.35">
      <c r="B11" s="341">
        <f>IFERROR(INDEX(Controls!$L$4:$L$100,MATCH('Model 10'!$D11,Controls!$J$4:$J$100,0)),"-")</f>
        <v>22</v>
      </c>
      <c r="C11" s="365" t="str">
        <f>IFERROR(INDEX(Controls!$F$4:$F206,MATCH('Model 10'!$E11,Controls!$G$4:$G$200,0)),"-")</f>
        <v>No Ad &amp; Tf</v>
      </c>
      <c r="D11" s="342" t="str">
        <f>IFERROR(INDEX(Controls!$H$4:$H$200,MATCH('Model 10'!$E11,Controls!$G$4:$G$200,0)),"-")</f>
        <v>T5</v>
      </c>
      <c r="E11" s="11" t="s">
        <v>37</v>
      </c>
      <c r="F11" s="12"/>
      <c r="G11" s="13">
        <f>IFERROR(INDEX('Raw Ridge Model 10'!$B$2:$BS$300,MATCH('Model 10'!$G$2,'Raw Ridge Model 10'!$A$2:$A$300,0),MATCH('Model 10'!$E11,'Raw Ridge Model 10'!$B$1:$BS$1,0)),"-")</f>
        <v>1.8270631879428385</v>
      </c>
      <c r="H11" s="13">
        <f>IFERROR(INDEX('Raw Ridge Model 10'!$B$2:$BS$300,MATCH('Model 10'!$H$2,'Raw Ridge Model 10'!$A$2:$A$300,0),MATCH('Model 10'!$E11,'Raw Ridge Model 10'!$B$1:$BS$1,0)),"-")</f>
        <v>0.69917936452823504</v>
      </c>
      <c r="I11" s="13">
        <f t="shared" si="0"/>
        <v>2.6131537637350508</v>
      </c>
      <c r="J11" s="23">
        <f t="shared" si="1"/>
        <v>1.3145963407307877E-2</v>
      </c>
      <c r="K11" s="13">
        <f>IFERROR(INDEX('Raw Ridge Model 10'!$B$2:$BS$300,MATCH('Model 10'!$K$2,'Raw Ridge Model 10'!$A$2:$A$300,0),MATCH('Model 10'!$E11,'Raw Ridge Model 10'!$B$1:$BS$1,0)),"-")</f>
        <v>0.63090796979779207</v>
      </c>
      <c r="L11" s="25">
        <f>INDEX(Controls!$X$3:$X$200,MATCH('Model 10'!$E11,Controls!$W$3:$W$200,0))</f>
        <v>210</v>
      </c>
      <c r="M11" s="25">
        <v>493920.30199999973</v>
      </c>
      <c r="N11" s="25">
        <f>INDEX(Controls!$AA$3:$AA$200,MATCH('Model 10'!$E11,Controls!$Z$3:$Z$200,0))</f>
        <v>210</v>
      </c>
      <c r="O11" s="25">
        <v>253584.23500000039</v>
      </c>
      <c r="P11" s="14">
        <f t="shared" si="2"/>
        <v>7.7681210493752144E-4</v>
      </c>
      <c r="Q11" s="5">
        <f t="shared" si="3"/>
        <v>1.5130407040800289E-3</v>
      </c>
      <c r="R11" s="62">
        <f t="shared" si="4"/>
        <v>383.68326946799607</v>
      </c>
      <c r="S11" s="27">
        <f>IFERROR($Q11*$O11*Controls!$C$5,"-")</f>
        <v>238650.99360909357</v>
      </c>
      <c r="T11" s="27" t="str">
        <f>IFERROR(INDEX('Vendor Level Info'!$I$4:$I$50,MATCH(SUBSTITUTE(SUBSTITUTE('Model 10'!$D11,"_pre",""),"_post",""),'Vendor Level Info'!$F$4:$F$50,0)),"-")</f>
        <v>-</v>
      </c>
      <c r="U11" s="375">
        <f t="shared" si="5"/>
        <v>0</v>
      </c>
      <c r="V11" s="27">
        <f>IFERROR($Q11*$O11*Controls!$C$4,"-")</f>
        <v>202584.76627910192</v>
      </c>
      <c r="W11" s="27">
        <f>IFERROR($T11*(1-Controls!$C$6),0)</f>
        <v>0</v>
      </c>
      <c r="X11" s="77" t="str">
        <f t="shared" si="6"/>
        <v>-</v>
      </c>
      <c r="Y11" s="77" t="str">
        <f>IFERROR(R11/INDEX('Vendor Level Info'!$N$4:$N$300,MATCH('Model 10'!$D11,'Vendor Level Info'!$M$4:$M$300,0)),"-")</f>
        <v>-</v>
      </c>
    </row>
    <row r="12" spans="2:29" x14ac:dyDescent="0.35">
      <c r="B12" s="341">
        <f>IFERROR(INDEX(Controls!$L$4:$L$100,MATCH('Model 10'!$D12,Controls!$J$4:$J$100,0)),"-")</f>
        <v>23</v>
      </c>
      <c r="C12" s="365" t="str">
        <f>IFERROR(INDEX(Controls!$F$4:$F207,MATCH('Model 10'!$E12,Controls!$G$4:$G$200,0)),"-")</f>
        <v>No Ad &amp; Tf</v>
      </c>
      <c r="D12" s="342" t="str">
        <f>IFERROR(INDEX(Controls!$H$4:$H$200,MATCH('Model 10'!$E12,Controls!$G$4:$G$200,0)),"-")</f>
        <v>T6</v>
      </c>
      <c r="E12" s="11" t="s">
        <v>38</v>
      </c>
      <c r="F12" s="12"/>
      <c r="G12" s="13">
        <f>IFERROR(INDEX('Raw Ridge Model 10'!$B$2:$BS$300,MATCH('Model 10'!$G$2,'Raw Ridge Model 10'!$A$2:$A$300,0),MATCH('Model 10'!$E12,'Raw Ridge Model 10'!$B$1:$BS$1,0)),"-")</f>
        <v>4.4892855935719114</v>
      </c>
      <c r="H12" s="13">
        <f>IFERROR(INDEX('Raw Ridge Model 10'!$B$2:$BS$300,MATCH('Model 10'!$H$2,'Raw Ridge Model 10'!$A$2:$A$300,0),MATCH('Model 10'!$E12,'Raw Ridge Model 10'!$B$1:$BS$1,0)),"-")</f>
        <v>0.70664420485828461</v>
      </c>
      <c r="I12" s="13">
        <f t="shared" si="0"/>
        <v>6.3529645650631554</v>
      </c>
      <c r="J12" s="23">
        <f t="shared" si="1"/>
        <v>7.4124965350507103E-10</v>
      </c>
      <c r="K12" s="13">
        <f>IFERROR(INDEX('Raw Ridge Model 10'!$B$2:$BS$300,MATCH('Model 10'!$K$2,'Raw Ridge Model 10'!$A$2:$A$300,0),MATCH('Model 10'!$E12,'Raw Ridge Model 10'!$B$1:$BS$1,0)),"-")</f>
        <v>0.64445175795867271</v>
      </c>
      <c r="L12" s="25">
        <f>INDEX(Controls!$X$3:$X$200,MATCH('Model 10'!$E12,Controls!$W$3:$W$200,0))</f>
        <v>210</v>
      </c>
      <c r="M12" s="25">
        <v>493920.30199999973</v>
      </c>
      <c r="N12" s="25">
        <f>INDEX(Controls!$AA$3:$AA$200,MATCH('Model 10'!$E12,Controls!$Z$3:$Z$200,0))</f>
        <v>210</v>
      </c>
      <c r="O12" s="25">
        <v>253584.23500000039</v>
      </c>
      <c r="P12" s="14">
        <f t="shared" si="2"/>
        <v>1.9087086941611522E-3</v>
      </c>
      <c r="Q12" s="5">
        <f t="shared" si="3"/>
        <v>3.7176994644406818E-3</v>
      </c>
      <c r="R12" s="62">
        <f t="shared" si="4"/>
        <v>942.74997465010142</v>
      </c>
      <c r="S12" s="27">
        <f>IFERROR($Q12*$O12*Controls!$C$5,"-")</f>
        <v>586390.48423236306</v>
      </c>
      <c r="T12" s="27" t="str">
        <f>IFERROR(INDEX('Vendor Level Info'!$I$4:$I$50,MATCH(SUBSTITUTE(SUBSTITUTE('Model 10'!$D12,"_pre",""),"_post",""),'Vendor Level Info'!$F$4:$F$50,0)),"-")</f>
        <v>-</v>
      </c>
      <c r="U12" s="375">
        <f t="shared" si="5"/>
        <v>0</v>
      </c>
      <c r="V12" s="27">
        <f>IFERROR($Q12*$O12*Controls!$C$4,"-")</f>
        <v>497771.98661525355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10'!$D12,'Vendor Level Info'!$M$4:$M$300,0)),"-")</f>
        <v>-</v>
      </c>
    </row>
    <row r="13" spans="2:29" x14ac:dyDescent="0.35">
      <c r="B13" s="341">
        <f>IFERROR(INDEX(Controls!$L$4:$L$100,MATCH('Model 10'!$D13,Controls!$J$4:$J$100,0)),"-")</f>
        <v>24</v>
      </c>
      <c r="C13" s="365" t="str">
        <f>IFERROR(INDEX(Controls!$F$4:$F208,MATCH('Model 10'!$E13,Controls!$G$4:$G$200,0)),"-")</f>
        <v>No Ad &amp; Tf</v>
      </c>
      <c r="D13" s="342" t="str">
        <f>IFERROR(INDEX(Controls!$H$4:$H$200,MATCH('Model 10'!$E13,Controls!$G$4:$G$200,0)),"-")</f>
        <v>T7</v>
      </c>
      <c r="E13" s="11" t="s">
        <v>39</v>
      </c>
      <c r="F13" s="12"/>
      <c r="G13" s="13">
        <f>IFERROR(INDEX('Raw Ridge Model 10'!$B$2:$BS$300,MATCH('Model 10'!$G$2,'Raw Ridge Model 10'!$A$2:$A$300,0),MATCH('Model 10'!$E13,'Raw Ridge Model 10'!$B$1:$BS$1,0)),"-")</f>
        <v>-3.2440853210360596</v>
      </c>
      <c r="H13" s="13">
        <f>IFERROR(INDEX('Raw Ridge Model 10'!$B$2:$BS$300,MATCH('Model 10'!$H$2,'Raw Ridge Model 10'!$A$2:$A$300,0),MATCH('Model 10'!$E13,'Raw Ridge Model 10'!$B$1:$BS$1,0)),"-")</f>
        <v>0.70786645884562072</v>
      </c>
      <c r="I13" s="13">
        <f t="shared" si="0"/>
        <v>-4.5829058299025371</v>
      </c>
      <c r="J13" s="23">
        <f t="shared" si="1"/>
        <v>1.1186983312785139E-5</v>
      </c>
      <c r="K13" s="13">
        <f>IFERROR(INDEX('Raw Ridge Model 10'!$B$2:$BS$300,MATCH('Model 10'!$K$2,'Raw Ridge Model 10'!$A$2:$A$300,0),MATCH('Model 10'!$E13,'Raw Ridge Model 10'!$B$1:$BS$1,0)),"-")</f>
        <v>0.64668305041896434</v>
      </c>
      <c r="L13" s="25">
        <f>INDEX(Controls!$X$3:$X$200,MATCH('Model 10'!$E13,Controls!$W$3:$W$200,0))</f>
        <v>210</v>
      </c>
      <c r="M13" s="25">
        <v>493920.30199999973</v>
      </c>
      <c r="N13" s="25">
        <f>INDEX(Controls!$AA$3:$AA$200,MATCH('Model 10'!$E13,Controls!$Z$3:$Z$200,0))</f>
        <v>210</v>
      </c>
      <c r="O13" s="25">
        <v>253584.23500000039</v>
      </c>
      <c r="P13" s="14">
        <f t="shared" si="2"/>
        <v>-1.3792871332864809E-3</v>
      </c>
      <c r="Q13" s="5">
        <f t="shared" si="3"/>
        <v>-2.6865152615562697E-3</v>
      </c>
      <c r="R13" s="62">
        <f t="shared" si="4"/>
        <v>-681.25791741757257</v>
      </c>
      <c r="S13" s="27">
        <f>IFERROR($Q13*$O13*Controls!$C$5,"-")</f>
        <v>-423742.42463373014</v>
      </c>
      <c r="T13" s="27" t="str">
        <f>IFERROR(INDEX('Vendor Level Info'!$I$4:$I$50,MATCH(SUBSTITUTE(SUBSTITUTE('Model 10'!$D13,"_pre",""),"_post",""),'Vendor Level Info'!$F$4:$F$50,0)),"-")</f>
        <v>-</v>
      </c>
      <c r="U13" s="375">
        <f t="shared" si="5"/>
        <v>0</v>
      </c>
      <c r="V13" s="27">
        <f>IFERROR($Q13*$O13*Controls!$C$4,"-")</f>
        <v>-359704.18039647833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10'!$D13,'Vendor Level Info'!$M$4:$M$300,0)),"-")</f>
        <v>-</v>
      </c>
    </row>
    <row r="14" spans="2:29" x14ac:dyDescent="0.35">
      <c r="B14" s="341">
        <f>IFERROR(INDEX(Controls!$L$4:$L$100,MATCH('Model 10'!$D14,Controls!$J$4:$J$100,0)),"-")</f>
        <v>25</v>
      </c>
      <c r="C14" s="365" t="str">
        <f>IFERROR(INDEX(Controls!$F$4:$F209,MATCH('Model 10'!$E14,Controls!$G$4:$G$200,0)),"-")</f>
        <v>No Ad &amp; Tf</v>
      </c>
      <c r="D14" s="342" t="str">
        <f>IFERROR(INDEX(Controls!$H$4:$H$200,MATCH('Model 10'!$E14,Controls!$G$4:$G$200,0)),"-")</f>
        <v>T8</v>
      </c>
      <c r="E14" s="11" t="s">
        <v>40</v>
      </c>
      <c r="F14" s="12"/>
      <c r="G14" s="13">
        <f>IFERROR(INDEX('Raw Ridge Model 10'!$B$2:$BS$300,MATCH('Model 10'!$G$2,'Raw Ridge Model 10'!$A$2:$A$300,0),MATCH('Model 10'!$E14,'Raw Ridge Model 10'!$B$1:$BS$1,0)),"-")</f>
        <v>-0.8533457387415293</v>
      </c>
      <c r="H14" s="13">
        <f>IFERROR(INDEX('Raw Ridge Model 10'!$B$2:$BS$300,MATCH('Model 10'!$H$2,'Raw Ridge Model 10'!$A$2:$A$300,0),MATCH('Model 10'!$E14,'Raw Ridge Model 10'!$B$1:$BS$1,0)),"-")</f>
        <v>0.71187374699029582</v>
      </c>
      <c r="I14" s="13">
        <f t="shared" si="0"/>
        <v>-1.1987318570875209</v>
      </c>
      <c r="J14" s="23">
        <f t="shared" si="1"/>
        <v>0.19446417940916902</v>
      </c>
      <c r="K14" s="13">
        <f>IFERROR(INDEX('Raw Ridge Model 10'!$B$2:$BS$300,MATCH('Model 10'!$K$2,'Raw Ridge Model 10'!$A$2:$A$300,0),MATCH('Model 10'!$E14,'Raw Ridge Model 10'!$B$1:$BS$1,0)),"-")</f>
        <v>0.65402562323772417</v>
      </c>
      <c r="L14" s="25">
        <f>INDEX(Controls!$X$3:$X$200,MATCH('Model 10'!$E14,Controls!$W$3:$W$200,0))</f>
        <v>210</v>
      </c>
      <c r="M14" s="25">
        <v>493920.30199999973</v>
      </c>
      <c r="N14" s="25">
        <f>INDEX(Controls!$AA$3:$AA$200,MATCH('Model 10'!$E14,Controls!$Z$3:$Z$200,0))</f>
        <v>210</v>
      </c>
      <c r="O14" s="25">
        <v>253584.23500000039</v>
      </c>
      <c r="P14" s="14">
        <f t="shared" si="2"/>
        <v>-3.6281684395253152E-4</v>
      </c>
      <c r="Q14" s="5">
        <f t="shared" si="3"/>
        <v>-7.0667880886097221E-4</v>
      </c>
      <c r="R14" s="62">
        <f t="shared" si="4"/>
        <v>-179.20260513572114</v>
      </c>
      <c r="S14" s="27">
        <f>IFERROR($Q14*$O14*Controls!$C$5,"-")</f>
        <v>-111464.02039441855</v>
      </c>
      <c r="T14" s="27" t="str">
        <f>IFERROR(INDEX('Vendor Level Info'!$I$4:$I$50,MATCH(SUBSTITUTE(SUBSTITUTE('Model 10'!$D14,"_pre",""),"_post",""),'Vendor Level Info'!$F$4:$F$50,0)),"-")</f>
        <v>-</v>
      </c>
      <c r="U14" s="375">
        <f t="shared" si="5"/>
        <v>0</v>
      </c>
      <c r="V14" s="27">
        <f>IFERROR($Q14*$O14*Controls!$C$4,"-")</f>
        <v>-94618.97551166077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10'!$D14,'Vendor Level Info'!$M$4:$M$300,0)),"-")</f>
        <v>-</v>
      </c>
    </row>
    <row r="15" spans="2:29" x14ac:dyDescent="0.35">
      <c r="B15" s="341">
        <f>IFERROR(INDEX(Controls!$L$4:$L$100,MATCH('Model 10'!$D15,Controls!$J$4:$J$100,0)),"-")</f>
        <v>26</v>
      </c>
      <c r="C15" s="365" t="str">
        <f>IFERROR(INDEX(Controls!$F$4:$F210,MATCH('Model 10'!$E15,Controls!$G$4:$G$200,0)),"-")</f>
        <v>No Ad &amp; Tf</v>
      </c>
      <c r="D15" s="342" t="str">
        <f>IFERROR(INDEX(Controls!$H$4:$H$200,MATCH('Model 10'!$E15,Controls!$G$4:$G$200,0)),"-")</f>
        <v>T9</v>
      </c>
      <c r="E15" s="11" t="s">
        <v>41</v>
      </c>
      <c r="F15" s="12"/>
      <c r="G15" s="13">
        <f>IFERROR(INDEX('Raw Ridge Model 10'!$B$2:$BS$300,MATCH('Model 10'!$G$2,'Raw Ridge Model 10'!$A$2:$A$300,0),MATCH('Model 10'!$E15,'Raw Ridge Model 10'!$B$1:$BS$1,0)),"-")</f>
        <v>-1.799666634103696</v>
      </c>
      <c r="H15" s="13">
        <f>IFERROR(INDEX('Raw Ridge Model 10'!$B$2:$BS$300,MATCH('Model 10'!$H$2,'Raw Ridge Model 10'!$A$2:$A$300,0),MATCH('Model 10'!$E15,'Raw Ridge Model 10'!$B$1:$BS$1,0)),"-")</f>
        <v>0.71652121863691598</v>
      </c>
      <c r="I15" s="13">
        <f t="shared" si="0"/>
        <v>-2.5116724910496253</v>
      </c>
      <c r="J15" s="23">
        <f t="shared" si="1"/>
        <v>1.7045133865758347E-2</v>
      </c>
      <c r="K15" s="13">
        <f>IFERROR(INDEX('Raw Ridge Model 10'!$B$2:$BS$300,MATCH('Model 10'!$K$2,'Raw Ridge Model 10'!$A$2:$A$300,0),MATCH('Model 10'!$E15,'Raw Ridge Model 10'!$B$1:$BS$1,0)),"-")</f>
        <v>0.66259311842397384</v>
      </c>
      <c r="L15" s="25">
        <f>INDEX(Controls!$X$3:$X$200,MATCH('Model 10'!$E15,Controls!$W$3:$W$200,0))</f>
        <v>210</v>
      </c>
      <c r="M15" s="25">
        <v>493920.30199999973</v>
      </c>
      <c r="N15" s="25">
        <f>INDEX(Controls!$AA$3:$AA$200,MATCH('Model 10'!$E15,Controls!$Z$3:$Z$200,0))</f>
        <v>210</v>
      </c>
      <c r="O15" s="25">
        <v>253584.23500000039</v>
      </c>
      <c r="P15" s="14">
        <f t="shared" si="2"/>
        <v>-7.6516391740013223E-4</v>
      </c>
      <c r="Q15" s="5">
        <f t="shared" si="3"/>
        <v>-1.4903528729290902E-3</v>
      </c>
      <c r="R15" s="62">
        <f t="shared" si="4"/>
        <v>-377.92999316177617</v>
      </c>
      <c r="S15" s="27">
        <f>IFERROR($Q15*$O15*Controls!$C$5,"-")</f>
        <v>-235072.45574662476</v>
      </c>
      <c r="T15" s="27" t="str">
        <f>IFERROR(INDEX('Vendor Level Info'!$I$4:$I$50,MATCH(SUBSTITUTE(SUBSTITUTE('Model 10'!$D15,"_pre",""),"_post",""),'Vendor Level Info'!$F$4:$F$50,0)),"-")</f>
        <v>-</v>
      </c>
      <c r="U15" s="375">
        <f t="shared" si="5"/>
        <v>0</v>
      </c>
      <c r="V15" s="27">
        <f>IFERROR($Q15*$O15*Controls!$C$4,"-")</f>
        <v>-199547.03638941783</v>
      </c>
      <c r="W15" s="27">
        <f>IFERROR($T15*(1-Controls!$C$6),0)</f>
        <v>0</v>
      </c>
      <c r="X15" s="77" t="str">
        <f t="shared" si="6"/>
        <v>-</v>
      </c>
      <c r="Y15" s="77" t="str">
        <f>IFERROR(R15/INDEX('Vendor Level Info'!$N$4:$N$300,MATCH('Model 10'!$D15,'Vendor Level Info'!$M$4:$M$300,0)),"-")</f>
        <v>-</v>
      </c>
    </row>
    <row r="16" spans="2:29" x14ac:dyDescent="0.35">
      <c r="B16" s="341">
        <f>IFERROR(INDEX(Controls!$L$4:$L$100,MATCH('Model 10'!$D16,Controls!$J$4:$J$100,0)),"-")</f>
        <v>27</v>
      </c>
      <c r="C16" s="365" t="str">
        <f>IFERROR(INDEX(Controls!$F$4:$F211,MATCH('Model 10'!$E16,Controls!$G$4:$G$200,0)),"-")</f>
        <v>No Ad &amp; Tf</v>
      </c>
      <c r="D16" s="342" t="str">
        <f>IFERROR(INDEX(Controls!$H$4:$H$200,MATCH('Model 10'!$E16,Controls!$G$4:$G$200,0)),"-")</f>
        <v>T10</v>
      </c>
      <c r="E16" s="11" t="s">
        <v>42</v>
      </c>
      <c r="F16" s="12"/>
      <c r="G16" s="13">
        <f>IFERROR(INDEX('Raw Ridge Model 10'!$B$2:$BS$300,MATCH('Model 10'!$G$2,'Raw Ridge Model 10'!$A$2:$A$300,0),MATCH('Model 10'!$E16,'Raw Ridge Model 10'!$B$1:$BS$1,0)),"-")</f>
        <v>-1.6470529385333825</v>
      </c>
      <c r="H16" s="13">
        <f>IFERROR(INDEX('Raw Ridge Model 10'!$B$2:$BS$300,MATCH('Model 10'!$H$2,'Raw Ridge Model 10'!$A$2:$A$300,0),MATCH('Model 10'!$E16,'Raw Ridge Model 10'!$B$1:$BS$1,0)),"-")</f>
        <v>0.73048522191694942</v>
      </c>
      <c r="I16" s="13">
        <f t="shared" si="0"/>
        <v>-2.2547382056698742</v>
      </c>
      <c r="J16" s="23">
        <f t="shared" si="1"/>
        <v>3.1425573848058962E-2</v>
      </c>
      <c r="K16" s="13">
        <f>IFERROR(INDEX('Raw Ridge Model 10'!$B$2:$BS$300,MATCH('Model 10'!$K$2,'Raw Ridge Model 10'!$A$2:$A$300,0),MATCH('Model 10'!$E16,'Raw Ridge Model 10'!$B$1:$BS$1,0)),"-")</f>
        <v>0.68867081426723897</v>
      </c>
      <c r="L16" s="25">
        <f>INDEX(Controls!$X$3:$X$200,MATCH('Model 10'!$E16,Controls!$W$3:$W$200,0))</f>
        <v>210</v>
      </c>
      <c r="M16" s="25">
        <v>493920.30199999973</v>
      </c>
      <c r="N16" s="25">
        <f>INDEX(Controls!$AA$3:$AA$200,MATCH('Model 10'!$E16,Controls!$Z$3:$Z$200,0))</f>
        <v>210</v>
      </c>
      <c r="O16" s="25">
        <v>253584.23500000039</v>
      </c>
      <c r="P16" s="14">
        <f t="shared" si="2"/>
        <v>-7.0027718174664249E-4</v>
      </c>
      <c r="Q16" s="5">
        <f t="shared" si="3"/>
        <v>-1.363969322036166E-3</v>
      </c>
      <c r="R16" s="62">
        <f t="shared" si="4"/>
        <v>-345.88111709201036</v>
      </c>
      <c r="S16" s="27">
        <f>IFERROR($Q16*$O16*Controls!$C$5,"-")</f>
        <v>-215138.05483123043</v>
      </c>
      <c r="T16" s="27" t="str">
        <f>IFERROR(INDEX('Vendor Level Info'!$I$4:$I$50,MATCH(SUBSTITUTE(SUBSTITUTE('Model 10'!$D16,"_pre",""),"_post",""),'Vendor Level Info'!$F$4:$F$50,0)),"-")</f>
        <v>-</v>
      </c>
      <c r="U16" s="375">
        <f t="shared" si="5"/>
        <v>0</v>
      </c>
      <c r="V16" s="27">
        <f>IFERROR($Q16*$O16*Controls!$C$4,"-")</f>
        <v>-182625.22982458147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10'!$D16,'Vendor Level Info'!$M$4:$M$300,0)),"-")</f>
        <v>-</v>
      </c>
    </row>
    <row r="17" spans="2:25" x14ac:dyDescent="0.35">
      <c r="B17" s="341">
        <f>IFERROR(INDEX(Controls!$L$4:$L$100,MATCH('Model 10'!$D17,Controls!$J$4:$J$100,0)),"-")</f>
        <v>28</v>
      </c>
      <c r="C17" s="365" t="str">
        <f>IFERROR(INDEX(Controls!$F$4:$F212,MATCH('Model 10'!$E17,Controls!$G$4:$G$200,0)),"-")</f>
        <v>No Ad &amp; Tf</v>
      </c>
      <c r="D17" s="342" t="str">
        <f>IFERROR(INDEX(Controls!$H$4:$H$200,MATCH('Model 10'!$E17,Controls!$G$4:$G$200,0)),"-")</f>
        <v>T11</v>
      </c>
      <c r="E17" s="11" t="s">
        <v>43</v>
      </c>
      <c r="F17" s="12"/>
      <c r="G17" s="13">
        <f>IFERROR(INDEX('Raw Ridge Model 10'!$B$2:$BS$300,MATCH('Model 10'!$G$2,'Raw Ridge Model 10'!$A$2:$A$300,0),MATCH('Model 10'!$E17,'Raw Ridge Model 10'!$B$1:$BS$1,0)),"-")</f>
        <v>1.8159228985096794</v>
      </c>
      <c r="H17" s="13">
        <f>IFERROR(INDEX('Raw Ridge Model 10'!$B$2:$BS$300,MATCH('Model 10'!$H$2,'Raw Ridge Model 10'!$A$2:$A$300,0),MATCH('Model 10'!$E17,'Raw Ridge Model 10'!$B$1:$BS$1,0)),"-")</f>
        <v>0.71916015049751425</v>
      </c>
      <c r="I17" s="13">
        <f t="shared" si="0"/>
        <v>2.5250605129517059</v>
      </c>
      <c r="J17" s="23">
        <f t="shared" si="1"/>
        <v>1.6480609468136443E-2</v>
      </c>
      <c r="K17" s="13">
        <f>IFERROR(INDEX('Raw Ridge Model 10'!$B$2:$BS$300,MATCH('Model 10'!$K$2,'Raw Ridge Model 10'!$A$2:$A$300,0),MATCH('Model 10'!$E17,'Raw Ridge Model 10'!$B$1:$BS$1,0)),"-")</f>
        <v>0.66748273776500466</v>
      </c>
      <c r="L17" s="25">
        <f>INDEX(Controls!$X$3:$X$200,MATCH('Model 10'!$E17,Controls!$W$3:$W$200,0))</f>
        <v>210</v>
      </c>
      <c r="M17" s="25">
        <v>493920.30199999973</v>
      </c>
      <c r="N17" s="25">
        <f>INDEX(Controls!$AA$3:$AA$200,MATCH('Model 10'!$E17,Controls!$Z$3:$Z$200,0))</f>
        <v>210</v>
      </c>
      <c r="O17" s="25">
        <v>253584.23500000039</v>
      </c>
      <c r="P17" s="14">
        <f t="shared" si="2"/>
        <v>7.7207559021745347E-4</v>
      </c>
      <c r="Q17" s="5">
        <f t="shared" si="3"/>
        <v>1.5038151274941523E-3</v>
      </c>
      <c r="R17" s="62">
        <f t="shared" si="4"/>
        <v>381.34380868703266</v>
      </c>
      <c r="S17" s="27">
        <f>IFERROR($Q17*$O17*Controls!$C$5,"-")</f>
        <v>237195.84900333433</v>
      </c>
      <c r="T17" s="27" t="str">
        <f>IFERROR(INDEX('Vendor Level Info'!$I$4:$I$50,MATCH(SUBSTITUTE(SUBSTITUTE('Model 10'!$D17,"_pre",""),"_post",""),'Vendor Level Info'!$F$4:$F$50,0)),"-")</f>
        <v>-</v>
      </c>
      <c r="U17" s="375">
        <f t="shared" si="5"/>
        <v>0</v>
      </c>
      <c r="V17" s="27">
        <f>IFERROR($Q17*$O17*Controls!$C$4,"-")</f>
        <v>201349.53098675323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10'!$D17,'Vendor Level Info'!$M$4:$M$300,0)),"-")</f>
        <v>-</v>
      </c>
    </row>
    <row r="18" spans="2:25" x14ac:dyDescent="0.35">
      <c r="B18" s="341">
        <f>IFERROR(INDEX(Controls!$L$4:$L$100,MATCH('Model 10'!$D18,Controls!$J$4:$J$100,0)),"-")</f>
        <v>29</v>
      </c>
      <c r="C18" s="365" t="str">
        <f>IFERROR(INDEX(Controls!$F$4:$F213,MATCH('Model 10'!$E18,Controls!$G$4:$G$200,0)),"-")</f>
        <v>No Ad &amp; Tf</v>
      </c>
      <c r="D18" s="342" t="str">
        <f>IFERROR(INDEX(Controls!$H$4:$H$200,MATCH('Model 10'!$E18,Controls!$G$4:$G$200,0)),"-")</f>
        <v>T12</v>
      </c>
      <c r="E18" s="11" t="s">
        <v>44</v>
      </c>
      <c r="F18" s="12">
        <v>1</v>
      </c>
      <c r="G18" s="13">
        <f>IFERROR(INDEX('Raw Ridge Model 10'!$B$2:$BS$300,MATCH('Model 10'!$G$2,'Raw Ridge Model 10'!$A$2:$A$300,0),MATCH('Model 10'!$E18,'Raw Ridge Model 10'!$B$1:$BS$1,0)),"-")</f>
        <v>-6.9007559806467675</v>
      </c>
      <c r="H18" s="13">
        <f>IFERROR(INDEX('Raw Ridge Model 10'!$B$2:$BS$300,MATCH('Model 10'!$H$2,'Raw Ridge Model 10'!$A$2:$A$300,0),MATCH('Model 10'!$E18,'Raw Ridge Model 10'!$B$1:$BS$1,0)),"-")</f>
        <v>0.71948666351577961</v>
      </c>
      <c r="I18" s="13">
        <f t="shared" si="0"/>
        <v>-9.5912215341506766</v>
      </c>
      <c r="J18" s="23">
        <f t="shared" si="1"/>
        <v>6.3294593414268603E-21</v>
      </c>
      <c r="K18" s="13">
        <f>IFERROR(INDEX('Raw Ridge Model 10'!$B$2:$BS$300,MATCH('Model 10'!$K$2,'Raw Ridge Model 10'!$A$2:$A$300,0),MATCH('Model 10'!$E18,'Raw Ridge Model 10'!$B$1:$BS$1,0)),"-")</f>
        <v>0.66808897624513897</v>
      </c>
      <c r="L18" s="25">
        <f>INDEX(Controls!$X$3:$X$200,MATCH('Model 10'!$E18,Controls!$W$3:$W$200,0))</f>
        <v>210</v>
      </c>
      <c r="M18" s="25">
        <v>493920.30199999973</v>
      </c>
      <c r="N18" s="25">
        <f>INDEX(Controls!$AA$3:$AA$200,MATCH('Model 10'!$E18,Controls!$Z$3:$Z$200,0))</f>
        <v>210</v>
      </c>
      <c r="O18" s="25">
        <v>253584.23500000039</v>
      </c>
      <c r="P18" s="14">
        <f t="shared" si="2"/>
        <v>-2.9339930957845541E-3</v>
      </c>
      <c r="Q18" s="5">
        <f t="shared" si="3"/>
        <v>-5.7147036602485119E-3</v>
      </c>
      <c r="R18" s="62">
        <f t="shared" si="4"/>
        <v>-1449.1587559358211</v>
      </c>
      <c r="S18" s="27">
        <f>IFERROR($Q18*$O18*Controls!$C$5,"-")</f>
        <v>-901376.74619208067</v>
      </c>
      <c r="T18" s="27" t="str">
        <f>IFERROR(INDEX('Vendor Level Info'!$I$4:$I$50,MATCH(SUBSTITUTE(SUBSTITUTE('Model 10'!$D18,"_pre",""),"_post",""),'Vendor Level Info'!$F$4:$F$50,0)),"-")</f>
        <v>-</v>
      </c>
      <c r="U18" s="375">
        <f t="shared" si="5"/>
        <v>0</v>
      </c>
      <c r="V18" s="27">
        <f>IFERROR($Q18*$O18*Controls!$C$4,"-")</f>
        <v>-765155.82313411357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10'!$D18,'Vendor Level Info'!$M$4:$M$300,0)),"-")</f>
        <v>-</v>
      </c>
    </row>
    <row r="19" spans="2:25" x14ac:dyDescent="0.35">
      <c r="B19" s="341">
        <f>IFERROR(INDEX(Controls!$L$4:$L$100,MATCH('Model 10'!$D19,Controls!$J$4:$J$100,0)),"-")</f>
        <v>30</v>
      </c>
      <c r="C19" s="365" t="str">
        <f>IFERROR(INDEX(Controls!$F$4:$F214,MATCH('Model 10'!$E19,Controls!$G$4:$G$200,0)),"-")</f>
        <v>No Ad &amp; Tf</v>
      </c>
      <c r="D19" s="342" t="str">
        <f>IFERROR(INDEX(Controls!$H$4:$H$200,MATCH('Model 10'!$E19,Controls!$G$4:$G$200,0)),"-")</f>
        <v>T13</v>
      </c>
      <c r="E19" s="11" t="s">
        <v>45</v>
      </c>
      <c r="F19" s="12">
        <v>1</v>
      </c>
      <c r="G19" s="13">
        <f>IFERROR(INDEX('Raw Ridge Model 10'!$B$2:$BS$300,MATCH('Model 10'!$G$2,'Raw Ridge Model 10'!$A$2:$A$300,0),MATCH('Model 10'!$E19,'Raw Ridge Model 10'!$B$1:$BS$1,0)),"-")</f>
        <v>-7.4137887030757099</v>
      </c>
      <c r="H19" s="13">
        <f>IFERROR(INDEX('Raw Ridge Model 10'!$B$2:$BS$300,MATCH('Model 10'!$H$2,'Raw Ridge Model 10'!$A$2:$A$300,0),MATCH('Model 10'!$E19,'Raw Ridge Model 10'!$B$1:$BS$1,0)),"-")</f>
        <v>0.72275306698670594</v>
      </c>
      <c r="I19" s="13">
        <f t="shared" si="0"/>
        <v>-10.257706320064743</v>
      </c>
      <c r="J19" s="23">
        <f t="shared" si="1"/>
        <v>9.622484613968735E-24</v>
      </c>
      <c r="K19" s="13">
        <f>IFERROR(INDEX('Raw Ridge Model 10'!$B$2:$BS$300,MATCH('Model 10'!$K$2,'Raw Ridge Model 10'!$A$2:$A$300,0),MATCH('Model 10'!$E19,'Raw Ridge Model 10'!$B$1:$BS$1,0)),"-")</f>
        <v>0.67416887143998938</v>
      </c>
      <c r="L19" s="25">
        <f>INDEX(Controls!$X$3:$X$200,MATCH('Model 10'!$E19,Controls!$W$3:$W$200,0))</f>
        <v>210</v>
      </c>
      <c r="M19" s="25">
        <v>493920.30199999973</v>
      </c>
      <c r="N19" s="25">
        <f>INDEX(Controls!$AA$3:$AA$200,MATCH('Model 10'!$E19,Controls!$Z$3:$Z$200,0))</f>
        <v>210</v>
      </c>
      <c r="O19" s="25">
        <v>253584.23500000039</v>
      </c>
      <c r="P19" s="14">
        <f t="shared" si="2"/>
        <v>-3.1521191199099566E-3</v>
      </c>
      <c r="Q19" s="5">
        <f t="shared" si="3"/>
        <v>-6.1395600071348947E-3</v>
      </c>
      <c r="R19" s="62">
        <f t="shared" si="4"/>
        <v>-1556.8956276458991</v>
      </c>
      <c r="S19" s="27">
        <f>IFERROR($Q19*$O19*Controls!$C$5,"-")</f>
        <v>-968389.0803957493</v>
      </c>
      <c r="T19" s="27" t="str">
        <f>IFERROR(INDEX('Vendor Level Info'!$I$4:$I$50,MATCH(SUBSTITUTE(SUBSTITUTE('Model 10'!$D19,"_pre",""),"_post",""),'Vendor Level Info'!$F$4:$F$50,0)),"-")</f>
        <v>-</v>
      </c>
      <c r="U19" s="375">
        <f t="shared" si="5"/>
        <v>0</v>
      </c>
      <c r="V19" s="27">
        <f>IFERROR($Q19*$O19*Controls!$C$4,"-")</f>
        <v>-822040.89139703475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10'!$D19,'Vendor Level Info'!$M$4:$M$300,0)),"-")</f>
        <v>-</v>
      </c>
    </row>
    <row r="20" spans="2:25" x14ac:dyDescent="0.35">
      <c r="B20" s="341">
        <f>IFERROR(INDEX(Controls!$L$4:$L$100,MATCH('Model 10'!$D20,Controls!$J$4:$J$100,0)),"-")</f>
        <v>31</v>
      </c>
      <c r="C20" s="365" t="str">
        <f>IFERROR(INDEX(Controls!$F$4:$F215,MATCH('Model 10'!$E20,Controls!$G$4:$G$200,0)),"-")</f>
        <v>No Ad &amp; Tf</v>
      </c>
      <c r="D20" s="342" t="str">
        <f>IFERROR(INDEX(Controls!$H$4:$H$200,MATCH('Model 10'!$E20,Controls!$G$4:$G$200,0)),"-")</f>
        <v>T14</v>
      </c>
      <c r="E20" s="11" t="s">
        <v>46</v>
      </c>
      <c r="F20" s="12">
        <v>1</v>
      </c>
      <c r="G20" s="13">
        <f>IFERROR(INDEX('Raw Ridge Model 10'!$B$2:$BS$300,MATCH('Model 10'!$G$2,'Raw Ridge Model 10'!$A$2:$A$300,0),MATCH('Model 10'!$E20,'Raw Ridge Model 10'!$B$1:$BS$1,0)),"-")</f>
        <v>1.2396987074241521</v>
      </c>
      <c r="H20" s="13">
        <f>IFERROR(INDEX('Raw Ridge Model 10'!$B$2:$BS$300,MATCH('Model 10'!$H$2,'Raw Ridge Model 10'!$A$2:$A$300,0),MATCH('Model 10'!$E20,'Raw Ridge Model 10'!$B$1:$BS$1,0)),"-")</f>
        <v>0.73115651180874097</v>
      </c>
      <c r="I20" s="13">
        <f t="shared" si="0"/>
        <v>1.6955312404417697</v>
      </c>
      <c r="J20" s="23">
        <f t="shared" si="1"/>
        <v>9.4772447145035285E-2</v>
      </c>
      <c r="K20" s="13">
        <f>IFERROR(INDEX('Raw Ridge Model 10'!$B$2:$BS$300,MATCH('Model 10'!$K$2,'Raw Ridge Model 10'!$A$2:$A$300,0),MATCH('Model 10'!$E20,'Raw Ridge Model 10'!$B$1:$BS$1,0)),"-")</f>
        <v>0.68993712372866511</v>
      </c>
      <c r="L20" s="25">
        <f>INDEX(Controls!$X$3:$X$200,MATCH('Model 10'!$E20,Controls!$W$3:$W$200,0))</f>
        <v>210</v>
      </c>
      <c r="M20" s="25">
        <v>493920.30199999973</v>
      </c>
      <c r="N20" s="25">
        <f>INDEX(Controls!$AA$3:$AA$200,MATCH('Model 10'!$E20,Controls!$Z$3:$Z$200,0))</f>
        <v>0</v>
      </c>
      <c r="O20" s="25">
        <v>253584.23500000039</v>
      </c>
      <c r="P20" s="14">
        <f t="shared" si="2"/>
        <v>5.2708246149208121E-4</v>
      </c>
      <c r="Q20" s="5">
        <f t="shared" si="3"/>
        <v>0</v>
      </c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10'!$D20,"_pre",""),"_post",""),'Vendor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10'!$D20,'Vendor Level Info'!$M$4:$M$300,0)),"-")</f>
        <v>-</v>
      </c>
    </row>
    <row r="21" spans="2:25" x14ac:dyDescent="0.35">
      <c r="B21" s="341">
        <f>IFERROR(INDEX(Controls!$L$4:$L$100,MATCH('Model 10'!$D21,Controls!$J$4:$J$100,0)),"-")</f>
        <v>32</v>
      </c>
      <c r="C21" s="365" t="str">
        <f>IFERROR(INDEX(Controls!$F$4:$F216,MATCH('Model 10'!$E21,Controls!$G$4:$G$200,0)),"-")</f>
        <v>No Ad &amp; Tf</v>
      </c>
      <c r="D21" s="342" t="str">
        <f>IFERROR(INDEX(Controls!$H$4:$H$200,MATCH('Model 10'!$E21,Controls!$G$4:$G$200,0)),"-")</f>
        <v>T15</v>
      </c>
      <c r="E21" s="11" t="s">
        <v>47</v>
      </c>
      <c r="F21" s="12">
        <v>1</v>
      </c>
      <c r="G21" s="13">
        <f>IFERROR(INDEX('Raw Ridge Model 10'!$B$2:$BS$300,MATCH('Model 10'!$G$2,'Raw Ridge Model 10'!$A$2:$A$300,0),MATCH('Model 10'!$E21,'Raw Ridge Model 10'!$B$1:$BS$1,0)),"-")</f>
        <v>-2.171451179882733</v>
      </c>
      <c r="H21" s="13">
        <f>IFERROR(INDEX('Raw Ridge Model 10'!$B$2:$BS$300,MATCH('Model 10'!$H$2,'Raw Ridge Model 10'!$A$2:$A$300,0),MATCH('Model 10'!$E21,'Raw Ridge Model 10'!$B$1:$BS$1,0)),"-")</f>
        <v>0.72690258970534172</v>
      </c>
      <c r="I21" s="13">
        <f t="shared" si="0"/>
        <v>-2.9872657088248311</v>
      </c>
      <c r="J21" s="23">
        <f t="shared" si="1"/>
        <v>4.6179451756660035E-3</v>
      </c>
      <c r="K21" s="13">
        <f>IFERROR(INDEX('Raw Ridge Model 10'!$B$2:$BS$300,MATCH('Model 10'!$K$2,'Raw Ridge Model 10'!$A$2:$A$300,0),MATCH('Model 10'!$E21,'Raw Ridge Model 10'!$B$1:$BS$1,0)),"-")</f>
        <v>0.68193226871063284</v>
      </c>
      <c r="L21" s="25">
        <f>INDEX(Controls!$X$3:$X$200,MATCH('Model 10'!$E21,Controls!$W$3:$W$200,0))</f>
        <v>210</v>
      </c>
      <c r="M21" s="25">
        <v>493920.30199999973</v>
      </c>
      <c r="N21" s="25">
        <f>INDEX(Controls!$AA$3:$AA$200,MATCH('Model 10'!$E21,Controls!$Z$3:$Z$200,0))</f>
        <v>0</v>
      </c>
      <c r="O21" s="25">
        <v>253584.23500000039</v>
      </c>
      <c r="P21" s="14">
        <f t="shared" si="2"/>
        <v>-9.2323548136997644E-4</v>
      </c>
      <c r="Q21" s="5">
        <f t="shared" si="3"/>
        <v>0</v>
      </c>
      <c r="R21" s="414">
        <f t="shared" si="4"/>
        <v>0</v>
      </c>
      <c r="S21" s="416">
        <f>IFERROR($Q21*$O21*Controls!$C$5,"-")</f>
        <v>0</v>
      </c>
      <c r="T21" s="27" t="str">
        <f>IFERROR(INDEX('Vendor Level Info'!$I$4:$I$50,MATCH(SUBSTITUTE(SUBSTITUTE('Model 10'!$D21,"_pre",""),"_post",""),'Vendor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10'!$D21,'Vendor Level Info'!$M$4:$M$300,0)),"-")</f>
        <v>-</v>
      </c>
    </row>
    <row r="22" spans="2:25" x14ac:dyDescent="0.35">
      <c r="B22" s="341">
        <f>IFERROR(INDEX(Controls!$L$4:$L$100,MATCH('Model 10'!$D22,Controls!$J$4:$J$100,0)),"-")</f>
        <v>33</v>
      </c>
      <c r="C22" s="365" t="str">
        <f>IFERROR(INDEX(Controls!$F$4:$F217,MATCH('Model 10'!$E22,Controls!$G$4:$G$200,0)),"-")</f>
        <v>No Ad &amp; Tf</v>
      </c>
      <c r="D22" s="342" t="str">
        <f>IFERROR(INDEX(Controls!$H$4:$H$200,MATCH('Model 10'!$E22,Controls!$G$4:$G$200,0)),"-")</f>
        <v>T16</v>
      </c>
      <c r="E22" s="11" t="s">
        <v>48</v>
      </c>
      <c r="F22" s="12">
        <v>1</v>
      </c>
      <c r="G22" s="13">
        <f>IFERROR(INDEX('Raw Ridge Model 10'!$B$2:$BS$300,MATCH('Model 10'!$G$2,'Raw Ridge Model 10'!$A$2:$A$300,0),MATCH('Model 10'!$E22,'Raw Ridge Model 10'!$B$1:$BS$1,0)),"-")</f>
        <v>0.49719044839394422</v>
      </c>
      <c r="H22" s="13">
        <f>IFERROR(INDEX('Raw Ridge Model 10'!$B$2:$BS$300,MATCH('Model 10'!$H$2,'Raw Ridge Model 10'!$A$2:$A$300,0),MATCH('Model 10'!$E22,'Raw Ridge Model 10'!$B$1:$BS$1,0)),"-")</f>
        <v>0.72857936345073115</v>
      </c>
      <c r="I22" s="13">
        <f t="shared" si="0"/>
        <v>0.68241083035776351</v>
      </c>
      <c r="J22" s="23">
        <f t="shared" si="1"/>
        <v>0.31604652430560448</v>
      </c>
      <c r="K22" s="13">
        <f>IFERROR(INDEX('Raw Ridge Model 10'!$B$2:$BS$300,MATCH('Model 10'!$K$2,'Raw Ridge Model 10'!$A$2:$A$300,0),MATCH('Model 10'!$E22,'Raw Ridge Model 10'!$B$1:$BS$1,0)),"-")</f>
        <v>0.68508197530342807</v>
      </c>
      <c r="L22" s="25">
        <f>INDEX(Controls!$X$3:$X$200,MATCH('Model 10'!$E22,Controls!$W$3:$W$200,0))</f>
        <v>210</v>
      </c>
      <c r="M22" s="25">
        <v>493920.30199999973</v>
      </c>
      <c r="N22" s="25">
        <f>INDEX(Controls!$AA$3:$AA$200,MATCH('Model 10'!$E22,Controls!$Z$3:$Z$200,0))</f>
        <v>0</v>
      </c>
      <c r="O22" s="25">
        <v>253584.23500000039</v>
      </c>
      <c r="P22" s="14">
        <f t="shared" si="2"/>
        <v>2.1139036751465287E-4</v>
      </c>
      <c r="Q22" s="5">
        <f t="shared" si="3"/>
        <v>0</v>
      </c>
      <c r="R22" s="414">
        <f t="shared" si="4"/>
        <v>0</v>
      </c>
      <c r="S22" s="416">
        <f>IFERROR($Q22*$O22*Controls!$C$5,"-")</f>
        <v>0</v>
      </c>
      <c r="T22" s="27" t="str">
        <f>IFERROR(INDEX('Vendor Level Info'!$I$4:$I$50,MATCH(SUBSTITUTE(SUBSTITUTE('Model 10'!$D22,"_pre",""),"_post",""),'Vendor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10'!$D22,'Vendor Level Info'!$M$4:$M$300,0)),"-")</f>
        <v>-</v>
      </c>
    </row>
    <row r="23" spans="2:25" x14ac:dyDescent="0.35">
      <c r="B23" s="341">
        <f>IFERROR(INDEX(Controls!$L$4:$L$100,MATCH('Model 10'!$D23,Controls!$J$4:$J$100,0)),"-")</f>
        <v>34</v>
      </c>
      <c r="C23" s="365" t="str">
        <f>IFERROR(INDEX(Controls!$F$4:$F218,MATCH('Model 10'!$E23,Controls!$G$4:$G$200,0)),"-")</f>
        <v>No Ad &amp; Tf</v>
      </c>
      <c r="D23" s="342" t="str">
        <f>IFERROR(INDEX(Controls!$H$4:$H$200,MATCH('Model 10'!$E23,Controls!$G$4:$G$200,0)),"-")</f>
        <v>T17</v>
      </c>
      <c r="E23" s="11" t="s">
        <v>49</v>
      </c>
      <c r="F23" s="12">
        <v>1</v>
      </c>
      <c r="G23" s="13">
        <f>IFERROR(INDEX('Raw Ridge Model 10'!$B$2:$BS$300,MATCH('Model 10'!$G$2,'Raw Ridge Model 10'!$A$2:$A$300,0),MATCH('Model 10'!$E23,'Raw Ridge Model 10'!$B$1:$BS$1,0)),"-")</f>
        <v>4.2721734387878275E-2</v>
      </c>
      <c r="H23" s="13">
        <f>IFERROR(INDEX('Raw Ridge Model 10'!$B$2:$BS$300,MATCH('Model 10'!$H$2,'Raw Ridge Model 10'!$A$2:$A$300,0),MATCH('Model 10'!$E23,'Raw Ridge Model 10'!$B$1:$BS$1,0)),"-")</f>
        <v>0.72923830841258863</v>
      </c>
      <c r="I23" s="13">
        <f t="shared" si="0"/>
        <v>5.8584051187430437E-2</v>
      </c>
      <c r="J23" s="23">
        <f t="shared" si="1"/>
        <v>0.3982383746091856</v>
      </c>
      <c r="K23" s="13">
        <f>IFERROR(INDEX('Raw Ridge Model 10'!$B$2:$BS$300,MATCH('Model 10'!$K$2,'Raw Ridge Model 10'!$A$2:$A$300,0),MATCH('Model 10'!$E23,'Raw Ridge Model 10'!$B$1:$BS$1,0)),"-")</f>
        <v>0.68632174541357149</v>
      </c>
      <c r="L23" s="25">
        <f>INDEX(Controls!$X$3:$X$200,MATCH('Model 10'!$E23,Controls!$W$3:$W$200,0))</f>
        <v>210</v>
      </c>
      <c r="M23" s="25">
        <v>493920.30199999973</v>
      </c>
      <c r="N23" s="25">
        <f>INDEX(Controls!$AA$3:$AA$200,MATCH('Model 10'!$E23,Controls!$Z$3:$Z$200,0))</f>
        <v>0</v>
      </c>
      <c r="O23" s="25">
        <v>253584.23500000039</v>
      </c>
      <c r="P23" s="14">
        <f t="shared" si="2"/>
        <v>1.816399160983353E-5</v>
      </c>
      <c r="Q23" s="5">
        <f t="shared" si="3"/>
        <v>0</v>
      </c>
      <c r="R23" s="62">
        <f t="shared" si="4"/>
        <v>0</v>
      </c>
      <c r="S23" s="27">
        <f>IFERROR($Q23*$O23*Controls!$C$5,"-")</f>
        <v>0</v>
      </c>
      <c r="T23" s="27" t="str">
        <f>IFERROR(INDEX('Vendor Level Info'!$I$4:$I$50,MATCH(SUBSTITUTE(SUBSTITUTE('Model 10'!$D23,"_pre",""),"_post",""),'Vendor Level Info'!$F$4:$F$50,0)),"-")</f>
        <v>-</v>
      </c>
      <c r="U23" s="375">
        <f t="shared" si="5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10'!$D23,'Vendor Level Info'!$M$4:$M$300,0)),"-")</f>
        <v>-</v>
      </c>
    </row>
    <row r="24" spans="2:25" x14ac:dyDescent="0.35">
      <c r="B24" s="341">
        <f>IFERROR(INDEX(Controls!$L$4:$L$100,MATCH('Model 10'!$D24,Controls!$J$4:$J$100,0)),"-")</f>
        <v>35</v>
      </c>
      <c r="C24" s="365" t="str">
        <f>IFERROR(INDEX(Controls!$F$4:$F219,MATCH('Model 10'!$E24,Controls!$G$4:$G$200,0)),"-")</f>
        <v>No Ad &amp; Tf</v>
      </c>
      <c r="D24" s="342" t="str">
        <f>IFERROR(INDEX(Controls!$H$4:$H$200,MATCH('Model 10'!$E24,Controls!$G$4:$G$200,0)),"-")</f>
        <v>T18</v>
      </c>
      <c r="E24" s="11" t="s">
        <v>50</v>
      </c>
      <c r="F24" s="12">
        <v>1</v>
      </c>
      <c r="G24" s="13">
        <f>IFERROR(INDEX('Raw Ridge Model 10'!$B$2:$BS$300,MATCH('Model 10'!$G$2,'Raw Ridge Model 10'!$A$2:$A$300,0),MATCH('Model 10'!$E24,'Raw Ridge Model 10'!$B$1:$BS$1,0)),"-")</f>
        <v>0.95013172442676019</v>
      </c>
      <c r="H24" s="13">
        <f>IFERROR(INDEX('Raw Ridge Model 10'!$B$2:$BS$300,MATCH('Model 10'!$H$2,'Raw Ridge Model 10'!$A$2:$A$300,0),MATCH('Model 10'!$E24,'Raw Ridge Model 10'!$B$1:$BS$1,0)),"-")</f>
        <v>0.73262389382686677</v>
      </c>
      <c r="I24" s="13">
        <f t="shared" si="0"/>
        <v>1.2968888026074874</v>
      </c>
      <c r="J24" s="23">
        <f t="shared" si="1"/>
        <v>0.17204917190791097</v>
      </c>
      <c r="K24" s="13">
        <f>IFERROR(INDEX('Raw Ridge Model 10'!$B$2:$BS$300,MATCH('Model 10'!$K$2,'Raw Ridge Model 10'!$A$2:$A$300,0),MATCH('Model 10'!$E24,'Raw Ridge Model 10'!$B$1:$BS$1,0)),"-")</f>
        <v>0.69270921759193238</v>
      </c>
      <c r="L24" s="25">
        <f>INDEX(Controls!$X$3:$X$200,MATCH('Model 10'!$E24,Controls!$W$3:$W$200,0))</f>
        <v>210</v>
      </c>
      <c r="M24" s="25">
        <v>493920.30199999973</v>
      </c>
      <c r="N24" s="25">
        <f>INDEX(Controls!$AA$3:$AA$200,MATCH('Model 10'!$E24,Controls!$Z$3:$Z$200,0))</f>
        <v>0</v>
      </c>
      <c r="O24" s="25">
        <v>253584.23500000039</v>
      </c>
      <c r="P24" s="14">
        <f t="shared" si="2"/>
        <v>4.0396732290955665E-4</v>
      </c>
      <c r="Q24" s="5">
        <f t="shared" si="3"/>
        <v>0</v>
      </c>
      <c r="R24" s="62">
        <f t="shared" si="4"/>
        <v>0</v>
      </c>
      <c r="S24" s="27">
        <f>IFERROR($Q24*$O24*Controls!$C$5,"-")</f>
        <v>0</v>
      </c>
      <c r="T24" s="27" t="str">
        <f>IFERROR(INDEX('Vendor Level Info'!$I$4:$I$50,MATCH(SUBSTITUTE(SUBSTITUTE('Model 10'!$D24,"_pre",""),"_post",""),'Vendor Level Info'!$F$4:$F$50,0)),"-")</f>
        <v>-</v>
      </c>
      <c r="U24" s="375">
        <f t="shared" si="5"/>
        <v>0</v>
      </c>
      <c r="V24" s="27">
        <f>IFERROR($Q24*$O24*Controls!$C$4,"-")</f>
        <v>0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10'!$D24,'Vendor Level Info'!$M$4:$M$300,0)),"-")</f>
        <v>-</v>
      </c>
    </row>
    <row r="25" spans="2:25" x14ac:dyDescent="0.35">
      <c r="B25" s="341">
        <f>IFERROR(INDEX(Controls!$L$4:$L$100,MATCH('Model 10'!$D25,Controls!$J$4:$J$100,0)),"-")</f>
        <v>36</v>
      </c>
      <c r="C25" s="365" t="str">
        <f>IFERROR(INDEX(Controls!$F$4:$F220,MATCH('Model 10'!$E25,Controls!$G$4:$G$200,0)),"-")</f>
        <v>No Ad &amp; Tf</v>
      </c>
      <c r="D25" s="342" t="str">
        <f>IFERROR(INDEX(Controls!$H$4:$H$200,MATCH('Model 10'!$E25,Controls!$G$4:$G$200,0)),"-")</f>
        <v>T19</v>
      </c>
      <c r="E25" s="11" t="s">
        <v>51</v>
      </c>
      <c r="F25" s="12">
        <v>1</v>
      </c>
      <c r="G25" s="13">
        <f>IFERROR(INDEX('Raw Ridge Model 10'!$B$2:$BS$300,MATCH('Model 10'!$G$2,'Raw Ridge Model 10'!$A$2:$A$300,0),MATCH('Model 10'!$E25,'Raw Ridge Model 10'!$B$1:$BS$1,0)),"-")</f>
        <v>-0.19745883248986595</v>
      </c>
      <c r="H25" s="13">
        <f>IFERROR(INDEX('Raw Ridge Model 10'!$B$2:$BS$300,MATCH('Model 10'!$H$2,'Raw Ridge Model 10'!$A$2:$A$300,0),MATCH('Model 10'!$E25,'Raw Ridge Model 10'!$B$1:$BS$1,0)),"-")</f>
        <v>0.73123201151625794</v>
      </c>
      <c r="I25" s="13">
        <f t="shared" si="0"/>
        <v>-0.27003581541844973</v>
      </c>
      <c r="J25" s="23">
        <f t="shared" si="1"/>
        <v>0.38463718045746037</v>
      </c>
      <c r="K25" s="13">
        <f>IFERROR(INDEX('Raw Ridge Model 10'!$B$2:$BS$300,MATCH('Model 10'!$K$2,'Raw Ridge Model 10'!$A$2:$A$300,0),MATCH('Model 10'!$E25,'Raw Ridge Model 10'!$B$1:$BS$1,0)),"-")</f>
        <v>0.69007961781750082</v>
      </c>
      <c r="L25" s="25">
        <f>INDEX(Controls!$X$3:$X$200,MATCH('Model 10'!$E25,Controls!$W$3:$W$200,0))</f>
        <v>210</v>
      </c>
      <c r="M25" s="25">
        <v>493920.30199999973</v>
      </c>
      <c r="N25" s="25">
        <f>INDEX(Controls!$AA$3:$AA$200,MATCH('Model 10'!$E25,Controls!$Z$3:$Z$200,0))</f>
        <v>0</v>
      </c>
      <c r="O25" s="25">
        <v>253584.23500000039</v>
      </c>
      <c r="P25" s="14">
        <f t="shared" si="2"/>
        <v>-8.3953533910156769E-5</v>
      </c>
      <c r="Q25" s="5">
        <f t="shared" si="3"/>
        <v>0</v>
      </c>
      <c r="R25" s="62">
        <f t="shared" si="4"/>
        <v>0</v>
      </c>
      <c r="S25" s="27">
        <f>IFERROR($Q25*$O25*Controls!$C$5,"-")</f>
        <v>0</v>
      </c>
      <c r="T25" s="27" t="str">
        <f>IFERROR(INDEX('Vendor Level Info'!$I$4:$I$50,MATCH(SUBSTITUTE(SUBSTITUTE('Model 10'!$D25,"_pre",""),"_post",""),'Vendor Level Info'!$F$4:$F$50,0)),"-")</f>
        <v>-</v>
      </c>
      <c r="U25" s="375">
        <f t="shared" si="5"/>
        <v>0</v>
      </c>
      <c r="V25" s="27">
        <f>IFERROR($Q25*$O25*Controls!$C$4,"-")</f>
        <v>0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10'!$D25,'Vendor Level Info'!$M$4:$M$300,0)),"-")</f>
        <v>-</v>
      </c>
    </row>
    <row r="26" spans="2:25" x14ac:dyDescent="0.35">
      <c r="B26" s="341">
        <f>IFERROR(INDEX(Controls!$L$4:$L$100,MATCH('Model 10'!$D26,Controls!$J$4:$J$100,0)),"-")</f>
        <v>37</v>
      </c>
      <c r="C26" s="365" t="str">
        <f>IFERROR(INDEX(Controls!$F$4:$F221,MATCH('Model 10'!$E26,Controls!$G$4:$G$200,0)),"-")</f>
        <v>No Ad &amp; Tf</v>
      </c>
      <c r="D26" s="342" t="str">
        <f>IFERROR(INDEX(Controls!$H$4:$H$200,MATCH('Model 10'!$E26,Controls!$G$4:$G$200,0)),"-")</f>
        <v>T20</v>
      </c>
      <c r="E26" s="11" t="s">
        <v>52</v>
      </c>
      <c r="F26" s="12">
        <v>1</v>
      </c>
      <c r="G26" s="13">
        <f>IFERROR(INDEX('Raw Ridge Model 10'!$B$2:$BS$300,MATCH('Model 10'!$G$2,'Raw Ridge Model 10'!$A$2:$A$300,0),MATCH('Model 10'!$E26,'Raw Ridge Model 10'!$B$1:$BS$1,0)),"-")</f>
        <v>1.1985528906377978</v>
      </c>
      <c r="H26" s="13">
        <f>IFERROR(INDEX('Raw Ridge Model 10'!$B$2:$BS$300,MATCH('Model 10'!$H$2,'Raw Ridge Model 10'!$A$2:$A$300,0),MATCH('Model 10'!$E26,'Raw Ridge Model 10'!$B$1:$BS$1,0)),"-")</f>
        <v>0.73464174746751276</v>
      </c>
      <c r="I26" s="13">
        <f t="shared" si="0"/>
        <v>1.6314794180558057</v>
      </c>
      <c r="J26" s="23">
        <f t="shared" si="1"/>
        <v>0.10542416828390865</v>
      </c>
      <c r="K26" s="13">
        <f>IFERROR(INDEX('Raw Ridge Model 10'!$B$2:$BS$300,MATCH('Model 10'!$K$2,'Raw Ridge Model 10'!$A$2:$A$300,0),MATCH('Model 10'!$E26,'Raw Ridge Model 10'!$B$1:$BS$1,0)),"-")</f>
        <v>0.6965303071779444</v>
      </c>
      <c r="L26" s="25">
        <f>INDEX(Controls!$X$3:$X$200,MATCH('Model 10'!$E26,Controls!$W$3:$W$200,0))</f>
        <v>210</v>
      </c>
      <c r="M26" s="25">
        <v>493920.30199999973</v>
      </c>
      <c r="N26" s="25">
        <f>INDEX(Controls!$AA$3:$AA$200,MATCH('Model 10'!$E26,Controls!$Z$3:$Z$200,0))</f>
        <v>0</v>
      </c>
      <c r="O26" s="25">
        <v>253584.23500000039</v>
      </c>
      <c r="P26" s="14">
        <f t="shared" si="2"/>
        <v>5.0958850246641142E-4</v>
      </c>
      <c r="Q26" s="5">
        <f t="shared" si="3"/>
        <v>0</v>
      </c>
      <c r="R26" s="62">
        <f t="shared" si="4"/>
        <v>0</v>
      </c>
      <c r="S26" s="27">
        <f>IFERROR($Q26*$O26*Controls!$C$5,"-")</f>
        <v>0</v>
      </c>
      <c r="T26" s="27" t="str">
        <f>IFERROR(INDEX('Vendor Level Info'!$I$4:$I$50,MATCH(SUBSTITUTE(SUBSTITUTE('Model 10'!$D26,"_pre",""),"_post",""),'Vendor Level Info'!$F$4:$F$50,0)),"-")</f>
        <v>-</v>
      </c>
      <c r="U26" s="375">
        <f t="shared" si="5"/>
        <v>0</v>
      </c>
      <c r="V26" s="27">
        <f>IFERROR($Q26*$O26*Controls!$C$4,"-")</f>
        <v>0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10'!$D26,'Vendor Level Info'!$M$4:$M$300,0)),"-")</f>
        <v>-</v>
      </c>
    </row>
    <row r="27" spans="2:25" x14ac:dyDescent="0.35">
      <c r="B27" s="341">
        <f>IFERROR(INDEX(Controls!$L$4:$L$100,MATCH('Model 10'!$D27,Controls!$J$4:$J$100,0)),"-")</f>
        <v>38</v>
      </c>
      <c r="C27" s="365" t="str">
        <f>IFERROR(INDEX(Controls!$F$4:$F222,MATCH('Model 10'!$E27,Controls!$G$4:$G$200,0)),"-")</f>
        <v>No Ad &amp; Tf</v>
      </c>
      <c r="D27" s="16" t="str">
        <f>IFERROR(INDEX(Controls!$H$4:$H$200,MATCH('Model 10'!$E27,Controls!$G$4:$G$200,0)),"-")</f>
        <v>T21</v>
      </c>
      <c r="E27" s="11" t="s">
        <v>53</v>
      </c>
      <c r="F27" s="12">
        <v>1</v>
      </c>
      <c r="G27" s="13">
        <f>IFERROR(INDEX('Raw Ridge Model 10'!$B$2:$BS$300,MATCH('Model 10'!$G$2,'Raw Ridge Model 10'!$A$2:$A$300,0),MATCH('Model 10'!$E27,'Raw Ridge Model 10'!$B$1:$BS$1,0)),"-")</f>
        <v>-5.4069410161939988</v>
      </c>
      <c r="H27" s="13">
        <f>IFERROR(INDEX('Raw Ridge Model 10'!$B$2:$BS$300,MATCH('Model 10'!$H$2,'Raw Ridge Model 10'!$A$2:$A$300,0),MATCH('Model 10'!$E27,'Raw Ridge Model 10'!$B$1:$BS$1,0)),"-")</f>
        <v>0.73896839612814669</v>
      </c>
      <c r="I27" s="13">
        <f t="shared" si="0"/>
        <v>-7.3168772095313876</v>
      </c>
      <c r="J27" s="23">
        <f t="shared" si="1"/>
        <v>1.082828299745173E-12</v>
      </c>
      <c r="K27" s="13">
        <f>IFERROR(INDEX('Raw Ridge Model 10'!$B$2:$BS$300,MATCH('Model 10'!$K$2,'Raw Ridge Model 10'!$A$2:$A$300,0),MATCH('Model 10'!$E27,'Raw Ridge Model 10'!$B$1:$BS$1,0)),"-")</f>
        <v>0.704758852054583</v>
      </c>
      <c r="L27" s="25">
        <f>INDEX(Controls!$X$3:$X$200,MATCH('Model 10'!$E27,Controls!$W$3:$W$200,0))</f>
        <v>210</v>
      </c>
      <c r="M27" s="25">
        <v>493920.30199999973</v>
      </c>
      <c r="N27" s="25">
        <f>INDEX(Controls!$AA$3:$AA$200,MATCH('Model 10'!$E27,Controls!$Z$3:$Z$200,0))</f>
        <v>0</v>
      </c>
      <c r="O27" s="25">
        <v>253584.23500000039</v>
      </c>
      <c r="P27" s="14">
        <f t="shared" si="2"/>
        <v>-2.2988680740658042E-3</v>
      </c>
      <c r="Q27" s="5">
        <f t="shared" si="3"/>
        <v>0</v>
      </c>
      <c r="R27" s="62">
        <f t="shared" si="4"/>
        <v>0</v>
      </c>
      <c r="S27" s="27">
        <f>IFERROR($Q27*$O27*Controls!$C$5,"-")</f>
        <v>0</v>
      </c>
      <c r="T27" s="27" t="str">
        <f>IFERROR(INDEX('Vendor Level Info'!$I$4:$I$50,MATCH(SUBSTITUTE(SUBSTITUTE('Model 10'!$D27,"_pre",""),"_post",""),'Vendor Level Info'!$F$4:$F$50,0)),"-")</f>
        <v>-</v>
      </c>
      <c r="U27" s="375">
        <f t="shared" si="5"/>
        <v>0</v>
      </c>
      <c r="V27" s="27">
        <f>IFERROR($Q27*$O27*Controls!$C$4,"-")</f>
        <v>0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10'!$D27,'Vendor Level Info'!$M$4:$M$300,0)),"-")</f>
        <v>-</v>
      </c>
    </row>
    <row r="28" spans="2:25" x14ac:dyDescent="0.35">
      <c r="B28" s="341">
        <f>IFERROR(INDEX(Controls!$L$4:$L$100,MATCH('Model 10'!$D28,Controls!$J$4:$J$100,0)),"-")</f>
        <v>39</v>
      </c>
      <c r="C28" s="365" t="str">
        <f>IFERROR(INDEX(Controls!$F$4:$F223,MATCH('Model 10'!$E28,Controls!$G$4:$G$200,0)),"-")</f>
        <v>No Ad &amp; Tf</v>
      </c>
      <c r="D28" s="16" t="str">
        <f>IFERROR(INDEX(Controls!$H$4:$H$200,MATCH('Model 10'!$E28,Controls!$G$4:$G$200,0)),"-")</f>
        <v>T22</v>
      </c>
      <c r="E28" s="11" t="s">
        <v>54</v>
      </c>
      <c r="F28" s="12">
        <v>1</v>
      </c>
      <c r="G28" s="13">
        <f>IFERROR(INDEX('Raw Ridge Model 10'!$B$2:$BS$300,MATCH('Model 10'!$G$2,'Raw Ridge Model 10'!$A$2:$A$300,0),MATCH('Model 10'!$E28,'Raw Ridge Model 10'!$B$1:$BS$1,0)),"-")</f>
        <v>-0.15360068496064211</v>
      </c>
      <c r="H28" s="13">
        <f>IFERROR(INDEX('Raw Ridge Model 10'!$B$2:$BS$300,MATCH('Model 10'!$H$2,'Raw Ridge Model 10'!$A$2:$A$300,0),MATCH('Model 10'!$E28,'Raw Ridge Model 10'!$B$1:$BS$1,0)),"-")</f>
        <v>0.74729622099901416</v>
      </c>
      <c r="I28" s="13">
        <f t="shared" si="0"/>
        <v>-0.20554189977744414</v>
      </c>
      <c r="J28" s="23">
        <f t="shared" si="1"/>
        <v>0.39058253479439453</v>
      </c>
      <c r="K28" s="13">
        <f>IFERROR(INDEX('Raw Ridge Model 10'!$B$2:$BS$300,MATCH('Model 10'!$K$2,'Raw Ridge Model 10'!$A$2:$A$300,0),MATCH('Model 10'!$E28,'Raw Ridge Model 10'!$B$1:$BS$1,0)),"-")</f>
        <v>0.72073295694602579</v>
      </c>
      <c r="L28" s="25">
        <f>INDEX(Controls!$X$3:$X$200,MATCH('Model 10'!$E28,Controls!$W$3:$W$200,0))</f>
        <v>210</v>
      </c>
      <c r="M28" s="25">
        <v>493920.30199999973</v>
      </c>
      <c r="N28" s="25">
        <f>INDEX(Controls!$AA$3:$AA$200,MATCH('Model 10'!$E28,Controls!$Z$3:$Z$200,0))</f>
        <v>0</v>
      </c>
      <c r="O28" s="25">
        <v>253584.23500000039</v>
      </c>
      <c r="P28" s="14">
        <f t="shared" si="2"/>
        <v>-6.5306373743136511E-5</v>
      </c>
      <c r="Q28" s="5">
        <f t="shared" si="3"/>
        <v>0</v>
      </c>
      <c r="R28" s="62">
        <f t="shared" si="4"/>
        <v>0</v>
      </c>
      <c r="S28" s="27">
        <f>IFERROR($Q28*$O28*Controls!$C$5,"-")</f>
        <v>0</v>
      </c>
      <c r="T28" s="27" t="str">
        <f>IFERROR(INDEX('Vendor Level Info'!$I$4:$I$50,MATCH(SUBSTITUTE(SUBSTITUTE('Model 10'!$D28,"_pre",""),"_post",""),'Vendor Level Info'!$F$4:$F$50,0)),"-")</f>
        <v>-</v>
      </c>
      <c r="U28" s="375">
        <f t="shared" si="5"/>
        <v>0</v>
      </c>
      <c r="V28" s="27">
        <f>IFERROR($Q28*$O28*Controls!$C$4,"-")</f>
        <v>0</v>
      </c>
      <c r="W28" s="27">
        <f>IFERROR($T28*(1-Controls!$C$6),0)</f>
        <v>0</v>
      </c>
      <c r="X28" s="77" t="str">
        <f t="shared" si="6"/>
        <v>-</v>
      </c>
      <c r="Y28" s="77" t="str">
        <f>IFERROR(R28/INDEX('Vendor Level Info'!$N$4:$N$300,MATCH('Model 10'!$D28,'Vendor Level Info'!$M$4:$M$300,0)),"-")</f>
        <v>-</v>
      </c>
    </row>
    <row r="29" spans="2:25" x14ac:dyDescent="0.35">
      <c r="B29" s="341">
        <f>IFERROR(INDEX(Controls!$L$4:$L$100,MATCH('Model 10'!$D29,Controls!$J$4:$J$100,0)),"-")</f>
        <v>40</v>
      </c>
      <c r="C29" s="365" t="str">
        <f>IFERROR(INDEX(Controls!$F$4:$F224,MATCH('Model 10'!$E29,Controls!$G$4:$G$200,0)),"-")</f>
        <v>No Ad &amp; Tf</v>
      </c>
      <c r="D29" s="16" t="str">
        <f>IFERROR(INDEX(Controls!$H$4:$H$200,MATCH('Model 10'!$E29,Controls!$G$4:$G$200,0)),"-")</f>
        <v>T23</v>
      </c>
      <c r="E29" s="11" t="s">
        <v>55</v>
      </c>
      <c r="F29" s="12">
        <v>1</v>
      </c>
      <c r="G29" s="13">
        <f>IFERROR(INDEX('Raw Ridge Model 10'!$B$2:$BS$300,MATCH('Model 10'!$G$2,'Raw Ridge Model 10'!$A$2:$A$300,0),MATCH('Model 10'!$E29,'Raw Ridge Model 10'!$B$1:$BS$1,0)),"-")</f>
        <v>3.7874590867641431</v>
      </c>
      <c r="H29" s="13">
        <f>IFERROR(INDEX('Raw Ridge Model 10'!$B$2:$BS$300,MATCH('Model 10'!$H$2,'Raw Ridge Model 10'!$A$2:$A$300,0),MATCH('Model 10'!$E29,'Raw Ridge Model 10'!$B$1:$BS$1,0)),"-")</f>
        <v>0.75824764717448179</v>
      </c>
      <c r="I29" s="13">
        <f t="shared" si="0"/>
        <v>4.9950159435082346</v>
      </c>
      <c r="J29" s="23">
        <f t="shared" si="1"/>
        <v>1.5679016527960506E-6</v>
      </c>
      <c r="K29" s="13">
        <f>IFERROR(INDEX('Raw Ridge Model 10'!$B$2:$BS$300,MATCH('Model 10'!$K$2,'Raw Ridge Model 10'!$A$2:$A$300,0),MATCH('Model 10'!$E29,'Raw Ridge Model 10'!$B$1:$BS$1,0)),"-")</f>
        <v>0.74201203970434038</v>
      </c>
      <c r="L29" s="25">
        <f>INDEX(Controls!$X$3:$X$200,MATCH('Model 10'!$E29,Controls!$W$3:$W$200,0))</f>
        <v>210</v>
      </c>
      <c r="M29" s="25">
        <v>493920.30199999973</v>
      </c>
      <c r="N29" s="25">
        <f>INDEX(Controls!$AA$3:$AA$200,MATCH('Model 10'!$E29,Controls!$Z$3:$Z$200,0))</f>
        <v>0</v>
      </c>
      <c r="O29" s="25">
        <v>253584.23500000039</v>
      </c>
      <c r="P29" s="14">
        <f t="shared" si="2"/>
        <v>1.6103132529678248E-3</v>
      </c>
      <c r="Q29" s="5">
        <f t="shared" si="3"/>
        <v>0</v>
      </c>
      <c r="R29" s="62">
        <f t="shared" si="4"/>
        <v>0</v>
      </c>
      <c r="S29" s="27">
        <f>IFERROR($Q29*$O29*Controls!$C$5,"-")</f>
        <v>0</v>
      </c>
      <c r="T29" s="27" t="str">
        <f>IFERROR(INDEX('Vendor Level Info'!$I$4:$I$50,MATCH(SUBSTITUTE(SUBSTITUTE('Model 10'!$D29,"_pre",""),"_post",""),'Vendor Level Info'!$F$4:$F$50,0)),"-")</f>
        <v>-</v>
      </c>
      <c r="U29" s="375">
        <f t="shared" si="5"/>
        <v>0</v>
      </c>
      <c r="V29" s="27">
        <f>IFERROR($Q29*$O29*Controls!$C$4,"-")</f>
        <v>0</v>
      </c>
      <c r="W29" s="27">
        <f>IFERROR($T29*(1-Controls!$C$6),0)</f>
        <v>0</v>
      </c>
      <c r="X29" s="77" t="str">
        <f t="shared" si="6"/>
        <v>-</v>
      </c>
      <c r="Y29" s="77" t="str">
        <f>IFERROR(R29/INDEX('Vendor Level Info'!$N$4:$N$300,MATCH('Model 10'!$D29,'Vendor Level Info'!$M$4:$M$300,0)),"-")</f>
        <v>-</v>
      </c>
    </row>
    <row r="30" spans="2:25" x14ac:dyDescent="0.35">
      <c r="B30" s="341">
        <f>IFERROR(INDEX(Controls!$L$4:$L$100,MATCH('Model 10'!$D30,Controls!$J$4:$J$100,0)),"-")</f>
        <v>15</v>
      </c>
      <c r="C30" s="365" t="str">
        <f>IFERROR(INDEX(Controls!$F$4:$F225,MATCH('Model 10'!$E30,Controls!$G$4:$G$200,0)),"-")</f>
        <v>No Ad &amp; Tf</v>
      </c>
      <c r="D30" s="16" t="str">
        <f>IFERROR(INDEX(Controls!$H$4:$H$200,MATCH('Model 10'!$E30,Controls!$G$4:$G$200,0)),"-")</f>
        <v>hcp_grail_nrx_lag</v>
      </c>
      <c r="E30" s="11" t="s">
        <v>18</v>
      </c>
      <c r="F30" s="12">
        <v>1</v>
      </c>
      <c r="G30" s="380">
        <f>IFERROR(INDEX('Raw Ridge Model 10'!$B$2:$BS$300,MATCH('Model 10'!$G$2,'Raw Ridge Model 10'!$A$2:$A$300,0),MATCH('Model 10'!$E30,'Raw Ridge Model 10'!$B$1:$BS$1,0)),"-")</f>
        <v>0.12016249972232278</v>
      </c>
      <c r="H30" s="13">
        <f>IFERROR(INDEX('Raw Ridge Model 10'!$B$2:$BS$300,MATCH('Model 10'!$H$2,'Raw Ridge Model 10'!$A$2:$A$300,0),MATCH('Model 10'!$E30,'Raw Ridge Model 10'!$B$1:$BS$1,0)),"-")</f>
        <v>4.3476180079722038E-3</v>
      </c>
      <c r="I30" s="13">
        <f t="shared" si="0"/>
        <v>27.638697673526387</v>
      </c>
      <c r="J30" s="23">
        <f t="shared" si="1"/>
        <v>1.3226520962797306E-155</v>
      </c>
      <c r="K30" s="13">
        <f>IFERROR(INDEX('Raw Ridge Model 10'!$B$2:$BS$300,MATCH('Model 10'!$K$2,'Raw Ridge Model 10'!$A$2:$A$300,0),MATCH('Model 10'!$E30,'Raw Ridge Model 10'!$B$1:$BS$1,0)),"-")</f>
        <v>0.88827987002823239</v>
      </c>
      <c r="L30" s="25">
        <f>INDEX(Controls!$X$3:$X$200,MATCH('Model 10'!$E30,Controls!$W$3:$W$200,0))</f>
        <v>471850.99599999981</v>
      </c>
      <c r="M30" s="25">
        <v>493920.30199999973</v>
      </c>
      <c r="N30" s="25">
        <f>INDEX(Controls!$AA$3:$AA$200,MATCH('Model 10'!$E30,Controls!$Z$3:$Z$200,0))</f>
        <v>250911.43300000014</v>
      </c>
      <c r="O30" s="25">
        <v>253584.23500000039</v>
      </c>
      <c r="P30" s="14">
        <f>IFERROR(G30*L30/M30,"-")</f>
        <v>0.11479340886827473</v>
      </c>
      <c r="Q30" s="5">
        <f t="shared" si="3"/>
        <v>0.11889597552541104</v>
      </c>
      <c r="R30" s="62">
        <f t="shared" si="4"/>
        <v>30150.144998190128</v>
      </c>
      <c r="S30" s="27">
        <f>IFERROR($Q30*$O30*Controls!$C$5,"-")</f>
        <v>18753390.18887426</v>
      </c>
      <c r="T30" s="27" t="str">
        <f>IFERROR(INDEX('Vendor Level Info'!$I$4:$I$50,MATCH(SUBSTITUTE(SUBSTITUTE('Model 10'!$D30,"_pre",""),"_post",""),'Vendor Level Info'!$F$4:$F$50,0)),"-")</f>
        <v>-</v>
      </c>
      <c r="U30" s="375">
        <f t="shared" si="5"/>
        <v>0</v>
      </c>
      <c r="V30" s="27">
        <f>IFERROR($Q30*$O30*Controls!$C$4,"-")</f>
        <v>15919276.559044387</v>
      </c>
      <c r="W30" s="27">
        <f>IFERROR($T30*(1-Controls!$C$6),0)</f>
        <v>0</v>
      </c>
      <c r="X30" s="77" t="str">
        <f t="shared" si="6"/>
        <v>-</v>
      </c>
      <c r="Y30" s="77" t="str">
        <f>IFERROR(R30/INDEX('Vendor Level Info'!$N$4:$N$300,MATCH('Model 10'!$D30,'Vendor Level Info'!$M$4:$M$300,0)),"-")</f>
        <v>-</v>
      </c>
    </row>
    <row r="31" spans="2:25" x14ac:dyDescent="0.35">
      <c r="B31" s="341">
        <f>IFERROR(INDEX(Controls!$L$4:$L$100,MATCH('Model 10'!$D31,Controls!$J$4:$J$100,0)),"-")</f>
        <v>4.5</v>
      </c>
      <c r="C31" s="365" t="str">
        <f>IFERROR(INDEX(Controls!$F$4:$F226,MATCH('Model 10'!$E31,Controls!$G$4:$G$200,0)),"-")</f>
        <v>No Ad &amp; Tf</v>
      </c>
      <c r="D31" s="16" t="str">
        <f>IFERROR(INDEX(Controls!$H$4:$H$200,MATCH('Model 10'!$E31,Controls!$G$4:$G$200,0)),"-")</f>
        <v>hcc_disp_imp</v>
      </c>
      <c r="E31" s="11" t="s">
        <v>257</v>
      </c>
      <c r="F31" s="12">
        <v>1</v>
      </c>
      <c r="G31" s="13">
        <f>IFERROR(INDEX('Raw Ridge Model 10'!$B$2:$BS$300,MATCH('Model 10'!$G$2,'Raw Ridge Model 10'!$A$2:$A$300,0),MATCH('Model 10'!$E31,'Raw Ridge Model 10'!$B$1:$BS$1,0)),"-")</f>
        <v>-7.6249361905761635E-6</v>
      </c>
      <c r="H31" s="13">
        <f>IFERROR(INDEX('Raw Ridge Model 10'!$B$2:$BS$300,MATCH('Model 10'!$H$2,'Raw Ridge Model 10'!$A$2:$A$300,0),MATCH('Model 10'!$E31,'Raw Ridge Model 10'!$B$1:$BS$1,0)),"-")</f>
        <v>1.2123649247370115E-5</v>
      </c>
      <c r="I31" s="13">
        <f t="shared" si="0"/>
        <v>-0.62893078107073896</v>
      </c>
      <c r="J31" s="23">
        <f t="shared" si="1"/>
        <v>0.32732668197364534</v>
      </c>
      <c r="K31" s="13">
        <f>IFERROR(INDEX('Raw Ridge Model 10'!$B$2:$BS$300,MATCH('Model 10'!$K$2,'Raw Ridge Model 10'!$A$2:$A$300,0),MATCH('Model 10'!$E31,'Raw Ridge Model 10'!$B$1:$BS$1,0)),"-")</f>
        <v>0.90624824530525983</v>
      </c>
      <c r="L31" s="25">
        <f>INDEX(Controls!$X$3:$X$200,MATCH('Model 10'!$E31,Controls!$W$3:$W$200,0))</f>
        <v>17323350</v>
      </c>
      <c r="M31" s="25">
        <v>493920.30199999973</v>
      </c>
      <c r="N31" s="25">
        <f>INDEX(Controls!$AA$3:$AA$200,MATCH('Model 10'!$E31,Controls!$Z$3:$Z$200,0))</f>
        <v>12</v>
      </c>
      <c r="O31" s="25">
        <v>253584.23500000039</v>
      </c>
      <c r="P31" s="14">
        <f t="shared" si="2"/>
        <v>-2.6743067215936721E-4</v>
      </c>
      <c r="Q31" s="5">
        <f t="shared" si="3"/>
        <v>-3.6082382758105537E-10</v>
      </c>
      <c r="R31" s="62">
        <f t="shared" si="4"/>
        <v>-9.1499234286913965E-5</v>
      </c>
      <c r="S31" s="27">
        <f>IFERROR($Q31*$O31*Controls!$C$5,"-")</f>
        <v>-5.6912523726460489E-2</v>
      </c>
      <c r="T31" s="27">
        <f>IFERROR(INDEX('Vendor Level Info'!$I$4:$I$50,MATCH(SUBSTITUTE(SUBSTITUTE('Model 10'!$D31,"_pre",""),"_post",""),'Vendor Level Info'!$F$4:$F$50,0)),"-")</f>
        <v>0</v>
      </c>
      <c r="U31" s="375">
        <f t="shared" si="5"/>
        <v>0</v>
      </c>
      <c r="V31" s="27">
        <f>IFERROR($Q31*$O31*Controls!$C$4,"-")</f>
        <v>-4.831159570349057E-2</v>
      </c>
      <c r="W31" s="27">
        <f>IFERROR($T31*(1-Controls!$C$6),0)</f>
        <v>0</v>
      </c>
      <c r="X31" s="77" t="str">
        <f t="shared" si="6"/>
        <v>-</v>
      </c>
      <c r="Y31" s="77">
        <f>IFERROR(R31/INDEX('Vendor Level Info'!$N$4:$N$300,MATCH('Model 10'!$D31,'Vendor Level Info'!$M$4:$M$300,0)),"-")</f>
        <v>-7.6249361905761635E-6</v>
      </c>
    </row>
    <row r="32" spans="2:25" x14ac:dyDescent="0.35">
      <c r="B32" s="341">
        <f>IFERROR(INDEX(Controls!$L$4:$L$100,MATCH('Model 10'!$D32,Controls!$J$4:$J$100,0)),"-")</f>
        <v>5.5</v>
      </c>
      <c r="C32" s="365" t="str">
        <f>IFERROR(INDEX(Controls!$F$4:$F227,MATCH('Model 10'!$E32,Controls!$G$4:$G$200,0)),"-")</f>
        <v>No Ad &amp; Tf</v>
      </c>
      <c r="D32" s="16" t="str">
        <f>IFERROR(INDEX(Controls!$H$4:$H$200,MATCH('Model 10'!$E32,Controls!$G$4:$G$200,0)),"-")</f>
        <v>hcc_osrch_sessions</v>
      </c>
      <c r="E32" s="11" t="s">
        <v>179</v>
      </c>
      <c r="F32" s="12">
        <v>1</v>
      </c>
      <c r="G32" s="13">
        <f>IFERROR(INDEX('Raw Ridge Model 10'!$B$2:$BS$300,MATCH('Model 10'!$G$2,'Raw Ridge Model 10'!$A$2:$A$300,0),MATCH('Model 10'!$E32,'Raw Ridge Model 10'!$B$1:$BS$1,0)),"-")</f>
        <v>0.14190708946079914</v>
      </c>
      <c r="H32" s="13">
        <f>IFERROR(INDEX('Raw Ridge Model 10'!$B$2:$BS$300,MATCH('Model 10'!$H$2,'Raw Ridge Model 10'!$A$2:$A$300,0),MATCH('Model 10'!$E32,'Raw Ridge Model 10'!$B$1:$BS$1,0)),"-")</f>
        <v>1.2435892646125936E-2</v>
      </c>
      <c r="I32" s="13">
        <f t="shared" si="0"/>
        <v>11.411089939330283</v>
      </c>
      <c r="J32" s="23">
        <f t="shared" si="1"/>
        <v>4.7758424772830181E-29</v>
      </c>
      <c r="K32" s="13">
        <f>IFERROR(INDEX('Raw Ridge Model 10'!$B$2:$BS$300,MATCH('Model 10'!$K$2,'Raw Ridge Model 10'!$A$2:$A$300,0),MATCH('Model 10'!$E32,'Raw Ridge Model 10'!$B$1:$BS$1,0)),"-")</f>
        <v>0.80937053247685775</v>
      </c>
      <c r="L32" s="25">
        <f>INDEX(Controls!$X$3:$X$200,MATCH('Model 10'!$E32,Controls!$W$3:$W$200,0))</f>
        <v>92836</v>
      </c>
      <c r="M32" s="25">
        <v>493920.30199999973</v>
      </c>
      <c r="N32" s="25">
        <f>INDEX(Controls!$AA$3:$AA$200,MATCH('Model 10'!$E32,Controls!$Z$3:$Z$200,0))</f>
        <v>44188</v>
      </c>
      <c r="O32" s="25">
        <v>253584.23500000039</v>
      </c>
      <c r="P32" s="14">
        <f t="shared" si="2"/>
        <v>2.6672494537757947E-2</v>
      </c>
      <c r="Q32" s="5">
        <f t="shared" si="3"/>
        <v>2.4727840313471312E-2</v>
      </c>
      <c r="R32" s="62">
        <f t="shared" si="4"/>
        <v>6270.5904690937923</v>
      </c>
      <c r="S32" s="27">
        <f>IFERROR($Q32*$O32*Controls!$C$5,"-")</f>
        <v>3900307.271776339</v>
      </c>
      <c r="T32" s="27" t="str">
        <f>IFERROR(INDEX('Vendor Level Info'!$I$4:$I$50,MATCH(SUBSTITUTE(SUBSTITUTE('Model 10'!$D32,"_pre",""),"_post",""),'Vendor Level Info'!$F$4:$F$50,0)),"-")</f>
        <v>-</v>
      </c>
      <c r="U32" s="375">
        <f t="shared" si="5"/>
        <v>0</v>
      </c>
      <c r="V32" s="27">
        <f>IFERROR($Q32*$O32*Controls!$C$4,"-")</f>
        <v>3310871.7676815223</v>
      </c>
      <c r="W32" s="27">
        <f>IFERROR($T32*(1-Controls!$C$6),0)</f>
        <v>0</v>
      </c>
      <c r="X32" s="77" t="str">
        <f t="shared" si="6"/>
        <v>-</v>
      </c>
      <c r="Y32" s="77">
        <f>IFERROR(R32/INDEX('Vendor Level Info'!$N$4:$N$300,MATCH('Model 10'!$D32,'Vendor Level Info'!$M$4:$M$300,0)),"-")</f>
        <v>0.11769347151961922</v>
      </c>
    </row>
    <row r="33" spans="2:25" x14ac:dyDescent="0.35">
      <c r="B33" s="341">
        <f>IFERROR(INDEX(Controls!$L$4:$L$100,MATCH('Model 10'!$D33,Controls!$J$4:$J$100,0)),"-")</f>
        <v>3.5</v>
      </c>
      <c r="C33" s="365" t="str">
        <f>IFERROR(INDEX(Controls!$F$4:$F228,MATCH('Model 10'!$E33,Controls!$G$4:$G$200,0)),"-")</f>
        <v>No Ad &amp; Tf</v>
      </c>
      <c r="D33" s="16" t="str">
        <f>IFERROR(INDEX(Controls!$H$4:$H$200,MATCH('Model 10'!$E33,Controls!$G$4:$G$200,0)),"-")</f>
        <v>hcc_psrch_clk</v>
      </c>
      <c r="E33" s="452" t="s">
        <v>276</v>
      </c>
      <c r="F33" s="453">
        <v>1</v>
      </c>
      <c r="G33" s="454">
        <f>IFERROR(INDEX('Raw Ridge Model 10'!$B$2:$BS$300,MATCH('Model 10'!$G$2,'Raw Ridge Model 10'!$A$2:$A$300,0),MATCH('Model 10'!$E33,'Raw Ridge Model 10'!$B$1:$BS$1,0)),"-")</f>
        <v>-6.4469182449721696E-3</v>
      </c>
      <c r="H33" s="454">
        <f>IFERROR(INDEX('Raw Ridge Model 10'!$B$2:$BS$300,MATCH('Model 10'!$H$2,'Raw Ridge Model 10'!$A$2:$A$300,0),MATCH('Model 10'!$E33,'Raw Ridge Model 10'!$B$1:$BS$1,0)),"-")</f>
        <v>2.1098558703225787E-3</v>
      </c>
      <c r="I33" s="454">
        <f t="shared" ref="I33:I44" si="7">IFERROR(G33/H33,"-")</f>
        <v>-3.0556202135203159</v>
      </c>
      <c r="J33" s="455">
        <f t="shared" ref="J33:J44" si="8">IFERROR(_xlfn.T.DIST(I33,5040,FALSE),"-")</f>
        <v>3.7574974438723341E-3</v>
      </c>
      <c r="K33" s="454">
        <f>IFERROR(INDEX('Raw Ridge Model 10'!$B$2:$BS$300,MATCH('Model 10'!$K$2,'Raw Ridge Model 10'!$A$2:$A$300,0),MATCH('Model 10'!$E33,'Raw Ridge Model 10'!$B$1:$BS$1,0)),"-")</f>
        <v>0.95991589581507775</v>
      </c>
      <c r="L33" s="456">
        <f>INDEX(Controls!$X$3:$X$200,MATCH('Model 10'!$E33,Controls!$W$3:$W$200,0))</f>
        <v>469213</v>
      </c>
      <c r="M33" s="456">
        <v>493920.30199999973</v>
      </c>
      <c r="N33" s="456">
        <f>INDEX(Controls!$AA$3:$AA$200,MATCH('Model 10'!$E33,Controls!$Z$3:$Z$200,0))</f>
        <v>235762</v>
      </c>
      <c r="O33" s="456">
        <v>253584.23500000039</v>
      </c>
      <c r="P33" s="457">
        <f t="shared" ref="P33:P44" si="9">IFERROR(G33*L33/M33,"-")</f>
        <v>-6.1244250099242292E-3</v>
      </c>
      <c r="Q33" s="458">
        <f t="shared" ref="Q33:Q44" si="10">IFERROR(G33*N33/O33,"-")</f>
        <v>-5.9938203148595824E-3</v>
      </c>
      <c r="R33" s="62">
        <f t="shared" si="4"/>
        <v>-1519.9383392711286</v>
      </c>
      <c r="S33" s="27">
        <f>IFERROR($Q33*$O33*Controls!$C$5,"-")</f>
        <v>-945401.64702664199</v>
      </c>
      <c r="T33" s="27">
        <f>IFERROR(INDEX('Vendor Level Info'!$I$4:$I$50,MATCH(SUBSTITUTE(SUBSTITUTE('Model 10'!$D33,"_pre",""),"_post",""),'Vendor Level Info'!$F$4:$F$50,0)),"-")</f>
        <v>655000</v>
      </c>
      <c r="U33" s="375">
        <f t="shared" si="5"/>
        <v>-1.4433612931704458</v>
      </c>
      <c r="V33" s="27">
        <f>IFERROR($Q33*$O33*Controls!$C$4,"-")</f>
        <v>-802527.44313515595</v>
      </c>
      <c r="W33" s="27">
        <f>IFERROR($T33*(1-Controls!$C$6),0)</f>
        <v>504350</v>
      </c>
      <c r="X33" s="77">
        <f t="shared" si="6"/>
        <v>-1.5912113475466561</v>
      </c>
      <c r="Y33" s="77">
        <f>IFERROR(R33/INDEX('Vendor Level Info'!$N$4:$N$300,MATCH('Model 10'!$D33,'Vendor Level Info'!$M$4:$M$300,0)),"-")</f>
        <v>-6.2745142803464684E-3</v>
      </c>
    </row>
    <row r="34" spans="2:25" x14ac:dyDescent="0.35">
      <c r="B34" s="341">
        <f>IFERROR(INDEX(Controls!$L$4:$L$100,MATCH('Model 10'!$D34,Controls!$J$4:$J$100,0)),"-")</f>
        <v>2.5</v>
      </c>
      <c r="C34" s="365" t="str">
        <f>IFERROR(INDEX(Controls!$F$4:$F229,MATCH('Model 10'!$E34,Controls!$G$4:$G$200,0)),"-")</f>
        <v>No Ad &amp; Tf</v>
      </c>
      <c r="D34" s="16" t="str">
        <f>IFERROR(INDEX(Controls!$H$4:$H$200,MATCH('Model 10'!$E34,Controls!$G$4:$G$200,0)),"-")</f>
        <v>hcc_soc_imp</v>
      </c>
      <c r="E34" s="452" t="s">
        <v>265</v>
      </c>
      <c r="F34" s="453">
        <v>1</v>
      </c>
      <c r="G34" s="454">
        <f>IFERROR(INDEX('Raw Ridge Model 10'!$B$2:$BS$300,MATCH('Model 10'!$G$2,'Raw Ridge Model 10'!$A$2:$A$300,0),MATCH('Model 10'!$E34,'Raw Ridge Model 10'!$B$1:$BS$1,0)),"-")</f>
        <v>-7.8459579321709196E-7</v>
      </c>
      <c r="H34" s="454">
        <f>IFERROR(INDEX('Raw Ridge Model 10'!$B$2:$BS$300,MATCH('Model 10'!$H$2,'Raw Ridge Model 10'!$A$2:$A$300,0),MATCH('Model 10'!$E34,'Raw Ridge Model 10'!$B$1:$BS$1,0)),"-")</f>
        <v>2.3541907972758077E-6</v>
      </c>
      <c r="I34" s="454">
        <f t="shared" si="7"/>
        <v>-0.33327621283924841</v>
      </c>
      <c r="J34" s="455">
        <f t="shared" si="8"/>
        <v>0.37736776597225374</v>
      </c>
      <c r="K34" s="454">
        <f>IFERROR(INDEX('Raw Ridge Model 10'!$B$2:$BS$300,MATCH('Model 10'!$K$2,'Raw Ridge Model 10'!$A$2:$A$300,0),MATCH('Model 10'!$E34,'Raw Ridge Model 10'!$B$1:$BS$1,0)),"-")</f>
        <v>0.87853942909385707</v>
      </c>
      <c r="L34" s="456">
        <f>INDEX(Controls!$X$3:$X$200,MATCH('Model 10'!$E34,Controls!$W$3:$W$200,0))</f>
        <v>323313676</v>
      </c>
      <c r="M34" s="456">
        <v>493920.30199999973</v>
      </c>
      <c r="N34" s="456">
        <f>INDEX(Controls!$AA$3:$AA$200,MATCH('Model 10'!$E34,Controls!$Z$3:$Z$200,0))</f>
        <v>98216199</v>
      </c>
      <c r="O34" s="456">
        <v>253584.23500000039</v>
      </c>
      <c r="P34" s="457">
        <f t="shared" si="9"/>
        <v>-5.1358599565958722E-4</v>
      </c>
      <c r="Q34" s="458">
        <f t="shared" si="10"/>
        <v>-3.0388330946982034E-4</v>
      </c>
      <c r="R34" s="62">
        <f t="shared" si="4"/>
        <v>-77.060016561172759</v>
      </c>
      <c r="S34" s="27">
        <f>IFERROR($Q34*$O34*Controls!$C$5,"-")</f>
        <v>-47931.330301049456</v>
      </c>
      <c r="T34" s="27">
        <f>IFERROR(INDEX('Vendor Level Info'!$I$4:$I$50,MATCH(SUBSTITUTE(SUBSTITUTE('Model 10'!$D34,"_pre",""),"_post",""),'Vendor Level Info'!$F$4:$F$50,0)),"-")</f>
        <v>1080000</v>
      </c>
      <c r="U34" s="375">
        <f t="shared" si="5"/>
        <v>-4.438086138986061E-2</v>
      </c>
      <c r="V34" s="27">
        <f>IFERROR($Q34*$O34*Controls!$C$4,"-")</f>
        <v>-40687.688744299216</v>
      </c>
      <c r="W34" s="27">
        <f>IFERROR($T34*(1-Controls!$C$6),0)</f>
        <v>831600</v>
      </c>
      <c r="X34" s="77">
        <f t="shared" si="6"/>
        <v>-4.892699464201445E-2</v>
      </c>
      <c r="Y34" s="77">
        <f>IFERROR(R34/INDEX('Vendor Level Info'!$N$4:$N$300,MATCH('Model 10'!$D34,'Vendor Level Info'!$M$4:$M$300,0)),"-")</f>
        <v>-7.8337503838265197E-7</v>
      </c>
    </row>
    <row r="35" spans="2:25" x14ac:dyDescent="0.35">
      <c r="B35" s="341">
        <f>IFERROR(INDEX(Controls!$L$4:$L$100,MATCH('Model 10'!$D35,Controls!$J$4:$J$100,0)),"-")</f>
        <v>5.5</v>
      </c>
      <c r="C35" s="365" t="str">
        <f>IFERROR(INDEX(Controls!$F$4:$F230,MATCH('Model 10'!$E35,Controls!$G$4:$G$200,0)),"-")</f>
        <v>No Ad &amp; Tf</v>
      </c>
      <c r="D35" s="16" t="str">
        <f>IFERROR(INDEX(Controls!$H$4:$H$200,MATCH('Model 10'!$E35,Controls!$G$4:$G$200,0)),"-")</f>
        <v>hcp_disp_imp</v>
      </c>
      <c r="E35" s="11" t="s">
        <v>181</v>
      </c>
      <c r="F35" s="12">
        <v>1</v>
      </c>
      <c r="G35" s="13">
        <f>IFERROR(INDEX('Raw Ridge Model 10'!$B$2:$BS$300,MATCH('Model 10'!$G$2,'Raw Ridge Model 10'!$A$2:$A$300,0),MATCH('Model 10'!$E35,'Raw Ridge Model 10'!$B$1:$BS$1,0)),"-")</f>
        <v>8.3412151470701643E-4</v>
      </c>
      <c r="H35" s="13">
        <f>IFERROR(INDEX('Raw Ridge Model 10'!$B$2:$BS$300,MATCH('Model 10'!$H$2,'Raw Ridge Model 10'!$A$2:$A$300,0),MATCH('Model 10'!$E35,'Raw Ridge Model 10'!$B$1:$BS$1,0)),"-")</f>
        <v>1.576952661870151E-4</v>
      </c>
      <c r="I35" s="13">
        <f t="shared" si="7"/>
        <v>5.2894518324843629</v>
      </c>
      <c r="J35" s="23">
        <f t="shared" si="8"/>
        <v>3.4759740949311033E-7</v>
      </c>
      <c r="K35" s="13">
        <f>IFERROR(INDEX('Raw Ridge Model 10'!$B$2:$BS$300,MATCH('Model 10'!$K$2,'Raw Ridge Model 10'!$A$2:$A$300,0),MATCH('Model 10'!$E35,'Raw Ridge Model 10'!$B$1:$BS$1,0)),"-")</f>
        <v>0.78761951040281342</v>
      </c>
      <c r="L35" s="25">
        <f>INDEX(Controls!$X$3:$X$200,MATCH('Model 10'!$E35,Controls!$W$3:$W$200,0))</f>
        <v>456667</v>
      </c>
      <c r="M35" s="25">
        <v>493920.30199999973</v>
      </c>
      <c r="N35" s="25">
        <f>INDEX(Controls!$AA$3:$AA$200,MATCH('Model 10'!$E35,Controls!$Z$3:$Z$200,0))</f>
        <v>440907</v>
      </c>
      <c r="O35" s="25">
        <v>253584.23500000039</v>
      </c>
      <c r="P35" s="14">
        <f t="shared" si="9"/>
        <v>7.7120897483721833E-4</v>
      </c>
      <c r="Q35" s="5">
        <f t="shared" si="10"/>
        <v>1.4502873756522202E-3</v>
      </c>
      <c r="R35" s="62">
        <f t="shared" si="4"/>
        <v>367.77001468492648</v>
      </c>
      <c r="S35" s="27">
        <f>IFERROR($Q35*$O35*Controls!$C$5,"-")</f>
        <v>228752.94913402427</v>
      </c>
      <c r="T35" s="27">
        <f>IFERROR(INDEX('Vendor Level Info'!$I$4:$I$50,MATCH(SUBSTITUTE(SUBSTITUTE('Model 10'!$D35,"_pre",""),"_post",""),'Vendor Level Info'!$F$4:$F$50,0)),"-")</f>
        <v>0</v>
      </c>
      <c r="U35" s="375">
        <f t="shared" si="5"/>
        <v>0</v>
      </c>
      <c r="V35" s="27">
        <f>IFERROR($Q35*$O35*Controls!$C$4,"-")</f>
        <v>194182.56775364117</v>
      </c>
      <c r="W35" s="27">
        <f>IFERROR($T35*(1-Controls!$C$6),0)</f>
        <v>0</v>
      </c>
      <c r="X35" s="77" t="str">
        <f t="shared" si="6"/>
        <v>-</v>
      </c>
      <c r="Y35" s="77">
        <f>IFERROR(R35/INDEX('Vendor Level Info'!$N$4:$N$300,MATCH('Model 10'!$D35,'Vendor Level Info'!$M$4:$M$300,0)),"-")</f>
        <v>8.1915621964648788E-4</v>
      </c>
    </row>
    <row r="36" spans="2:25" x14ac:dyDescent="0.35">
      <c r="B36" s="341">
        <f>IFERROR(INDEX(Controls!$L$4:$L$100,MATCH('Model 10'!$D36,Controls!$J$4:$J$100,0)),"-")</f>
        <v>6.5</v>
      </c>
      <c r="C36" s="365" t="str">
        <f>IFERROR(INDEX(Controls!$F$4:$F231,MATCH('Model 10'!$E36,Controls!$G$4:$G$200,0)),"-")</f>
        <v>No Ad &amp; Tf</v>
      </c>
      <c r="D36" s="16" t="str">
        <f>IFERROR(INDEX(Controls!$H$4:$H$200,MATCH('Model 10'!$E36,Controls!$G$4:$G$200,0)),"-")</f>
        <v>hcp_osrch_sessions</v>
      </c>
      <c r="E36" s="11" t="s">
        <v>270</v>
      </c>
      <c r="F36" s="12">
        <v>1</v>
      </c>
      <c r="G36" s="13">
        <f>IFERROR(INDEX('Raw Ridge Model 10'!$B$2:$BS$300,MATCH('Model 10'!$G$2,'Raw Ridge Model 10'!$A$2:$A$300,0),MATCH('Model 10'!$E36,'Raw Ridge Model 10'!$B$1:$BS$1,0)),"-")</f>
        <v>-2.4401007979053282E-2</v>
      </c>
      <c r="H36" s="13">
        <f>IFERROR(INDEX('Raw Ridge Model 10'!$B$2:$BS$300,MATCH('Model 10'!$H$2,'Raw Ridge Model 10'!$A$2:$A$300,0),MATCH('Model 10'!$E36,'Raw Ridge Model 10'!$B$1:$BS$1,0)),"-")</f>
        <v>6.2560045865082362E-2</v>
      </c>
      <c r="I36" s="13">
        <f t="shared" si="7"/>
        <v>-0.3900414016907332</v>
      </c>
      <c r="J36" s="23">
        <f t="shared" si="8"/>
        <v>0.36969821985693363</v>
      </c>
      <c r="K36" s="13">
        <f>IFERROR(INDEX('Raw Ridge Model 10'!$B$2:$BS$300,MATCH('Model 10'!$K$2,'Raw Ridge Model 10'!$A$2:$A$300,0),MATCH('Model 10'!$E36,'Raw Ridge Model 10'!$B$1:$BS$1,0)),"-")</f>
        <v>0.78716711606033696</v>
      </c>
      <c r="L36" s="25">
        <f>INDEX(Controls!$X$3:$X$200,MATCH('Model 10'!$E36,Controls!$W$3:$W$200,0))</f>
        <v>13514</v>
      </c>
      <c r="M36" s="25">
        <v>493920.30199999973</v>
      </c>
      <c r="N36" s="25">
        <f>INDEX(Controls!$AA$3:$AA$200,MATCH('Model 10'!$E36,Controls!$Z$3:$Z$200,0))</f>
        <v>6536</v>
      </c>
      <c r="O36" s="25">
        <v>253584.23500000039</v>
      </c>
      <c r="P36" s="14">
        <f t="shared" si="9"/>
        <v>-6.6762840177589258E-4</v>
      </c>
      <c r="Q36" s="5">
        <f t="shared" si="10"/>
        <v>-6.2892311957441676E-4</v>
      </c>
      <c r="R36" s="62">
        <f t="shared" si="4"/>
        <v>-159.48498815109224</v>
      </c>
      <c r="S36" s="27">
        <f>IFERROR($Q36*$O36*Controls!$C$5,"-")</f>
        <v>-99199.662629979372</v>
      </c>
      <c r="T36" s="27" t="str">
        <f>IFERROR(INDEX('Vendor Level Info'!$I$4:$I$50,MATCH(SUBSTITUTE(SUBSTITUTE('Model 10'!$D36,"_pre",""),"_post",""),'Vendor Level Info'!$F$4:$F$50,0)),"-")</f>
        <v>-</v>
      </c>
      <c r="U36" s="375">
        <f t="shared" si="5"/>
        <v>0</v>
      </c>
      <c r="V36" s="27">
        <f>IFERROR($Q36*$O36*Controls!$C$4,"-")</f>
        <v>-84208.073743776709</v>
      </c>
      <c r="W36" s="27">
        <f>IFERROR($T36*(1-Controls!$C$6),0)</f>
        <v>0</v>
      </c>
      <c r="X36" s="77" t="str">
        <f t="shared" si="6"/>
        <v>-</v>
      </c>
      <c r="Y36" s="77">
        <f>IFERROR(R36/INDEX('Vendor Level Info'!$N$4:$N$300,MATCH('Model 10'!$D36,'Vendor Level Info'!$M$4:$M$300,0)),"-")</f>
        <v>-2.1073597800091468E-2</v>
      </c>
    </row>
    <row r="37" spans="2:25" x14ac:dyDescent="0.35">
      <c r="B37" s="341">
        <f>IFERROR(INDEX(Controls!$L$4:$L$100,MATCH('Model 10'!$D37,Controls!$J$4:$J$100,0)),"-")</f>
        <v>13</v>
      </c>
      <c r="C37" s="365" t="str">
        <f>IFERROR(INDEX(Controls!$F$4:$F232,MATCH('Model 10'!$E37,Controls!$G$4:$G$200,0)),"-")</f>
        <v>No Ad &amp; Tf</v>
      </c>
      <c r="D37" s="16" t="str">
        <f>IFERROR(INDEX(Controls!$H$4:$H$200,MATCH('Model 10'!$E37,Controls!$G$4:$G$200,0)),"-")</f>
        <v>hcp_grail_sdot</v>
      </c>
      <c r="E37" s="11" t="s">
        <v>19</v>
      </c>
      <c r="F37" s="12">
        <v>1</v>
      </c>
      <c r="G37" s="13">
        <f>IFERROR(INDEX('Raw Ridge Model 10'!$B$2:$BS$300,MATCH('Model 10'!$G$2,'Raw Ridge Model 10'!$A$2:$A$300,0),MATCH('Model 10'!$E37,'Raw Ridge Model 10'!$B$1:$BS$1,0)),"-")</f>
        <v>1.5246459191391064E-3</v>
      </c>
      <c r="H37" s="13">
        <f>IFERROR(INDEX('Raw Ridge Model 10'!$B$2:$BS$300,MATCH('Model 10'!$H$2,'Raw Ridge Model 10'!$A$2:$A$300,0),MATCH('Model 10'!$E37,'Raw Ridge Model 10'!$B$1:$BS$1,0)),"-")</f>
        <v>4.0761859442932033E-4</v>
      </c>
      <c r="I37" s="13">
        <f t="shared" si="7"/>
        <v>3.7403738199766421</v>
      </c>
      <c r="J37" s="23">
        <f t="shared" si="8"/>
        <v>3.6856946828727621E-4</v>
      </c>
      <c r="K37" s="13">
        <f>IFERROR(INDEX('Raw Ridge Model 10'!$B$2:$BS$300,MATCH('Model 10'!$K$2,'Raw Ridge Model 10'!$A$2:$A$300,0),MATCH('Model 10'!$E37,'Raw Ridge Model 10'!$B$1:$BS$1,0)),"-")</f>
        <v>0.7978560721165735</v>
      </c>
      <c r="L37" s="25">
        <f>INDEX(Controls!$X$3:$X$200,MATCH('Model 10'!$E37,Controls!$W$3:$W$200,0))</f>
        <v>2527599</v>
      </c>
      <c r="M37" s="25">
        <v>493920.30199999973</v>
      </c>
      <c r="N37" s="25">
        <f>INDEX(Controls!$AA$3:$AA$200,MATCH('Model 10'!$E37,Controls!$Z$3:$Z$200,0))</f>
        <v>1138890</v>
      </c>
      <c r="O37" s="25">
        <v>253584.23500000039</v>
      </c>
      <c r="P37" s="14">
        <f t="shared" si="9"/>
        <v>7.8022577427280734E-3</v>
      </c>
      <c r="Q37" s="5">
        <f t="shared" si="10"/>
        <v>6.8474445615609118E-3</v>
      </c>
      <c r="R37" s="62">
        <f t="shared" si="4"/>
        <v>1736.4039908483369</v>
      </c>
      <c r="S37" s="27">
        <f>IFERROR($Q37*$O37*Controls!$C$5,"-")</f>
        <v>1080043.2823076656</v>
      </c>
      <c r="T37" s="27" t="str">
        <f>IFERROR(INDEX('Vendor Level Info'!$I$4:$I$50,MATCH(SUBSTITUTE(SUBSTITUTE('Model 10'!$D37,"_pre",""),"_post",""),'Vendor Level Info'!$F$4:$F$50,0)),"-")</f>
        <v>-</v>
      </c>
      <c r="U37" s="375">
        <f t="shared" si="5"/>
        <v>0</v>
      </c>
      <c r="V37" s="27">
        <f>IFERROR($Q37*$O37*Controls!$C$4,"-")</f>
        <v>916821.30716792191</v>
      </c>
      <c r="W37" s="27">
        <f>IFERROR($T37*(1-Controls!$C$6),0)</f>
        <v>0</v>
      </c>
      <c r="X37" s="77" t="str">
        <f t="shared" si="6"/>
        <v>-</v>
      </c>
      <c r="Y37" s="77">
        <f>IFERROR(R37/INDEX('Vendor Level Info'!$N$4:$N$300,MATCH('Model 10'!$D37,'Vendor Level Info'!$M$4:$M$300,0)),"-")</f>
        <v>1.52454953795503E-3</v>
      </c>
    </row>
    <row r="38" spans="2:25" x14ac:dyDescent="0.35">
      <c r="B38" s="341">
        <f>IFERROR(INDEX(Controls!$L$4:$L$100,MATCH('Model 10'!$D38,Controls!$J$4:$J$100,0)),"-")</f>
        <v>14</v>
      </c>
      <c r="C38" s="365" t="str">
        <f>IFERROR(INDEX(Controls!$F$4:$F233,MATCH('Model 10'!$E38,Controls!$G$4:$G$200,0)),"-")</f>
        <v>No Ad &amp; Tf</v>
      </c>
      <c r="D38" s="16" t="str">
        <f>IFERROR(INDEX(Controls!$H$4:$H$200,MATCH('Model 10'!$E38,Controls!$G$4:$G$200,0)),"-")</f>
        <v>hcp_grail_vnrx</v>
      </c>
      <c r="E38" s="11" t="s">
        <v>20</v>
      </c>
      <c r="F38" s="12">
        <v>1</v>
      </c>
      <c r="G38" s="13">
        <f>IFERROR(INDEX('Raw Ridge Model 10'!$B$2:$BS$300,MATCH('Model 10'!$G$2,'Raw Ridge Model 10'!$A$2:$A$300,0),MATCH('Model 10'!$E38,'Raw Ridge Model 10'!$B$1:$BS$1,0)),"-")</f>
        <v>0.31301168872615431</v>
      </c>
      <c r="H38" s="13">
        <f>IFERROR(INDEX('Raw Ridge Model 10'!$B$2:$BS$300,MATCH('Model 10'!$H$2,'Raw Ridge Model 10'!$A$2:$A$300,0),MATCH('Model 10'!$E38,'Raw Ridge Model 10'!$B$1:$BS$1,0)),"-")</f>
        <v>6.750706491694472E-2</v>
      </c>
      <c r="I38" s="13">
        <f t="shared" si="7"/>
        <v>4.6367248985163076</v>
      </c>
      <c r="J38" s="23">
        <f t="shared" si="8"/>
        <v>8.7377053756242513E-6</v>
      </c>
      <c r="K38" s="13">
        <f>IFERROR(INDEX('Raw Ridge Model 10'!$B$2:$BS$300,MATCH('Model 10'!$K$2,'Raw Ridge Model 10'!$A$2:$A$300,0),MATCH('Model 10'!$E38,'Raw Ridge Model 10'!$B$1:$BS$1,0)),"-")</f>
        <v>0.70602432127111603</v>
      </c>
      <c r="L38" s="25">
        <f>INDEX(Controls!$X$3:$X$200,MATCH('Model 10'!$E38,Controls!$W$3:$W$200,0))</f>
        <v>11192.325999999997</v>
      </c>
      <c r="M38" s="25">
        <v>493920.30199999973</v>
      </c>
      <c r="N38" s="25">
        <f>INDEX(Controls!$AA$3:$AA$200,MATCH('Model 10'!$E38,Controls!$Z$3:$Z$200,0))</f>
        <v>5506.0290000000032</v>
      </c>
      <c r="O38" s="25">
        <v>253584.23500000039</v>
      </c>
      <c r="P38" s="14">
        <f t="shared" si="9"/>
        <v>7.0929031421624877E-3</v>
      </c>
      <c r="Q38" s="5">
        <f t="shared" si="10"/>
        <v>6.7963666411091249E-3</v>
      </c>
      <c r="R38" s="62">
        <f t="shared" si="4"/>
        <v>1723.4514354651797</v>
      </c>
      <c r="S38" s="27">
        <f>IFERROR($Q38*$O38*Controls!$C$5,"-")</f>
        <v>1071986.7928593417</v>
      </c>
      <c r="T38" s="27" t="str">
        <f>IFERROR(INDEX('Vendor Level Info'!$I$4:$I$50,MATCH(SUBSTITUTE(SUBSTITUTE('Model 10'!$D38,"_pre",""),"_post",""),'Vendor Level Info'!$F$4:$F$50,0)),"-")</f>
        <v>-</v>
      </c>
      <c r="U38" s="375">
        <f t="shared" si="5"/>
        <v>0</v>
      </c>
      <c r="V38" s="27">
        <f>IFERROR($Q38*$O38*Controls!$C$4,"-")</f>
        <v>909982.35792561481</v>
      </c>
      <c r="W38" s="27">
        <f>IFERROR($T38*(1-Controls!$C$6),0)</f>
        <v>0</v>
      </c>
      <c r="X38" s="77" t="str">
        <f t="shared" si="6"/>
        <v>-</v>
      </c>
      <c r="Y38" s="77">
        <f>IFERROR(R38/INDEX('Vendor Level Info'!$N$4:$N$300,MATCH('Model 10'!$D38,'Vendor Level Info'!$M$4:$M$300,0)),"-")</f>
        <v>0.31301168872615454</v>
      </c>
    </row>
    <row r="39" spans="2:25" x14ac:dyDescent="0.35">
      <c r="B39" s="341">
        <f>IFERROR(INDEX(Controls!$L$4:$L$100,MATCH('Model 10'!$D39,Controls!$J$4:$J$100,0)),"-")</f>
        <v>12</v>
      </c>
      <c r="C39" s="365" t="str">
        <f>IFERROR(INDEX(Controls!$F$4:$F234,MATCH('Model 10'!$E39,Controls!$G$4:$G$200,0)),"-")</f>
        <v>No Ad &amp; Tf</v>
      </c>
      <c r="D39" s="16" t="str">
        <f>IFERROR(INDEX(Controls!$H$4:$H$200,MATCH('Model 10'!$E39,Controls!$G$4:$G$200,0)),"-")</f>
        <v>hcp_rdtl_totdet</v>
      </c>
      <c r="E39" s="11" t="s">
        <v>23</v>
      </c>
      <c r="F39" s="12">
        <v>1</v>
      </c>
      <c r="G39" s="13">
        <f>IFERROR(INDEX('Raw Ridge Model 10'!$B$2:$BS$300,MATCH('Model 10'!$G$2,'Raw Ridge Model 10'!$A$2:$A$300,0),MATCH('Model 10'!$E39,'Raw Ridge Model 10'!$B$1:$BS$1,0)),"-")</f>
        <v>-1.2845182728194795E-2</v>
      </c>
      <c r="H39" s="13">
        <f>IFERROR(INDEX('Raw Ridge Model 10'!$B$2:$BS$300,MATCH('Model 10'!$H$2,'Raw Ridge Model 10'!$A$2:$A$300,0),MATCH('Model 10'!$E39,'Raw Ridge Model 10'!$B$1:$BS$1,0)),"-")</f>
        <v>4.9607486199685904E-3</v>
      </c>
      <c r="I39" s="13">
        <f t="shared" si="7"/>
        <v>-2.5893637658817967</v>
      </c>
      <c r="J39" s="23">
        <f t="shared" si="8"/>
        <v>1.3984197960359157E-2</v>
      </c>
      <c r="K39" s="13">
        <f>IFERROR(INDEX('Raw Ridge Model 10'!$B$2:$BS$300,MATCH('Model 10'!$K$2,'Raw Ridge Model 10'!$A$2:$A$300,0),MATCH('Model 10'!$E39,'Raw Ridge Model 10'!$B$1:$BS$1,0)),"-")</f>
        <v>0.82600560521864297</v>
      </c>
      <c r="L39" s="25">
        <f>INDEX(Controls!$X$3:$X$200,MATCH('Model 10'!$E39,Controls!$W$3:$W$200,0))</f>
        <v>345644</v>
      </c>
      <c r="M39" s="25">
        <v>493920.30199999973</v>
      </c>
      <c r="N39" s="25">
        <f>INDEX(Controls!$AA$3:$AA$200,MATCH('Model 10'!$E39,Controls!$Z$3:$Z$200,0))</f>
        <v>169398</v>
      </c>
      <c r="O39" s="25">
        <v>253584.23500000039</v>
      </c>
      <c r="P39" s="14">
        <f t="shared" si="9"/>
        <v>-8.9890217529551234E-3</v>
      </c>
      <c r="Q39" s="5">
        <f t="shared" si="10"/>
        <v>-8.5807710553881169E-3</v>
      </c>
      <c r="R39" s="62">
        <f t="shared" si="4"/>
        <v>-2175.9482637907417</v>
      </c>
      <c r="S39" s="27">
        <f>IFERROR($Q39*$O39*Controls!$C$5,"-")</f>
        <v>-1353439.8200778414</v>
      </c>
      <c r="T39" s="27">
        <f>IFERROR(INDEX('Vendor Level Info'!$I$4:$I$50,MATCH(SUBSTITUTE(SUBSTITUTE('Model 10'!$D39,"_pre",""),"_post",""),'Vendor Level Info'!$F$4:$F$50,0)),"-")</f>
        <v>0</v>
      </c>
      <c r="U39" s="375">
        <f t="shared" si="5"/>
        <v>0</v>
      </c>
      <c r="V39" s="27">
        <f>IFERROR($Q39*$O39*Controls!$C$4,"-")</f>
        <v>-1148900.6832815115</v>
      </c>
      <c r="W39" s="27">
        <f>IFERROR($T39*(1-Controls!$C$6),0)</f>
        <v>0</v>
      </c>
      <c r="X39" s="77" t="str">
        <f t="shared" si="6"/>
        <v>-</v>
      </c>
      <c r="Y39" s="77">
        <f>IFERROR(R39/INDEX('Vendor Level Info'!$N$4:$N$300,MATCH('Model 10'!$D39,'Vendor Level Info'!$M$4:$M$300,0)),"-")</f>
        <v>-1.2844651951186456E-2</v>
      </c>
    </row>
    <row r="40" spans="2:25" x14ac:dyDescent="0.35">
      <c r="B40" s="341">
        <f>IFERROR(INDEX(Controls!$L$4:$L$100,MATCH('Model 10'!$D40,Controls!$J$4:$J$100,0)),"-")</f>
        <v>5.5</v>
      </c>
      <c r="C40" s="365" t="str">
        <f>IFERROR(INDEX(Controls!$F$4:$F235,MATCH('Model 10'!$E40,Controls!$G$4:$G$200,0)),"-")</f>
        <v>No Ad &amp; Tf</v>
      </c>
      <c r="D40" s="16" t="str">
        <f>IFERROR(INDEX(Controls!$H$4:$H$200,MATCH('Model 10'!$E40,Controls!$G$4:$G$200,0)),"-")</f>
        <v>hcp_npp_eng</v>
      </c>
      <c r="E40" s="11" t="s">
        <v>323</v>
      </c>
      <c r="F40" s="12">
        <v>1</v>
      </c>
      <c r="G40" s="13">
        <f>IFERROR(INDEX('Raw Ridge Model 10'!$B$2:$BS$300,MATCH('Model 10'!$G$2,'Raw Ridge Model 10'!$A$2:$A$300,0),MATCH('Model 10'!$E40,'Raw Ridge Model 10'!$B$1:$BS$1,0)),"-")</f>
        <v>-1.8756313779084016E-2</v>
      </c>
      <c r="H40" s="13">
        <f>IFERROR(INDEX('Raw Ridge Model 10'!$B$2:$BS$300,MATCH('Model 10'!$H$2,'Raw Ridge Model 10'!$A$2:$A$300,0),MATCH('Model 10'!$E40,'Raw Ridge Model 10'!$B$1:$BS$1,0)),"-")</f>
        <v>1.9810351074354099E-3</v>
      </c>
      <c r="I40" s="13">
        <f t="shared" si="7"/>
        <v>-9.4679360848710008</v>
      </c>
      <c r="J40" s="23">
        <f t="shared" si="8"/>
        <v>2.0075636268501702E-20</v>
      </c>
      <c r="K40" s="13">
        <f>IFERROR(INDEX('Raw Ridge Model 10'!$B$2:$BS$300,MATCH('Model 10'!$K$2,'Raw Ridge Model 10'!$A$2:$A$300,0),MATCH('Model 10'!$E40,'Raw Ridge Model 10'!$B$1:$BS$1,0)),"-")</f>
        <v>0.87563919585234407</v>
      </c>
      <c r="L40" s="25">
        <f>INDEX(Controls!$X$3:$X$200,MATCH('Model 10'!$E40,Controls!$W$3:$W$200,0))</f>
        <v>474277</v>
      </c>
      <c r="M40" s="25">
        <v>493920.30199999973</v>
      </c>
      <c r="N40" s="25">
        <f>INDEX(Controls!$AA$3:$AA$200,MATCH('Model 10'!$E40,Controls!$Z$3:$Z$200,0))</f>
        <v>263229</v>
      </c>
      <c r="O40" s="25">
        <v>253584.23500000039</v>
      </c>
      <c r="P40" s="14">
        <f t="shared" si="9"/>
        <v>-1.8010371702037536E-2</v>
      </c>
      <c r="Q40" s="5">
        <f t="shared" si="10"/>
        <v>-1.9469687142635261E-2</v>
      </c>
      <c r="R40" s="62">
        <f t="shared" si="4"/>
        <v>-4937.2057197545064</v>
      </c>
      <c r="S40" s="27">
        <f>IFERROR($Q40*$O40*Controls!$C$5,"-")</f>
        <v>-3070941.957687303</v>
      </c>
      <c r="T40" s="27" t="str">
        <f>IFERROR(INDEX('Vendor Level Info'!$I$4:$I$50,MATCH(SUBSTITUTE(SUBSTITUTE('Model 10'!$D40,"_pre",""),"_post",""),'Vendor Level Info'!$F$4:$F$50,0)),"-")</f>
        <v>-</v>
      </c>
      <c r="U40" s="375">
        <f t="shared" si="5"/>
        <v>0</v>
      </c>
      <c r="V40" s="27">
        <f>IFERROR($Q40*$O40*Controls!$C$4,"-")</f>
        <v>-2606844.6200303794</v>
      </c>
      <c r="W40" s="27">
        <f>IFERROR($T40*(1-Controls!$C$6),0)</f>
        <v>0</v>
      </c>
      <c r="X40" s="77" t="str">
        <f t="shared" si="6"/>
        <v>-</v>
      </c>
      <c r="Y40" s="77" t="str">
        <f>IFERROR(R40/INDEX('Vendor Level Info'!$N$4:$N$300,MATCH('Model 10'!$D40,'Vendor Level Info'!$M$4:$M$300,0)),"-")</f>
        <v>-</v>
      </c>
    </row>
    <row r="41" spans="2:25" x14ac:dyDescent="0.35">
      <c r="B41" s="341">
        <f>IFERROR(INDEX(Controls!$L$4:$L$100,MATCH('Model 10'!$D41,Controls!$J$4:$J$100,0)),"-")</f>
        <v>10</v>
      </c>
      <c r="C41" s="365" t="str">
        <f>IFERROR(INDEX(Controls!$F$4:$F236,MATCH('Model 10'!$E41,Controls!$G$4:$G$200,0)),"-")</f>
        <v>No Ad &amp; Tf</v>
      </c>
      <c r="D41" s="16" t="str">
        <f>IFERROR(INDEX(Controls!$H$4:$H$200,MATCH('Model 10'!$E41,Controls!$G$4:$G$200,0)),"-")</f>
        <v>pp_hcp</v>
      </c>
      <c r="E41" s="11" t="s">
        <v>112</v>
      </c>
      <c r="F41" s="12">
        <v>1</v>
      </c>
      <c r="G41" s="13">
        <f>IFERROR(INDEX('Raw Ridge Model 10'!$B$2:$BS$300,MATCH('Model 10'!$G$2,'Raw Ridge Model 10'!$A$2:$A$300,0),MATCH('Model 10'!$E41,'Raw Ridge Model 10'!$B$1:$BS$1,0)),"-")</f>
        <v>0.29671043121223573</v>
      </c>
      <c r="H41" s="13">
        <f>IFERROR(INDEX('Raw Ridge Model 10'!$B$2:$BS$300,MATCH('Model 10'!$H$2,'Raw Ridge Model 10'!$A$2:$A$300,0),MATCH('Model 10'!$E41,'Raw Ridge Model 10'!$B$1:$BS$1,0)),"-")</f>
        <v>4.1983510591083226E-2</v>
      </c>
      <c r="I41" s="13">
        <f t="shared" si="7"/>
        <v>7.0673087370462371</v>
      </c>
      <c r="J41" s="23">
        <f t="shared" si="8"/>
        <v>6.4019899147670191E-12</v>
      </c>
      <c r="K41" s="13">
        <f>IFERROR(INDEX('Raw Ridge Model 10'!$B$2:$BS$300,MATCH('Model 10'!$K$2,'Raw Ridge Model 10'!$A$2:$A$300,0),MATCH('Model 10'!$E41,'Raw Ridge Model 10'!$B$1:$BS$1,0)),"-")</f>
        <v>0.70916429275850668</v>
      </c>
      <c r="L41" s="25">
        <f>INDEX(Controls!$X$3:$X$200,MATCH('Model 10'!$E41,Controls!$W$3:$W$200,0))</f>
        <v>63204</v>
      </c>
      <c r="M41" s="25">
        <v>493920.30199999973</v>
      </c>
      <c r="N41" s="25">
        <f>INDEX(Controls!$AA$3:$AA$200,MATCH('Model 10'!$E41,Controls!$Z$3:$Z$200,0))</f>
        <v>31548</v>
      </c>
      <c r="O41" s="25">
        <v>253584.23500000039</v>
      </c>
      <c r="P41" s="14">
        <f t="shared" si="9"/>
        <v>3.7968243091854433E-2</v>
      </c>
      <c r="Q41" s="5">
        <f t="shared" si="10"/>
        <v>3.6913259548187603E-2</v>
      </c>
      <c r="R41" s="62">
        <f t="shared" si="4"/>
        <v>9360.6206838836133</v>
      </c>
      <c r="S41" s="27">
        <f>IFERROR($Q41*$O41*Controls!$C$5,"-")</f>
        <v>5822306.0653756075</v>
      </c>
      <c r="T41" s="27">
        <f>IFERROR(INDEX('Vendor Level Info'!$I$4:$I$50,MATCH(SUBSTITUTE(SUBSTITUTE('Model 10'!$D41,"_pre",""),"_post",""),'Vendor Level Info'!$F$4:$F$50,0)),"-")</f>
        <v>195006</v>
      </c>
      <c r="U41" s="375">
        <f t="shared" si="5"/>
        <v>29.857061143634592</v>
      </c>
      <c r="V41" s="27">
        <f>IFERROR($Q41*$O41*Controls!$C$4,"-")</f>
        <v>4942407.7210905477</v>
      </c>
      <c r="W41" s="27">
        <f>IFERROR($T41*(1-Controls!$C$6),0)</f>
        <v>150154.62</v>
      </c>
      <c r="X41" s="77">
        <f t="shared" si="6"/>
        <v>32.915455555683522</v>
      </c>
      <c r="Y41" s="77">
        <f>IFERROR(R41/INDEX('Vendor Level Info'!$N$4:$N$300,MATCH('Model 10'!$D41,'Vendor Level Info'!$M$4:$M$300,0)),"-")</f>
        <v>0.30165385207964979</v>
      </c>
    </row>
    <row r="42" spans="2:25" x14ac:dyDescent="0.35">
      <c r="B42" s="341">
        <f>IFERROR(INDEX(Controls!$L$4:$L$100,MATCH('Model 10'!$D42,Controls!$J$4:$J$100,0)),"-")</f>
        <v>10.5</v>
      </c>
      <c r="C42" s="365" t="str">
        <f>IFERROR(INDEX(Controls!$F$4:$F237,MATCH('Model 10'!$E42,Controls!$G$4:$G$200,0)),"-")</f>
        <v>No Ad &amp; Tf</v>
      </c>
      <c r="D42" s="16" t="str">
        <f>IFERROR(INDEX(Controls!$H$4:$H$200,MATCH('Model 10'!$E42,Controls!$G$4:$G$200,0)),"-")</f>
        <v>pp_hcc</v>
      </c>
      <c r="E42" s="11" t="s">
        <v>358</v>
      </c>
      <c r="F42" s="12">
        <v>1</v>
      </c>
      <c r="G42" s="13">
        <f>IFERROR(INDEX('Raw Ridge Model 10'!$B$2:$BS$300,MATCH('Model 10'!$G$2,'Raw Ridge Model 10'!$A$2:$A$300,0),MATCH('Model 10'!$E42,'Raw Ridge Model 10'!$B$1:$BS$1,0)),"-")</f>
        <v>-9.3033726179997649E-3</v>
      </c>
      <c r="H42" s="13">
        <f>IFERROR(INDEX('Raw Ridge Model 10'!$B$2:$BS$300,MATCH('Model 10'!$H$2,'Raw Ridge Model 10'!$A$2:$A$300,0),MATCH('Model 10'!$E42,'Raw Ridge Model 10'!$B$1:$BS$1,0)),"-")</f>
        <v>1.6960988182476908E-3</v>
      </c>
      <c r="I42" s="13">
        <f t="shared" si="7"/>
        <v>-5.4851595425386011</v>
      </c>
      <c r="J42" s="23">
        <f t="shared" si="8"/>
        <v>1.2181924355509883E-7</v>
      </c>
      <c r="K42" s="13">
        <f>IFERROR(INDEX('Raw Ridge Model 10'!$B$2:$BS$300,MATCH('Model 10'!$K$2,'Raw Ridge Model 10'!$A$2:$A$300,0),MATCH('Model 10'!$E42,'Raw Ridge Model 10'!$B$1:$BS$1,0)),"-")</f>
        <v>0.87598498547841963</v>
      </c>
      <c r="L42" s="25">
        <f>INDEX(Controls!$X$3:$X$200,MATCH('Model 10'!$E42,Controls!$W$3:$W$200,0))</f>
        <v>941558</v>
      </c>
      <c r="M42" s="25">
        <v>493920.30199999973</v>
      </c>
      <c r="N42" s="25">
        <f>INDEX(Controls!$AA$3:$AA$200,MATCH('Model 10'!$E42,Controls!$Z$3:$Z$200,0))</f>
        <v>459267</v>
      </c>
      <c r="O42" s="25">
        <v>253584.23500000039</v>
      </c>
      <c r="P42" s="14">
        <f t="shared" si="9"/>
        <v>-1.773497643240959E-2</v>
      </c>
      <c r="Q42" s="5">
        <f t="shared" si="10"/>
        <v>-1.6849359867149829E-2</v>
      </c>
      <c r="R42" s="62">
        <f t="shared" si="4"/>
        <v>-4272.7320321508978</v>
      </c>
      <c r="S42" s="27">
        <f>IFERROR($Q42*$O42*Controls!$C$5,"-")</f>
        <v>-2657639.3239978584</v>
      </c>
      <c r="T42" s="27" t="str">
        <f>IFERROR(INDEX('Vendor Level Info'!$I$4:$I$50,MATCH(SUBSTITUTE(SUBSTITUTE('Model 10'!$D42,"_pre",""),"_post",""),'Vendor Level Info'!$F$4:$F$50,0)),"-")</f>
        <v>-</v>
      </c>
      <c r="U42" s="375">
        <f t="shared" si="5"/>
        <v>0</v>
      </c>
      <c r="V42" s="27">
        <f>IFERROR($Q42*$O42*Controls!$C$4,"-")</f>
        <v>-2256002.5129756741</v>
      </c>
      <c r="W42" s="27">
        <f>IFERROR($T42*(1-Controls!$C$6),0)</f>
        <v>0</v>
      </c>
      <c r="X42" s="77" t="str">
        <f t="shared" si="6"/>
        <v>-</v>
      </c>
      <c r="Y42" s="77" t="str">
        <f>IFERROR(R42/INDEX('Vendor Level Info'!$N$4:$N$300,MATCH('Model 10'!$D42,'Vendor Level Info'!$M$4:$M$300,0)),"-")</f>
        <v>-</v>
      </c>
    </row>
    <row r="43" spans="2:25" x14ac:dyDescent="0.35">
      <c r="B43" s="341">
        <f>IFERROR(INDEX(Controls!$L$4:$L$100,MATCH('Model 10'!$D43,Controls!$J$4:$J$100,0)),"-")</f>
        <v>11</v>
      </c>
      <c r="C43" s="365" t="str">
        <f>IFERROR(INDEX(Controls!$F$4:$F238,MATCH('Model 10'!$E43,Controls!$G$4:$G$200,0)),"-")</f>
        <v>No Ad &amp; Tf</v>
      </c>
      <c r="D43" s="16" t="str">
        <f>IFERROR(INDEX(Controls!$H$4:$H$200,MATCH('Model 10'!$E43,Controls!$G$4:$G$200,0)),"-")</f>
        <v>webmd</v>
      </c>
      <c r="E43" s="11" t="s">
        <v>113</v>
      </c>
      <c r="F43" s="12">
        <v>1</v>
      </c>
      <c r="G43" s="13">
        <f>IFERROR(INDEX('Raw Ridge Model 10'!$B$2:$BS$300,MATCH('Model 10'!$G$2,'Raw Ridge Model 10'!$A$2:$A$300,0),MATCH('Model 10'!$E43,'Raw Ridge Model 10'!$B$1:$BS$1,0)),"-")</f>
        <v>-6.9639109003999833E-2</v>
      </c>
      <c r="H43" s="13">
        <f>IFERROR(INDEX('Raw Ridge Model 10'!$B$2:$BS$300,MATCH('Model 10'!$H$2,'Raw Ridge Model 10'!$A$2:$A$300,0),MATCH('Model 10'!$E43,'Raw Ridge Model 10'!$B$1:$BS$1,0)),"-")</f>
        <v>3.6891676607145036E-3</v>
      </c>
      <c r="I43" s="13">
        <f t="shared" si="7"/>
        <v>-18.876645197120805</v>
      </c>
      <c r="J43" s="23">
        <f t="shared" si="8"/>
        <v>6.6564988113347605E-76</v>
      </c>
      <c r="K43" s="13">
        <f>IFERROR(INDEX('Raw Ridge Model 10'!$B$2:$BS$300,MATCH('Model 10'!$K$2,'Raw Ridge Model 10'!$A$2:$A$300,0),MATCH('Model 10'!$E43,'Raw Ridge Model 10'!$B$1:$BS$1,0)),"-")</f>
        <v>0.82652562056437129</v>
      </c>
      <c r="L43" s="25">
        <f>INDEX(Controls!$X$3:$X$200,MATCH('Model 10'!$E43,Controls!$W$3:$W$200,0))</f>
        <v>64834</v>
      </c>
      <c r="M43" s="25">
        <v>493920.30199999973</v>
      </c>
      <c r="N43" s="25">
        <f>INDEX(Controls!$AA$3:$AA$200,MATCH('Model 10'!$E43,Controls!$Z$3:$Z$200,0))</f>
        <v>0</v>
      </c>
      <c r="O43" s="25">
        <v>253584.23500000039</v>
      </c>
      <c r="P43" s="14">
        <f t="shared" si="9"/>
        <v>-9.1411144164009837E-3</v>
      </c>
      <c r="Q43" s="5">
        <f t="shared" si="10"/>
        <v>0</v>
      </c>
      <c r="R43" s="62">
        <f t="shared" si="4"/>
        <v>0</v>
      </c>
      <c r="S43" s="27">
        <f>IFERROR($Q43*$O43*Controls!$C$5,"-")</f>
        <v>0</v>
      </c>
      <c r="T43" s="27" t="str">
        <f>IFERROR(INDEX('Vendor Level Info'!$I$4:$I$50,MATCH(SUBSTITUTE(SUBSTITUTE('Model 10'!$D43,"_pre",""),"_post",""),'Vendor Level Info'!$F$4:$F$50,0)),"-")</f>
        <v>-</v>
      </c>
      <c r="U43" s="375">
        <f t="shared" si="5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6"/>
        <v>-</v>
      </c>
      <c r="Y43" s="77" t="str">
        <f>IFERROR(R43/INDEX('Vendor Level Info'!$N$4:$N$300,MATCH('Model 10'!$D43,'Vendor Level Info'!$M$4:$M$300,0)),"-")</f>
        <v>-</v>
      </c>
    </row>
    <row r="44" spans="2:25" x14ac:dyDescent="0.35">
      <c r="B44" s="341">
        <f>IFERROR(INDEX(Controls!$L$4:$L$100,MATCH('Model 10'!$D44,Controls!$J$4:$J$100,0)),"-")</f>
        <v>9</v>
      </c>
      <c r="C44" s="365" t="str">
        <f>IFERROR(INDEX(Controls!$F$4:$F239,MATCH('Model 10'!$E44,Controls!$G$4:$G$200,0)),"-")</f>
        <v>No Ad &amp; Tf</v>
      </c>
      <c r="D44" s="16" t="str">
        <f>IFERROR(INDEX(Controls!$H$4:$H$200,MATCH('Model 10'!$E44,Controls!$G$4:$G$200,0)),"-")</f>
        <v>cw_comm</v>
      </c>
      <c r="E44" s="11" t="s">
        <v>111</v>
      </c>
      <c r="F44" s="12">
        <v>1</v>
      </c>
      <c r="G44" s="13">
        <f>IFERROR(INDEX('Raw Ridge Model 10'!$B$2:$BS$300,MATCH('Model 10'!$G$2,'Raw Ridge Model 10'!$A$2:$A$300,0),MATCH('Model 10'!$E44,'Raw Ridge Model 10'!$B$1:$BS$1,0)),"-")</f>
        <v>5.8027541164940064E-2</v>
      </c>
      <c r="H44" s="13">
        <f>IFERROR(INDEX('Raw Ridge Model 10'!$B$2:$BS$300,MATCH('Model 10'!$H$2,'Raw Ridge Model 10'!$A$2:$A$300,0),MATCH('Model 10'!$E44,'Raw Ridge Model 10'!$B$1:$BS$1,0)),"-")</f>
        <v>2.0321455919700272E-3</v>
      </c>
      <c r="I44" s="13">
        <f t="shared" si="7"/>
        <v>28.554814868695654</v>
      </c>
      <c r="J44" s="23">
        <f t="shared" si="8"/>
        <v>2.8506259519881191E-165</v>
      </c>
      <c r="K44" s="13">
        <f>IFERROR(INDEX('Raw Ridge Model 10'!$B$2:$BS$300,MATCH('Model 10'!$K$2,'Raw Ridge Model 10'!$A$2:$A$300,0),MATCH('Model 10'!$E44,'Raw Ridge Model 10'!$B$1:$BS$1,0)),"-")</f>
        <v>0.82482965309892931</v>
      </c>
      <c r="L44" s="25">
        <f>INDEX(Controls!$X$3:$X$200,MATCH('Model 10'!$E44,Controls!$W$3:$W$200,0))</f>
        <v>149006</v>
      </c>
      <c r="M44" s="25">
        <v>493920.30199999973</v>
      </c>
      <c r="N44" s="25">
        <f>INDEX(Controls!$AA$3:$AA$200,MATCH('Model 10'!$E44,Controls!$Z$3:$Z$200,0))</f>
        <v>135460</v>
      </c>
      <c r="O44" s="25">
        <v>253584.23500000039</v>
      </c>
      <c r="P44" s="14">
        <f t="shared" si="9"/>
        <v>1.7505763103503817E-2</v>
      </c>
      <c r="Q44" s="5">
        <f t="shared" si="10"/>
        <v>3.0997237372436693E-2</v>
      </c>
      <c r="R44" s="62">
        <f t="shared" si="4"/>
        <v>7860.410726202781</v>
      </c>
      <c r="S44" s="27">
        <f>IFERROR($Q44*$O44*Controls!$C$5,"-")</f>
        <v>4889175.4716981295</v>
      </c>
      <c r="T44" s="27">
        <f>IFERROR(INDEX('Vendor Level Info'!$I$4:$I$50,MATCH(SUBSTITUTE(SUBSTITUTE('Model 10'!$D44,"_pre",""),"_post",""),'Vendor Level Info'!$F$4:$F$50,0)),"-")</f>
        <v>607005</v>
      </c>
      <c r="U44" s="375">
        <f t="shared" si="5"/>
        <v>8.0545884658250415</v>
      </c>
      <c r="V44" s="27">
        <f>IFERROR($Q44*$O44*Controls!$C$4,"-")</f>
        <v>4150296.8634350682</v>
      </c>
      <c r="W44" s="27">
        <f>IFERROR($T44*(1-Controls!$C$6),0)</f>
        <v>467393.85000000003</v>
      </c>
      <c r="X44" s="77">
        <f t="shared" si="6"/>
        <v>8.8796565539642156</v>
      </c>
      <c r="Y44" s="77">
        <f>IFERROR(R44/INDEX('Vendor Level Info'!$N$4:$N$300,MATCH('Model 10'!$D44,'Vendor Level Info'!$M$4:$M$300,0)),"-")</f>
        <v>5.2748416128379855E-2</v>
      </c>
    </row>
    <row r="45" spans="2:25" x14ac:dyDescent="0.35">
      <c r="B45" s="341" t="str">
        <f>IFERROR(INDEX(Controls!$L$4:$L$100,MATCH('Model 10'!$D45,Controls!$J$4:$J$100,0)),"-")</f>
        <v>-</v>
      </c>
      <c r="C45" s="365" t="str">
        <f>IFERROR(INDEX(Controls!$F$4:$F240,MATCH('Model 10'!$E45,Controls!$G$4:$G$200,0)),"-")</f>
        <v>-</v>
      </c>
      <c r="D45" s="16" t="str">
        <f>IFERROR(INDEX(Controls!$H$4:$H$200,MATCH('Model 10'!$E45,Controls!$G$4:$G$200,0)),"-")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4"/>
        <v>0</v>
      </c>
      <c r="S45" s="27">
        <f>IFERROR($Q45*$O45*Controls!$C$5,"-")</f>
        <v>0</v>
      </c>
      <c r="T45" s="27" t="str">
        <f>IFERROR(INDEX('Vendor Level Info'!$I$4:$I$50,MATCH(SUBSTITUTE(SUBSTITUTE('Model 10'!$D45,"_pre",""),"_post",""),'Vendor Level Info'!$F$4:$F$50,0)),"-")</f>
        <v>-</v>
      </c>
      <c r="U45" s="375">
        <f t="shared" si="5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6"/>
        <v>-</v>
      </c>
      <c r="Y45" s="77" t="str">
        <f>IFERROR(R45/INDEX('Vendor Level Info'!$N$4:$N$300,MATCH('Model 10'!$D45,'Vendor Level Info'!$M$4:$M$300,0)),"-")</f>
        <v>-</v>
      </c>
    </row>
    <row r="46" spans="2:25" x14ac:dyDescent="0.35">
      <c r="B46" s="341" t="str">
        <f>IFERROR(INDEX(Controls!$L$4:$L$100,MATCH('Model 10'!$D46,Controls!$J$4:$J$100,0)),"-")</f>
        <v>-</v>
      </c>
      <c r="C46" s="365" t="str">
        <f>IFERROR(INDEX(Controls!$F$4:$F241,MATCH('Model 10'!$E46,Controls!$G$4:$G$200,0)),"-")</f>
        <v>-</v>
      </c>
      <c r="D46" s="16" t="str">
        <f>IFERROR(INDEX(Controls!$H$4:$H$200,MATCH('Model 10'!$E46,Controls!$G$4:$G$200,0)),"-")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10'!$D46,"_pre",""),"_post",""),'Vendor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10'!$D46,'Vendor Level Info'!$M$4:$M$300,0)),"-")</f>
        <v>-</v>
      </c>
    </row>
    <row r="47" spans="2:25" x14ac:dyDescent="0.35">
      <c r="B47" s="341" t="str">
        <f>IFERROR(INDEX(Controls!$L$4:$L$100,MATCH('Model 10'!$D47,Controls!$J$4:$J$100,0)),"-")</f>
        <v>-</v>
      </c>
      <c r="C47" s="365" t="str">
        <f>IFERROR(INDEX(Controls!$F$4:$F242,MATCH('Model 10'!$E47,Controls!$G$4:$G$200,0)),"-")</f>
        <v>-</v>
      </c>
      <c r="D47" s="16" t="str">
        <f>IFERROR(INDEX(Controls!$H$4:$H$200,MATCH('Model 10'!$E47,Controls!$G$4:$G$200,0)),"-")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10'!$D47,"_pre",""),"_post",""),'Vendor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10'!$D47,'Vendor Level Info'!$M$4:$M$300,0)),"-")</f>
        <v>-</v>
      </c>
    </row>
    <row r="48" spans="2:25" x14ac:dyDescent="0.35">
      <c r="B48" s="341" t="str">
        <f>IFERROR(INDEX(Controls!$L$4:$L$100,MATCH('Model 10'!$D48,Controls!$J$4:$J$100,0)),"-")</f>
        <v>-</v>
      </c>
      <c r="C48" s="365" t="str">
        <f>IFERROR(INDEX(Controls!$F$4:$F243,MATCH('Model 10'!$E48,Controls!$G$4:$G$200,0)),"-")</f>
        <v>-</v>
      </c>
      <c r="D48" s="342" t="str">
        <f>IFERROR(INDEX(Controls!$H$4:$H$200,MATCH('Model 10'!$E48,Controls!$G$4:$G$200,0)),"-")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10'!$D48,"_pre",""),"_post",""),'Vendor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10'!$D48,'Vendor Level Info'!$M$4:$M$300,0)),"-")</f>
        <v>-</v>
      </c>
    </row>
    <row r="49" spans="2:25" x14ac:dyDescent="0.35">
      <c r="B49" s="341" t="str">
        <f>IFERROR(INDEX(Controls!$L$4:$L$100,MATCH('Model 10'!$D49,Controls!$J$4:$J$100,0)),"-")</f>
        <v>-</v>
      </c>
      <c r="C49" s="365" t="str">
        <f>IFERROR(INDEX(Controls!$F$4:$F244,MATCH('Model 10'!$E49,Controls!$G$4:$G$200,0)),"-")</f>
        <v>-</v>
      </c>
      <c r="D49" s="342" t="str">
        <f>IFERROR(INDEX(Controls!$H$4:$H$200,MATCH('Model 10'!$E49,Controls!$G$4:$G$200,0)),"-")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10'!$D49,"_pre",""),"_post",""),'Vendor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10'!$D49,'Vendor Level Info'!$M$4:$M$300,0)),"-")</f>
        <v>-</v>
      </c>
    </row>
    <row r="50" spans="2:25" x14ac:dyDescent="0.35">
      <c r="B50" s="341" t="str">
        <f>IFERROR(INDEX(Controls!$L$4:$L$100,MATCH('Model 10'!$D50,Controls!$J$4:$J$100,0)),"-")</f>
        <v>-</v>
      </c>
      <c r="C50" s="365" t="str">
        <f>IFERROR(INDEX(Controls!$F$4:$F245,MATCH('Model 10'!$E50,Controls!$G$4:$G$200,0)),"-")</f>
        <v>-</v>
      </c>
      <c r="D50" s="342" t="str">
        <f>IFERROR(INDEX(Controls!$H$4:$H$200,MATCH('Model 10'!$E50,Controls!$G$4:$G$200,0)),"-")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10'!$D50,"_pre",""),"_post",""),'Vendor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10'!$D50,'Vendor Level Info'!$M$4:$M$300,0)),"-")</f>
        <v>-</v>
      </c>
    </row>
    <row r="51" spans="2:25" x14ac:dyDescent="0.35">
      <c r="B51" s="341" t="str">
        <f>IFERROR(INDEX(Controls!$L$4:$L$100,MATCH('Model 10'!$D51,Controls!$J$4:$J$100,0)),"-")</f>
        <v>-</v>
      </c>
      <c r="C51" s="365" t="str">
        <f>IFERROR(INDEX(Controls!$F$4:$F246,MATCH('Model 10'!$E51,Controls!$G$4:$G$200,0)),"-")</f>
        <v>-</v>
      </c>
      <c r="D51" s="342" t="str">
        <f>IFERROR(INDEX(Controls!$H$4:$H$200,MATCH('Model 10'!$E51,Controls!$G$4:$G$200,0)),"-")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10'!$D51,"_pre",""),"_post",""),'Vendor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10'!$D51,'Vendor Level Info'!$M$4:$M$300,0)),"-")</f>
        <v>-</v>
      </c>
    </row>
    <row r="52" spans="2:25" x14ac:dyDescent="0.35">
      <c r="B52" s="341" t="str">
        <f>IFERROR(INDEX(Controls!$L$4:$L$100,MATCH('Model 10'!$D52,Controls!$J$4:$J$100,0)),"-")</f>
        <v>-</v>
      </c>
      <c r="C52" s="365" t="str">
        <f>IFERROR(INDEX(Controls!$F$4:$F247,MATCH('Model 10'!$E52,Controls!$G$4:$G$200,0)),"-")</f>
        <v>-</v>
      </c>
      <c r="D52" s="342" t="str">
        <f>IFERROR(INDEX(Controls!$H$4:$H$200,MATCH('Model 10'!$E52,Controls!$G$4:$G$200,0)),"-")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10'!$D52,"_pre",""),"_post",""),'Vendor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10'!$D52,'Vendor Level Info'!$M$4:$M$300,0)),"-")</f>
        <v>-</v>
      </c>
    </row>
    <row r="53" spans="2:25" x14ac:dyDescent="0.35">
      <c r="B53" s="341" t="str">
        <f>IFERROR(INDEX(Controls!$L$4:$L$100,MATCH('Model 10'!$D53,Controls!$J$4:$J$100,0)),"-")</f>
        <v>-</v>
      </c>
      <c r="C53" s="365" t="str">
        <f>IFERROR(INDEX(Controls!$F$4:$F248,MATCH('Model 10'!$E53,Controls!$G$4:$G$200,0)),"-")</f>
        <v>-</v>
      </c>
      <c r="D53" s="342" t="str">
        <f>IFERROR(INDEX(Controls!$H$4:$H$200,MATCH('Model 10'!$E53,Controls!$G$4:$G$200,0)),"-")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10'!$D53,"_pre",""),"_post",""),'Vendor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10'!$D53,'Vendor Level Info'!$M$4:$M$300,0)),"-")</f>
        <v>-</v>
      </c>
    </row>
    <row r="54" spans="2:25" x14ac:dyDescent="0.35">
      <c r="B54" s="341" t="str">
        <f>IFERROR(INDEX(Controls!$L$4:$L$100,MATCH('Model 10'!$D54,Controls!$J$4:$J$100,0)),"-")</f>
        <v>-</v>
      </c>
      <c r="C54" s="365" t="str">
        <f>IFERROR(INDEX(Controls!$F$4:$F249,MATCH('Model 10'!$E54,Controls!$G$4:$G$200,0)),"-")</f>
        <v>-</v>
      </c>
      <c r="D54" s="342" t="str">
        <f>IFERROR(INDEX(Controls!$H$4:$H$200,MATCH('Model 10'!$E54,Controls!$G$4:$G$200,0)),"-")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10'!$D54,"_pre",""),"_post",""),'Vendor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10'!$D54,'Vendor Level Info'!$M$4:$M$300,0)),"-")</f>
        <v>-</v>
      </c>
    </row>
    <row r="55" spans="2:25" x14ac:dyDescent="0.35">
      <c r="B55" s="341" t="str">
        <f>IFERROR(INDEX(Controls!$L$4:$L$100,MATCH('Model 10'!$D55,Controls!$J$4:$J$100,0)),"-")</f>
        <v>-</v>
      </c>
      <c r="C55" s="365" t="str">
        <f>IFERROR(INDEX(Controls!$F$4:$F250,MATCH('Model 10'!$E55,Controls!$G$4:$G$200,0)),"-")</f>
        <v>-</v>
      </c>
      <c r="D55" s="342" t="str">
        <f>IFERROR(INDEX(Controls!$H$4:$H$200,MATCH('Model 10'!$E55,Controls!$G$4:$G$200,0)),"-")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10'!$D55,"_pre",""),"_post",""),'Vendor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10'!$D55,'Vendor Level Info'!$M$4:$M$300,0)),"-")</f>
        <v>-</v>
      </c>
    </row>
    <row r="56" spans="2:25" x14ac:dyDescent="0.35">
      <c r="B56" s="341" t="str">
        <f>IFERROR(INDEX(Controls!$L$4:$L$100,MATCH('Model 10'!$D56,Controls!$J$4:$J$100,0)),"-")</f>
        <v>-</v>
      </c>
      <c r="C56" s="365" t="str">
        <f>IFERROR(INDEX(Controls!$F$4:$F251,MATCH('Model 10'!$E56,Controls!$G$4:$G$200,0)),"-")</f>
        <v>-</v>
      </c>
      <c r="D56" s="342" t="str">
        <f>IFERROR(INDEX(Controls!$H$4:$H$200,MATCH('Model 10'!$E56,Controls!$G$4:$G$200,0)),"-")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10'!$D56,"_pre",""),"_post",""),'Vendor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10'!$D56,'Vendor Level Info'!$M$4:$M$300,0)),"-")</f>
        <v>-</v>
      </c>
    </row>
    <row r="57" spans="2:25" x14ac:dyDescent="0.35">
      <c r="B57" s="341" t="str">
        <f>IFERROR(INDEX(Controls!$L$4:$L$100,MATCH('Model 10'!$D57,Controls!$J$4:$J$100,0)),"-")</f>
        <v>-</v>
      </c>
      <c r="C57" s="365" t="str">
        <f>IFERROR(INDEX(Controls!$F$4:$F252,MATCH('Model 10'!$E57,Controls!$G$4:$G$200,0)),"-")</f>
        <v>-</v>
      </c>
      <c r="D57" s="342" t="str">
        <f>IFERROR(INDEX(Controls!$H$4:$H$200,MATCH('Model 10'!$E57,Controls!$G$4:$G$200,0)),"-")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10'!$D57,"_pre",""),"_post",""),'Vendor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10'!$D57,'Vendor Level Info'!$M$4:$M$300,0)),"-")</f>
        <v>-</v>
      </c>
    </row>
    <row r="58" spans="2:25" x14ac:dyDescent="0.35">
      <c r="B58" s="341" t="str">
        <f>IFERROR(INDEX(Controls!$L$4:$L$100,MATCH('Model 10'!$D58,Controls!$J$4:$J$100,0)),"-")</f>
        <v>-</v>
      </c>
      <c r="C58" s="365" t="str">
        <f>IFERROR(INDEX(Controls!$F$4:$F253,MATCH('Model 10'!$E58,Controls!$G$4:$G$200,0)),"-")</f>
        <v>-</v>
      </c>
      <c r="D58" s="342" t="str">
        <f>IFERROR(INDEX(Controls!$H$4:$H$200,MATCH('Model 10'!$E58,Controls!$G$4:$G$200,0)),"-")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10'!$D58,"_pre",""),"_post",""),'Vendor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10'!$D58,'Vendor Level Info'!$M$4:$M$300,0)),"-")</f>
        <v>-</v>
      </c>
    </row>
    <row r="59" spans="2:25" x14ac:dyDescent="0.35">
      <c r="B59" s="341" t="str">
        <f>IFERROR(INDEX(Controls!$L$4:$L$100,MATCH('Model 10'!$D59,Controls!$J$4:$J$100,0)),"-")</f>
        <v>-</v>
      </c>
      <c r="C59" s="365" t="str">
        <f>IFERROR(INDEX(Controls!$F$4:$F254,MATCH('Model 10'!$E59,Controls!$G$4:$G$200,0)),"-")</f>
        <v>-</v>
      </c>
      <c r="D59" s="342" t="str">
        <f>IFERROR(INDEX(Controls!$H$4:$H$200,MATCH('Model 10'!$E59,Controls!$G$4:$G$200,0)),"-")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10'!$D59,"_pre",""),"_post",""),'Vendor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10'!$D59,'Vendor Level Info'!$M$4:$M$300,0)),"-")</f>
        <v>-</v>
      </c>
    </row>
    <row r="60" spans="2:25" x14ac:dyDescent="0.35">
      <c r="B60" s="341" t="str">
        <f>IFERROR(INDEX(Controls!$L$4:$L$100,MATCH('Model 10'!$D60,Controls!$J$4:$J$100,0)),"-")</f>
        <v>-</v>
      </c>
      <c r="C60" s="365" t="str">
        <f>IFERROR(INDEX(Controls!$F$4:$F255,MATCH('Model 10'!$E60,Controls!$G$4:$G$200,0)),"-")</f>
        <v>-</v>
      </c>
      <c r="D60" s="342" t="str">
        <f>IFERROR(INDEX(Controls!$H$4:$H$200,MATCH('Model 10'!$E60,Controls!$G$4:$G$200,0)),"-")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10'!$D60,"_pre",""),"_post",""),'Vendor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10'!$D60,'Vendor Level Info'!$M$4:$M$300,0)),"-")</f>
        <v>-</v>
      </c>
    </row>
    <row r="61" spans="2:25" x14ac:dyDescent="0.35">
      <c r="B61" s="341" t="str">
        <f>IFERROR(INDEX(Controls!$L$4:$L$100,MATCH('Model 10'!$D61,Controls!$J$4:$J$100,0)),"-")</f>
        <v>-</v>
      </c>
      <c r="C61" s="365" t="str">
        <f>IFERROR(INDEX(Controls!$F$4:$F256,MATCH('Model 10'!$E61,Controls!$G$4:$G$200,0)),"-")</f>
        <v>-</v>
      </c>
      <c r="D61" s="342" t="str">
        <f>IFERROR(INDEX(Controls!$H$4:$H$200,MATCH('Model 10'!$E61,Controls!$G$4:$G$200,0)),"-")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10'!$D61,"_pre",""),"_post",""),'Vendor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10'!$D61,'Vendor Level Info'!$M$4:$M$300,0)),"-")</f>
        <v>-</v>
      </c>
    </row>
    <row r="62" spans="2:25" x14ac:dyDescent="0.35">
      <c r="B62" s="341" t="str">
        <f>IFERROR(INDEX(Controls!$L$4:$L$100,MATCH('Model 10'!$D62,Controls!$J$4:$J$100,0)),"-")</f>
        <v>-</v>
      </c>
      <c r="C62" s="365" t="str">
        <f>IFERROR(INDEX(Controls!$F$4:$F257,MATCH('Model 10'!$E62,Controls!$G$4:$G$200,0)),"-")</f>
        <v>-</v>
      </c>
      <c r="D62" s="342" t="str">
        <f>IFERROR(INDEX(Controls!$H$4:$H$200,MATCH('Model 10'!$E62,Controls!$G$4:$G$200,0)),"-")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10'!$D62,"_pre",""),"_post",""),'Vendor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10'!$D62,'Vendor Level Info'!$M$4:$M$300,0)),"-")</f>
        <v>-</v>
      </c>
    </row>
    <row r="63" spans="2:25" x14ac:dyDescent="0.35">
      <c r="B63" s="341" t="str">
        <f>IFERROR(INDEX(Controls!$L$4:$L$100,MATCH('Model 10'!$D63,Controls!$J$4:$J$100,0)),"-")</f>
        <v>-</v>
      </c>
      <c r="C63" s="365" t="str">
        <f>IFERROR(INDEX(Controls!$F$4:$F258,MATCH('Model 10'!$E63,Controls!$G$4:$G$200,0)),"-")</f>
        <v>-</v>
      </c>
      <c r="D63" s="342" t="str">
        <f>IFERROR(INDEX(Controls!$H$4:$H$200,MATCH('Model 10'!$E63,Controls!$G$4:$G$200,0)),"-")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10'!$D63,"_pre",""),"_post",""),'Vendor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10'!$D63,'Vendor Level Info'!$M$4:$M$300,0)),"-")</f>
        <v>-</v>
      </c>
    </row>
    <row r="64" spans="2:25" x14ac:dyDescent="0.35">
      <c r="B64" s="341" t="str">
        <f>IFERROR(INDEX(Controls!$L$4:$L$100,MATCH('Model 10'!$D64,Controls!$J$4:$J$100,0)),"-")</f>
        <v>-</v>
      </c>
      <c r="C64" s="365" t="str">
        <f>IFERROR(INDEX(Controls!$F$4:$F259,MATCH('Model 10'!$E64,Controls!$G$4:$G$200,0)),"-")</f>
        <v>-</v>
      </c>
      <c r="D64" s="342" t="str">
        <f>IFERROR(INDEX(Controls!$H$4:$H$200,MATCH('Model 10'!$E64,Controls!$G$4:$G$200,0)),"-")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10'!$D64,"_pre",""),"_post",""),'Vendor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10'!$D64,'Vendor Level Info'!$M$4:$M$300,0)),"-")</f>
        <v>-</v>
      </c>
    </row>
    <row r="65" spans="2:25" x14ac:dyDescent="0.35">
      <c r="B65" s="341" t="str">
        <f>IFERROR(INDEX(Controls!$L$4:$L$100,MATCH('Model 10'!$D65,Controls!$J$4:$J$100,0)),"-")</f>
        <v>-</v>
      </c>
      <c r="C65" s="365" t="str">
        <f>IFERROR(INDEX(Controls!$F$4:$F260,MATCH('Model 10'!$E65,Controls!$G$4:$G$200,0)),"-")</f>
        <v>-</v>
      </c>
      <c r="D65" s="342" t="str">
        <f>IFERROR(INDEX(Controls!$H$4:$H$200,MATCH('Model 10'!$E65,Controls!$G$4:$G$200,0)),"-")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10'!$D65,"_pre",""),"_post",""),'Vendor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10'!$D65,'Vendor Level Info'!$M$4:$M$300,0)),"-")</f>
        <v>-</v>
      </c>
    </row>
    <row r="66" spans="2:25" x14ac:dyDescent="0.35">
      <c r="B66" s="341" t="str">
        <f>IFERROR(INDEX(Controls!$L$4:$L$100,MATCH('Model 10'!$D66,Controls!$J$4:$J$100,0)),"-")</f>
        <v>-</v>
      </c>
      <c r="C66" s="365" t="str">
        <f>IFERROR(INDEX(Controls!$F$4:$F261,MATCH('Model 10'!$E66,Controls!$G$4:$G$200,0)),"-")</f>
        <v>-</v>
      </c>
      <c r="D66" s="342" t="str">
        <f>IFERROR(INDEX(Controls!$H$4:$H$200,MATCH('Model 10'!$E66,Controls!$G$4:$G$200,0)),"-")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10'!$D66,"_pre",""),"_post",""),'Vendor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10'!$D66,'Vendor Level Info'!$M$4:$M$300,0)),"-")</f>
        <v>-</v>
      </c>
    </row>
    <row r="67" spans="2:25" x14ac:dyDescent="0.35">
      <c r="B67" s="341" t="str">
        <f>IFERROR(INDEX(Controls!$L$4:$L$100,MATCH('Model 10'!$D67,Controls!$J$4:$J$100,0)),"-")</f>
        <v>-</v>
      </c>
      <c r="C67" s="365" t="str">
        <f>IFERROR(INDEX(Controls!$F$4:$F262,MATCH('Model 10'!$E67,Controls!$G$4:$G$200,0)),"-")</f>
        <v>-</v>
      </c>
      <c r="D67" s="342" t="str">
        <f>IFERROR(INDEX(Controls!$H$4:$H$200,MATCH('Model 10'!$E67,Controls!$G$4:$G$200,0)),"-")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10'!$D67,"_pre",""),"_post",""),'Vendor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10'!$D67,'Vendor Level Info'!$M$4:$M$300,0)),"-")</f>
        <v>-</v>
      </c>
    </row>
    <row r="68" spans="2:25" x14ac:dyDescent="0.35">
      <c r="B68" s="341" t="str">
        <f>IFERROR(INDEX(Controls!$L$4:$L$100,MATCH('Model 10'!$D68,Controls!$J$4:$J$100,0)),"-")</f>
        <v>-</v>
      </c>
      <c r="C68" s="365" t="str">
        <f>IFERROR(INDEX(Controls!$F$4:$F263,MATCH('Model 10'!$E68,Controls!$G$4:$G$200,0)),"-")</f>
        <v>-</v>
      </c>
      <c r="D68" s="342" t="str">
        <f>IFERROR(INDEX(Controls!$H$4:$H$200,MATCH('Model 10'!$E68,Controls!$G$4:$G$200,0)),"-")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10'!$D68,"_pre",""),"_post",""),'Vendor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10'!$D68,'Vendor Level Info'!$M$4:$M$300,0)),"-")</f>
        <v>-</v>
      </c>
    </row>
    <row r="69" spans="2:25" x14ac:dyDescent="0.35">
      <c r="B69" s="341" t="str">
        <f>IFERROR(INDEX(Controls!$L$4:$L$100,MATCH('Model 10'!$D69,Controls!$J$4:$J$100,0)),"-")</f>
        <v>-</v>
      </c>
      <c r="C69" s="365" t="str">
        <f>IFERROR(INDEX(Controls!$F$4:$F264,MATCH('Model 10'!$E69,Controls!$G$4:$G$200,0)),"-")</f>
        <v>-</v>
      </c>
      <c r="D69" s="342" t="str">
        <f>IFERROR(INDEX(Controls!$H$4:$H$200,MATCH('Model 10'!$E69,Controls!$G$4:$G$200,0)),"-")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10'!$D69,"_pre",""),"_post",""),'Vendor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10'!$D69,'Vendor Level Info'!$M$4:$M$300,0)),"-")</f>
        <v>-</v>
      </c>
    </row>
    <row r="70" spans="2:25" x14ac:dyDescent="0.35">
      <c r="B70" s="341" t="str">
        <f>IFERROR(INDEX(Controls!$L$4:$L$100,MATCH('Model 10'!$D70,Controls!$J$4:$J$100,0)),"-")</f>
        <v>-</v>
      </c>
      <c r="C70" s="365" t="str">
        <f>IFERROR(INDEX(Controls!$F$4:$F265,MATCH('Model 10'!$E70,Controls!$G$4:$G$200,0)),"-")</f>
        <v>-</v>
      </c>
      <c r="D70" s="342" t="str">
        <f>IFERROR(INDEX(Controls!$H$4:$H$200,MATCH('Model 10'!$E70,Controls!$G$4:$G$200,0)),"-")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10'!$D70,"_pre",""),"_post",""),'Vendor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10'!$D70,'Vendor Level Info'!$M$4:$M$300,0)),"-")</f>
        <v>-</v>
      </c>
    </row>
    <row r="71" spans="2:25" x14ac:dyDescent="0.35">
      <c r="B71" s="341" t="str">
        <f>IFERROR(INDEX(Controls!$L$4:$L$100,MATCH('Model 10'!$D71,Controls!$J$4:$J$100,0)),"-")</f>
        <v>-</v>
      </c>
      <c r="C71" s="365" t="str">
        <f>IFERROR(INDEX(Controls!$F$4:$F266,MATCH('Model 10'!$E71,Controls!$G$4:$G$200,0)),"-")</f>
        <v>-</v>
      </c>
      <c r="D71" s="342" t="str">
        <f>IFERROR(INDEX(Controls!$H$4:$H$200,MATCH('Model 10'!$E71,Controls!$G$4:$G$200,0)),"-")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10'!$D71,"_pre",""),"_post",""),'Vendor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10'!$D71,'Vendor Level Info'!$M$4:$M$300,0)),"-")</f>
        <v>-</v>
      </c>
    </row>
    <row r="72" spans="2:25" ht="15" thickBot="1" x14ac:dyDescent="0.4">
      <c r="B72" s="343" t="str">
        <f>IFERROR(INDEX(Controls!$L$4:$L$100,MATCH('Model 10'!$D72,Controls!$J$4:$J$100,0)),"-")</f>
        <v>-</v>
      </c>
      <c r="C72" s="366" t="str">
        <f>IFERROR(INDEX(Controls!$F$4:$F267,MATCH('Model 10'!$E72,Controls!$G$4:$G$200,0)),"-")</f>
        <v>-</v>
      </c>
      <c r="D72" s="344" t="str">
        <f>IFERROR(INDEX(Controls!$H$4:$H$200,MATCH('Model 10'!$E72,Controls!$G$4:$G$200,0)),"-")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10'!$D72,"_pre",""),"_post",""),'Vendor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10'!$D72,'Vendor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170C73-DDF8-4C06-B918-CD1DDFDC94C6}">
          <x14:formula1>
            <xm:f>Controls!$U$3:$U$100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3B2D7-C7CF-4D14-B4B4-384C597D0980}">
  <sheetPr codeName="Sheet17"/>
  <dimension ref="A1:AV156"/>
  <sheetViews>
    <sheetView topLeftCell="M1" workbookViewId="0">
      <selection activeCell="I1" sqref="I1:W1"/>
    </sheetView>
  </sheetViews>
  <sheetFormatPr defaultRowHeight="14.5" x14ac:dyDescent="0.35"/>
  <cols>
    <col min="1" max="1" width="12.54296875" bestFit="1" customWidth="1"/>
    <col min="2" max="3" width="9" bestFit="1" customWidth="1"/>
    <col min="4" max="4" width="12.08984375" bestFit="1" customWidth="1"/>
    <col min="5" max="5" width="8" bestFit="1" customWidth="1"/>
    <col min="6" max="6" width="9.54296875" bestFit="1" customWidth="1"/>
    <col min="7" max="7" width="11.81640625" bestFit="1" customWidth="1"/>
    <col min="8" max="8" width="12.453125" bestFit="1" customWidth="1"/>
    <col min="9" max="9" width="15.54296875" bestFit="1" customWidth="1"/>
    <col min="10" max="10" width="12.453125" bestFit="1" customWidth="1"/>
    <col min="11" max="11" width="17.1796875" bestFit="1" customWidth="1"/>
    <col min="12" max="14" width="12.453125" bestFit="1" customWidth="1"/>
    <col min="15" max="15" width="17.453125" bestFit="1" customWidth="1"/>
    <col min="16" max="17" width="13.08984375" bestFit="1" customWidth="1"/>
    <col min="18" max="18" width="13.90625" bestFit="1" customWidth="1"/>
    <col min="19" max="19" width="12.453125" bestFit="1" customWidth="1"/>
    <col min="20" max="20" width="11.81640625" bestFit="1" customWidth="1"/>
    <col min="21" max="22" width="12.453125" bestFit="1" customWidth="1"/>
    <col min="23" max="23" width="11.81640625" bestFit="1" customWidth="1"/>
    <col min="24" max="46" width="12.453125" bestFit="1" customWidth="1"/>
    <col min="47" max="47" width="11.81640625" bestFit="1" customWidth="1"/>
    <col min="48" max="48" width="12.08984375" bestFit="1" customWidth="1"/>
  </cols>
  <sheetData>
    <row r="1" spans="1:48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18</v>
      </c>
      <c r="J1" t="s">
        <v>257</v>
      </c>
      <c r="K1" t="s">
        <v>179</v>
      </c>
      <c r="L1" t="s">
        <v>276</v>
      </c>
      <c r="M1" t="s">
        <v>265</v>
      </c>
      <c r="N1" t="s">
        <v>181</v>
      </c>
      <c r="O1" t="s">
        <v>270</v>
      </c>
      <c r="P1" t="s">
        <v>19</v>
      </c>
      <c r="Q1" t="s">
        <v>20</v>
      </c>
      <c r="R1" t="s">
        <v>23</v>
      </c>
      <c r="S1" t="s">
        <v>323</v>
      </c>
      <c r="T1" t="s">
        <v>112</v>
      </c>
      <c r="U1" t="s">
        <v>358</v>
      </c>
      <c r="V1" t="s">
        <v>113</v>
      </c>
      <c r="W1" t="s">
        <v>111</v>
      </c>
      <c r="X1" t="s">
        <v>8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28</v>
      </c>
    </row>
    <row r="2" spans="1:48" x14ac:dyDescent="0.35">
      <c r="A2" t="str">
        <f>C2&amp;E2</f>
        <v>PARMS</v>
      </c>
      <c r="B2" t="s">
        <v>375</v>
      </c>
      <c r="C2" t="s">
        <v>376</v>
      </c>
      <c r="D2" t="s">
        <v>28</v>
      </c>
      <c r="G2">
        <v>12.287025709156502</v>
      </c>
      <c r="H2">
        <v>17.016476897059803</v>
      </c>
      <c r="I2">
        <v>0.181103561950163</v>
      </c>
      <c r="J2">
        <v>5.025064448983484E-5</v>
      </c>
      <c r="K2">
        <v>0.1471726348790951</v>
      </c>
      <c r="L2">
        <v>-1.643161216212706E-2</v>
      </c>
      <c r="M2">
        <v>7.3528841307778195E-6</v>
      </c>
      <c r="N2">
        <v>3.4193860310768989E-4</v>
      </c>
      <c r="O2">
        <v>-0.25008411714112516</v>
      </c>
      <c r="P2">
        <v>2.6484484510993192E-3</v>
      </c>
      <c r="Q2">
        <v>0.34398033659332961</v>
      </c>
      <c r="R2">
        <v>-7.0090936899450083E-3</v>
      </c>
      <c r="S2">
        <v>-4.0088180837209282E-2</v>
      </c>
      <c r="T2">
        <v>0.39569824678494847</v>
      </c>
      <c r="U2">
        <v>-1.5832023639323498E-2</v>
      </c>
      <c r="V2">
        <v>-9.4300267701235133E-2</v>
      </c>
      <c r="W2">
        <v>7.219115532480308E-2</v>
      </c>
      <c r="X2">
        <v>-0.63012662682579734</v>
      </c>
      <c r="Y2">
        <v>-16.778448255753574</v>
      </c>
      <c r="Z2">
        <v>-13.900793232157937</v>
      </c>
      <c r="AA2">
        <v>-14.977248157966519</v>
      </c>
      <c r="AB2">
        <v>-10.591606766207914</v>
      </c>
      <c r="AC2">
        <v>-13.704261857571634</v>
      </c>
      <c r="AD2">
        <v>-8.3799632172059972</v>
      </c>
      <c r="AE2">
        <v>-17.665246710867805</v>
      </c>
      <c r="AF2">
        <v>-14.911270593610816</v>
      </c>
      <c r="AG2">
        <v>-13.504075551111082</v>
      </c>
      <c r="AH2">
        <v>-11.816207317425393</v>
      </c>
      <c r="AI2">
        <v>-9.2624133664673103</v>
      </c>
      <c r="AJ2">
        <v>-17.438660343946182</v>
      </c>
      <c r="AK2">
        <v>-18.12092482638047</v>
      </c>
      <c r="AL2">
        <v>-6.4487062425430848</v>
      </c>
      <c r="AM2">
        <v>-10.44451100512995</v>
      </c>
      <c r="AN2">
        <v>-6.6637092212514597</v>
      </c>
      <c r="AO2">
        <v>-5.9780285889445297</v>
      </c>
      <c r="AP2">
        <v>-3.7626003025543109</v>
      </c>
      <c r="AQ2">
        <v>-6.2387973541825463</v>
      </c>
      <c r="AR2">
        <v>-3.5185781623028065</v>
      </c>
      <c r="AS2">
        <v>-11.758028781030481</v>
      </c>
      <c r="AT2">
        <v>-5.6031477898728417</v>
      </c>
      <c r="AU2">
        <v>0</v>
      </c>
      <c r="AV2">
        <v>-1</v>
      </c>
    </row>
    <row r="3" spans="1:48" x14ac:dyDescent="0.35">
      <c r="A3" t="str">
        <f t="shared" ref="A3:A66" si="0">C3&amp;E3</f>
        <v>SEB</v>
      </c>
      <c r="B3" t="s">
        <v>375</v>
      </c>
      <c r="C3" t="s">
        <v>377</v>
      </c>
      <c r="D3" t="s">
        <v>28</v>
      </c>
      <c r="G3">
        <v>12.287025709156502</v>
      </c>
      <c r="H3">
        <v>32.268278347372345</v>
      </c>
      <c r="I3">
        <v>7.6441597442627037E-3</v>
      </c>
      <c r="J3">
        <v>2.6338509117411699E-5</v>
      </c>
      <c r="K3">
        <v>1.7209104245704872E-2</v>
      </c>
      <c r="L3">
        <v>4.0112031651686319E-3</v>
      </c>
      <c r="M3">
        <v>6.5744318938071043E-6</v>
      </c>
      <c r="N3">
        <v>2.1246533657839778E-4</v>
      </c>
      <c r="O3">
        <v>8.4317553930694664E-2</v>
      </c>
      <c r="P3">
        <v>5.4370744212715199E-4</v>
      </c>
      <c r="Q3">
        <v>8.065499764526611E-2</v>
      </c>
      <c r="R3">
        <v>6.7520518238013451E-3</v>
      </c>
      <c r="S3">
        <v>3.1486929181325034E-3</v>
      </c>
      <c r="T3">
        <v>5.0404928965832319E-2</v>
      </c>
      <c r="U3">
        <v>2.9174343005286185E-3</v>
      </c>
      <c r="V3">
        <v>5.3898106689365399E-3</v>
      </c>
      <c r="W3">
        <v>2.8763185578001703E-3</v>
      </c>
      <c r="X3">
        <v>1.3739260372340716</v>
      </c>
      <c r="Y3">
        <v>30.900311602065983</v>
      </c>
      <c r="Z3">
        <v>29.536997136179046</v>
      </c>
      <c r="AA3">
        <v>28.150473463469154</v>
      </c>
      <c r="AB3">
        <v>26.7746536111366</v>
      </c>
      <c r="AC3">
        <v>25.40685772149093</v>
      </c>
      <c r="AD3">
        <v>24.076518670048877</v>
      </c>
      <c r="AE3">
        <v>22.660362708985453</v>
      </c>
      <c r="AF3">
        <v>21.3109303590408</v>
      </c>
      <c r="AG3">
        <v>19.923996047118369</v>
      </c>
      <c r="AH3">
        <v>18.549963708004583</v>
      </c>
      <c r="AI3">
        <v>17.205367056825605</v>
      </c>
      <c r="AJ3">
        <v>15.814864988826848</v>
      </c>
      <c r="AK3">
        <v>14.436488027972322</v>
      </c>
      <c r="AL3">
        <v>13.105756777311912</v>
      </c>
      <c r="AM3">
        <v>11.706931465480137</v>
      </c>
      <c r="AN3">
        <v>10.332640069636604</v>
      </c>
      <c r="AO3">
        <v>8.9774056325415561</v>
      </c>
      <c r="AP3">
        <v>7.6256581586528709</v>
      </c>
      <c r="AQ3">
        <v>6.2748968272524444</v>
      </c>
      <c r="AR3">
        <v>4.918649679987122</v>
      </c>
      <c r="AS3">
        <v>3.5980600248305543</v>
      </c>
      <c r="AT3">
        <v>2.355320488024415</v>
      </c>
      <c r="AV3">
        <v>-1</v>
      </c>
    </row>
    <row r="4" spans="1:48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I4">
        <v>2.8363519307610154</v>
      </c>
      <c r="J4">
        <v>4.417905017140483</v>
      </c>
      <c r="K4">
        <v>1.6008975369627689</v>
      </c>
      <c r="L4">
        <v>3.5836902963805808</v>
      </c>
      <c r="M4">
        <v>7.0769796933008866</v>
      </c>
      <c r="N4">
        <v>1.4767564267459441</v>
      </c>
      <c r="O4">
        <v>1.4769383590263574</v>
      </c>
      <c r="P4">
        <v>1.4662252060990744</v>
      </c>
      <c r="Q4">
        <v>1.0409678610650819</v>
      </c>
      <c r="R4">
        <v>1.5805696325654242</v>
      </c>
      <c r="S4">
        <v>2.2848358782797624</v>
      </c>
      <c r="T4">
        <v>1.0558176519331044</v>
      </c>
      <c r="U4">
        <v>2.6770104983443814</v>
      </c>
      <c r="V4">
        <v>1.8222170237384263</v>
      </c>
      <c r="W4">
        <v>1.706798054018285</v>
      </c>
      <c r="X4">
        <v>4.9434080447930988</v>
      </c>
      <c r="Y4">
        <v>0.98019045436837582</v>
      </c>
      <c r="Z4">
        <v>1.0223111588287386</v>
      </c>
      <c r="AA4">
        <v>0.97444487723389328</v>
      </c>
      <c r="AB4">
        <v>0.93241235762754271</v>
      </c>
      <c r="AC4">
        <v>0.92815694572789265</v>
      </c>
      <c r="AD4">
        <v>0.96906348504283057</v>
      </c>
      <c r="AE4">
        <v>0.98457077283564198</v>
      </c>
      <c r="AF4">
        <v>1.0445884084888259</v>
      </c>
      <c r="AG4">
        <v>1.121359941662887</v>
      </c>
      <c r="AH4">
        <v>1.2798881464585836</v>
      </c>
      <c r="AI4">
        <v>1.2123148569458921</v>
      </c>
      <c r="AJ4">
        <v>1.2943551895640595</v>
      </c>
      <c r="AK4">
        <v>1.3504545845604325</v>
      </c>
      <c r="AL4">
        <v>1.4686995493298052</v>
      </c>
      <c r="AM4">
        <v>1.4925279286910644</v>
      </c>
      <c r="AN4">
        <v>1.5663834696744201</v>
      </c>
      <c r="AO4">
        <v>1.645999711556295</v>
      </c>
      <c r="AP4">
        <v>1.8108222521630362</v>
      </c>
      <c r="AQ4">
        <v>1.8827302301129785</v>
      </c>
      <c r="AR4">
        <v>1.9248601996236139</v>
      </c>
      <c r="AS4">
        <v>1.9631674756589026</v>
      </c>
      <c r="AT4">
        <v>2.4306353618889434</v>
      </c>
      <c r="AU4">
        <v>2.3886605906439575</v>
      </c>
      <c r="AV4">
        <v>-1</v>
      </c>
    </row>
    <row r="5" spans="1:48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G5">
        <v>12.287025709156509</v>
      </c>
      <c r="H5">
        <v>-1.184678302751462</v>
      </c>
      <c r="I5">
        <v>0.18110356195017829</v>
      </c>
      <c r="J5">
        <v>5.0250644489826309E-5</v>
      </c>
      <c r="K5">
        <v>0.14717263487909787</v>
      </c>
      <c r="L5">
        <v>-1.6431612162122019E-2</v>
      </c>
      <c r="M5">
        <v>7.3528841307792569E-6</v>
      </c>
      <c r="N5">
        <v>3.4193860310763205E-4</v>
      </c>
      <c r="O5">
        <v>-0.25008411714112339</v>
      </c>
      <c r="P5">
        <v>2.6484484510993903E-3</v>
      </c>
      <c r="Q5">
        <v>0.34398033659333127</v>
      </c>
      <c r="R5">
        <v>-7.0090936899452174E-3</v>
      </c>
      <c r="S5">
        <v>-4.0088180837209622E-2</v>
      </c>
      <c r="T5">
        <v>0.39569824678494664</v>
      </c>
      <c r="U5">
        <v>-1.5832023639322824E-2</v>
      </c>
      <c r="V5">
        <v>-9.4300267701231372E-2</v>
      </c>
      <c r="W5">
        <v>7.2191155324801082E-2</v>
      </c>
      <c r="X5">
        <v>0.12825483983314964</v>
      </c>
      <c r="Y5">
        <v>0.66432547739860959</v>
      </c>
      <c r="Z5">
        <v>2.7835990343354204</v>
      </c>
      <c r="AA5">
        <v>0.94876264186804526</v>
      </c>
      <c r="AB5">
        <v>4.5760225669672421</v>
      </c>
      <c r="AC5">
        <v>0.70498600894498165</v>
      </c>
      <c r="AD5">
        <v>5.270903182651792</v>
      </c>
      <c r="AE5">
        <v>-4.7727617776692455</v>
      </c>
      <c r="AF5">
        <v>-2.7771671270712623</v>
      </c>
      <c r="AG5">
        <v>-2.1283535512299792</v>
      </c>
      <c r="AH5">
        <v>-1.1988667842034852</v>
      </c>
      <c r="AI5">
        <v>0.59654570009555474</v>
      </c>
      <c r="AJ5">
        <v>-8.3380827440423495</v>
      </c>
      <c r="AK5">
        <v>-9.7787286931356565</v>
      </c>
      <c r="AL5">
        <v>1.1351084240432854</v>
      </c>
      <c r="AM5">
        <v>-3.6190778052030992</v>
      </c>
      <c r="AN5">
        <v>-0.59665748798313423</v>
      </c>
      <c r="AO5">
        <v>-0.66935832233569181</v>
      </c>
      <c r="AP5">
        <v>0.78768849739590185</v>
      </c>
      <c r="AQ5">
        <v>-2.4468900208914328</v>
      </c>
      <c r="AR5">
        <v>-0.48505229567046554</v>
      </c>
      <c r="AS5">
        <v>-9.4828843810571168</v>
      </c>
      <c r="AT5">
        <v>-4.0863848565584799</v>
      </c>
      <c r="AU5">
        <v>0.75838146665189032</v>
      </c>
      <c r="AV5">
        <v>-1</v>
      </c>
    </row>
    <row r="6" spans="1:48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G6">
        <v>12.287025709156509</v>
      </c>
      <c r="H6">
        <v>0.36931333872455052</v>
      </c>
      <c r="I6">
        <v>7.6441597442636561E-3</v>
      </c>
      <c r="J6">
        <v>2.6338509117412309E-5</v>
      </c>
      <c r="K6">
        <v>1.7209104245704859E-2</v>
      </c>
      <c r="L6">
        <v>4.0112031651688721E-3</v>
      </c>
      <c r="M6">
        <v>6.5744318938072898E-6</v>
      </c>
      <c r="N6">
        <v>2.124653365783977E-4</v>
      </c>
      <c r="O6">
        <v>8.4317553930694664E-2</v>
      </c>
      <c r="P6">
        <v>5.4370744212715242E-4</v>
      </c>
      <c r="Q6">
        <v>8.0654997645265972E-2</v>
      </c>
      <c r="R6">
        <v>6.7520518238013433E-3</v>
      </c>
      <c r="S6">
        <v>3.1486929181325125E-3</v>
      </c>
      <c r="T6">
        <v>5.0404928965832367E-2</v>
      </c>
      <c r="U6">
        <v>2.9174343005286185E-3</v>
      </c>
      <c r="V6">
        <v>5.3898106689365946E-3</v>
      </c>
      <c r="W6">
        <v>2.8763185578001989E-3</v>
      </c>
      <c r="X6">
        <v>5.559060869842114E-2</v>
      </c>
      <c r="Y6">
        <v>0.85749985813451834</v>
      </c>
      <c r="Z6">
        <v>0.87573029330124241</v>
      </c>
      <c r="AA6">
        <v>0.85498296323437462</v>
      </c>
      <c r="AB6">
        <v>0.8363399313893477</v>
      </c>
      <c r="AC6">
        <v>0.83442927413944601</v>
      </c>
      <c r="AD6">
        <v>0.85261886413121701</v>
      </c>
      <c r="AE6">
        <v>0.85941373896061868</v>
      </c>
      <c r="AF6">
        <v>0.88522042012104751</v>
      </c>
      <c r="AG6">
        <v>0.91717316889299383</v>
      </c>
      <c r="AH6">
        <v>0.97986180887526653</v>
      </c>
      <c r="AI6">
        <v>0.95364456107721329</v>
      </c>
      <c r="AJ6">
        <v>0.98538411548791971</v>
      </c>
      <c r="AK6">
        <v>1.0065116689856597</v>
      </c>
      <c r="AL6">
        <v>1.0496519169948213</v>
      </c>
      <c r="AM6">
        <v>1.0581325049005206</v>
      </c>
      <c r="AN6">
        <v>1.083996470435082</v>
      </c>
      <c r="AO6">
        <v>1.1112037538294448</v>
      </c>
      <c r="AP6">
        <v>1.1655119582892044</v>
      </c>
      <c r="AQ6">
        <v>1.1884279862198639</v>
      </c>
      <c r="AR6">
        <v>1.2016511842732727</v>
      </c>
      <c r="AS6">
        <v>1.2135495055640326</v>
      </c>
      <c r="AT6">
        <v>1.3503263062916679</v>
      </c>
      <c r="AU6">
        <v>1.3386161017119971</v>
      </c>
      <c r="AV6">
        <v>-1</v>
      </c>
    </row>
    <row r="7" spans="1:48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I7">
        <v>2.5645889743933203</v>
      </c>
      <c r="J7">
        <v>3.7810315285392671</v>
      </c>
      <c r="K7">
        <v>1.530942706702199</v>
      </c>
      <c r="L7">
        <v>3.2342643637248427</v>
      </c>
      <c r="M7">
        <v>5.7437570376501981</v>
      </c>
      <c r="N7">
        <v>1.415842420478018</v>
      </c>
      <c r="O7">
        <v>1.4183426101917636</v>
      </c>
      <c r="P7">
        <v>1.409797413518133</v>
      </c>
      <c r="Q7">
        <v>1.0184433295920554</v>
      </c>
      <c r="R7">
        <v>1.5175429722159712</v>
      </c>
      <c r="S7">
        <v>2.1318158919606685</v>
      </c>
      <c r="T7">
        <v>1.0319629831451995</v>
      </c>
      <c r="U7">
        <v>2.4583426016721925</v>
      </c>
      <c r="V7">
        <v>1.7204101628828721</v>
      </c>
      <c r="W7">
        <v>1.6189603483759574</v>
      </c>
      <c r="X7">
        <v>3.751697955111311</v>
      </c>
      <c r="Y7">
        <v>0.93735582686243102</v>
      </c>
      <c r="Z7">
        <v>0.9856044587325955</v>
      </c>
      <c r="AA7">
        <v>0.94585030451329988</v>
      </c>
      <c r="AB7">
        <v>0.9093824619474381</v>
      </c>
      <c r="AC7">
        <v>0.9064151609144826</v>
      </c>
      <c r="AD7">
        <v>0.94441814212713571</v>
      </c>
      <c r="AE7">
        <v>0.95384783746814505</v>
      </c>
      <c r="AF7">
        <v>1.0026905299963587</v>
      </c>
      <c r="AG7">
        <v>1.0595975491167204</v>
      </c>
      <c r="AH7">
        <v>1.1977234014958884</v>
      </c>
      <c r="AI7">
        <v>1.1293168889810796</v>
      </c>
      <c r="AJ7">
        <v>1.1835320753911995</v>
      </c>
      <c r="AK7">
        <v>1.2249978377559314</v>
      </c>
      <c r="AL7">
        <v>1.3219136651038021</v>
      </c>
      <c r="AM7">
        <v>1.3318064310044506</v>
      </c>
      <c r="AN7">
        <v>1.3873924953827692</v>
      </c>
      <c r="AO7">
        <v>1.4466350581486895</v>
      </c>
      <c r="AP7">
        <v>1.5681459336892234</v>
      </c>
      <c r="AQ7">
        <v>1.6162576049622746</v>
      </c>
      <c r="AR7">
        <v>1.6542652973121139</v>
      </c>
      <c r="AS7">
        <v>1.7109539414199453</v>
      </c>
      <c r="AT7">
        <v>2.0447797778969541</v>
      </c>
      <c r="AU7">
        <v>2.0538934429602675</v>
      </c>
      <c r="AV7">
        <v>-1</v>
      </c>
    </row>
    <row r="8" spans="1:48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G8">
        <v>12.2897711333805</v>
      </c>
      <c r="H8">
        <v>-1.0459051209939629</v>
      </c>
      <c r="I8">
        <v>0.17529820962204007</v>
      </c>
      <c r="J8">
        <v>4.3064039750795733E-5</v>
      </c>
      <c r="K8">
        <v>0.14748427646876294</v>
      </c>
      <c r="L8">
        <v>-1.5428176636580304E-2</v>
      </c>
      <c r="M8">
        <v>7.014476762705252E-6</v>
      </c>
      <c r="N8">
        <v>3.8755089123678334E-4</v>
      </c>
      <c r="O8">
        <v>-0.2318034041738703</v>
      </c>
      <c r="P8">
        <v>2.567181265069312E-3</v>
      </c>
      <c r="Q8">
        <v>0.34258121523137813</v>
      </c>
      <c r="R8">
        <v>-7.6780362379158772E-3</v>
      </c>
      <c r="S8">
        <v>-3.8147869304898864E-2</v>
      </c>
      <c r="T8">
        <v>0.38988173922801733</v>
      </c>
      <c r="U8">
        <v>-1.5112796139470499E-2</v>
      </c>
      <c r="V8">
        <v>-9.2605677285259105E-2</v>
      </c>
      <c r="W8">
        <v>7.1323227031881015E-2</v>
      </c>
      <c r="X8">
        <v>0.10121526505428506</v>
      </c>
      <c r="Y8">
        <v>0.64778918405588215</v>
      </c>
      <c r="Z8">
        <v>2.7537500018351571</v>
      </c>
      <c r="AA8">
        <v>1.0052695583708413</v>
      </c>
      <c r="AB8">
        <v>4.4897794832436695</v>
      </c>
      <c r="AC8">
        <v>0.83005357432323368</v>
      </c>
      <c r="AD8">
        <v>5.2384497563424537</v>
      </c>
      <c r="AE8">
        <v>-4.6169988642749438</v>
      </c>
      <c r="AF8">
        <v>-2.5514520270125245</v>
      </c>
      <c r="AG8">
        <v>-2.0557924784782564</v>
      </c>
      <c r="AH8">
        <v>-1.1920035315368094</v>
      </c>
      <c r="AI8">
        <v>0.79198023501973869</v>
      </c>
      <c r="AJ8">
        <v>-8.1452732624495123</v>
      </c>
      <c r="AK8">
        <v>-9.4852769615687844</v>
      </c>
      <c r="AL8">
        <v>1.3062400503538276</v>
      </c>
      <c r="AM8">
        <v>-3.3335195130420576</v>
      </c>
      <c r="AN8">
        <v>-0.31672458266787445</v>
      </c>
      <c r="AO8">
        <v>-0.42126676759750098</v>
      </c>
      <c r="AP8">
        <v>1.0095360507494995</v>
      </c>
      <c r="AQ8">
        <v>-2.0159181306287066</v>
      </c>
      <c r="AR8">
        <v>-9.7642003084515108E-2</v>
      </c>
      <c r="AS8">
        <v>-8.9328705399617974</v>
      </c>
      <c r="AT8">
        <v>-3.4650357434990102</v>
      </c>
      <c r="AU8">
        <v>1.2769637752682623</v>
      </c>
      <c r="AV8">
        <v>-1</v>
      </c>
    </row>
    <row r="9" spans="1:48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G9">
        <v>12.2897711333805</v>
      </c>
      <c r="H9">
        <v>0.34471602962648895</v>
      </c>
      <c r="I9">
        <v>7.2703548717853684E-3</v>
      </c>
      <c r="J9">
        <v>2.437166380856494E-5</v>
      </c>
      <c r="K9">
        <v>1.6832669429050793E-2</v>
      </c>
      <c r="L9">
        <v>3.8114849568364516E-3</v>
      </c>
      <c r="M9">
        <v>5.9241945843330794E-6</v>
      </c>
      <c r="N9">
        <v>2.0808373722636E-4</v>
      </c>
      <c r="O9">
        <v>8.2646490698842695E-2</v>
      </c>
      <c r="P9">
        <v>5.3326161052047385E-4</v>
      </c>
      <c r="Q9">
        <v>7.9795441975345327E-2</v>
      </c>
      <c r="R9">
        <v>6.617538511191237E-3</v>
      </c>
      <c r="S9">
        <v>3.042108352371186E-3</v>
      </c>
      <c r="T9">
        <v>4.9843397272737087E-2</v>
      </c>
      <c r="U9">
        <v>2.7963677154050357E-3</v>
      </c>
      <c r="V9">
        <v>5.2382532114418883E-3</v>
      </c>
      <c r="W9">
        <v>2.801954303489701E-3</v>
      </c>
      <c r="X9">
        <v>4.8439445280377587E-2</v>
      </c>
      <c r="Y9">
        <v>0.83874142378095751</v>
      </c>
      <c r="Z9">
        <v>0.86005689229147197</v>
      </c>
      <c r="AA9">
        <v>0.84253326118049732</v>
      </c>
      <c r="AB9">
        <v>0.82613141631102682</v>
      </c>
      <c r="AC9">
        <v>0.82478248795516895</v>
      </c>
      <c r="AD9">
        <v>0.84189515727161157</v>
      </c>
      <c r="AE9">
        <v>0.84608773692056949</v>
      </c>
      <c r="AF9">
        <v>0.8674796736148338</v>
      </c>
      <c r="AG9">
        <v>0.89175658159340188</v>
      </c>
      <c r="AH9">
        <v>0.94809993824959271</v>
      </c>
      <c r="AI9">
        <v>0.92062711586446766</v>
      </c>
      <c r="AJ9">
        <v>0.94246638031350294</v>
      </c>
      <c r="AK9">
        <v>0.95883419040497131</v>
      </c>
      <c r="AL9">
        <v>0.99604141551837577</v>
      </c>
      <c r="AM9">
        <v>0.9997614912653181</v>
      </c>
      <c r="AN9">
        <v>1.0204119154877105</v>
      </c>
      <c r="AO9">
        <v>1.041970308363765</v>
      </c>
      <c r="AP9">
        <v>1.0848484901739903</v>
      </c>
      <c r="AQ9">
        <v>1.1013646714321057</v>
      </c>
      <c r="AR9">
        <v>1.1142391927208732</v>
      </c>
      <c r="AS9">
        <v>1.1331698480145678</v>
      </c>
      <c r="AT9">
        <v>1.2387940807417026</v>
      </c>
      <c r="AU9">
        <v>1.2415516887904419</v>
      </c>
      <c r="AV9">
        <v>-1</v>
      </c>
    </row>
    <row r="10" spans="1:48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I10">
        <v>2.3420860050704704</v>
      </c>
      <c r="J10">
        <v>3.2992812788047101</v>
      </c>
      <c r="K10">
        <v>1.4667083488659902</v>
      </c>
      <c r="L10">
        <v>2.9405375355721959</v>
      </c>
      <c r="M10">
        <v>4.7875843189858962</v>
      </c>
      <c r="N10">
        <v>1.359963969583746</v>
      </c>
      <c r="O10">
        <v>1.3639960142769765</v>
      </c>
      <c r="P10">
        <v>1.3575024804714169</v>
      </c>
      <c r="Q10">
        <v>0.99678576698806931</v>
      </c>
      <c r="R10">
        <v>1.4589182076853484</v>
      </c>
      <c r="S10">
        <v>1.9969081746691648</v>
      </c>
      <c r="T10">
        <v>1.0091577468614776</v>
      </c>
      <c r="U10">
        <v>2.2690489555946742</v>
      </c>
      <c r="V10">
        <v>1.6301491353757527</v>
      </c>
      <c r="W10">
        <v>1.5411579709389387</v>
      </c>
      <c r="X10">
        <v>2.9709839882389897</v>
      </c>
      <c r="Y10">
        <v>0.90335173255993217</v>
      </c>
      <c r="Z10">
        <v>0.95448387072100205</v>
      </c>
      <c r="AA10">
        <v>0.91990039611848173</v>
      </c>
      <c r="AB10">
        <v>0.88776999070709195</v>
      </c>
      <c r="AC10">
        <v>0.88606074458208561</v>
      </c>
      <c r="AD10">
        <v>0.92160918151400217</v>
      </c>
      <c r="AE10">
        <v>0.92752458200624632</v>
      </c>
      <c r="AF10">
        <v>0.96852076533258358</v>
      </c>
      <c r="AG10">
        <v>1.0127718341839793</v>
      </c>
      <c r="AH10">
        <v>1.1350665511915621</v>
      </c>
      <c r="AI10">
        <v>1.0680994876505596</v>
      </c>
      <c r="AJ10">
        <v>1.1050834967065009</v>
      </c>
      <c r="AK10">
        <v>1.1372923533576291</v>
      </c>
      <c r="AL10">
        <v>1.2193911383332909</v>
      </c>
      <c r="AM10">
        <v>1.2206409495317354</v>
      </c>
      <c r="AN10">
        <v>1.2639695686817727</v>
      </c>
      <c r="AO10">
        <v>1.3094939557088565</v>
      </c>
      <c r="AP10">
        <v>1.4028916892476802</v>
      </c>
      <c r="AQ10">
        <v>1.4359055466256865</v>
      </c>
      <c r="AR10">
        <v>1.4699037976009977</v>
      </c>
      <c r="AS10">
        <v>1.532352823738538</v>
      </c>
      <c r="AT10">
        <v>1.7826962508372362</v>
      </c>
      <c r="AU10">
        <v>1.8160551218893282</v>
      </c>
      <c r="AV10">
        <v>-1</v>
      </c>
    </row>
    <row r="11" spans="1:48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G11">
        <v>12.293729666835763</v>
      </c>
      <c r="H11">
        <v>-0.93520175833810959</v>
      </c>
      <c r="I11">
        <v>0.17011483658352122</v>
      </c>
      <c r="J11">
        <v>3.7109996882798139E-5</v>
      </c>
      <c r="K11">
        <v>0.14770539293270804</v>
      </c>
      <c r="L11">
        <v>-1.4500727458632796E-2</v>
      </c>
      <c r="M11">
        <v>6.5215942254298947E-6</v>
      </c>
      <c r="N11">
        <v>4.2945004361011362E-4</v>
      </c>
      <c r="O11">
        <v>-0.21484384819945204</v>
      </c>
      <c r="P11">
        <v>2.4897126183466194E-3</v>
      </c>
      <c r="Q11">
        <v>0.34105392214632885</v>
      </c>
      <c r="R11">
        <v>-8.2586156885295584E-3</v>
      </c>
      <c r="S11">
        <v>-3.6376169565104859E-2</v>
      </c>
      <c r="T11">
        <v>0.38406636907534158</v>
      </c>
      <c r="U11">
        <v>-1.44815913744909E-2</v>
      </c>
      <c r="V11">
        <v>-9.0945301543811516E-2</v>
      </c>
      <c r="W11">
        <v>7.0452700266554813E-2</v>
      </c>
      <c r="X11">
        <v>8.0304987789823826E-2</v>
      </c>
      <c r="Y11">
        <v>0.64893600249358763</v>
      </c>
      <c r="Z11">
        <v>2.7400326486725697</v>
      </c>
      <c r="AA11">
        <v>1.0652858989289899</v>
      </c>
      <c r="AB11">
        <v>4.4129810603172368</v>
      </c>
      <c r="AC11">
        <v>0.93910118069717086</v>
      </c>
      <c r="AD11">
        <v>5.1998320692046534</v>
      </c>
      <c r="AE11">
        <v>-4.4842244150450838</v>
      </c>
      <c r="AF11">
        <v>-2.3611850793736573</v>
      </c>
      <c r="AG11">
        <v>-2.0092749526697293</v>
      </c>
      <c r="AH11">
        <v>-1.2087582765267277</v>
      </c>
      <c r="AI11">
        <v>0.94404021000183691</v>
      </c>
      <c r="AJ11">
        <v>-7.9984185506661367</v>
      </c>
      <c r="AK11">
        <v>-9.2507932303861491</v>
      </c>
      <c r="AL11">
        <v>1.4153193345408901</v>
      </c>
      <c r="AM11">
        <v>-3.1205363402484041</v>
      </c>
      <c r="AN11">
        <v>-0.11385959431787003</v>
      </c>
      <c r="AO11">
        <v>-0.24995577673043248</v>
      </c>
      <c r="AP11">
        <v>1.1499969083298571</v>
      </c>
      <c r="AQ11">
        <v>-1.6881987883561962</v>
      </c>
      <c r="AR11">
        <v>0.18909712897259645</v>
      </c>
      <c r="AS11">
        <v>-8.4868020543995026</v>
      </c>
      <c r="AT11">
        <v>-2.9744788495168843</v>
      </c>
      <c r="AU11">
        <v>1.6831742072125915</v>
      </c>
      <c r="AV11">
        <v>-1</v>
      </c>
    </row>
    <row r="12" spans="1:48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G12">
        <v>12.293729666835763</v>
      </c>
      <c r="H12">
        <v>0.32731010155723522</v>
      </c>
      <c r="I12">
        <v>6.9500512544201374E-3</v>
      </c>
      <c r="J12">
        <v>2.2773488619523762E-5</v>
      </c>
      <c r="K12">
        <v>1.648106496102764E-2</v>
      </c>
      <c r="L12">
        <v>3.6354625872661904E-3</v>
      </c>
      <c r="M12">
        <v>5.4103998944834497E-6</v>
      </c>
      <c r="N12">
        <v>2.0400191492002818E-4</v>
      </c>
      <c r="O12">
        <v>8.1073749106472609E-2</v>
      </c>
      <c r="P12">
        <v>5.2344631264234626E-4</v>
      </c>
      <c r="Q12">
        <v>7.896787078258416E-2</v>
      </c>
      <c r="R12">
        <v>6.4905472276244134E-3</v>
      </c>
      <c r="S12">
        <v>2.9452267877821494E-3</v>
      </c>
      <c r="T12">
        <v>4.9305454778130121E-2</v>
      </c>
      <c r="U12">
        <v>2.6874158393306686E-3</v>
      </c>
      <c r="V12">
        <v>5.100632348369237E-3</v>
      </c>
      <c r="W12">
        <v>2.7346791798093305E-3</v>
      </c>
      <c r="X12">
        <v>4.3119651984726177E-2</v>
      </c>
      <c r="Y12">
        <v>0.82365275489334222</v>
      </c>
      <c r="Z12">
        <v>0.84664239447584189</v>
      </c>
      <c r="AA12">
        <v>0.83116283813981096</v>
      </c>
      <c r="AB12">
        <v>0.81651834134780321</v>
      </c>
      <c r="AC12">
        <v>0.81573193088457108</v>
      </c>
      <c r="AD12">
        <v>0.83193445426683532</v>
      </c>
      <c r="AE12">
        <v>0.83460009282047853</v>
      </c>
      <c r="AF12">
        <v>0.8528451474095986</v>
      </c>
      <c r="AG12">
        <v>0.87211051313824672</v>
      </c>
      <c r="AH12">
        <v>0.92326501089618651</v>
      </c>
      <c r="AI12">
        <v>0.8956154313514354</v>
      </c>
      <c r="AJ12">
        <v>0.91098926862547425</v>
      </c>
      <c r="AK12">
        <v>0.9241698031340716</v>
      </c>
      <c r="AL12">
        <v>0.95694555992911956</v>
      </c>
      <c r="AM12">
        <v>0.95743584353747391</v>
      </c>
      <c r="AN12">
        <v>0.97428052941759902</v>
      </c>
      <c r="AO12">
        <v>0.99167065847725688</v>
      </c>
      <c r="AP12">
        <v>1.0264263337735073</v>
      </c>
      <c r="AQ12">
        <v>1.0384334065505481</v>
      </c>
      <c r="AR12">
        <v>1.0506550937988028</v>
      </c>
      <c r="AS12">
        <v>1.0727415466817007</v>
      </c>
      <c r="AT12">
        <v>1.1570560300025472</v>
      </c>
      <c r="AU12">
        <v>1.167831613690498</v>
      </c>
      <c r="AV12">
        <v>-1</v>
      </c>
    </row>
    <row r="13" spans="1:48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I13">
        <v>2.1555851855684516</v>
      </c>
      <c r="J13">
        <v>2.9212996080819575</v>
      </c>
      <c r="K13">
        <v>1.4073610152450611</v>
      </c>
      <c r="L13">
        <v>2.6896836516411544</v>
      </c>
      <c r="M13">
        <v>4.071266620109828</v>
      </c>
      <c r="N13">
        <v>1.3084146300556387</v>
      </c>
      <c r="O13">
        <v>1.3134057915852042</v>
      </c>
      <c r="P13">
        <v>1.3088364250842386</v>
      </c>
      <c r="Q13">
        <v>0.97591507768549235</v>
      </c>
      <c r="R13">
        <v>1.4041733418400242</v>
      </c>
      <c r="S13">
        <v>1.8768032042069431</v>
      </c>
      <c r="T13">
        <v>0.98727671013108587</v>
      </c>
      <c r="U13">
        <v>2.1038470058635967</v>
      </c>
      <c r="V13">
        <v>1.5491631246957906</v>
      </c>
      <c r="W13">
        <v>1.4712119889748805</v>
      </c>
      <c r="X13">
        <v>2.4301095951731693</v>
      </c>
      <c r="Y13">
        <v>0.87476936200016131</v>
      </c>
      <c r="Z13">
        <v>0.92695991466223182</v>
      </c>
      <c r="AA13">
        <v>0.89593208107838973</v>
      </c>
      <c r="AB13">
        <v>0.86736808308622992</v>
      </c>
      <c r="AC13">
        <v>0.86681878569010817</v>
      </c>
      <c r="AD13">
        <v>0.90020541057721437</v>
      </c>
      <c r="AE13">
        <v>0.90402894412404478</v>
      </c>
      <c r="AF13">
        <v>0.93919345722989045</v>
      </c>
      <c r="AG13">
        <v>0.97492646275004946</v>
      </c>
      <c r="AH13">
        <v>1.0843709243755688</v>
      </c>
      <c r="AI13">
        <v>1.0199429288246376</v>
      </c>
      <c r="AJ13">
        <v>1.045739640268782</v>
      </c>
      <c r="AK13">
        <v>1.0717560187016271</v>
      </c>
      <c r="AL13">
        <v>1.1429015201529922</v>
      </c>
      <c r="AM13">
        <v>1.1386388228087334</v>
      </c>
      <c r="AN13">
        <v>1.173304094129263</v>
      </c>
      <c r="AO13">
        <v>1.2091086821332213</v>
      </c>
      <c r="AP13">
        <v>1.2831641909087828</v>
      </c>
      <c r="AQ13">
        <v>1.3061168855774685</v>
      </c>
      <c r="AR13">
        <v>1.3364868430291204</v>
      </c>
      <c r="AS13">
        <v>1.3987389864679816</v>
      </c>
      <c r="AT13">
        <v>1.5936210346461528</v>
      </c>
      <c r="AU13">
        <v>1.6380293872554119</v>
      </c>
      <c r="AV13">
        <v>-1</v>
      </c>
    </row>
    <row r="14" spans="1:48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G14">
        <v>12.299501268072358</v>
      </c>
      <c r="H14">
        <v>-0.84348302699949362</v>
      </c>
      <c r="I14">
        <v>0.16542855012816265</v>
      </c>
      <c r="J14">
        <v>3.202557993414911E-5</v>
      </c>
      <c r="K14">
        <v>0.14783183148436074</v>
      </c>
      <c r="L14">
        <v>-1.3651580715410044E-2</v>
      </c>
      <c r="M14">
        <v>5.9655839974445919E-6</v>
      </c>
      <c r="N14">
        <v>4.6811159527017354E-4</v>
      </c>
      <c r="O14">
        <v>-0.19899858984404667</v>
      </c>
      <c r="P14">
        <v>2.4156698923712941E-3</v>
      </c>
      <c r="Q14">
        <v>0.33946055881677584</v>
      </c>
      <c r="R14">
        <v>-8.7698500310691915E-3</v>
      </c>
      <c r="S14">
        <v>-3.4748065274990372E-2</v>
      </c>
      <c r="T14">
        <v>0.37830587378030328</v>
      </c>
      <c r="U14">
        <v>-1.3922863668745381E-2</v>
      </c>
      <c r="V14">
        <v>-8.9334562685933358E-2</v>
      </c>
      <c r="W14">
        <v>6.9592054263225955E-2</v>
      </c>
      <c r="X14">
        <v>6.3550114443901753E-2</v>
      </c>
      <c r="Y14">
        <v>0.66009217777122609</v>
      </c>
      <c r="Z14">
        <v>2.7360134016290374</v>
      </c>
      <c r="AA14">
        <v>1.1257977425327177</v>
      </c>
      <c r="AB14">
        <v>4.3436749546616857</v>
      </c>
      <c r="AC14">
        <v>1.0355258185437373</v>
      </c>
      <c r="AD14">
        <v>5.1579022188141064</v>
      </c>
      <c r="AE14">
        <v>-4.3677077937178286</v>
      </c>
      <c r="AF14">
        <v>-2.1967293040796485</v>
      </c>
      <c r="AG14">
        <v>-1.9781718631300027</v>
      </c>
      <c r="AH14">
        <v>-1.2376833647039467</v>
      </c>
      <c r="AI14">
        <v>1.0668250231651839</v>
      </c>
      <c r="AJ14">
        <v>-7.8807263659071625</v>
      </c>
      <c r="AK14">
        <v>-9.0556250026842235</v>
      </c>
      <c r="AL14">
        <v>1.4839999128984254</v>
      </c>
      <c r="AM14">
        <v>-2.9563209107892252</v>
      </c>
      <c r="AN14">
        <v>3.7225827052333849E-2</v>
      </c>
      <c r="AO14">
        <v>-0.12923886896142955</v>
      </c>
      <c r="AP14">
        <v>1.2377860296162371</v>
      </c>
      <c r="AQ14">
        <v>-1.4312563797430931</v>
      </c>
      <c r="AR14">
        <v>0.40735265902443185</v>
      </c>
      <c r="AS14">
        <v>-8.1141876944325535</v>
      </c>
      <c r="AT14">
        <v>-2.5752088208392583</v>
      </c>
      <c r="AU14">
        <v>2.0105684401612085</v>
      </c>
      <c r="AV14">
        <v>-1</v>
      </c>
    </row>
    <row r="15" spans="1:48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G15">
        <v>12.299501268072358</v>
      </c>
      <c r="H15">
        <v>0.31444483510385784</v>
      </c>
      <c r="I15">
        <v>6.6707248212209509E-3</v>
      </c>
      <c r="J15">
        <v>2.1439358469737125E-5</v>
      </c>
      <c r="K15">
        <v>1.6151765106974546E-2</v>
      </c>
      <c r="L15">
        <v>3.4785701041950595E-3</v>
      </c>
      <c r="M15">
        <v>4.9915998491455274E-6</v>
      </c>
      <c r="N15">
        <v>2.0019216727285556E-4</v>
      </c>
      <c r="O15">
        <v>7.9593391797694826E-2</v>
      </c>
      <c r="P15">
        <v>5.142192824851852E-4</v>
      </c>
      <c r="Q15">
        <v>7.8173466525986196E-2</v>
      </c>
      <c r="R15">
        <v>6.3705957368448574E-3</v>
      </c>
      <c r="S15">
        <v>2.8566228462832974E-3</v>
      </c>
      <c r="T15">
        <v>4.8790888678670527E-2</v>
      </c>
      <c r="U15">
        <v>2.5889511696388693E-3</v>
      </c>
      <c r="V15">
        <v>4.9746527410281316E-3</v>
      </c>
      <c r="W15">
        <v>2.6731558279463222E-3</v>
      </c>
      <c r="X15">
        <v>3.9015921086200993E-2</v>
      </c>
      <c r="Y15">
        <v>0.81089820491257125</v>
      </c>
      <c r="Z15">
        <v>0.83473771096481708</v>
      </c>
      <c r="AA15">
        <v>0.8206483507215443</v>
      </c>
      <c r="AB15">
        <v>0.80746048015323557</v>
      </c>
      <c r="AC15">
        <v>0.80720476046970613</v>
      </c>
      <c r="AD15">
        <v>0.82260314679594859</v>
      </c>
      <c r="AE15">
        <v>0.82434825851105498</v>
      </c>
      <c r="AF15">
        <v>0.84022787679876854</v>
      </c>
      <c r="AG15">
        <v>0.85606252633101021</v>
      </c>
      <c r="AH15">
        <v>0.90283521255635402</v>
      </c>
      <c r="AI15">
        <v>0.87560350786048757</v>
      </c>
      <c r="AJ15">
        <v>0.88660738111606152</v>
      </c>
      <c r="AK15">
        <v>0.89756833451828966</v>
      </c>
      <c r="AL15">
        <v>0.92688096278029009</v>
      </c>
      <c r="AM15">
        <v>0.92515084698575556</v>
      </c>
      <c r="AN15">
        <v>0.93912813181447774</v>
      </c>
      <c r="AO15">
        <v>0.95334968394779995</v>
      </c>
      <c r="AP15">
        <v>0.98211122030213893</v>
      </c>
      <c r="AQ15">
        <v>0.99085608120676338</v>
      </c>
      <c r="AR15">
        <v>1.0023096252808261</v>
      </c>
      <c r="AS15">
        <v>1.0253872124346859</v>
      </c>
      <c r="AT15">
        <v>1.0944907205633747</v>
      </c>
      <c r="AU15">
        <v>1.1096356511119008</v>
      </c>
      <c r="AV15">
        <v>-1</v>
      </c>
    </row>
    <row r="16" spans="1:48" x14ac:dyDescent="0.35">
      <c r="A16" t="str">
        <f t="shared" si="0"/>
        <v>RIDGEVIF0.04</v>
      </c>
      <c r="B16" t="s">
        <v>375</v>
      </c>
      <c r="C16" t="s">
        <v>378</v>
      </c>
      <c r="D16" t="s">
        <v>28</v>
      </c>
      <c r="E16">
        <v>0.04</v>
      </c>
      <c r="I16">
        <v>1.9964825139303564</v>
      </c>
      <c r="J16">
        <v>2.6165853197327236</v>
      </c>
      <c r="K16">
        <v>1.3522836393453068</v>
      </c>
      <c r="L16">
        <v>2.4728951797808145</v>
      </c>
      <c r="M16">
        <v>3.5169194520896032</v>
      </c>
      <c r="N16">
        <v>1.2606427416303658</v>
      </c>
      <c r="O16">
        <v>1.2661702586252466</v>
      </c>
      <c r="P16">
        <v>1.2633905928549516</v>
      </c>
      <c r="Q16">
        <v>0.95577099765243723</v>
      </c>
      <c r="R16">
        <v>1.3529000824813961</v>
      </c>
      <c r="S16">
        <v>1.7690750968581315</v>
      </c>
      <c r="T16">
        <v>0.96623177420363748</v>
      </c>
      <c r="U16">
        <v>1.9586205365386979</v>
      </c>
      <c r="V16">
        <v>1.4758737411688745</v>
      </c>
      <c r="W16">
        <v>1.4076876184427503</v>
      </c>
      <c r="X16">
        <v>2.0388507662988684</v>
      </c>
      <c r="Y16">
        <v>0.84979255678304921</v>
      </c>
      <c r="Z16">
        <v>0.90196175817423752</v>
      </c>
      <c r="AA16">
        <v>0.87354939854873559</v>
      </c>
      <c r="AB16">
        <v>0.84802177600378437</v>
      </c>
      <c r="AC16">
        <v>0.84851357873980748</v>
      </c>
      <c r="AD16">
        <v>0.87995063191996614</v>
      </c>
      <c r="AE16">
        <v>0.88251671074377647</v>
      </c>
      <c r="AF16">
        <v>0.91316092816278005</v>
      </c>
      <c r="AG16">
        <v>0.94290886064387236</v>
      </c>
      <c r="AH16">
        <v>1.0415970844889968</v>
      </c>
      <c r="AI16">
        <v>0.98022408727306232</v>
      </c>
      <c r="AJ16">
        <v>0.99850258962386162</v>
      </c>
      <c r="AK16">
        <v>1.0201874685719363</v>
      </c>
      <c r="AL16">
        <v>1.0828456275670129</v>
      </c>
      <c r="AM16">
        <v>1.0750319378252498</v>
      </c>
      <c r="AN16">
        <v>1.1033275560984603</v>
      </c>
      <c r="AO16">
        <v>1.1319774266914338</v>
      </c>
      <c r="AP16">
        <v>1.1921084895964913</v>
      </c>
      <c r="AQ16">
        <v>1.2081094954279961</v>
      </c>
      <c r="AR16">
        <v>1.2352818053126271</v>
      </c>
      <c r="AS16">
        <v>1.294522143507788</v>
      </c>
      <c r="AT16">
        <v>1.450690750819053</v>
      </c>
      <c r="AU16">
        <v>1.499398217230498</v>
      </c>
      <c r="AV16">
        <v>-1</v>
      </c>
    </row>
    <row r="17" spans="1:48" x14ac:dyDescent="0.35">
      <c r="A17" t="str">
        <f t="shared" si="0"/>
        <v>RIDGE0.04</v>
      </c>
      <c r="B17" t="s">
        <v>375</v>
      </c>
      <c r="C17" t="s">
        <v>379</v>
      </c>
      <c r="D17" t="s">
        <v>28</v>
      </c>
      <c r="E17">
        <v>0.04</v>
      </c>
      <c r="G17">
        <v>12.306666040836008</v>
      </c>
      <c r="H17">
        <v>-0.76529312495296931</v>
      </c>
      <c r="I17">
        <v>0.16115156498345029</v>
      </c>
      <c r="J17">
        <v>2.7591591363795691E-5</v>
      </c>
      <c r="K17">
        <v>0.14786824841752125</v>
      </c>
      <c r="L17">
        <v>-1.2877064992390379E-2</v>
      </c>
      <c r="M17">
        <v>5.3927877042435649E-6</v>
      </c>
      <c r="N17">
        <v>5.03889958337529E-4</v>
      </c>
      <c r="O17">
        <v>-0.1841188817768673</v>
      </c>
      <c r="P17">
        <v>2.3448002493711311E-3</v>
      </c>
      <c r="Q17">
        <v>0.33783571786534977</v>
      </c>
      <c r="R17">
        <v>-9.224754217911765E-3</v>
      </c>
      <c r="S17">
        <v>-3.3244631351527047E-2</v>
      </c>
      <c r="T17">
        <v>0.37262971405506462</v>
      </c>
      <c r="U17">
        <v>-1.3424567711286211E-2</v>
      </c>
      <c r="V17">
        <v>-8.7780225789174521E-2</v>
      </c>
      <c r="W17">
        <v>6.8747953432739622E-2</v>
      </c>
      <c r="X17">
        <v>4.9754669869271469E-2</v>
      </c>
      <c r="Y17">
        <v>0.67695362671169579</v>
      </c>
      <c r="Z17">
        <v>2.7379644659018743</v>
      </c>
      <c r="AA17">
        <v>1.1851880265224626</v>
      </c>
      <c r="AB17">
        <v>4.2804867047355888</v>
      </c>
      <c r="AC17">
        <v>1.1216602489740488</v>
      </c>
      <c r="AD17">
        <v>5.1143155043234909</v>
      </c>
      <c r="AE17">
        <v>-4.2633018110326804</v>
      </c>
      <c r="AF17">
        <v>-2.0520077804625121</v>
      </c>
      <c r="AG17">
        <v>-1.9564502775637216</v>
      </c>
      <c r="AH17">
        <v>-1.2724511073426581</v>
      </c>
      <c r="AI17">
        <v>1.1687312028779391</v>
      </c>
      <c r="AJ17">
        <v>-7.7824309646628729</v>
      </c>
      <c r="AK17">
        <v>-8.8880438856421762</v>
      </c>
      <c r="AL17">
        <v>1.52523932493033</v>
      </c>
      <c r="AM17">
        <v>-2.8264347266220708</v>
      </c>
      <c r="AN17">
        <v>0.15189145673117294</v>
      </c>
      <c r="AO17">
        <v>-4.3341024325704948E-2</v>
      </c>
      <c r="AP17">
        <v>1.2900656934358157</v>
      </c>
      <c r="AQ17">
        <v>-1.2251655643468733</v>
      </c>
      <c r="AR17">
        <v>0.57683056327000837</v>
      </c>
      <c r="AS17">
        <v>-7.7959262145068164</v>
      </c>
      <c r="AT17">
        <v>-2.242791728308426</v>
      </c>
      <c r="AU17">
        <v>2.2800599693326546</v>
      </c>
      <c r="AV17">
        <v>-1</v>
      </c>
    </row>
    <row r="18" spans="1:48" x14ac:dyDescent="0.35">
      <c r="A18" t="str">
        <f t="shared" si="0"/>
        <v>RIDGESEB0.04</v>
      </c>
      <c r="B18" t="s">
        <v>375</v>
      </c>
      <c r="C18" t="s">
        <v>380</v>
      </c>
      <c r="D18" t="s">
        <v>28</v>
      </c>
      <c r="E18">
        <v>0.04</v>
      </c>
      <c r="G18">
        <v>12.306666040836008</v>
      </c>
      <c r="H18">
        <v>0.30458239626058675</v>
      </c>
      <c r="I18">
        <v>6.4235646563930238E-3</v>
      </c>
      <c r="J18">
        <v>2.0302246654533942E-5</v>
      </c>
      <c r="K18">
        <v>1.5841782362915908E-2</v>
      </c>
      <c r="L18">
        <v>3.3373820556525532E-3</v>
      </c>
      <c r="M18">
        <v>4.642042534289134E-6</v>
      </c>
      <c r="N18">
        <v>1.9661801769853461E-4</v>
      </c>
      <c r="O18">
        <v>7.819455574900093E-2</v>
      </c>
      <c r="P18">
        <v>5.0550726893840506E-4</v>
      </c>
      <c r="Q18">
        <v>7.7407527326946765E-2</v>
      </c>
      <c r="R18">
        <v>6.2568459214694802E-3</v>
      </c>
      <c r="S18">
        <v>2.7750421599009281E-3</v>
      </c>
      <c r="T18">
        <v>4.8296188046429371E-2</v>
      </c>
      <c r="U18">
        <v>2.4994522711883249E-3</v>
      </c>
      <c r="V18">
        <v>4.858382585148281E-3</v>
      </c>
      <c r="W18">
        <v>2.616331124598885E-3</v>
      </c>
      <c r="X18">
        <v>3.5758110934340517E-2</v>
      </c>
      <c r="Y18">
        <v>0.79970338157480048</v>
      </c>
      <c r="Z18">
        <v>0.82388488105002511</v>
      </c>
      <c r="AA18">
        <v>0.81080460299004653</v>
      </c>
      <c r="AB18">
        <v>0.79886974409149913</v>
      </c>
      <c r="AC18">
        <v>0.79910135924028391</v>
      </c>
      <c r="AD18">
        <v>0.81376990524901416</v>
      </c>
      <c r="AE18">
        <v>0.81495558401353252</v>
      </c>
      <c r="AF18">
        <v>0.82898396760607662</v>
      </c>
      <c r="AG18">
        <v>0.84237860791280228</v>
      </c>
      <c r="AH18">
        <v>0.88536499848141681</v>
      </c>
      <c r="AI18">
        <v>0.85888527315833807</v>
      </c>
      <c r="AJ18">
        <v>0.86685621811654445</v>
      </c>
      <c r="AK18">
        <v>0.87621859064612251</v>
      </c>
      <c r="AL18">
        <v>0.90272557098889761</v>
      </c>
      <c r="AM18">
        <v>0.89946269214688368</v>
      </c>
      <c r="AN18">
        <v>0.91122306375225959</v>
      </c>
      <c r="AO18">
        <v>0.92297801042560468</v>
      </c>
      <c r="AP18">
        <v>0.94717529398221445</v>
      </c>
      <c r="AQ18">
        <v>0.95351080756767215</v>
      </c>
      <c r="AR18">
        <v>0.96417417156815177</v>
      </c>
      <c r="AS18">
        <v>0.98702286359043179</v>
      </c>
      <c r="AT18">
        <v>1.0448643030053144</v>
      </c>
      <c r="AU18">
        <v>1.0622603373363884</v>
      </c>
      <c r="AV18">
        <v>-1</v>
      </c>
    </row>
    <row r="19" spans="1:48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I19">
        <v>1.8588599572412274</v>
      </c>
      <c r="J19">
        <v>2.3657120511586274</v>
      </c>
      <c r="K19">
        <v>1.3009901931572954</v>
      </c>
      <c r="L19">
        <v>2.2837732718199577</v>
      </c>
      <c r="M19">
        <v>3.0769652508422389</v>
      </c>
      <c r="N19">
        <v>1.2162019414081899</v>
      </c>
      <c r="O19">
        <v>1.2219522260697377</v>
      </c>
      <c r="P19">
        <v>1.2208252449869403</v>
      </c>
      <c r="Q19">
        <v>0.93630513820025618</v>
      </c>
      <c r="R19">
        <v>1.3047625902274589</v>
      </c>
      <c r="S19">
        <v>1.6718607198527067</v>
      </c>
      <c r="T19">
        <v>0.94595565602365694</v>
      </c>
      <c r="U19">
        <v>1.8301178702288186</v>
      </c>
      <c r="V19">
        <v>1.40910957480909</v>
      </c>
      <c r="W19">
        <v>1.3495621243823275</v>
      </c>
      <c r="X19">
        <v>1.745911505036533</v>
      </c>
      <c r="Y19">
        <v>0.82737327529162874</v>
      </c>
      <c r="Z19">
        <v>0.87886205536296969</v>
      </c>
      <c r="AA19">
        <v>0.85249201876921832</v>
      </c>
      <c r="AB19">
        <v>0.82960992022695601</v>
      </c>
      <c r="AC19">
        <v>0.83102277588832041</v>
      </c>
      <c r="AD19">
        <v>0.86067680334516972</v>
      </c>
      <c r="AE19">
        <v>0.86249484174495905</v>
      </c>
      <c r="AF19">
        <v>0.88952196601015487</v>
      </c>
      <c r="AG19">
        <v>0.91491458525592051</v>
      </c>
      <c r="AH19">
        <v>1.0044014158065557</v>
      </c>
      <c r="AI19">
        <v>0.94629194496207525</v>
      </c>
      <c r="AJ19">
        <v>0.95938756065010244</v>
      </c>
      <c r="AK19">
        <v>0.97792838370709978</v>
      </c>
      <c r="AL19">
        <v>1.0337675503680477</v>
      </c>
      <c r="AM19">
        <v>1.0236845494438007</v>
      </c>
      <c r="AN19">
        <v>1.0471499143806395</v>
      </c>
      <c r="AO19">
        <v>1.0703757649013113</v>
      </c>
      <c r="AP19">
        <v>1.1201132818978325</v>
      </c>
      <c r="AQ19">
        <v>1.1311789281193692</v>
      </c>
      <c r="AR19">
        <v>1.1555590684022736</v>
      </c>
      <c r="AS19">
        <v>1.2105347451750803</v>
      </c>
      <c r="AT19">
        <v>1.3385560300465842</v>
      </c>
      <c r="AU19">
        <v>1.3880444027083498</v>
      </c>
      <c r="AV19">
        <v>-1</v>
      </c>
    </row>
    <row r="20" spans="1:48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G20">
        <v>12.314923862551453</v>
      </c>
      <c r="H20">
        <v>-0.6971521934460585</v>
      </c>
      <c r="I20">
        <v>0.15721901531947832</v>
      </c>
      <c r="J20">
        <v>2.3665782065591782E-5</v>
      </c>
      <c r="K20">
        <v>0.14782254763182451</v>
      </c>
      <c r="L20">
        <v>-1.2171315926868279E-2</v>
      </c>
      <c r="M20">
        <v>4.8271949066819954E-6</v>
      </c>
      <c r="N20">
        <v>5.3706884851276399E-4</v>
      </c>
      <c r="O20">
        <v>-0.17009175472926333</v>
      </c>
      <c r="P20">
        <v>2.2769061388949125E-3</v>
      </c>
      <c r="Q20">
        <v>0.33619933888352516</v>
      </c>
      <c r="R20">
        <v>-9.6327474224885048E-3</v>
      </c>
      <c r="S20">
        <v>-3.1850857831143088E-2</v>
      </c>
      <c r="T20">
        <v>0.36705438289128212</v>
      </c>
      <c r="U20">
        <v>-1.2977181314455678E-2</v>
      </c>
      <c r="V20">
        <v>-8.6284568259515373E-2</v>
      </c>
      <c r="W20">
        <v>6.7923922353463048E-2</v>
      </c>
      <c r="X20">
        <v>3.814949736649903E-2</v>
      </c>
      <c r="Y20">
        <v>0.69698915523864524</v>
      </c>
      <c r="Z20">
        <v>2.7436114183481592</v>
      </c>
      <c r="AA20">
        <v>1.2425802745440586</v>
      </c>
      <c r="AB20">
        <v>4.2223989013887477</v>
      </c>
      <c r="AC20">
        <v>1.1992003552271646</v>
      </c>
      <c r="AD20">
        <v>5.0700759667004496</v>
      </c>
      <c r="AE20">
        <v>-4.1682870689121563</v>
      </c>
      <c r="AF20">
        <v>-1.9229337490051948</v>
      </c>
      <c r="AG20">
        <v>-1.9405134367121644</v>
      </c>
      <c r="AH20">
        <v>-1.3094313814149818</v>
      </c>
      <c r="AI20">
        <v>1.2550809528383373</v>
      </c>
      <c r="AJ20">
        <v>-7.6975281549046706</v>
      </c>
      <c r="AK20">
        <v>-8.7406255571792624</v>
      </c>
      <c r="AL20">
        <v>1.5472480340690729</v>
      </c>
      <c r="AM20">
        <v>-2.7215927636580646</v>
      </c>
      <c r="AN20">
        <v>0.24002874741224484</v>
      </c>
      <c r="AO20">
        <v>1.7796989734280837E-2</v>
      </c>
      <c r="AP20">
        <v>1.3176842795248951</v>
      </c>
      <c r="AQ20">
        <v>-1.0569486302528981</v>
      </c>
      <c r="AR20">
        <v>0.71032607262716285</v>
      </c>
      <c r="AS20">
        <v>-7.5193242819328283</v>
      </c>
      <c r="AT20">
        <v>-1.9611661094260724</v>
      </c>
      <c r="AU20">
        <v>2.5054749629641857</v>
      </c>
      <c r="AV20">
        <v>-1</v>
      </c>
    </row>
    <row r="21" spans="1:48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G21">
        <v>12.314923862551453</v>
      </c>
      <c r="H21">
        <v>0.29679020757449032</v>
      </c>
      <c r="I21">
        <v>6.2023746526909318E-3</v>
      </c>
      <c r="J21">
        <v>1.9317410386876705E-5</v>
      </c>
      <c r="K21">
        <v>1.5548857117879443E-2</v>
      </c>
      <c r="L21">
        <v>3.209378072352412E-3</v>
      </c>
      <c r="M21">
        <v>4.3449073095792044E-6</v>
      </c>
      <c r="N21">
        <v>1.9325087152388342E-4</v>
      </c>
      <c r="O21">
        <v>7.6868585882263349E-2</v>
      </c>
      <c r="P21">
        <v>4.9725212956720625E-4</v>
      </c>
      <c r="Q21">
        <v>7.6666615193876075E-2</v>
      </c>
      <c r="R21">
        <v>6.1486484435371329E-3</v>
      </c>
      <c r="S21">
        <v>2.6995278590093452E-3</v>
      </c>
      <c r="T21">
        <v>4.7818825063594465E-2</v>
      </c>
      <c r="U21">
        <v>2.4176896011552226E-3</v>
      </c>
      <c r="V21">
        <v>4.7504068558462511E-3</v>
      </c>
      <c r="W21">
        <v>2.5634645652963428E-3</v>
      </c>
      <c r="X21">
        <v>3.3111913359950403E-2</v>
      </c>
      <c r="Y21">
        <v>0.78961343849059784</v>
      </c>
      <c r="Z21">
        <v>0.8138121018771195</v>
      </c>
      <c r="AA21">
        <v>0.80151000425064578</v>
      </c>
      <c r="AB21">
        <v>0.79068000239434544</v>
      </c>
      <c r="AC21">
        <v>0.79135299428639327</v>
      </c>
      <c r="AD21">
        <v>0.80534846584908426</v>
      </c>
      <c r="AE21">
        <v>0.80619860033019175</v>
      </c>
      <c r="AF21">
        <v>0.81873267890569756</v>
      </c>
      <c r="AG21">
        <v>0.83033637197674781</v>
      </c>
      <c r="AH21">
        <v>0.86999637836546717</v>
      </c>
      <c r="AI21">
        <v>0.8444547020824662</v>
      </c>
      <c r="AJ21">
        <v>0.85027777652533432</v>
      </c>
      <c r="AK21">
        <v>0.8584545608755596</v>
      </c>
      <c r="AL21">
        <v>0.88262298792566451</v>
      </c>
      <c r="AM21">
        <v>0.87830804522388717</v>
      </c>
      <c r="AN21">
        <v>0.88831749904526824</v>
      </c>
      <c r="AO21">
        <v>0.89811493884996818</v>
      </c>
      <c r="AP21">
        <v>0.91874451667219936</v>
      </c>
      <c r="AQ21">
        <v>0.92327152139293578</v>
      </c>
      <c r="AR21">
        <v>0.93316805163027949</v>
      </c>
      <c r="AS21">
        <v>0.95510785374379781</v>
      </c>
      <c r="AT21">
        <v>1.0043430162996141</v>
      </c>
      <c r="AU21">
        <v>1.0227405284361397</v>
      </c>
      <c r="AV21">
        <v>-1</v>
      </c>
    </row>
    <row r="22" spans="1:48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6.0000000000000005E-2</v>
      </c>
      <c r="I22">
        <v>1.7384695586438705</v>
      </c>
      <c r="J22">
        <v>2.1556427093829611</v>
      </c>
      <c r="K22">
        <v>1.2530825573371893</v>
      </c>
      <c r="L22">
        <v>2.1174893457911641</v>
      </c>
      <c r="M22">
        <v>2.7206688385071605</v>
      </c>
      <c r="N22">
        <v>1.1747226303958009</v>
      </c>
      <c r="O22">
        <v>1.1804634130229095</v>
      </c>
      <c r="P22">
        <v>1.1808530907346539</v>
      </c>
      <c r="Q22">
        <v>0.9174768915992576</v>
      </c>
      <c r="R22">
        <v>1.2594761243359569</v>
      </c>
      <c r="S22">
        <v>1.5836839075284375</v>
      </c>
      <c r="T22">
        <v>0.9263939913323217</v>
      </c>
      <c r="U22">
        <v>1.7157391035982883</v>
      </c>
      <c r="V22">
        <v>1.347962196923411</v>
      </c>
      <c r="W22">
        <v>1.2960650924177213</v>
      </c>
      <c r="X22">
        <v>1.5203393019780993</v>
      </c>
      <c r="Y22">
        <v>0.80686652570021677</v>
      </c>
      <c r="Z22">
        <v>0.85726671693382639</v>
      </c>
      <c r="AA22">
        <v>0.83257569986254598</v>
      </c>
      <c r="AB22">
        <v>0.81203499475458929</v>
      </c>
      <c r="AC22">
        <v>0.81425570624483756</v>
      </c>
      <c r="AD22">
        <v>0.84226487581594744</v>
      </c>
      <c r="AE22">
        <v>0.84365481144927212</v>
      </c>
      <c r="AF22">
        <v>0.86771557156780066</v>
      </c>
      <c r="AG22">
        <v>0.88984400710308376</v>
      </c>
      <c r="AH22">
        <v>0.97133322039045111</v>
      </c>
      <c r="AI22">
        <v>0.91652807892746713</v>
      </c>
      <c r="AJ22">
        <v>0.92598304098628481</v>
      </c>
      <c r="AK22">
        <v>0.9421682916382571</v>
      </c>
      <c r="AL22">
        <v>0.9923723966816087</v>
      </c>
      <c r="AM22">
        <v>0.98088366375853664</v>
      </c>
      <c r="AN22">
        <v>1.0005940369872335</v>
      </c>
      <c r="AO22">
        <v>1.0196110042527164</v>
      </c>
      <c r="AP22">
        <v>1.0613584185559435</v>
      </c>
      <c r="AQ22">
        <v>1.0688475858303201</v>
      </c>
      <c r="AR22">
        <v>1.0907937570361452</v>
      </c>
      <c r="AS22">
        <v>1.1410532107909233</v>
      </c>
      <c r="AT22">
        <v>1.2478975988915968</v>
      </c>
      <c r="AU22">
        <v>1.2963407052986318</v>
      </c>
      <c r="AV22">
        <v>-1</v>
      </c>
    </row>
    <row r="23" spans="1:48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6.0000000000000005E-2</v>
      </c>
      <c r="G23">
        <v>12.324050598590151</v>
      </c>
      <c r="H23">
        <v>-0.63673172897575869</v>
      </c>
      <c r="I23">
        <v>0.15358117362092721</v>
      </c>
      <c r="J23">
        <v>2.0150334219375495E-5</v>
      </c>
      <c r="K23">
        <v>0.14770349035554961</v>
      </c>
      <c r="L23">
        <v>-1.1527914629118933E-2</v>
      </c>
      <c r="M23">
        <v>4.2811015122135166E-6</v>
      </c>
      <c r="N23">
        <v>5.6788585809320127E-4</v>
      </c>
      <c r="O23">
        <v>-0.15682791481775307</v>
      </c>
      <c r="P23">
        <v>2.2118182178288196E-3</v>
      </c>
      <c r="Q23">
        <v>0.33456312916861974</v>
      </c>
      <c r="R23">
        <v>-1.0000935248536336E-2</v>
      </c>
      <c r="S23">
        <v>-3.0554460664672954E-2</v>
      </c>
      <c r="T23">
        <v>0.3615889789808468</v>
      </c>
      <c r="U23">
        <v>-1.2573062354908886E-2</v>
      </c>
      <c r="V23">
        <v>-8.4847458070605619E-2</v>
      </c>
      <c r="W23">
        <v>6.71216987398668E-2</v>
      </c>
      <c r="X23">
        <v>2.8216150696070221E-2</v>
      </c>
      <c r="Y23">
        <v>0.71865967472891967</v>
      </c>
      <c r="Z23">
        <v>2.7515125831363014</v>
      </c>
      <c r="AA23">
        <v>1.2975130434490167</v>
      </c>
      <c r="AB23">
        <v>4.1686311052327261</v>
      </c>
      <c r="AC23">
        <v>1.2694316187133068</v>
      </c>
      <c r="AD23">
        <v>5.0258100661032197</v>
      </c>
      <c r="AE23">
        <v>-4.0807905344393243</v>
      </c>
      <c r="AF23">
        <v>-1.8066170801070409</v>
      </c>
      <c r="AG23">
        <v>-1.9281388318961292</v>
      </c>
      <c r="AH23">
        <v>-1.3465009045182095</v>
      </c>
      <c r="AI23">
        <v>1.3294221251324494</v>
      </c>
      <c r="AJ23">
        <v>-7.622162672683527</v>
      </c>
      <c r="AK23">
        <v>-8.6084459766156183</v>
      </c>
      <c r="AL23">
        <v>1.5554646391791558</v>
      </c>
      <c r="AM23">
        <v>-2.6355444245482342</v>
      </c>
      <c r="AN23">
        <v>0.30830528080618941</v>
      </c>
      <c r="AO23">
        <v>6.0878949993593071E-2</v>
      </c>
      <c r="AP23">
        <v>1.3278018847042683</v>
      </c>
      <c r="AQ23">
        <v>-0.91774915021500536</v>
      </c>
      <c r="AR23">
        <v>0.81653703819343415</v>
      </c>
      <c r="AS23">
        <v>-7.2755511189109994</v>
      </c>
      <c r="AT23">
        <v>-1.7192586406032693</v>
      </c>
      <c r="AU23">
        <v>2.6963850123193676</v>
      </c>
      <c r="AV23">
        <v>-1</v>
      </c>
    </row>
    <row r="24" spans="1:48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6.0000000000000005E-2</v>
      </c>
      <c r="G24">
        <v>12.324050598590151</v>
      </c>
      <c r="H24">
        <v>0.29047556505131211</v>
      </c>
      <c r="I24">
        <v>6.0026075043417247E-3</v>
      </c>
      <c r="J24">
        <v>1.8453472268230176E-5</v>
      </c>
      <c r="K24">
        <v>1.527119579119217E-2</v>
      </c>
      <c r="L24">
        <v>3.0926213276981189E-3</v>
      </c>
      <c r="M24">
        <v>4.0886393397863877E-6</v>
      </c>
      <c r="N24">
        <v>1.9006757083257013E-4</v>
      </c>
      <c r="O24">
        <v>7.5608354316812218E-2</v>
      </c>
      <c r="P24">
        <v>4.8940632521119842E-4</v>
      </c>
      <c r="Q24">
        <v>7.5948096793936645E-2</v>
      </c>
      <c r="R24">
        <v>6.0454777265533362E-3</v>
      </c>
      <c r="S24">
        <v>2.629321908008454E-3</v>
      </c>
      <c r="T24">
        <v>4.7356883935756364E-2</v>
      </c>
      <c r="U24">
        <v>2.3426552302701228E-3</v>
      </c>
      <c r="V24">
        <v>4.649636715751861E-3</v>
      </c>
      <c r="W24">
        <v>2.5140043591447702E-3</v>
      </c>
      <c r="X24">
        <v>3.0921828449924402E-2</v>
      </c>
      <c r="Y24">
        <v>0.78034450654146126</v>
      </c>
      <c r="Z24">
        <v>0.80434711707738371</v>
      </c>
      <c r="AA24">
        <v>0.79267907471100285</v>
      </c>
      <c r="AB24">
        <v>0.78283980666757169</v>
      </c>
      <c r="AC24">
        <v>0.78390951082053495</v>
      </c>
      <c r="AD24">
        <v>0.79727817047831806</v>
      </c>
      <c r="AE24">
        <v>0.79793574778205256</v>
      </c>
      <c r="AF24">
        <v>0.80923419078750602</v>
      </c>
      <c r="AG24">
        <v>0.81948775414102115</v>
      </c>
      <c r="AH24">
        <v>0.856189010707336</v>
      </c>
      <c r="AI24">
        <v>0.83168413202857761</v>
      </c>
      <c r="AJ24">
        <v>0.83596297837820488</v>
      </c>
      <c r="AK24">
        <v>0.84323722477758523</v>
      </c>
      <c r="AL24">
        <v>0.86541190654298616</v>
      </c>
      <c r="AM24">
        <v>0.86038787009375017</v>
      </c>
      <c r="AN24">
        <v>0.86898940895094445</v>
      </c>
      <c r="AO24">
        <v>0.87720840694876934</v>
      </c>
      <c r="AP24">
        <v>0.8949866612733377</v>
      </c>
      <c r="AQ24">
        <v>0.89813871731226924</v>
      </c>
      <c r="AR24">
        <v>0.90731240779383793</v>
      </c>
      <c r="AS24">
        <v>0.92797970205610758</v>
      </c>
      <c r="AT24">
        <v>0.97045410793591758</v>
      </c>
      <c r="AU24">
        <v>0.98911117209018107</v>
      </c>
      <c r="AV24">
        <v>-1</v>
      </c>
    </row>
    <row r="25" spans="1:48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I25">
        <v>1.6321606399054709</v>
      </c>
      <c r="J25">
        <v>1.9772665363840916</v>
      </c>
      <c r="K25">
        <v>1.2082260685295974</v>
      </c>
      <c r="L25">
        <v>1.9703000079356314</v>
      </c>
      <c r="M25">
        <v>2.4272844875639152</v>
      </c>
      <c r="N25">
        <v>1.1358937467093373</v>
      </c>
      <c r="O25">
        <v>1.1414542404239776</v>
      </c>
      <c r="P25">
        <v>1.143228102362722</v>
      </c>
      <c r="Q25">
        <v>0.89925111305686167</v>
      </c>
      <c r="R25">
        <v>1.2167945397617859</v>
      </c>
      <c r="S25">
        <v>1.5033489151653265</v>
      </c>
      <c r="T25">
        <v>0.90750109821334435</v>
      </c>
      <c r="U25">
        <v>1.6133829096921644</v>
      </c>
      <c r="V25">
        <v>1.2917052067252055</v>
      </c>
      <c r="W25">
        <v>1.2465929724190765</v>
      </c>
      <c r="X25">
        <v>1.3425361910767237</v>
      </c>
      <c r="Y25">
        <v>0.78785356583806865</v>
      </c>
      <c r="Z25">
        <v>0.83691314172836329</v>
      </c>
      <c r="AA25">
        <v>0.81366251886897745</v>
      </c>
      <c r="AB25">
        <v>0.7952167823959001</v>
      </c>
      <c r="AC25">
        <v>0.79814199910581241</v>
      </c>
      <c r="AD25">
        <v>0.82462533044498065</v>
      </c>
      <c r="AE25">
        <v>0.82579194482801288</v>
      </c>
      <c r="AF25">
        <v>0.84737253222286035</v>
      </c>
      <c r="AG25">
        <v>0.86699142996350875</v>
      </c>
      <c r="AH25">
        <v>0.94144523583553841</v>
      </c>
      <c r="AI25">
        <v>0.88989226241552977</v>
      </c>
      <c r="AJ25">
        <v>0.89675525402243172</v>
      </c>
      <c r="AK25">
        <v>0.91112608251490645</v>
      </c>
      <c r="AL25">
        <v>0.95656929965911419</v>
      </c>
      <c r="AM25">
        <v>0.9442698038577878</v>
      </c>
      <c r="AN25">
        <v>0.96100100444138159</v>
      </c>
      <c r="AO25">
        <v>0.97669007021092369</v>
      </c>
      <c r="AP25">
        <v>1.0121433881476805</v>
      </c>
      <c r="AQ25">
        <v>1.0170005685636123</v>
      </c>
      <c r="AR25">
        <v>1.0368210705837744</v>
      </c>
      <c r="AS25">
        <v>1.0823282484126344</v>
      </c>
      <c r="AT25">
        <v>1.1727712168288169</v>
      </c>
      <c r="AU25">
        <v>1.2192552566037449</v>
      </c>
      <c r="AV25">
        <v>-1</v>
      </c>
    </row>
    <row r="26" spans="1:48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G26">
        <v>12.333873819977969</v>
      </c>
      <c r="H26">
        <v>-0.5824114067731142</v>
      </c>
      <c r="I26">
        <v>0.15019883189054403</v>
      </c>
      <c r="J26">
        <v>1.6974742032085812E-5</v>
      </c>
      <c r="K26">
        <v>0.14751965474632239</v>
      </c>
      <c r="L26">
        <v>-1.0940601039912918E-2</v>
      </c>
      <c r="M26">
        <v>3.7604636732988875E-6</v>
      </c>
      <c r="N26">
        <v>5.9654565923187685E-4</v>
      </c>
      <c r="O26">
        <v>-0.14425462218651569</v>
      </c>
      <c r="P26">
        <v>2.1493835422267981E-3</v>
      </c>
      <c r="Q26">
        <v>0.33293399013895231</v>
      </c>
      <c r="R26">
        <v>-1.0334850672299377E-2</v>
      </c>
      <c r="S26">
        <v>-2.9345165672849921E-2</v>
      </c>
      <c r="T26">
        <v>0.35623817170455951</v>
      </c>
      <c r="U26">
        <v>-1.2206002582566327E-2</v>
      </c>
      <c r="V26">
        <v>-8.3467457725443658E-2</v>
      </c>
      <c r="W26">
        <v>6.6341967293559873E-2</v>
      </c>
      <c r="X26">
        <v>1.9591645435016534E-2</v>
      </c>
      <c r="Y26">
        <v>0.74100826997934222</v>
      </c>
      <c r="Z26">
        <v>2.760728030536634</v>
      </c>
      <c r="AA26">
        <v>1.3497665641928267</v>
      </c>
      <c r="AB26">
        <v>4.1185686688151835</v>
      </c>
      <c r="AC26">
        <v>1.3333596202456455</v>
      </c>
      <c r="AD26">
        <v>4.9819145727382947</v>
      </c>
      <c r="AE26">
        <v>-3.9994697285025893</v>
      </c>
      <c r="AF26">
        <v>-1.7009303792789596</v>
      </c>
      <c r="AG26">
        <v>-1.917917344330542</v>
      </c>
      <c r="AH26">
        <v>-1.3824154117924583</v>
      </c>
      <c r="AI26">
        <v>1.3942207210348276</v>
      </c>
      <c r="AJ26">
        <v>-7.5537714058373879</v>
      </c>
      <c r="AK26">
        <v>-8.4881131061728041</v>
      </c>
      <c r="AL26">
        <v>1.5536208227955601</v>
      </c>
      <c r="AM26">
        <v>-2.5639247087969155</v>
      </c>
      <c r="AN26">
        <v>0.36138284571699175</v>
      </c>
      <c r="AO26">
        <v>9.0532003386579782E-2</v>
      </c>
      <c r="AP26">
        <v>1.3253082707234867</v>
      </c>
      <c r="AQ26">
        <v>-0.80129309709566487</v>
      </c>
      <c r="AR26">
        <v>0.9015968409725128</v>
      </c>
      <c r="AS26">
        <v>-7.0582343778735233</v>
      </c>
      <c r="AT26">
        <v>-1.5091377402963499</v>
      </c>
      <c r="AU26">
        <v>2.8596657991140768</v>
      </c>
      <c r="AV26">
        <v>-1</v>
      </c>
    </row>
    <row r="27" spans="1:48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G27">
        <v>12.333873819977969</v>
      </c>
      <c r="H27">
        <v>0.2852468187317076</v>
      </c>
      <c r="I27">
        <v>5.8208161224079045E-3</v>
      </c>
      <c r="J27">
        <v>1.7687576990914267E-5</v>
      </c>
      <c r="K27">
        <v>1.5007326534774332E-2</v>
      </c>
      <c r="L27">
        <v>2.9855774208141861E-3</v>
      </c>
      <c r="M27">
        <v>3.8649807070390066E-6</v>
      </c>
      <c r="N27">
        <v>1.870489347986885E-4</v>
      </c>
      <c r="O27">
        <v>7.4407857742929337E-2</v>
      </c>
      <c r="P27">
        <v>4.8193017199870449E-4</v>
      </c>
      <c r="Q27">
        <v>7.524988635453056E-2</v>
      </c>
      <c r="R27">
        <v>5.9468955456654995E-3</v>
      </c>
      <c r="S27">
        <v>2.5638076016266035E-3</v>
      </c>
      <c r="T27">
        <v>4.6908858149345659E-2</v>
      </c>
      <c r="U27">
        <v>2.2735133450112522E-3</v>
      </c>
      <c r="V27">
        <v>4.5552047129922011E-3</v>
      </c>
      <c r="W27">
        <v>2.4675217251107075E-3</v>
      </c>
      <c r="X27">
        <v>2.9080638285125963E-2</v>
      </c>
      <c r="Y27">
        <v>0.77171032182880539</v>
      </c>
      <c r="Z27">
        <v>0.79537465952929909</v>
      </c>
      <c r="AA27">
        <v>0.78424852761373631</v>
      </c>
      <c r="AB27">
        <v>0.77530810676937822</v>
      </c>
      <c r="AC27">
        <v>0.7767327889693052</v>
      </c>
      <c r="AD27">
        <v>0.78951410299259239</v>
      </c>
      <c r="AE27">
        <v>0.79007237651651685</v>
      </c>
      <c r="AF27">
        <v>0.80032935711826791</v>
      </c>
      <c r="AG27">
        <v>0.80954120500044779</v>
      </c>
      <c r="AH27">
        <v>0.84358546382777977</v>
      </c>
      <c r="AI27">
        <v>0.82016318664753052</v>
      </c>
      <c r="AJ27">
        <v>0.82331972730488268</v>
      </c>
      <c r="AK27">
        <v>0.82989050591492641</v>
      </c>
      <c r="AL27">
        <v>0.85033445313670353</v>
      </c>
      <c r="AM27">
        <v>0.84484999833822017</v>
      </c>
      <c r="AN27">
        <v>0.85230194082387978</v>
      </c>
      <c r="AO27">
        <v>0.85923101055606321</v>
      </c>
      <c r="AP27">
        <v>0.87468681052008102</v>
      </c>
      <c r="AQ27">
        <v>0.87678306824303809</v>
      </c>
      <c r="AR27">
        <v>0.8852857299925514</v>
      </c>
      <c r="AS27">
        <v>0.90450516961284999</v>
      </c>
      <c r="AT27">
        <v>0.94153876591551822</v>
      </c>
      <c r="AU27">
        <v>0.96001689240332422</v>
      </c>
      <c r="AV27">
        <v>-1</v>
      </c>
    </row>
    <row r="28" spans="1:48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I28">
        <v>1.5375346733637505</v>
      </c>
      <c r="J28">
        <v>1.8240078617911106</v>
      </c>
      <c r="K28">
        <v>1.1661343223593008</v>
      </c>
      <c r="L28">
        <v>1.8392437133326209</v>
      </c>
      <c r="M28">
        <v>2.1823060128264191</v>
      </c>
      <c r="N28">
        <v>1.0994502579537913</v>
      </c>
      <c r="O28">
        <v>1.1047066189397168</v>
      </c>
      <c r="P28">
        <v>1.1077374767363923</v>
      </c>
      <c r="Q28">
        <v>0.88159670753010799</v>
      </c>
      <c r="R28">
        <v>1.1765022251632233</v>
      </c>
      <c r="S28">
        <v>1.4298709117963926</v>
      </c>
      <c r="T28">
        <v>0.88923750761600651</v>
      </c>
      <c r="U28">
        <v>1.5213342906752587</v>
      </c>
      <c r="V28">
        <v>1.2397446941544925</v>
      </c>
      <c r="W28">
        <v>1.2006592434750172</v>
      </c>
      <c r="X28">
        <v>1.1995903362566636</v>
      </c>
      <c r="Y28">
        <v>0.77004990137115381</v>
      </c>
      <c r="Z28">
        <v>0.81761725675413677</v>
      </c>
      <c r="AA28">
        <v>0.79564471732575892</v>
      </c>
      <c r="AB28">
        <v>0.77908816673648085</v>
      </c>
      <c r="AC28">
        <v>0.78262509330532348</v>
      </c>
      <c r="AD28">
        <v>0.80768769764638815</v>
      </c>
      <c r="AE28">
        <v>0.80876345646771897</v>
      </c>
      <c r="AF28">
        <v>0.82823808028221191</v>
      </c>
      <c r="AG28">
        <v>0.84588372659258304</v>
      </c>
      <c r="AH28">
        <v>0.91409049886236116</v>
      </c>
      <c r="AI28">
        <v>0.86568634786514342</v>
      </c>
      <c r="AJ28">
        <v>0.87068734080448096</v>
      </c>
      <c r="AK28">
        <v>0.88362571680959978</v>
      </c>
      <c r="AL28">
        <v>0.92497535856322699</v>
      </c>
      <c r="AM28">
        <v>0.91228141335962021</v>
      </c>
      <c r="AN28">
        <v>0.92660843490616596</v>
      </c>
      <c r="AO28">
        <v>0.93962536524353935</v>
      </c>
      <c r="AP28">
        <v>0.97001826428165339</v>
      </c>
      <c r="AQ28">
        <v>0.97291657553786026</v>
      </c>
      <c r="AR28">
        <v>0.990874038520142</v>
      </c>
      <c r="AS28">
        <v>1.0318052257841659</v>
      </c>
      <c r="AT28">
        <v>1.1092269170256011</v>
      </c>
      <c r="AU28">
        <v>1.1533388081241982</v>
      </c>
      <c r="AV28">
        <v>-1</v>
      </c>
    </row>
    <row r="29" spans="1:48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G29">
        <v>12.344258050399226</v>
      </c>
      <c r="H29">
        <v>-0.53302619581272559</v>
      </c>
      <c r="I29">
        <v>0.14704038587057519</v>
      </c>
      <c r="J29">
        <v>1.4086197535301918E-5</v>
      </c>
      <c r="K29">
        <v>0.14727900296274857</v>
      </c>
      <c r="L29">
        <v>-1.0403568700407158E-2</v>
      </c>
      <c r="M29">
        <v>3.2677250005334145E-6</v>
      </c>
      <c r="N29">
        <v>6.2322776916459125E-4</v>
      </c>
      <c r="O29">
        <v>-0.13231122090545638</v>
      </c>
      <c r="P29">
        <v>2.0894603002907645E-3</v>
      </c>
      <c r="Q29">
        <v>0.33131594016937976</v>
      </c>
      <c r="R29">
        <v>-1.0638910670795261E-2</v>
      </c>
      <c r="S29">
        <v>-2.8214243052445923E-2</v>
      </c>
      <c r="T29">
        <v>0.35100387804963107</v>
      </c>
      <c r="U29">
        <v>-1.1870906704262789E-2</v>
      </c>
      <c r="V29">
        <v>-8.2142438076999169E-2</v>
      </c>
      <c r="W29">
        <v>6.5584779459030226E-2</v>
      </c>
      <c r="X29">
        <v>1.2013742303089598E-2</v>
      </c>
      <c r="Y29">
        <v>0.76343256106069901</v>
      </c>
      <c r="Z29">
        <v>2.7706324443656465</v>
      </c>
      <c r="AA29">
        <v>1.3992652490598201</v>
      </c>
      <c r="AB29">
        <v>4.0717176270663265</v>
      </c>
      <c r="AC29">
        <v>1.3917904152491083</v>
      </c>
      <c r="AD29">
        <v>4.938641299438622</v>
      </c>
      <c r="AE29">
        <v>-3.9233302983341884</v>
      </c>
      <c r="AF29">
        <v>-1.6042561677584832</v>
      </c>
      <c r="AG29">
        <v>-1.908939801108299</v>
      </c>
      <c r="AH29">
        <v>-1.4164600565765637</v>
      </c>
      <c r="AI29">
        <v>1.4512524733572447</v>
      </c>
      <c r="AJ29">
        <v>-7.4906010175881468</v>
      </c>
      <c r="AK29">
        <v>-8.3772152821613926</v>
      </c>
      <c r="AL29">
        <v>1.54435097860919</v>
      </c>
      <c r="AM29">
        <v>-2.5035926204518808</v>
      </c>
      <c r="AN29">
        <v>0.40261962619543934</v>
      </c>
      <c r="AO29">
        <v>0.11004217571767605</v>
      </c>
      <c r="AP29">
        <v>1.3136355158106441</v>
      </c>
      <c r="AQ29">
        <v>-0.70299814788292136</v>
      </c>
      <c r="AR29">
        <v>0.96996187515957788</v>
      </c>
      <c r="AS29">
        <v>-6.862636693337115</v>
      </c>
      <c r="AT29">
        <v>-1.324942136294686</v>
      </c>
      <c r="AU29">
        <v>3.000408285229442</v>
      </c>
      <c r="AV29">
        <v>-1</v>
      </c>
    </row>
    <row r="30" spans="1:48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G30">
        <v>12.344258050399226</v>
      </c>
      <c r="H30">
        <v>0.28083650124705262</v>
      </c>
      <c r="I30">
        <v>5.654319957468016E-3</v>
      </c>
      <c r="J30">
        <v>1.7002570284127072E-5</v>
      </c>
      <c r="K30">
        <v>1.4756012382606879E-2</v>
      </c>
      <c r="L30">
        <v>2.8870033573924945E-3</v>
      </c>
      <c r="M30">
        <v>3.6678393505737709E-6</v>
      </c>
      <c r="N30">
        <v>1.8417881248424583E-4</v>
      </c>
      <c r="O30">
        <v>7.3261957241638753E-2</v>
      </c>
      <c r="P30">
        <v>4.7479002510076858E-4</v>
      </c>
      <c r="Q30">
        <v>7.4570289111809976E-2</v>
      </c>
      <c r="R30">
        <v>5.8525286917473366E-3</v>
      </c>
      <c r="S30">
        <v>2.5024732452099603E-3</v>
      </c>
      <c r="T30">
        <v>4.6473529728461825E-2</v>
      </c>
      <c r="U30">
        <v>2.2095640718627308E-3</v>
      </c>
      <c r="V30">
        <v>4.4664020474109219E-3</v>
      </c>
      <c r="W30">
        <v>2.4236729901791461E-3</v>
      </c>
      <c r="X30">
        <v>2.7512046924791384E-2</v>
      </c>
      <c r="Y30">
        <v>0.76358340648001377</v>
      </c>
      <c r="Z30">
        <v>0.78681398746660414</v>
      </c>
      <c r="AA30">
        <v>0.77616961839519294</v>
      </c>
      <c r="AB30">
        <v>0.76805151715924735</v>
      </c>
      <c r="AC30">
        <v>0.76979295397823333</v>
      </c>
      <c r="AD30">
        <v>0.78202165861894735</v>
      </c>
      <c r="AE30">
        <v>0.78254227244400909</v>
      </c>
      <c r="AF30">
        <v>0.79190784357612576</v>
      </c>
      <c r="AG30">
        <v>0.80029919914729108</v>
      </c>
      <c r="AH30">
        <v>0.83193930831366869</v>
      </c>
      <c r="AI30">
        <v>0.80961273640232523</v>
      </c>
      <c r="AJ30">
        <v>0.81194789909197917</v>
      </c>
      <c r="AK30">
        <v>0.81795840768751338</v>
      </c>
      <c r="AL30">
        <v>0.83687795714262081</v>
      </c>
      <c r="AM30">
        <v>0.83111565094823536</v>
      </c>
      <c r="AN30">
        <v>0.83761639999961945</v>
      </c>
      <c r="AO30">
        <v>0.84347926974778298</v>
      </c>
      <c r="AP30">
        <v>0.85701219755352409</v>
      </c>
      <c r="AQ30">
        <v>0.85829157318937621</v>
      </c>
      <c r="AR30">
        <v>0.86617625149522071</v>
      </c>
      <c r="AS30">
        <v>0.88388529538901961</v>
      </c>
      <c r="AT30">
        <v>0.91644677496902349</v>
      </c>
      <c r="AU30">
        <v>0.93449181135283532</v>
      </c>
      <c r="AV30">
        <v>-1</v>
      </c>
    </row>
    <row r="31" spans="1:48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I31">
        <v>1.4527263555923091</v>
      </c>
      <c r="J31">
        <v>1.6909939857687191</v>
      </c>
      <c r="K31">
        <v>1.1265590163854113</v>
      </c>
      <c r="L31">
        <v>1.7219398205751786</v>
      </c>
      <c r="M31">
        <v>1.9752916573707044</v>
      </c>
      <c r="N31">
        <v>1.0651641331174597</v>
      </c>
      <c r="O31">
        <v>1.0700285808635512</v>
      </c>
      <c r="P31">
        <v>1.0741956293376762</v>
      </c>
      <c r="Q31">
        <v>0.86448571558435683</v>
      </c>
      <c r="R31">
        <v>1.1384085058138969</v>
      </c>
      <c r="S31">
        <v>1.3624281159328917</v>
      </c>
      <c r="T31">
        <v>0.87156842261928313</v>
      </c>
      <c r="U31">
        <v>1.4381810839387588</v>
      </c>
      <c r="V31">
        <v>1.1915868485815642</v>
      </c>
      <c r="W31">
        <v>1.1578632418970214</v>
      </c>
      <c r="X31">
        <v>1.0827061023100897</v>
      </c>
      <c r="Y31">
        <v>0.75325449851741211</v>
      </c>
      <c r="Z31">
        <v>0.7992442595082101</v>
      </c>
      <c r="AA31">
        <v>0.77843530495642121</v>
      </c>
      <c r="AB31">
        <v>0.76359220048766718</v>
      </c>
      <c r="AC31">
        <v>0.76765827467050096</v>
      </c>
      <c r="AD31">
        <v>0.79139451667850713</v>
      </c>
      <c r="AE31">
        <v>0.79246528474356492</v>
      </c>
      <c r="AF31">
        <v>0.810129108746518</v>
      </c>
      <c r="AG31">
        <v>0.82619151894911935</v>
      </c>
      <c r="AH31">
        <v>0.88880987607637862</v>
      </c>
      <c r="AI31">
        <v>0.84342412445727433</v>
      </c>
      <c r="AJ31">
        <v>0.84708091307968902</v>
      </c>
      <c r="AK31">
        <v>0.85886309684846274</v>
      </c>
      <c r="AL31">
        <v>0.89664308574533047</v>
      </c>
      <c r="AM31">
        <v>0.8838488253938569</v>
      </c>
      <c r="AN31">
        <v>0.89620755091364235</v>
      </c>
      <c r="AO31">
        <v>0.90705130100775988</v>
      </c>
      <c r="AP31">
        <v>0.93330471591369535</v>
      </c>
      <c r="AQ31">
        <v>0.9347338356263365</v>
      </c>
      <c r="AR31">
        <v>0.95105136222052866</v>
      </c>
      <c r="AS31">
        <v>0.98768540034649421</v>
      </c>
      <c r="AT31">
        <v>1.0545475868326197</v>
      </c>
      <c r="AU31">
        <v>1.096150502224748</v>
      </c>
      <c r="AV31">
        <v>-1</v>
      </c>
    </row>
    <row r="32" spans="1:48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G32">
        <v>12.355095167556643</v>
      </c>
      <c r="H32">
        <v>-0.48771479320923761</v>
      </c>
      <c r="I32">
        <v>0.14407990219664296</v>
      </c>
      <c r="J32">
        <v>1.1443887406671164E-5</v>
      </c>
      <c r="K32">
        <v>0.14698873035199556</v>
      </c>
      <c r="L32">
        <v>-9.9115646587958611E-3</v>
      </c>
      <c r="M32">
        <v>2.8033678085709568E-6</v>
      </c>
      <c r="N32">
        <v>6.480915141673239E-4</v>
      </c>
      <c r="O32">
        <v>-0.12094618442556651</v>
      </c>
      <c r="P32">
        <v>2.0319154196437646E-3</v>
      </c>
      <c r="Q32">
        <v>0.32971123628532401</v>
      </c>
      <c r="R32">
        <v>-1.0916712559195562E-2</v>
      </c>
      <c r="S32">
        <v>-2.7154186059714803E-2</v>
      </c>
      <c r="T32">
        <v>0.34588625943372159</v>
      </c>
      <c r="U32">
        <v>-1.1563555513892758E-2</v>
      </c>
      <c r="V32">
        <v>-8.086993051834615E-2</v>
      </c>
      <c r="W32">
        <v>6.4849803474952047E-2</v>
      </c>
      <c r="X32">
        <v>5.2879235461390705E-3</v>
      </c>
      <c r="Y32">
        <v>0.78555245817668717</v>
      </c>
      <c r="Z32">
        <v>2.780804207805827</v>
      </c>
      <c r="AA32">
        <v>1.4460204939623558</v>
      </c>
      <c r="AB32">
        <v>4.0276745744403675</v>
      </c>
      <c r="AC32">
        <v>1.445382764441111</v>
      </c>
      <c r="AD32">
        <v>4.896147974880404</v>
      </c>
      <c r="AE32">
        <v>-3.8516151676210075</v>
      </c>
      <c r="AF32">
        <v>-1.5153316200126103</v>
      </c>
      <c r="AG32">
        <v>-1.900613646407743</v>
      </c>
      <c r="AH32">
        <v>-1.4482461477840547</v>
      </c>
      <c r="AI32">
        <v>1.5018354397545639</v>
      </c>
      <c r="AJ32">
        <v>-7.4314232330244909</v>
      </c>
      <c r="AK32">
        <v>-8.2739912790616188</v>
      </c>
      <c r="AL32">
        <v>1.52955869786443</v>
      </c>
      <c r="AM32">
        <v>-2.4522308876557717</v>
      </c>
      <c r="AN32">
        <v>0.43449546922469251</v>
      </c>
      <c r="AO32">
        <v>0.12179849452011292</v>
      </c>
      <c r="AP32">
        <v>1.2952468604706642</v>
      </c>
      <c r="AQ32">
        <v>-0.61943168908241375</v>
      </c>
      <c r="AR32">
        <v>1.0249514885584452</v>
      </c>
      <c r="AS32">
        <v>-6.6851480593161519</v>
      </c>
      <c r="AT32">
        <v>-1.1622268487446166</v>
      </c>
      <c r="AU32">
        <v>3.1224783832087306</v>
      </c>
      <c r="AV32">
        <v>-1</v>
      </c>
    </row>
    <row r="33" spans="1:48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G33">
        <v>12.355095167556643</v>
      </c>
      <c r="H33">
        <v>0.27705670362698487</v>
      </c>
      <c r="I33">
        <v>5.5009909659947112E-3</v>
      </c>
      <c r="J33">
        <v>1.6385260880634986E-5</v>
      </c>
      <c r="K33">
        <v>1.4516195183326504E-2</v>
      </c>
      <c r="L33">
        <v>2.7958749090808651E-3</v>
      </c>
      <c r="M33">
        <v>3.4926028077271498E-6</v>
      </c>
      <c r="N33">
        <v>1.814434294849155E-4</v>
      </c>
      <c r="O33">
        <v>7.2166198909005885E-2</v>
      </c>
      <c r="P33">
        <v>4.6795700787925169E-4</v>
      </c>
      <c r="Q33">
        <v>7.3907899741522204E-2</v>
      </c>
      <c r="R33">
        <v>5.762054267169788E-3</v>
      </c>
      <c r="S33">
        <v>2.4448877762018573E-3</v>
      </c>
      <c r="T33">
        <v>4.6049892353786544E-2</v>
      </c>
      <c r="U33">
        <v>2.1502163588924144E-3</v>
      </c>
      <c r="V33">
        <v>4.3826383893130439E-3</v>
      </c>
      <c r="W33">
        <v>2.3821761663675206E-3</v>
      </c>
      <c r="X33">
        <v>2.616030600265808E-2</v>
      </c>
      <c r="Y33">
        <v>0.75587332194728452</v>
      </c>
      <c r="Z33">
        <v>0.7786062997682287</v>
      </c>
      <c r="AA33">
        <v>0.76840363871876238</v>
      </c>
      <c r="AB33">
        <v>0.76104246839455914</v>
      </c>
      <c r="AC33">
        <v>0.76306602666551793</v>
      </c>
      <c r="AD33">
        <v>0.77477334123524555</v>
      </c>
      <c r="AE33">
        <v>0.77529730375181161</v>
      </c>
      <c r="AF33">
        <v>0.78389026132111483</v>
      </c>
      <c r="AG33">
        <v>0.79162320583325207</v>
      </c>
      <c r="AH33">
        <v>0.82107454118317635</v>
      </c>
      <c r="AI33">
        <v>0.79983639129234785</v>
      </c>
      <c r="AJ33">
        <v>0.80156841977296189</v>
      </c>
      <c r="AK33">
        <v>0.80712374063449954</v>
      </c>
      <c r="AL33">
        <v>0.82468472855146957</v>
      </c>
      <c r="AM33">
        <v>0.81877984772113688</v>
      </c>
      <c r="AN33">
        <v>0.82448441331032885</v>
      </c>
      <c r="AO33">
        <v>0.82945738033653071</v>
      </c>
      <c r="AP33">
        <v>0.84137553673878118</v>
      </c>
      <c r="AQ33">
        <v>0.84201946706187969</v>
      </c>
      <c r="AR33">
        <v>0.84933718111993983</v>
      </c>
      <c r="AS33">
        <v>0.86554064661954</v>
      </c>
      <c r="AT33">
        <v>0.89435768179754804</v>
      </c>
      <c r="AU33">
        <v>0.91182867158610559</v>
      </c>
      <c r="AV33">
        <v>-1</v>
      </c>
    </row>
    <row r="34" spans="1:48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9.9999999999999992E-2</v>
      </c>
      <c r="I34">
        <v>1.3762589289924383</v>
      </c>
      <c r="J34">
        <v>1.5745339076261331</v>
      </c>
      <c r="K34">
        <v>1.0892827633034683</v>
      </c>
      <c r="L34">
        <v>1.6164495887906327</v>
      </c>
      <c r="M34">
        <v>1.7985406937886068</v>
      </c>
      <c r="N34">
        <v>1.0328375839835733</v>
      </c>
      <c r="O34">
        <v>1.0372501369625098</v>
      </c>
      <c r="P34">
        <v>1.0424395789436096</v>
      </c>
      <c r="Q34">
        <v>0.84789269250433186</v>
      </c>
      <c r="R34">
        <v>1.102343535259213</v>
      </c>
      <c r="S34">
        <v>1.3003274710048898</v>
      </c>
      <c r="T34">
        <v>0.85446270143275171</v>
      </c>
      <c r="U34">
        <v>1.3627510174613036</v>
      </c>
      <c r="V34">
        <v>1.1468156509746323</v>
      </c>
      <c r="W34">
        <v>1.1178695195528399</v>
      </c>
      <c r="X34">
        <v>0.98571887930078483</v>
      </c>
      <c r="Y34">
        <v>0.73732032469876196</v>
      </c>
      <c r="Z34">
        <v>0.78169161757883732</v>
      </c>
      <c r="AA34">
        <v>0.76196225953793972</v>
      </c>
      <c r="AB34">
        <v>0.7486799865658581</v>
      </c>
      <c r="AC34">
        <v>0.75320211980401475</v>
      </c>
      <c r="AD34">
        <v>0.77569764503415317</v>
      </c>
      <c r="AE34">
        <v>0.77681864463206396</v>
      </c>
      <c r="AF34">
        <v>0.79290928081410939</v>
      </c>
      <c r="AG34">
        <v>0.80767782582403369</v>
      </c>
      <c r="AH34">
        <v>0.86526658398350209</v>
      </c>
      <c r="AI34">
        <v>0.82275595188318751</v>
      </c>
      <c r="AJ34">
        <v>0.82544144227240934</v>
      </c>
      <c r="AK34">
        <v>0.83627159375436511</v>
      </c>
      <c r="AL34">
        <v>0.87090318729523275</v>
      </c>
      <c r="AM34">
        <v>0.85821728973715583</v>
      </c>
      <c r="AN34">
        <v>0.8689445697699929</v>
      </c>
      <c r="AO34">
        <v>0.87800187524638595</v>
      </c>
      <c r="AP34">
        <v>0.90081882549940961</v>
      </c>
      <c r="AQ34">
        <v>0.90114109137879428</v>
      </c>
      <c r="AR34">
        <v>0.916008408728337</v>
      </c>
      <c r="AS34">
        <v>0.94866654153203955</v>
      </c>
      <c r="AT34">
        <v>1.0068079871920241</v>
      </c>
      <c r="AU34">
        <v>1.0459160019561964</v>
      </c>
      <c r="AV34">
        <v>-1</v>
      </c>
    </row>
    <row r="35" spans="1:48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9.9999999999999992E-2</v>
      </c>
      <c r="G35">
        <v>12.366297829958805</v>
      </c>
      <c r="H35">
        <v>-0.4458249738573305</v>
      </c>
      <c r="I35">
        <v>0.14129578557950973</v>
      </c>
      <c r="J35">
        <v>9.0154461841611336E-6</v>
      </c>
      <c r="K35">
        <v>0.14665524640699643</v>
      </c>
      <c r="L35">
        <v>-9.4598985210518002E-3</v>
      </c>
      <c r="M35">
        <v>2.3667891622264227E-6</v>
      </c>
      <c r="N35">
        <v>6.7127944698666068E-4</v>
      </c>
      <c r="O35">
        <v>-0.11011507919793764</v>
      </c>
      <c r="P35">
        <v>1.9766234421110767E-3</v>
      </c>
      <c r="Q35">
        <v>0.3281210484354915</v>
      </c>
      <c r="R35">
        <v>-1.1171234571386723E-2</v>
      </c>
      <c r="S35">
        <v>-2.6158478638404002E-2</v>
      </c>
      <c r="T35">
        <v>0.3408843389299584</v>
      </c>
      <c r="U35">
        <v>-1.128042756858969E-2</v>
      </c>
      <c r="V35">
        <v>-7.9647332931042106E-2</v>
      </c>
      <c r="W35">
        <v>6.4136478003016209E-2</v>
      </c>
      <c r="X35">
        <v>-7.3337672327524557E-4</v>
      </c>
      <c r="Y35">
        <v>0.80713044775771781</v>
      </c>
      <c r="Z35">
        <v>2.7909570558038737</v>
      </c>
      <c r="AA35">
        <v>1.4900960068161191</v>
      </c>
      <c r="AB35">
        <v>3.9861057039663703</v>
      </c>
      <c r="AC35">
        <v>1.4946835900911057</v>
      </c>
      <c r="AD35">
        <v>4.8545299671999285</v>
      </c>
      <c r="AE35">
        <v>-3.7837342627494133</v>
      </c>
      <c r="AF35">
        <v>-1.4331489037887026</v>
      </c>
      <c r="AG35">
        <v>-1.8925516478935172</v>
      </c>
      <c r="AH35">
        <v>-1.477588827318731</v>
      </c>
      <c r="AI35">
        <v>1.5469740073553011</v>
      </c>
      <c r="AJ35">
        <v>-7.3753600789423635</v>
      </c>
      <c r="AK35">
        <v>-8.1771247945506982</v>
      </c>
      <c r="AL35">
        <v>1.5106462431767087</v>
      </c>
      <c r="AM35">
        <v>-2.408093619004616</v>
      </c>
      <c r="AN35">
        <v>0.45888024408143663</v>
      </c>
      <c r="AO35">
        <v>0.12757221984372896</v>
      </c>
      <c r="AP35">
        <v>1.2719428135164283</v>
      </c>
      <c r="AQ35">
        <v>-0.54796694771999033</v>
      </c>
      <c r="AR35">
        <v>1.0690903274761365</v>
      </c>
      <c r="AS35">
        <v>-6.5229596601478699</v>
      </c>
      <c r="AT35">
        <v>-1.0175467248202523</v>
      </c>
      <c r="AU35">
        <v>3.2288751433801046</v>
      </c>
      <c r="AV35">
        <v>-1</v>
      </c>
    </row>
    <row r="36" spans="1:48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9.9999999999999992E-2</v>
      </c>
      <c r="G36">
        <v>12.366297829958805</v>
      </c>
      <c r="H36">
        <v>0.27377211514498656</v>
      </c>
      <c r="I36">
        <v>5.359110422035125E-3</v>
      </c>
      <c r="J36">
        <v>1.5825299743109004E-5</v>
      </c>
      <c r="K36">
        <v>1.4286957332685965E-2</v>
      </c>
      <c r="L36">
        <v>2.711336629566271E-3</v>
      </c>
      <c r="M36">
        <v>3.3357026134233188E-6</v>
      </c>
      <c r="N36">
        <v>1.7883091648713146E-4</v>
      </c>
      <c r="O36">
        <v>7.1116684158139903E-2</v>
      </c>
      <c r="P36">
        <v>4.6140608518456034E-4</v>
      </c>
      <c r="Q36">
        <v>7.3261533201764276E-2</v>
      </c>
      <c r="R36">
        <v>5.675189462741149E-3</v>
      </c>
      <c r="S36">
        <v>2.3906836211170577E-3</v>
      </c>
      <c r="T36">
        <v>4.5637099797136899E-2</v>
      </c>
      <c r="U36">
        <v>2.0949672581248692E-3</v>
      </c>
      <c r="V36">
        <v>4.3034147136267291E-3</v>
      </c>
      <c r="W36">
        <v>2.3427956337192736E-3</v>
      </c>
      <c r="X36">
        <v>2.4983752653188362E-2</v>
      </c>
      <c r="Y36">
        <v>0.74851388361683924</v>
      </c>
      <c r="Z36">
        <v>0.77070732161598376</v>
      </c>
      <c r="AA36">
        <v>0.76091910395552065</v>
      </c>
      <c r="AB36">
        <v>0.75425790285855243</v>
      </c>
      <c r="AC36">
        <v>0.75653238580099413</v>
      </c>
      <c r="AD36">
        <v>0.7677467625854616</v>
      </c>
      <c r="AE36">
        <v>0.76830131699351356</v>
      </c>
      <c r="AF36">
        <v>0.77621763964888446</v>
      </c>
      <c r="AG36">
        <v>0.78341311409680114</v>
      </c>
      <c r="AH36">
        <v>0.8108615799287584</v>
      </c>
      <c r="AI36">
        <v>0.79069187058620394</v>
      </c>
      <c r="AJ36">
        <v>0.79198123563798517</v>
      </c>
      <c r="AK36">
        <v>0.79715987398877619</v>
      </c>
      <c r="AL36">
        <v>0.81349838914494021</v>
      </c>
      <c r="AM36">
        <v>0.8075517956060283</v>
      </c>
      <c r="AN36">
        <v>0.81258311574557096</v>
      </c>
      <c r="AO36">
        <v>0.81680705280884935</v>
      </c>
      <c r="AP36">
        <v>0.82735231057640768</v>
      </c>
      <c r="AQ36">
        <v>0.82750028904350259</v>
      </c>
      <c r="AR36">
        <v>0.83429854756564326</v>
      </c>
      <c r="AS36">
        <v>0.84904077802316646</v>
      </c>
      <c r="AT36">
        <v>0.87467171666849441</v>
      </c>
      <c r="AU36">
        <v>0.89149756455004703</v>
      </c>
      <c r="AV36">
        <v>-1</v>
      </c>
    </row>
    <row r="37" spans="1:48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0.10999999999999999</v>
      </c>
      <c r="I37">
        <v>1.3069453215134064</v>
      </c>
      <c r="J37">
        <v>1.4717790924161862</v>
      </c>
      <c r="K37">
        <v>1.0541137748006937</v>
      </c>
      <c r="L37">
        <v>1.5211767812789847</v>
      </c>
      <c r="M37">
        <v>1.6462555655392099</v>
      </c>
      <c r="N37">
        <v>1.0022978667099252</v>
      </c>
      <c r="O37">
        <v>1.0062199941173007</v>
      </c>
      <c r="P37">
        <v>1.0123253246051307</v>
      </c>
      <c r="Q37">
        <v>0.8317942688672052</v>
      </c>
      <c r="R37">
        <v>1.0681551512350005</v>
      </c>
      <c r="S37">
        <v>1.2429792524898862</v>
      </c>
      <c r="T37">
        <v>0.83789215368356074</v>
      </c>
      <c r="U37">
        <v>1.2940636792214155</v>
      </c>
      <c r="V37">
        <v>1.1050768718799913</v>
      </c>
      <c r="W37">
        <v>1.0803935276924255</v>
      </c>
      <c r="X37">
        <v>0.90420069274499659</v>
      </c>
      <c r="Y37">
        <v>0.72213652319077948</v>
      </c>
      <c r="Z37">
        <v>0.7648787517870197</v>
      </c>
      <c r="AA37">
        <v>0.74616475875454769</v>
      </c>
      <c r="AB37">
        <v>0.73430910440376496</v>
      </c>
      <c r="AC37">
        <v>0.73922277101990774</v>
      </c>
      <c r="AD37">
        <v>0.76055588638237825</v>
      </c>
      <c r="AE37">
        <v>0.7617618784029262</v>
      </c>
      <c r="AF37">
        <v>0.77647391034462754</v>
      </c>
      <c r="AG37">
        <v>0.79016710350948138</v>
      </c>
      <c r="AH37">
        <v>0.8432063915515543</v>
      </c>
      <c r="AI37">
        <v>0.8034232372749619</v>
      </c>
      <c r="AJ37">
        <v>0.80540926061571316</v>
      </c>
      <c r="AK37">
        <v>0.81544121378239953</v>
      </c>
      <c r="AL37">
        <v>0.84727004486061308</v>
      </c>
      <c r="AM37">
        <v>0.8348403194841989</v>
      </c>
      <c r="AN37">
        <v>0.8442008319300377</v>
      </c>
      <c r="AO37">
        <v>0.85177621771894396</v>
      </c>
      <c r="AP37">
        <v>0.87170392167661515</v>
      </c>
      <c r="AQ37">
        <v>0.87119126097480837</v>
      </c>
      <c r="AR37">
        <v>0.88477021653214449</v>
      </c>
      <c r="AS37">
        <v>0.91378310650387928</v>
      </c>
      <c r="AT37">
        <v>0.96460849521985303</v>
      </c>
      <c r="AU37">
        <v>1.0013154340794927</v>
      </c>
      <c r="AV37">
        <v>-1</v>
      </c>
    </row>
    <row r="38" spans="1:48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0.10999999999999999</v>
      </c>
      <c r="G38">
        <v>12.377794798478895</v>
      </c>
      <c r="H38">
        <v>-0.40685238146215658</v>
      </c>
      <c r="I38">
        <v>0.13866982951717635</v>
      </c>
      <c r="J38">
        <v>6.7746576506937818E-6</v>
      </c>
      <c r="K38">
        <v>0.14628421541814288</v>
      </c>
      <c r="L38">
        <v>-9.0444106873623607E-3</v>
      </c>
      <c r="M38">
        <v>1.9568058882371517E-6</v>
      </c>
      <c r="N38">
        <v>6.9291985147628126E-4</v>
      </c>
      <c r="O38">
        <v>-9.9779111793238132E-2</v>
      </c>
      <c r="P38">
        <v>1.923465944667573E-3</v>
      </c>
      <c r="Q38">
        <v>0.32654587426269638</v>
      </c>
      <c r="R38">
        <v>-1.1404976423361702E-2</v>
      </c>
      <c r="S38">
        <v>-2.522142118464199E-2</v>
      </c>
      <c r="T38">
        <v>0.33599639646817886</v>
      </c>
      <c r="U38">
        <v>-1.1018562800272875E-2</v>
      </c>
      <c r="V38">
        <v>-7.8472030911152194E-2</v>
      </c>
      <c r="W38">
        <v>6.3444108699541882E-2</v>
      </c>
      <c r="X38">
        <v>-6.1642997748168719E-3</v>
      </c>
      <c r="Y38">
        <v>0.82802205676706631</v>
      </c>
      <c r="Z38">
        <v>2.8008965689602157</v>
      </c>
      <c r="AA38">
        <v>1.5315862653206993</v>
      </c>
      <c r="AB38">
        <v>3.9467317351527234</v>
      </c>
      <c r="AC38">
        <v>1.5401529245719969</v>
      </c>
      <c r="AD38">
        <v>4.8138406868406882</v>
      </c>
      <c r="AE38">
        <v>-3.7192183275635773</v>
      </c>
      <c r="AF38">
        <v>-1.3568887560269765</v>
      </c>
      <c r="AG38">
        <v>-1.8845022203372219</v>
      </c>
      <c r="AH38">
        <v>-1.5044314045485105</v>
      </c>
      <c r="AI38">
        <v>1.5874512771099456</v>
      </c>
      <c r="AJ38">
        <v>-7.3217730140900592</v>
      </c>
      <c r="AK38">
        <v>-8.0856119538450777</v>
      </c>
      <c r="AL38">
        <v>1.4886632561268625</v>
      </c>
      <c r="AM38">
        <v>-2.3698415962747252</v>
      </c>
      <c r="AN38">
        <v>0.47720917251247402</v>
      </c>
      <c r="AO38">
        <v>0.12869848148850938</v>
      </c>
      <c r="AP38">
        <v>1.2450594145722842</v>
      </c>
      <c r="AQ38">
        <v>-0.48655697716981772</v>
      </c>
      <c r="AR38">
        <v>1.1043331041029798</v>
      </c>
      <c r="AS38">
        <v>-6.3738468442727978</v>
      </c>
      <c r="AT38">
        <v>-0.88818156519665437</v>
      </c>
      <c r="AU38">
        <v>3.3219680948106332</v>
      </c>
      <c r="AV38">
        <v>-1</v>
      </c>
    </row>
    <row r="39" spans="1:48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0.10999999999999999</v>
      </c>
      <c r="G39">
        <v>12.377794798478895</v>
      </c>
      <c r="H39">
        <v>0.27088316530686701</v>
      </c>
      <c r="I39">
        <v>5.2272698049594156E-3</v>
      </c>
      <c r="J39">
        <v>1.5314429650583208E-5</v>
      </c>
      <c r="K39">
        <v>1.4067494468408714E-2</v>
      </c>
      <c r="L39">
        <v>2.6326660895646284E-3</v>
      </c>
      <c r="M39">
        <v>3.1943271720988478E-6</v>
      </c>
      <c r="N39">
        <v>1.7633095736763871E-4</v>
      </c>
      <c r="O39">
        <v>7.010997253719338E-2</v>
      </c>
      <c r="P39">
        <v>4.5511536648462273E-4</v>
      </c>
      <c r="Q39">
        <v>7.2630175853932888E-2</v>
      </c>
      <c r="R39">
        <v>5.5916841419112783E-3</v>
      </c>
      <c r="S39">
        <v>2.3395441963386045E-3</v>
      </c>
      <c r="T39">
        <v>4.523442989654522E-2</v>
      </c>
      <c r="U39">
        <v>2.0433858567337074E-3</v>
      </c>
      <c r="V39">
        <v>4.2283041205173344E-3</v>
      </c>
      <c r="W39">
        <v>2.3053316476224807E-3</v>
      </c>
      <c r="X39">
        <v>2.395064032031376E-2</v>
      </c>
      <c r="Y39">
        <v>0.74145532647205348</v>
      </c>
      <c r="Z39">
        <v>0.76308274325190684</v>
      </c>
      <c r="AA39">
        <v>0.7536899093652516</v>
      </c>
      <c r="AB39">
        <v>0.74767832461072281</v>
      </c>
      <c r="AC39">
        <v>0.7501757174344571</v>
      </c>
      <c r="AD39">
        <v>0.76092333038877724</v>
      </c>
      <c r="AE39">
        <v>0.76152637875734497</v>
      </c>
      <c r="AF39">
        <v>0.76884495338449277</v>
      </c>
      <c r="AG39">
        <v>0.77559465341378842</v>
      </c>
      <c r="AH39">
        <v>0.80120246909666504</v>
      </c>
      <c r="AI39">
        <v>0.78207342436443494</v>
      </c>
      <c r="AJ39">
        <v>0.78303945155829979</v>
      </c>
      <c r="AK39">
        <v>0.78790102035254028</v>
      </c>
      <c r="AL39">
        <v>0.80313076082447843</v>
      </c>
      <c r="AM39">
        <v>0.79721790090202527</v>
      </c>
      <c r="AN39">
        <v>0.80167478128537428</v>
      </c>
      <c r="AO39">
        <v>0.80526363857268879</v>
      </c>
      <c r="AP39">
        <v>0.81462893904082312</v>
      </c>
      <c r="AQ39">
        <v>0.81438935673858637</v>
      </c>
      <c r="AR39">
        <v>0.82071161827487749</v>
      </c>
      <c r="AS39">
        <v>0.83405923710238172</v>
      </c>
      <c r="AT39">
        <v>0.85694090785358756</v>
      </c>
      <c r="AU39">
        <v>0.87309356885693346</v>
      </c>
      <c r="AV39">
        <v>-1</v>
      </c>
    </row>
    <row r="40" spans="1:48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0.11999999999999998</v>
      </c>
      <c r="I40">
        <v>1.2438186871404473</v>
      </c>
      <c r="J40">
        <v>1.3804955488127713</v>
      </c>
      <c r="K40">
        <v>1.020881790744764</v>
      </c>
      <c r="L40">
        <v>1.4347947172473641</v>
      </c>
      <c r="M40">
        <v>1.5139933195360151</v>
      </c>
      <c r="N40">
        <v>0.97339319965430005</v>
      </c>
      <c r="O40">
        <v>0.97680290369594858</v>
      </c>
      <c r="P40">
        <v>0.98372495329911147</v>
      </c>
      <c r="Q40">
        <v>0.81616882834605708</v>
      </c>
      <c r="R40">
        <v>1.0357063928046917</v>
      </c>
      <c r="S40">
        <v>1.1898778173634645</v>
      </c>
      <c r="T40">
        <v>0.82183103370847699</v>
      </c>
      <c r="U40">
        <v>1.2312934607024593</v>
      </c>
      <c r="V40">
        <v>1.066066217017112</v>
      </c>
      <c r="W40">
        <v>1.0451913073287249</v>
      </c>
      <c r="X40">
        <v>0.83490218870976685</v>
      </c>
      <c r="Y40">
        <v>0.70761722580211428</v>
      </c>
      <c r="Z40">
        <v>0.74874053291683562</v>
      </c>
      <c r="AA40">
        <v>0.73099062205938714</v>
      </c>
      <c r="AB40">
        <v>0.72044241575270951</v>
      </c>
      <c r="AC40">
        <v>0.72569072810741098</v>
      </c>
      <c r="AD40">
        <v>0.74593339720111906</v>
      </c>
      <c r="AE40">
        <v>0.74724532785568676</v>
      </c>
      <c r="AF40">
        <v>0.7607404261699271</v>
      </c>
      <c r="AG40">
        <v>0.77352589398819938</v>
      </c>
      <c r="AH40">
        <v>0.82243251334481404</v>
      </c>
      <c r="AI40">
        <v>0.78522991866864345</v>
      </c>
      <c r="AJ40">
        <v>0.78671650993469855</v>
      </c>
      <c r="AK40">
        <v>0.79606825259094494</v>
      </c>
      <c r="AL40">
        <v>0.82538283325033746</v>
      </c>
      <c r="AM40">
        <v>0.81331309456944267</v>
      </c>
      <c r="AN40">
        <v>0.82151784048949195</v>
      </c>
      <c r="AO40">
        <v>0.82785437730836053</v>
      </c>
      <c r="AP40">
        <v>0.84532611535149083</v>
      </c>
      <c r="AQ40">
        <v>0.84418501638403531</v>
      </c>
      <c r="AR40">
        <v>0.85661425379705136</v>
      </c>
      <c r="AS40">
        <v>0.88230420463583303</v>
      </c>
      <c r="AT40">
        <v>0.92690847339428384</v>
      </c>
      <c r="AU40">
        <v>0.96134717677983661</v>
      </c>
      <c r="AV40">
        <v>-1</v>
      </c>
    </row>
    <row r="41" spans="1:48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0.11999999999999998</v>
      </c>
      <c r="G41">
        <v>12.389527506711008</v>
      </c>
      <c r="H41">
        <v>-0.37039973568842194</v>
      </c>
      <c r="I41">
        <v>0.13618652171352436</v>
      </c>
      <c r="J41">
        <v>4.6999100944593367E-6</v>
      </c>
      <c r="K41">
        <v>0.14588062152445702</v>
      </c>
      <c r="L41">
        <v>-8.6614242951990467E-3</v>
      </c>
      <c r="M41">
        <v>1.5719493875366805E-6</v>
      </c>
      <c r="N41">
        <v>7.1312867250743781E-4</v>
      </c>
      <c r="O41">
        <v>-8.9904061913012423E-2</v>
      </c>
      <c r="P41">
        <v>1.8723311809598503E-3</v>
      </c>
      <c r="Q41">
        <v>0.32498579868116156</v>
      </c>
      <c r="R41">
        <v>-1.1620060716886257E-2</v>
      </c>
      <c r="S41">
        <v>-2.4337996165244569E-2</v>
      </c>
      <c r="T41">
        <v>0.33122022890676467</v>
      </c>
      <c r="U41">
        <v>-1.0775456819863796E-2</v>
      </c>
      <c r="V41">
        <v>-7.7341468552439702E-2</v>
      </c>
      <c r="W41">
        <v>6.2771929891228359E-2</v>
      </c>
      <c r="X41">
        <v>-1.1094640965842378E-2</v>
      </c>
      <c r="Y41">
        <v>0.8481442813094161</v>
      </c>
      <c r="Z41">
        <v>2.8104917133737644</v>
      </c>
      <c r="AA41">
        <v>1.5706028935986291</v>
      </c>
      <c r="AB41">
        <v>3.9093167854773592</v>
      </c>
      <c r="AC41">
        <v>1.5821819958218992</v>
      </c>
      <c r="AD41">
        <v>4.7741050442222788</v>
      </c>
      <c r="AE41">
        <v>-3.6576876134708072</v>
      </c>
      <c r="AF41">
        <v>-1.2858747533163786</v>
      </c>
      <c r="AG41">
        <v>-1.8763046699469197</v>
      </c>
      <c r="AH41">
        <v>-1.5287975236829312</v>
      </c>
      <c r="AI41">
        <v>1.6238901954429916</v>
      </c>
      <c r="AJ41">
        <v>-7.2701905819166361</v>
      </c>
      <c r="AK41">
        <v>-7.9986733267546004</v>
      </c>
      <c r="AL41">
        <v>1.4644059966550216</v>
      </c>
      <c r="AM41">
        <v>-2.3364315224042</v>
      </c>
      <c r="AN41">
        <v>0.49060083652686337</v>
      </c>
      <c r="AO41">
        <v>0.126197913554223</v>
      </c>
      <c r="AP41">
        <v>1.2156003952922558</v>
      </c>
      <c r="AQ41">
        <v>-0.43358154058222226</v>
      </c>
      <c r="AR41">
        <v>1.1322166390582884</v>
      </c>
      <c r="AS41">
        <v>-6.2360203507976308</v>
      </c>
      <c r="AT41">
        <v>-0.77194904099721151</v>
      </c>
      <c r="AU41">
        <v>3.4036592596043174</v>
      </c>
      <c r="AV41">
        <v>-1</v>
      </c>
    </row>
    <row r="42" spans="1:48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0.11999999999999998</v>
      </c>
      <c r="G42">
        <v>12.389527506711008</v>
      </c>
      <c r="H42">
        <v>0.26831516177967785</v>
      </c>
      <c r="I42">
        <v>5.1043002367784258E-3</v>
      </c>
      <c r="J42">
        <v>1.4845966749743666E-5</v>
      </c>
      <c r="K42">
        <v>1.3857095279170837E-2</v>
      </c>
      <c r="L42">
        <v>2.5592474878599974E-3</v>
      </c>
      <c r="M42">
        <v>3.0662263586101014E-6</v>
      </c>
      <c r="N42">
        <v>1.7393451959151968E-4</v>
      </c>
      <c r="O42">
        <v>6.9143006891940001E-2</v>
      </c>
      <c r="P42">
        <v>4.4906556924019557E-4</v>
      </c>
      <c r="Q42">
        <v>7.2012949884427302E-2</v>
      </c>
      <c r="R42">
        <v>5.5113152784482264E-3</v>
      </c>
      <c r="S42">
        <v>2.2911945298958072E-3</v>
      </c>
      <c r="T42">
        <v>4.4841258560227727E-2</v>
      </c>
      <c r="U42">
        <v>1.9951006551304057E-3</v>
      </c>
      <c r="V42">
        <v>4.1569378137523341E-3</v>
      </c>
      <c r="W42">
        <v>2.2696128705539695E-3</v>
      </c>
      <c r="X42">
        <v>2.3036366345145852E-2</v>
      </c>
      <c r="Y42">
        <v>0.7346593292826662</v>
      </c>
      <c r="Z42">
        <v>0.75570530648880441</v>
      </c>
      <c r="AA42">
        <v>0.74669407013243272</v>
      </c>
      <c r="AB42">
        <v>0.74128708989438374</v>
      </c>
      <c r="AC42">
        <v>0.74398227160743635</v>
      </c>
      <c r="AD42">
        <v>0.75428735238672229</v>
      </c>
      <c r="AE42">
        <v>0.75495037268879883</v>
      </c>
      <c r="AF42">
        <v>0.76173699347684998</v>
      </c>
      <c r="AG42">
        <v>0.76811143027420969</v>
      </c>
      <c r="AH42">
        <v>0.79202143474355302</v>
      </c>
      <c r="AI42">
        <v>0.77390066353344678</v>
      </c>
      <c r="AJ42">
        <v>0.77463288854014056</v>
      </c>
      <c r="AK42">
        <v>0.779223339096354</v>
      </c>
      <c r="AL42">
        <v>0.79344077595739237</v>
      </c>
      <c r="AM42">
        <v>0.78761808919870568</v>
      </c>
      <c r="AN42">
        <v>0.79158088671672655</v>
      </c>
      <c r="AO42">
        <v>0.79462783602040965</v>
      </c>
      <c r="AP42">
        <v>0.80296930299890423</v>
      </c>
      <c r="AQ42">
        <v>0.80242715905569117</v>
      </c>
      <c r="AR42">
        <v>0.80831278495790848</v>
      </c>
      <c r="AS42">
        <v>0.82034393978639042</v>
      </c>
      <c r="AT42">
        <v>0.84082424472145545</v>
      </c>
      <c r="AU42">
        <v>0.85630193876527083</v>
      </c>
      <c r="AV42">
        <v>-1</v>
      </c>
    </row>
    <row r="43" spans="1:48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0.12999999999999998</v>
      </c>
      <c r="I43">
        <v>1.186082437137969</v>
      </c>
      <c r="J43">
        <v>1.2989064912149511</v>
      </c>
      <c r="K43">
        <v>0.98943487649173711</v>
      </c>
      <c r="L43">
        <v>1.3561916020520681</v>
      </c>
      <c r="M43">
        <v>1.3982959909527932</v>
      </c>
      <c r="N43">
        <v>0.94598950480959831</v>
      </c>
      <c r="O43">
        <v>0.94887748688863116</v>
      </c>
      <c r="P43">
        <v>0.95652429887941448</v>
      </c>
      <c r="Q43">
        <v>0.80099626407802937</v>
      </c>
      <c r="R43">
        <v>1.0048734922822822</v>
      </c>
      <c r="S43">
        <v>1.1405867198176067</v>
      </c>
      <c r="T43">
        <v>0.80625566314476138</v>
      </c>
      <c r="U43">
        <v>1.1737406765888805</v>
      </c>
      <c r="V43">
        <v>1.0295203164768916</v>
      </c>
      <c r="W43">
        <v>1.0120518338236644</v>
      </c>
      <c r="X43">
        <v>0.77539361621272729</v>
      </c>
      <c r="Y43">
        <v>0.69369430323773362</v>
      </c>
      <c r="Z43">
        <v>0.73322304203216615</v>
      </c>
      <c r="AA43">
        <v>0.71639450715256603</v>
      </c>
      <c r="AB43">
        <v>0.70704714232363619</v>
      </c>
      <c r="AC43">
        <v>0.7125799755104395</v>
      </c>
      <c r="AD43">
        <v>0.73179857450173957</v>
      </c>
      <c r="AE43">
        <v>0.73322799879185341</v>
      </c>
      <c r="AF43">
        <v>0.74564215597470651</v>
      </c>
      <c r="AG43">
        <v>0.75765034044693469</v>
      </c>
      <c r="AH43">
        <v>0.80278924399966001</v>
      </c>
      <c r="AI43">
        <v>0.76802402406065196</v>
      </c>
      <c r="AJ43">
        <v>0.76915943065386627</v>
      </c>
      <c r="AK43">
        <v>0.77792295481162166</v>
      </c>
      <c r="AL43">
        <v>0.8049676826481047</v>
      </c>
      <c r="AM43">
        <v>0.79332957485592337</v>
      </c>
      <c r="AN43">
        <v>0.80054891865112809</v>
      </c>
      <c r="AO43">
        <v>0.80584292581512773</v>
      </c>
      <c r="AP43">
        <v>0.82120697191060621</v>
      </c>
      <c r="AQ43">
        <v>0.81959576651135557</v>
      </c>
      <c r="AR43">
        <v>0.83099461352511472</v>
      </c>
      <c r="AS43">
        <v>0.85366642848503682</v>
      </c>
      <c r="AT43">
        <v>0.89291868100145677</v>
      </c>
      <c r="AU43">
        <v>0.92523769226011143</v>
      </c>
      <c r="AV43">
        <v>-1</v>
      </c>
    </row>
    <row r="44" spans="1:48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0.12999999999999998</v>
      </c>
      <c r="G44">
        <v>12.401447488114119</v>
      </c>
      <c r="H44">
        <v>-0.3361489224130379</v>
      </c>
      <c r="I44">
        <v>0.13383252418188266</v>
      </c>
      <c r="J44">
        <v>2.7731243906142204E-6</v>
      </c>
      <c r="K44">
        <v>0.14544884081365528</v>
      </c>
      <c r="L44">
        <v>-8.3076928832165539E-3</v>
      </c>
      <c r="M44">
        <v>1.2106384288717137E-6</v>
      </c>
      <c r="N44">
        <v>7.3201106119393498E-4</v>
      </c>
      <c r="O44">
        <v>-8.0459479317845001E-2</v>
      </c>
      <c r="P44">
        <v>1.823113799147839E-3</v>
      </c>
      <c r="Q44">
        <v>0.32344065829844371</v>
      </c>
      <c r="R44">
        <v>-1.1818307909019408E-2</v>
      </c>
      <c r="S44">
        <v>-2.350376214144443E-2</v>
      </c>
      <c r="T44">
        <v>0.32655332501422973</v>
      </c>
      <c r="U44">
        <v>-1.0548978079143208E-2</v>
      </c>
      <c r="V44">
        <v>-7.6253188589331763E-2</v>
      </c>
      <c r="W44">
        <v>6.2119144328866123E-2</v>
      </c>
      <c r="X44">
        <v>-1.5596103754230848E-2</v>
      </c>
      <c r="Y44">
        <v>0.86745503662665735</v>
      </c>
      <c r="Z44">
        <v>2.8196557871561501</v>
      </c>
      <c r="AA44">
        <v>1.6072659508648826</v>
      </c>
      <c r="AB44">
        <v>3.873659973447475</v>
      </c>
      <c r="AC44">
        <v>1.6211066689105751</v>
      </c>
      <c r="AD44">
        <v>4.7353285114255792</v>
      </c>
      <c r="AE44">
        <v>-3.5988300738246624</v>
      </c>
      <c r="AF44">
        <v>-1.2195409325922788</v>
      </c>
      <c r="AG44">
        <v>-1.8678598224184215</v>
      </c>
      <c r="AH44">
        <v>-1.5507604167594238</v>
      </c>
      <c r="AI44">
        <v>1.6567951252979838</v>
      </c>
      <c r="AJ44">
        <v>-7.220260038714307</v>
      </c>
      <c r="AK44">
        <v>-7.9156939826300485</v>
      </c>
      <c r="AL44">
        <v>1.4384852697617181</v>
      </c>
      <c r="AM44">
        <v>-2.3070396086180214</v>
      </c>
      <c r="AN44">
        <v>0.49993867491700739</v>
      </c>
      <c r="AO44">
        <v>0.12086017305632323</v>
      </c>
      <c r="AP44">
        <v>1.1843274862319537</v>
      </c>
      <c r="AQ44">
        <v>-0.38774062693280958</v>
      </c>
      <c r="AR44">
        <v>1.1539653985429918</v>
      </c>
      <c r="AS44">
        <v>-6.1080216676218182</v>
      </c>
      <c r="AT44">
        <v>-0.66707392690234557</v>
      </c>
      <c r="AU44">
        <v>3.4754966341652134</v>
      </c>
      <c r="AV44">
        <v>-1</v>
      </c>
    </row>
    <row r="45" spans="1:48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0.12999999999999998</v>
      </c>
      <c r="G45">
        <v>12.401447488114119</v>
      </c>
      <c r="H45">
        <v>0.2660111042508374</v>
      </c>
      <c r="I45">
        <v>4.9892210403085129E-3</v>
      </c>
      <c r="J45">
        <v>1.4414432747630703E-5</v>
      </c>
      <c r="K45">
        <v>1.3655126135767649E-2</v>
      </c>
      <c r="L45">
        <v>2.490551697431195E-3</v>
      </c>
      <c r="M45">
        <v>2.9495748665329991E-6</v>
      </c>
      <c r="N45">
        <v>1.7163364337556973E-4</v>
      </c>
      <c r="O45">
        <v>6.8213054479015475E-2</v>
      </c>
      <c r="P45">
        <v>4.4323959779102756E-4</v>
      </c>
      <c r="Q45">
        <v>7.1409086786605624E-2</v>
      </c>
      <c r="R45">
        <v>5.4338826711815306E-3</v>
      </c>
      <c r="S45">
        <v>2.2453940602994659E-3</v>
      </c>
      <c r="T45">
        <v>4.4457040511038944E-2</v>
      </c>
      <c r="U45">
        <v>1.9497895433818239E-3</v>
      </c>
      <c r="V45">
        <v>4.0889945554033764E-3</v>
      </c>
      <c r="W45">
        <v>2.2354908857404737E-3</v>
      </c>
      <c r="X45">
        <v>2.222157932277068E-2</v>
      </c>
      <c r="Y45">
        <v>0.72809575355840928</v>
      </c>
      <c r="Z45">
        <v>0.74855288134356912</v>
      </c>
      <c r="AA45">
        <v>0.73991282964713045</v>
      </c>
      <c r="AB45">
        <v>0.73506986681075215</v>
      </c>
      <c r="AC45">
        <v>0.73794032148884936</v>
      </c>
      <c r="AD45">
        <v>0.74782540307324097</v>
      </c>
      <c r="AE45">
        <v>0.74855541153579086</v>
      </c>
      <c r="AF45">
        <v>0.75486564575542758</v>
      </c>
      <c r="AG45">
        <v>0.76091973064688445</v>
      </c>
      <c r="AH45">
        <v>0.78325866246611675</v>
      </c>
      <c r="AI45">
        <v>0.76611124453313495</v>
      </c>
      <c r="AJ45">
        <v>0.76667732481446815</v>
      </c>
      <c r="AK45">
        <v>0.77103257638175493</v>
      </c>
      <c r="AL45">
        <v>0.78432066285234536</v>
      </c>
      <c r="AM45">
        <v>0.77863022200848186</v>
      </c>
      <c r="AN45">
        <v>0.78216498800652678</v>
      </c>
      <c r="AO45">
        <v>0.78474694381780563</v>
      </c>
      <c r="AP45">
        <v>0.79219253939009204</v>
      </c>
      <c r="AQ45">
        <v>0.79141501824069493</v>
      </c>
      <c r="AR45">
        <v>0.79689947094328262</v>
      </c>
      <c r="AS45">
        <v>0.80769712206080935</v>
      </c>
      <c r="AT45">
        <v>0.82605770930177957</v>
      </c>
      <c r="AU45">
        <v>0.8408743258377589</v>
      </c>
      <c r="AV45">
        <v>-1</v>
      </c>
    </row>
    <row r="46" spans="1:48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0.13999999999999999</v>
      </c>
      <c r="I46">
        <v>1.1330735542374577</v>
      </c>
      <c r="J46">
        <v>1.2255811689563236</v>
      </c>
      <c r="K46">
        <v>0.95963684881540723</v>
      </c>
      <c r="L46">
        <v>1.2844288435020836</v>
      </c>
      <c r="M46">
        <v>1.2964353103485897</v>
      </c>
      <c r="N46">
        <v>0.91996777179706579</v>
      </c>
      <c r="O46">
        <v>0.92233442956890233</v>
      </c>
      <c r="P46">
        <v>0.93062102517501166</v>
      </c>
      <c r="Q46">
        <v>0.78625778938869584</v>
      </c>
      <c r="R46">
        <v>0.97554422091068138</v>
      </c>
      <c r="S46">
        <v>1.094727014885003</v>
      </c>
      <c r="T46">
        <v>0.79114414157610502</v>
      </c>
      <c r="U46">
        <v>1.1208088458554217</v>
      </c>
      <c r="V46">
        <v>0.99520973117508993</v>
      </c>
      <c r="W46">
        <v>0.98079118777673491</v>
      </c>
      <c r="X46">
        <v>0.72382752900897007</v>
      </c>
      <c r="Y46">
        <v>0.68031253213461795</v>
      </c>
      <c r="Z46">
        <v>0.71828072183610592</v>
      </c>
      <c r="AA46">
        <v>0.70233659668832171</v>
      </c>
      <c r="AB46">
        <v>0.6940941426981061</v>
      </c>
      <c r="AC46">
        <v>0.69986733519501831</v>
      </c>
      <c r="AD46">
        <v>0.71812325293408308</v>
      </c>
      <c r="AE46">
        <v>0.7196753258440528</v>
      </c>
      <c r="AF46">
        <v>0.73112415328853242</v>
      </c>
      <c r="AG46">
        <v>0.74245790530351896</v>
      </c>
      <c r="AH46">
        <v>0.78415097725503624</v>
      </c>
      <c r="AI46">
        <v>0.75168540628182856</v>
      </c>
      <c r="AJ46">
        <v>0.75258002969515048</v>
      </c>
      <c r="AK46">
        <v>0.76082816799089603</v>
      </c>
      <c r="AL46">
        <v>0.78581269118436603</v>
      </c>
      <c r="AM46">
        <v>0.77465412352734486</v>
      </c>
      <c r="AN46">
        <v>0.78102717897370832</v>
      </c>
      <c r="AO46">
        <v>0.78543885866316321</v>
      </c>
      <c r="AP46">
        <v>0.798978925298933</v>
      </c>
      <c r="AQ46">
        <v>0.79701999436709181</v>
      </c>
      <c r="AR46">
        <v>0.80749166117246829</v>
      </c>
      <c r="AS46">
        <v>0.82742843859188153</v>
      </c>
      <c r="AT46">
        <v>0.86202987474032577</v>
      </c>
      <c r="AU46">
        <v>0.89238025572234525</v>
      </c>
      <c r="AV46">
        <v>-1</v>
      </c>
    </row>
    <row r="47" spans="1:48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0.13999999999999999</v>
      </c>
      <c r="G47">
        <v>12.413514410000783</v>
      </c>
      <c r="H47">
        <v>-0.30384145158015274</v>
      </c>
      <c r="I47">
        <v>0.13159627647630057</v>
      </c>
      <c r="J47">
        <v>9.7898878782528914E-7</v>
      </c>
      <c r="K47">
        <v>0.14499271211300879</v>
      </c>
      <c r="L47">
        <v>-7.9803495091621303E-3</v>
      </c>
      <c r="M47">
        <v>8.7127975926303166E-7</v>
      </c>
      <c r="N47">
        <v>7.4966264791933093E-4</v>
      </c>
      <c r="O47">
        <v>-7.141806648875304E-2</v>
      </c>
      <c r="P47">
        <v>1.7757145757604455E-3</v>
      </c>
      <c r="Q47">
        <v>0.32191014630246323</v>
      </c>
      <c r="R47">
        <v>-1.2001292912644231E-2</v>
      </c>
      <c r="S47">
        <v>-2.271476869249292E-2</v>
      </c>
      <c r="T47">
        <v>0.32199298528175258</v>
      </c>
      <c r="U47">
        <v>-1.0337302303045689E-2</v>
      </c>
      <c r="V47">
        <v>-7.5204853681358583E-2</v>
      </c>
      <c r="W47">
        <v>6.1484948867933722E-2</v>
      </c>
      <c r="X47">
        <v>-1.9726707481297484E-2</v>
      </c>
      <c r="Y47">
        <v>0.88593954578496481</v>
      </c>
      <c r="Z47">
        <v>2.8283334108035292</v>
      </c>
      <c r="AA47">
        <v>1.641698337432077</v>
      </c>
      <c r="AB47">
        <v>3.8395889673960797</v>
      </c>
      <c r="AC47">
        <v>1.6572176493478681</v>
      </c>
      <c r="AD47">
        <v>4.6975033267540134</v>
      </c>
      <c r="AE47">
        <v>-3.5423858141875257</v>
      </c>
      <c r="AF47">
        <v>-1.1574082953642022</v>
      </c>
      <c r="AG47">
        <v>-1.8591103980743013</v>
      </c>
      <c r="AH47">
        <v>-1.5704228991875835</v>
      </c>
      <c r="AI47">
        <v>1.6865808118888568</v>
      </c>
      <c r="AJ47">
        <v>-7.1717143194484292</v>
      </c>
      <c r="AK47">
        <v>-7.8361817166027432</v>
      </c>
      <c r="AL47">
        <v>1.4113739567234396</v>
      </c>
      <c r="AM47">
        <v>-2.2810076557260071</v>
      </c>
      <c r="AN47">
        <v>0.50592854399990728</v>
      </c>
      <c r="AO47">
        <v>0.11330255022404918</v>
      </c>
      <c r="AP47">
        <v>1.1518234652403176</v>
      </c>
      <c r="AQ47">
        <v>-0.34797868420668693</v>
      </c>
      <c r="AR47">
        <v>1.1705664194047423</v>
      </c>
      <c r="AS47">
        <v>-5.9886477632387685</v>
      </c>
      <c r="AT47">
        <v>-0.57209454698881601</v>
      </c>
      <c r="AU47">
        <v>3.5387554882518626</v>
      </c>
      <c r="AV47">
        <v>-1</v>
      </c>
    </row>
    <row r="48" spans="1:48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0.13999999999999999</v>
      </c>
      <c r="G48">
        <v>12.413514410000783</v>
      </c>
      <c r="H48">
        <v>0.26392681720300409</v>
      </c>
      <c r="I48">
        <v>4.8812014688145852E-3</v>
      </c>
      <c r="J48">
        <v>1.4015287996930688E-5</v>
      </c>
      <c r="K48">
        <v>1.3461019111890729E-2</v>
      </c>
      <c r="L48">
        <v>2.4261208741798803E-3</v>
      </c>
      <c r="M48">
        <v>2.8428743650338292E-6</v>
      </c>
      <c r="N48">
        <v>1.6942127404813887E-4</v>
      </c>
      <c r="O48">
        <v>6.7317659814224121E-2</v>
      </c>
      <c r="P48">
        <v>4.3762220772145769E-4</v>
      </c>
      <c r="Q48">
        <v>7.0817907206091643E-2</v>
      </c>
      <c r="R48">
        <v>5.3592055698487512E-3</v>
      </c>
      <c r="S48">
        <v>2.2019310008750924E-3</v>
      </c>
      <c r="T48">
        <v>4.4081294714397201E-2</v>
      </c>
      <c r="U48">
        <v>1.9071717635318942E-3</v>
      </c>
      <c r="V48">
        <v>4.0241925489287412E-3</v>
      </c>
      <c r="W48">
        <v>2.2028360595974881E-3</v>
      </c>
      <c r="X48">
        <v>2.1490856950358739E-2</v>
      </c>
      <c r="Y48">
        <v>0.72174044628507017</v>
      </c>
      <c r="Z48">
        <v>0.74160715874258087</v>
      </c>
      <c r="AA48">
        <v>0.73333000940195048</v>
      </c>
      <c r="AB48">
        <v>0.72901421712874781</v>
      </c>
      <c r="AC48">
        <v>0.73203976057672493</v>
      </c>
      <c r="AD48">
        <v>0.74152586290475364</v>
      </c>
      <c r="AE48">
        <v>0.74232675677066084</v>
      </c>
      <c r="AF48">
        <v>0.74820804556365161</v>
      </c>
      <c r="AG48">
        <v>0.75398503489062219</v>
      </c>
      <c r="AH48">
        <v>0.7748660840650986</v>
      </c>
      <c r="AI48">
        <v>0.75865594869777253</v>
      </c>
      <c r="AJ48">
        <v>0.75910727417619284</v>
      </c>
      <c r="AK48">
        <v>0.76325577629203734</v>
      </c>
      <c r="AL48">
        <v>0.77568666860495195</v>
      </c>
      <c r="AM48">
        <v>0.77015958837614062</v>
      </c>
      <c r="AN48">
        <v>0.77332113872374331</v>
      </c>
      <c r="AO48">
        <v>0.77550213900780562</v>
      </c>
      <c r="AP48">
        <v>0.78215796137012983</v>
      </c>
      <c r="AQ48">
        <v>0.78119852822119518</v>
      </c>
      <c r="AR48">
        <v>0.78631367970364496</v>
      </c>
      <c r="AS48">
        <v>0.79596144160964633</v>
      </c>
      <c r="AT48">
        <v>0.81243376917120469</v>
      </c>
      <c r="AU48">
        <v>0.82661215017327172</v>
      </c>
      <c r="AV48">
        <v>-1</v>
      </c>
    </row>
    <row r="49" spans="1:48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I49">
        <v>1.0842351768217986</v>
      </c>
      <c r="J49">
        <v>1.1593547092790679</v>
      </c>
      <c r="K49">
        <v>0.93136517151076925</v>
      </c>
      <c r="L49">
        <v>1.218708804838305</v>
      </c>
      <c r="M49">
        <v>1.2062325146794686</v>
      </c>
      <c r="N49">
        <v>0.89522190164512949</v>
      </c>
      <c r="O49">
        <v>0.89707496895747163</v>
      </c>
      <c r="P49">
        <v>0.90592304068447316</v>
      </c>
      <c r="Q49">
        <v>0.7719357871965894</v>
      </c>
      <c r="R49">
        <v>0.94761650604610825</v>
      </c>
      <c r="S49">
        <v>1.0519679413159995</v>
      </c>
      <c r="T49">
        <v>0.77647611910487491</v>
      </c>
      <c r="U49">
        <v>1.0719866648609433</v>
      </c>
      <c r="V49">
        <v>0.9629334312597353</v>
      </c>
      <c r="W49">
        <v>0.951248023493388</v>
      </c>
      <c r="X49">
        <v>0.67877815526612773</v>
      </c>
      <c r="Y49">
        <v>0.66742629053081637</v>
      </c>
      <c r="Z49">
        <v>0.7038744096882199</v>
      </c>
      <c r="AA49">
        <v>0.6887816151602959</v>
      </c>
      <c r="AB49">
        <v>0.68155733811515529</v>
      </c>
      <c r="AC49">
        <v>0.68753197610243544</v>
      </c>
      <c r="AD49">
        <v>0.70488210808201135</v>
      </c>
      <c r="AE49">
        <v>0.70655763388592197</v>
      </c>
      <c r="AF49">
        <v>0.71714032124436711</v>
      </c>
      <c r="AG49">
        <v>0.72788173782238486</v>
      </c>
      <c r="AH49">
        <v>0.76641464504172263</v>
      </c>
      <c r="AI49">
        <v>0.73611737874223582</v>
      </c>
      <c r="AJ49">
        <v>0.73685365471410247</v>
      </c>
      <c r="AK49">
        <v>0.74464491007061784</v>
      </c>
      <c r="AL49">
        <v>0.76775101874918472</v>
      </c>
      <c r="AM49">
        <v>0.7571022755983996</v>
      </c>
      <c r="AN49">
        <v>0.76274378656751607</v>
      </c>
      <c r="AO49">
        <v>0.7664050583174602</v>
      </c>
      <c r="AP49">
        <v>0.77835503486738744</v>
      </c>
      <c r="AQ49">
        <v>0.77614358283365059</v>
      </c>
      <c r="AR49">
        <v>0.78577778223764261</v>
      </c>
      <c r="AS49">
        <v>0.80323952541052679</v>
      </c>
      <c r="AT49">
        <v>0.83376425893661665</v>
      </c>
      <c r="AU49">
        <v>0.8622923518658252</v>
      </c>
      <c r="AV49">
        <v>-1</v>
      </c>
    </row>
    <row r="50" spans="1:48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G50">
        <v>12.425694548449915</v>
      </c>
      <c r="H50">
        <v>-0.27326448983090473</v>
      </c>
      <c r="I50">
        <v>0.12946768777464537</v>
      </c>
      <c r="J50">
        <v>-6.9560124346744987E-7</v>
      </c>
      <c r="K50">
        <v>0.14451560269189637</v>
      </c>
      <c r="L50">
        <v>-7.6768598588453996E-3</v>
      </c>
      <c r="M50">
        <v>5.5232542048892825E-7</v>
      </c>
      <c r="N50">
        <v>7.6617061325732572E-4</v>
      </c>
      <c r="O50">
        <v>-6.2755195260814356E-2</v>
      </c>
      <c r="P50">
        <v>1.7300401438367886E-3</v>
      </c>
      <c r="Q50">
        <v>0.32039387949235215</v>
      </c>
      <c r="R50">
        <v>-1.2170388609855684E-2</v>
      </c>
      <c r="S50">
        <v>-2.1967487121433222E-2</v>
      </c>
      <c r="T50">
        <v>0.31753640505722175</v>
      </c>
      <c r="U50">
        <v>-1.0138860133072324E-2</v>
      </c>
      <c r="V50">
        <v>-7.4194256018275825E-2</v>
      </c>
      <c r="W50">
        <v>6.0868550958079609E-2</v>
      </c>
      <c r="X50">
        <v>-2.35339573715862E-2</v>
      </c>
      <c r="Y50">
        <v>0.90360119484552004</v>
      </c>
      <c r="Z50">
        <v>2.8364914938785835</v>
      </c>
      <c r="AA50">
        <v>1.6740222156748816</v>
      </c>
      <c r="AB50">
        <v>3.8069549530619597</v>
      </c>
      <c r="AC50">
        <v>1.6907683693487048</v>
      </c>
      <c r="AD50">
        <v>4.6606128000166827</v>
      </c>
      <c r="AE50">
        <v>-3.4881357695999293</v>
      </c>
      <c r="AF50">
        <v>-1.099067386991941</v>
      </c>
      <c r="AG50">
        <v>-1.8500277028368168</v>
      </c>
      <c r="AH50">
        <v>-1.5879042561923455</v>
      </c>
      <c r="AI50">
        <v>1.7135930120181997</v>
      </c>
      <c r="AJ50">
        <v>-7.1243490544964567</v>
      </c>
      <c r="AK50">
        <v>-7.7597373514305898</v>
      </c>
      <c r="AL50">
        <v>1.3834409247013657</v>
      </c>
      <c r="AM50">
        <v>-2.257804247922667</v>
      </c>
      <c r="AN50">
        <v>0.50914018490225754</v>
      </c>
      <c r="AO50">
        <v>0.10401189306927278</v>
      </c>
      <c r="AP50">
        <v>1.1185370108303085</v>
      </c>
      <c r="AQ50">
        <v>-0.31342961276223841</v>
      </c>
      <c r="AR50">
        <v>1.1828235659762278</v>
      </c>
      <c r="AS50">
        <v>-5.876895871358145</v>
      </c>
      <c r="AT50">
        <v>-0.48579445882460109</v>
      </c>
      <c r="AU50">
        <v>3.5944977787917223</v>
      </c>
      <c r="AV50">
        <v>-1</v>
      </c>
    </row>
    <row r="51" spans="1:48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G51">
        <v>12.425694548449915</v>
      </c>
      <c r="H51">
        <v>0.26202758322158604</v>
      </c>
      <c r="I51">
        <v>4.7795317296482794E-3</v>
      </c>
      <c r="J51">
        <v>1.3644733969752436E-5</v>
      </c>
      <c r="K51">
        <v>1.3274262461311566E-2</v>
      </c>
      <c r="L51">
        <v>2.365556387966357E-3</v>
      </c>
      <c r="M51">
        <v>2.7448819920808159E-6</v>
      </c>
      <c r="N51">
        <v>1.6729112691268963E-4</v>
      </c>
      <c r="O51">
        <v>6.6454606366984276E-2</v>
      </c>
      <c r="P51">
        <v>4.3219973483741376E-4</v>
      </c>
      <c r="Q51">
        <v>7.0238805368810164E-2</v>
      </c>
      <c r="R51">
        <v>5.2871199698796287E-3</v>
      </c>
      <c r="S51">
        <v>2.1606178585006791E-3</v>
      </c>
      <c r="T51">
        <v>4.3713593150924566E-2</v>
      </c>
      <c r="U51">
        <v>1.8670014079420786E-3</v>
      </c>
      <c r="V51">
        <v>3.9622830703105764E-3</v>
      </c>
      <c r="W51">
        <v>2.1715343521823598E-3</v>
      </c>
      <c r="X51">
        <v>2.0831763409006929E-2</v>
      </c>
      <c r="Y51">
        <v>0.71557372250704976</v>
      </c>
      <c r="Z51">
        <v>0.73485273859873013</v>
      </c>
      <c r="AA51">
        <v>0.72693152296697339</v>
      </c>
      <c r="AB51">
        <v>0.72310926820144561</v>
      </c>
      <c r="AC51">
        <v>0.72627179686484333</v>
      </c>
      <c r="AD51">
        <v>0.73537857464764556</v>
      </c>
      <c r="AE51">
        <v>0.73625206428547296</v>
      </c>
      <c r="AF51">
        <v>0.74174529406972711</v>
      </c>
      <c r="AG51">
        <v>0.74727962407816095</v>
      </c>
      <c r="AH51">
        <v>0.76680445323210389</v>
      </c>
      <c r="AI51">
        <v>0.75149529249893043</v>
      </c>
      <c r="AJ51">
        <v>0.75187102716786969</v>
      </c>
      <c r="AK51">
        <v>0.75583559683172385</v>
      </c>
      <c r="AL51">
        <v>0.76747268876554686</v>
      </c>
      <c r="AM51">
        <v>0.76213166267590482</v>
      </c>
      <c r="AN51">
        <v>0.76496588630663198</v>
      </c>
      <c r="AO51">
        <v>0.76679965741701084</v>
      </c>
      <c r="AP51">
        <v>0.77275459909165312</v>
      </c>
      <c r="AQ51">
        <v>0.77165604816470013</v>
      </c>
      <c r="AR51">
        <v>0.77643052559478509</v>
      </c>
      <c r="AS51">
        <v>0.78501013604542302</v>
      </c>
      <c r="AT51">
        <v>0.7997870467434417</v>
      </c>
      <c r="AU51">
        <v>0.8133547288724835</v>
      </c>
      <c r="AV51">
        <v>-1</v>
      </c>
    </row>
    <row r="52" spans="1:48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I52">
        <v>1.0390957878343876</v>
      </c>
      <c r="J52">
        <v>1.0992692845747436</v>
      </c>
      <c r="K52">
        <v>0.90450921107619198</v>
      </c>
      <c r="L52">
        <v>1.1583495452438717</v>
      </c>
      <c r="M52">
        <v>1.1259287195698662</v>
      </c>
      <c r="N52">
        <v>0.8716569262262982</v>
      </c>
      <c r="O52">
        <v>0.87300961427921842</v>
      </c>
      <c r="P52">
        <v>0.88234717603822854</v>
      </c>
      <c r="Q52">
        <v>0.75801368764502997</v>
      </c>
      <c r="R52">
        <v>0.92099726175181185</v>
      </c>
      <c r="S52">
        <v>1.0120194130266018</v>
      </c>
      <c r="T52">
        <v>0.76223261371986284</v>
      </c>
      <c r="U52">
        <v>1.0268335882916879</v>
      </c>
      <c r="V52">
        <v>0.932514374028242</v>
      </c>
      <c r="W52">
        <v>0.92327998472346695</v>
      </c>
      <c r="X52">
        <v>0.63913033075309156</v>
      </c>
      <c r="Y52">
        <v>0.65499724623250388</v>
      </c>
      <c r="Z52">
        <v>0.68996994514945398</v>
      </c>
      <c r="AA52">
        <v>0.6756980753679751</v>
      </c>
      <c r="AB52">
        <v>0.66941325128093332</v>
      </c>
      <c r="AC52">
        <v>0.67555503512895954</v>
      </c>
      <c r="AD52">
        <v>0.69205220162885261</v>
      </c>
      <c r="AE52">
        <v>0.69384905269029595</v>
      </c>
      <c r="AF52">
        <v>0.7036513823638707</v>
      </c>
      <c r="AG52">
        <v>0.71386675714667525</v>
      </c>
      <c r="AH52">
        <v>0.74949438913257072</v>
      </c>
      <c r="AI52">
        <v>0.72124088189525737</v>
      </c>
      <c r="AJ52">
        <v>0.7218803868373519</v>
      </c>
      <c r="AK52">
        <v>0.72926239911461321</v>
      </c>
      <c r="AL52">
        <v>0.75064919754510107</v>
      </c>
      <c r="AM52">
        <v>0.74052742228967816</v>
      </c>
      <c r="AN52">
        <v>0.74553288986995037</v>
      </c>
      <c r="AO52">
        <v>0.74855325756598123</v>
      </c>
      <c r="AP52">
        <v>0.75910802702420888</v>
      </c>
      <c r="AQ52">
        <v>0.75671848933625296</v>
      </c>
      <c r="AR52">
        <v>0.76559358227679308</v>
      </c>
      <c r="AS52">
        <v>0.78081738765717412</v>
      </c>
      <c r="AT52">
        <v>0.80774174799897092</v>
      </c>
      <c r="AU52">
        <v>0.83458544246105359</v>
      </c>
      <c r="AV52">
        <v>-1</v>
      </c>
    </row>
    <row r="53" spans="1:48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G53">
        <v>12.437959590308461</v>
      </c>
      <c r="H53">
        <v>-0.24424069214654492</v>
      </c>
      <c r="I53">
        <v>0.12743789439979858</v>
      </c>
      <c r="J53">
        <v>-2.2619622680093517E-6</v>
      </c>
      <c r="K53">
        <v>0.14402046743687155</v>
      </c>
      <c r="L53">
        <v>-7.3949802571118559E-3</v>
      </c>
      <c r="M53">
        <v>2.5230387614107385E-7</v>
      </c>
      <c r="N53">
        <v>7.8161460272100183E-4</v>
      </c>
      <c r="O53">
        <v>-5.4448522189901101E-2</v>
      </c>
      <c r="P53">
        <v>1.6860027107598488E-3</v>
      </c>
      <c r="Q53">
        <v>0.3188914409330601</v>
      </c>
      <c r="R53">
        <v>-1.2326799837098914E-2</v>
      </c>
      <c r="S53">
        <v>-2.125875333546115E-2</v>
      </c>
      <c r="T53">
        <v>0.31318073276307451</v>
      </c>
      <c r="U53">
        <v>-9.9522949862588111E-3</v>
      </c>
      <c r="V53">
        <v>-7.3219319704721189E-2</v>
      </c>
      <c r="W53">
        <v>6.0269179050152839E-2</v>
      </c>
      <c r="X53">
        <v>-2.7057165758699975E-2</v>
      </c>
      <c r="Y53">
        <v>0.92045531877064779</v>
      </c>
      <c r="Z53">
        <v>2.8441128723518738</v>
      </c>
      <c r="AA53">
        <v>1.7043567520913518</v>
      </c>
      <c r="AB53">
        <v>3.7756286563557806</v>
      </c>
      <c r="AC53">
        <v>1.7219811789392401</v>
      </c>
      <c r="AD53">
        <v>4.6246343307730404</v>
      </c>
      <c r="AE53">
        <v>-3.4358933051239742</v>
      </c>
      <c r="AF53">
        <v>-1.0441651323241299</v>
      </c>
      <c r="AG53">
        <v>-1.8406024918285044</v>
      </c>
      <c r="AH53">
        <v>-1.6033316233513939</v>
      </c>
      <c r="AI53">
        <v>1.7381234805495471</v>
      </c>
      <c r="AJ53">
        <v>-7.0780063141305565</v>
      </c>
      <c r="AK53">
        <v>-7.6860332443530339</v>
      </c>
      <c r="AL53">
        <v>1.3549756354173803</v>
      </c>
      <c r="AM53">
        <v>-2.2369963293551964</v>
      </c>
      <c r="AN53">
        <v>0.51003762564371002</v>
      </c>
      <c r="AO53">
        <v>9.3375107489503825E-2</v>
      </c>
      <c r="AP53">
        <v>1.0848151442438319</v>
      </c>
      <c r="AQ53">
        <v>-0.2833761119354008</v>
      </c>
      <c r="AR53">
        <v>1.1913975160129251</v>
      </c>
      <c r="AS53">
        <v>-5.7719222746641048</v>
      </c>
      <c r="AT53">
        <v>-0.4071516535890029</v>
      </c>
      <c r="AU53">
        <v>3.6436163448998848</v>
      </c>
      <c r="AV53">
        <v>-1</v>
      </c>
    </row>
    <row r="54" spans="1:48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G54">
        <v>12.437959590308461</v>
      </c>
      <c r="H54">
        <v>0.26028576966371203</v>
      </c>
      <c r="I54">
        <v>4.6836007037641325E-3</v>
      </c>
      <c r="J54">
        <v>1.3299564563053756E-5</v>
      </c>
      <c r="K54">
        <v>1.30943929216315E-2</v>
      </c>
      <c r="L54">
        <v>2.3085092267675651E-3</v>
      </c>
      <c r="M54">
        <v>2.6545571460938662E-6</v>
      </c>
      <c r="N54">
        <v>1.652375770426638E-4</v>
      </c>
      <c r="O54">
        <v>6.5621885057738125E-2</v>
      </c>
      <c r="P54">
        <v>4.2695987384439667E-4</v>
      </c>
      <c r="Q54">
        <v>6.9671236879028042E-2</v>
      </c>
      <c r="R54">
        <v>5.2174764102072028E-3</v>
      </c>
      <c r="S54">
        <v>2.1212878217405267E-3</v>
      </c>
      <c r="T54">
        <v>4.3353552033017329E-2</v>
      </c>
      <c r="U54">
        <v>1.8290621182429391E-3</v>
      </c>
      <c r="V54">
        <v>3.9030453897956245E-3</v>
      </c>
      <c r="W54">
        <v>2.1414848126395459E-3</v>
      </c>
      <c r="X54">
        <v>2.0234165039127901E-2</v>
      </c>
      <c r="Y54">
        <v>0.70957929405601139</v>
      </c>
      <c r="Z54">
        <v>0.72827647872860046</v>
      </c>
      <c r="AA54">
        <v>0.72070500477334087</v>
      </c>
      <c r="AB54">
        <v>0.71734545255627924</v>
      </c>
      <c r="AC54">
        <v>0.7206287168007135</v>
      </c>
      <c r="AD54">
        <v>0.72937458164061297</v>
      </c>
      <c r="AE54">
        <v>0.73032084544245279</v>
      </c>
      <c r="AF54">
        <v>0.73546154471709568</v>
      </c>
      <c r="AG54">
        <v>0.74078090015431497</v>
      </c>
      <c r="AH54">
        <v>0.75904127054501147</v>
      </c>
      <c r="AI54">
        <v>0.74459714187161574</v>
      </c>
      <c r="AJ54">
        <v>0.74492717588538104</v>
      </c>
      <c r="AK54">
        <v>0.74872633334401484</v>
      </c>
      <c r="AL54">
        <v>0.75962580451546069</v>
      </c>
      <c r="AM54">
        <v>0.75448701478554958</v>
      </c>
      <c r="AN54">
        <v>0.7570326328842355</v>
      </c>
      <c r="AO54">
        <v>0.75856456110993886</v>
      </c>
      <c r="AP54">
        <v>0.76389380652447991</v>
      </c>
      <c r="AQ54">
        <v>0.76269055763720051</v>
      </c>
      <c r="AR54">
        <v>0.76715008782785621</v>
      </c>
      <c r="AS54">
        <v>0.7747399208779745</v>
      </c>
      <c r="AT54">
        <v>0.78798411374912758</v>
      </c>
      <c r="AU54">
        <v>0.8009706445252055</v>
      </c>
      <c r="AV54">
        <v>-1</v>
      </c>
    </row>
    <row r="55" spans="1:48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I55">
        <v>0.99725319601882534</v>
      </c>
      <c r="J55">
        <v>1.04453024436025</v>
      </c>
      <c r="K55">
        <v>0.87896877438799659</v>
      </c>
      <c r="L55">
        <v>1.1027648174324809</v>
      </c>
      <c r="M55">
        <v>1.0540900731668263</v>
      </c>
      <c r="N55">
        <v>0.84918752573688439</v>
      </c>
      <c r="O55">
        <v>0.85005705744560156</v>
      </c>
      <c r="P55">
        <v>0.85981807212032202</v>
      </c>
      <c r="Q55">
        <v>0.74447586680845279</v>
      </c>
      <c r="R55">
        <v>0.89560139040950404</v>
      </c>
      <c r="S55">
        <v>0.97462590682876737</v>
      </c>
      <c r="T55">
        <v>0.74839586188345242</v>
      </c>
      <c r="U55">
        <v>0.98496820940129537</v>
      </c>
      <c r="V55">
        <v>0.90379591941466375</v>
      </c>
      <c r="W55">
        <v>0.89676082802594737</v>
      </c>
      <c r="X55">
        <v>0.60400122603397133</v>
      </c>
      <c r="Y55">
        <v>0.64299270588214408</v>
      </c>
      <c r="Z55">
        <v>0.6765371614460578</v>
      </c>
      <c r="AA55">
        <v>0.66305768906199192</v>
      </c>
      <c r="AB55">
        <v>0.65764063217478619</v>
      </c>
      <c r="AC55">
        <v>0.66391931935269854</v>
      </c>
      <c r="AD55">
        <v>0.6796126269552365</v>
      </c>
      <c r="AE55">
        <v>0.68152673392251961</v>
      </c>
      <c r="AF55">
        <v>0.69062341416677075</v>
      </c>
      <c r="AG55">
        <v>0.70036687267222431</v>
      </c>
      <c r="AH55">
        <v>0.73331772648609694</v>
      </c>
      <c r="AI55">
        <v>0.70699033139070766</v>
      </c>
      <c r="AJ55">
        <v>0.70757896077792304</v>
      </c>
      <c r="AK55">
        <v>0.71459103103826371</v>
      </c>
      <c r="AL55">
        <v>0.73439888997514868</v>
      </c>
      <c r="AM55">
        <v>0.72481141241763669</v>
      </c>
      <c r="AN55">
        <v>0.72926097169242465</v>
      </c>
      <c r="AO55">
        <v>0.73173198182644061</v>
      </c>
      <c r="AP55">
        <v>0.74105548916890707</v>
      </c>
      <c r="AQ55">
        <v>0.73854627675568252</v>
      </c>
      <c r="AR55">
        <v>0.74673103215398684</v>
      </c>
      <c r="AS55">
        <v>0.75993212966380108</v>
      </c>
      <c r="AT55">
        <v>0.78365605983031428</v>
      </c>
      <c r="AU55">
        <v>0.80894311994184687</v>
      </c>
      <c r="AV55">
        <v>-1</v>
      </c>
    </row>
    <row r="56" spans="1:48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G56">
        <v>12.450285682036606</v>
      </c>
      <c r="H56">
        <v>-0.21662067532114077</v>
      </c>
      <c r="I56">
        <v>0.12549906640214614</v>
      </c>
      <c r="J56">
        <v>-3.729942921431893E-6</v>
      </c>
      <c r="K56">
        <v>0.1435099012400792</v>
      </c>
      <c r="L56">
        <v>-7.1327206798086872E-3</v>
      </c>
      <c r="M56">
        <v>-3.0164746772458225E-8</v>
      </c>
      <c r="N56">
        <v>7.9606751693559494E-4</v>
      </c>
      <c r="O56">
        <v>-4.6477678070005246E-2</v>
      </c>
      <c r="P56">
        <v>1.6435197681784856E-3</v>
      </c>
      <c r="Q56">
        <v>0.31740240676843817</v>
      </c>
      <c r="R56">
        <v>-1.2471590300377313E-2</v>
      </c>
      <c r="S56">
        <v>-2.0585720285272117E-2</v>
      </c>
      <c r="T56">
        <v>0.30892311087354035</v>
      </c>
      <c r="U56">
        <v>-9.7764288894799621E-3</v>
      </c>
      <c r="V56">
        <v>-7.2278098734554416E-2</v>
      </c>
      <c r="W56">
        <v>5.9686088939902682E-2</v>
      </c>
      <c r="X56">
        <v>-3.0329179460493405E-2</v>
      </c>
      <c r="Y56">
        <v>0.93652494243762774</v>
      </c>
      <c r="Z56">
        <v>2.8511917724258233</v>
      </c>
      <c r="AA56">
        <v>1.7328167345692742</v>
      </c>
      <c r="AB56">
        <v>3.7454971642430177</v>
      </c>
      <c r="AC56">
        <v>1.7510522727082474</v>
      </c>
      <c r="AD56">
        <v>4.5895415400229451</v>
      </c>
      <c r="AE56">
        <v>-3.3854978804252478</v>
      </c>
      <c r="AF56">
        <v>-0.99239471859324568</v>
      </c>
      <c r="AG56">
        <v>-1.8308386363667706</v>
      </c>
      <c r="AH56">
        <v>-1.6168343378694023</v>
      </c>
      <c r="AI56">
        <v>1.7604210562378972</v>
      </c>
      <c r="AJ56">
        <v>-7.0325629420330431</v>
      </c>
      <c r="AK56">
        <v>-7.6147974806930581</v>
      </c>
      <c r="AL56">
        <v>1.3262062770823295</v>
      </c>
      <c r="AM56">
        <v>-2.218228057346546</v>
      </c>
      <c r="AN56">
        <v>0.50900182233058267</v>
      </c>
      <c r="AO56">
        <v>8.1701681985261398E-2</v>
      </c>
      <c r="AP56">
        <v>1.0509270411803466</v>
      </c>
      <c r="AQ56">
        <v>-0.25721915300271986</v>
      </c>
      <c r="AR56">
        <v>1.1968356943894238</v>
      </c>
      <c r="AS56">
        <v>-5.6730110575208421</v>
      </c>
      <c r="AT56">
        <v>-0.33530016488407011</v>
      </c>
      <c r="AU56">
        <v>3.6868683072488739</v>
      </c>
      <c r="AV56">
        <v>-1</v>
      </c>
    </row>
    <row r="57" spans="1:48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G57">
        <v>12.450285682036606</v>
      </c>
      <c r="H57">
        <v>0.25867912660716702</v>
      </c>
      <c r="I57">
        <v>4.592878577997922E-3</v>
      </c>
      <c r="J57">
        <v>1.2977052467122823E-5</v>
      </c>
      <c r="K57">
        <v>1.2920989406337003E-2</v>
      </c>
      <c r="L57">
        <v>2.2546722761703632E-3</v>
      </c>
      <c r="M57">
        <v>2.5710212580963321E-6</v>
      </c>
      <c r="N57">
        <v>1.6325556850752728E-4</v>
      </c>
      <c r="O57">
        <v>6.4817668075273907E-2</v>
      </c>
      <c r="P57">
        <v>4.2189149582638009E-4</v>
      </c>
      <c r="Q57">
        <v>6.9114709039723568E-2</v>
      </c>
      <c r="R57">
        <v>5.1501381570573561E-3</v>
      </c>
      <c r="S57">
        <v>2.0837918155524552E-3</v>
      </c>
      <c r="T57">
        <v>4.3000824841989728E-2</v>
      </c>
      <c r="U57">
        <v>1.7931627316317414E-3</v>
      </c>
      <c r="V57">
        <v>3.8462826671827374E-3</v>
      </c>
      <c r="W57">
        <v>2.1125975814592721E-3</v>
      </c>
      <c r="X57">
        <v>1.9689725399141603E-2</v>
      </c>
      <c r="Y57">
        <v>0.7037434981034203</v>
      </c>
      <c r="Z57">
        <v>0.72186702017800142</v>
      </c>
      <c r="AA57">
        <v>0.71463952135152475</v>
      </c>
      <c r="AB57">
        <v>0.71171429908080863</v>
      </c>
      <c r="AC57">
        <v>0.71510370053094607</v>
      </c>
      <c r="AD57">
        <v>0.72350592481579923</v>
      </c>
      <c r="AE57">
        <v>0.72452407393388107</v>
      </c>
      <c r="AF57">
        <v>0.72934333963718689</v>
      </c>
      <c r="AG57">
        <v>0.73447018394992547</v>
      </c>
      <c r="AH57">
        <v>0.7515492814824547</v>
      </c>
      <c r="AI57">
        <v>0.73793500046228355</v>
      </c>
      <c r="AJ57">
        <v>0.73824213327086197</v>
      </c>
      <c r="AK57">
        <v>0.74189108566901651</v>
      </c>
      <c r="AL57">
        <v>0.75210309897565431</v>
      </c>
      <c r="AM57">
        <v>0.74717766916326744</v>
      </c>
      <c r="AN57">
        <v>0.74946759209483793</v>
      </c>
      <c r="AO57">
        <v>0.75073625720264248</v>
      </c>
      <c r="AP57">
        <v>0.7555039451974539</v>
      </c>
      <c r="AQ57">
        <v>0.7542237932022543</v>
      </c>
      <c r="AR57">
        <v>0.75839152683724786</v>
      </c>
      <c r="AS57">
        <v>0.76506577723724623</v>
      </c>
      <c r="AT57">
        <v>0.77691609817960994</v>
      </c>
      <c r="AU57">
        <v>0.78935136644925596</v>
      </c>
      <c r="AV57">
        <v>-1</v>
      </c>
    </row>
    <row r="58" spans="1:48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0.18000000000000002</v>
      </c>
      <c r="I58">
        <v>0.95836205123347384</v>
      </c>
      <c r="J58">
        <v>0.99447294103618633</v>
      </c>
      <c r="K58">
        <v>0.85465287114710586</v>
      </c>
      <c r="L58">
        <v>1.0514480750114561</v>
      </c>
      <c r="M58">
        <v>0.98953730029862552</v>
      </c>
      <c r="N58">
        <v>0.82773678531322614</v>
      </c>
      <c r="O58">
        <v>0.82814323970573567</v>
      </c>
      <c r="P58">
        <v>0.83826723879907261</v>
      </c>
      <c r="Q58">
        <v>0.73130756146399611</v>
      </c>
      <c r="R58">
        <v>0.87135092356179555</v>
      </c>
      <c r="S58">
        <v>0.93956144261225538</v>
      </c>
      <c r="T58">
        <v>0.73494919430329564</v>
      </c>
      <c r="U58">
        <v>0.94605883050077089</v>
      </c>
      <c r="V58">
        <v>0.87663889417131502</v>
      </c>
      <c r="W58">
        <v>0.87157808520213176</v>
      </c>
      <c r="X58">
        <v>0.57268422939066688</v>
      </c>
      <c r="Y58">
        <v>0.63138441333757656</v>
      </c>
      <c r="Z58">
        <v>0.66354913943643734</v>
      </c>
      <c r="AA58">
        <v>0.65083489793271576</v>
      </c>
      <c r="AB58">
        <v>0.64622015163399238</v>
      </c>
      <c r="AC58">
        <v>0.65260906862130907</v>
      </c>
      <c r="AD58">
        <v>0.6675442276639133</v>
      </c>
      <c r="AE58">
        <v>0.66957027442129691</v>
      </c>
      <c r="AF58">
        <v>0.67802677182076732</v>
      </c>
      <c r="AG58">
        <v>0.6873429748576847</v>
      </c>
      <c r="AH58">
        <v>0.71782273644753725</v>
      </c>
      <c r="AI58">
        <v>0.69331060819635415</v>
      </c>
      <c r="AJ58">
        <v>0.69388239351150383</v>
      </c>
      <c r="AK58">
        <v>0.70055734621633514</v>
      </c>
      <c r="AL58">
        <v>0.71891097313287811</v>
      </c>
      <c r="AM58">
        <v>0.70985780215995276</v>
      </c>
      <c r="AN58">
        <v>0.7138191925334989</v>
      </c>
      <c r="AO58">
        <v>0.71581786670224612</v>
      </c>
      <c r="AP58">
        <v>0.72404922657877935</v>
      </c>
      <c r="AQ58">
        <v>0.72146628265087054</v>
      </c>
      <c r="AR58">
        <v>0.72902132528028407</v>
      </c>
      <c r="AS58">
        <v>0.74039454266365001</v>
      </c>
      <c r="AT58">
        <v>0.76125747393202192</v>
      </c>
      <c r="AU58">
        <v>0.78510506170567218</v>
      </c>
      <c r="AV58">
        <v>-1</v>
      </c>
    </row>
    <row r="59" spans="1:48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0.18000000000000002</v>
      </c>
      <c r="G59">
        <v>12.462652667544049</v>
      </c>
      <c r="H59">
        <v>-0.19027736238425999</v>
      </c>
      <c r="I59">
        <v>0.12364425150789979</v>
      </c>
      <c r="J59">
        <v>-5.1081724986667416E-6</v>
      </c>
      <c r="K59">
        <v>0.14298618491316578</v>
      </c>
      <c r="L59">
        <v>-6.8883124803281208E-3</v>
      </c>
      <c r="M59">
        <v>-2.9636300872935217E-7</v>
      </c>
      <c r="N59">
        <v>8.0959619995373097E-4</v>
      </c>
      <c r="O59">
        <v>-3.8824014081468794E-2</v>
      </c>
      <c r="P59">
        <v>1.6025137986788575E-3</v>
      </c>
      <c r="Q59">
        <v>0.31592636267879143</v>
      </c>
      <c r="R59">
        <v>-1.2605704156142292E-2</v>
      </c>
      <c r="S59">
        <v>-1.9945818021403234E-2</v>
      </c>
      <c r="T59">
        <v>0.30476070477422407</v>
      </c>
      <c r="U59">
        <v>-9.6102345941575656E-3</v>
      </c>
      <c r="V59">
        <v>-7.1368772344476514E-2</v>
      </c>
      <c r="W59">
        <v>5.9118567381856453E-2</v>
      </c>
      <c r="X59">
        <v>-3.3377684085230827E-2</v>
      </c>
      <c r="Y59">
        <v>0.95183784461500553</v>
      </c>
      <c r="Z59">
        <v>2.8577305435214693</v>
      </c>
      <c r="AA59">
        <v>1.7595117732446768</v>
      </c>
      <c r="AB59">
        <v>3.7164613581514243</v>
      </c>
      <c r="AC59">
        <v>1.7781556574748076</v>
      </c>
      <c r="AD59">
        <v>4.5553057826536412</v>
      </c>
      <c r="AE59">
        <v>-3.3368101991243133</v>
      </c>
      <c r="AF59">
        <v>-0.94348770253746927</v>
      </c>
      <c r="AG59">
        <v>-1.8207487020158508</v>
      </c>
      <c r="AH59">
        <v>-1.6285402745230677</v>
      </c>
      <c r="AI59">
        <v>1.7806999991857428</v>
      </c>
      <c r="AJ59">
        <v>-6.9879220721949888</v>
      </c>
      <c r="AK59">
        <v>-7.5458020797513763</v>
      </c>
      <c r="AL59">
        <v>1.2973133063367868</v>
      </c>
      <c r="AM59">
        <v>-2.2012048470605832</v>
      </c>
      <c r="AN59">
        <v>0.50634775914900432</v>
      </c>
      <c r="AO59">
        <v>6.924054746687866E-2</v>
      </c>
      <c r="AP59">
        <v>1.0170817386168167</v>
      </c>
      <c r="AQ59">
        <v>-0.23445472696472425</v>
      </c>
      <c r="AR59">
        <v>1.1995949985609764</v>
      </c>
      <c r="AS59">
        <v>-5.5795500847658053</v>
      </c>
      <c r="AT59">
        <v>-0.26950063122218132</v>
      </c>
      <c r="AU59">
        <v>3.7249006715027169</v>
      </c>
      <c r="AV59">
        <v>-1</v>
      </c>
    </row>
    <row r="60" spans="1:48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0.18000000000000002</v>
      </c>
      <c r="G60">
        <v>12.462652667544049</v>
      </c>
      <c r="H60">
        <v>0.25718954697445062</v>
      </c>
      <c r="I60">
        <v>4.5069031403981389E-3</v>
      </c>
      <c r="J60">
        <v>1.2674861161106222E-5</v>
      </c>
      <c r="K60">
        <v>1.275366777206044E-2</v>
      </c>
      <c r="L60">
        <v>2.2037740433969982E-3</v>
      </c>
      <c r="M60">
        <v>2.4935269432132223E-6</v>
      </c>
      <c r="N60">
        <v>1.6134053894974524E-4</v>
      </c>
      <c r="O60">
        <v>6.4040286913881542E-2</v>
      </c>
      <c r="P60">
        <v>4.1698449640370185E-4</v>
      </c>
      <c r="Q60">
        <v>6.8568773089626292E-2</v>
      </c>
      <c r="R60">
        <v>5.0849796890578428E-3</v>
      </c>
      <c r="S60">
        <v>2.0479960749802523E-3</v>
      </c>
      <c r="T60">
        <v>4.2655096744007373E-2</v>
      </c>
      <c r="U60">
        <v>1.759133681118185E-3</v>
      </c>
      <c r="V60">
        <v>3.7918185950711713E-3</v>
      </c>
      <c r="W60">
        <v>2.0847922754475418E-3</v>
      </c>
      <c r="X60">
        <v>1.9191527194506456E-2</v>
      </c>
      <c r="Y60">
        <v>0.69805473157018783</v>
      </c>
      <c r="Z60">
        <v>0.71561443455689655</v>
      </c>
      <c r="AA60">
        <v>0.70872534314757163</v>
      </c>
      <c r="AB60">
        <v>0.70620826405654058</v>
      </c>
      <c r="AC60">
        <v>0.70969067551117826</v>
      </c>
      <c r="AD60">
        <v>0.71776548281212271</v>
      </c>
      <c r="AE60">
        <v>0.71885389360092111</v>
      </c>
      <c r="AF60">
        <v>0.72337911863822046</v>
      </c>
      <c r="AG60">
        <v>0.72833183986571304</v>
      </c>
      <c r="AH60">
        <v>0.74430536943010506</v>
      </c>
      <c r="AI60">
        <v>0.73148675973104371</v>
      </c>
      <c r="AJ60">
        <v>0.73178833249138231</v>
      </c>
      <c r="AK60">
        <v>0.73529970666340139</v>
      </c>
      <c r="AL60">
        <v>0.7448693482594112</v>
      </c>
      <c r="AM60">
        <v>0.7401644582413951</v>
      </c>
      <c r="AN60">
        <v>0.7422268438887073</v>
      </c>
      <c r="AO60">
        <v>0.74326522494402469</v>
      </c>
      <c r="AP60">
        <v>0.74752650139069965</v>
      </c>
      <c r="AQ60">
        <v>0.74619196222779305</v>
      </c>
      <c r="AR60">
        <v>0.75008876952383852</v>
      </c>
      <c r="AS60">
        <v>0.75591706792281221</v>
      </c>
      <c r="AT60">
        <v>0.7664932447666023</v>
      </c>
      <c r="AU60">
        <v>0.77840646738993646</v>
      </c>
      <c r="AV60">
        <v>-1</v>
      </c>
    </row>
    <row r="61" spans="1:48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0.19000000000000003</v>
      </c>
      <c r="I61">
        <v>0.92212400405957751</v>
      </c>
      <c r="J61">
        <v>0.94853732207230967</v>
      </c>
      <c r="K61">
        <v>0.83147865814951083</v>
      </c>
      <c r="L61">
        <v>1.0039595751120176</v>
      </c>
      <c r="M61">
        <v>0.93129264656831623</v>
      </c>
      <c r="N61">
        <v>0.80723514539454277</v>
      </c>
      <c r="O61">
        <v>0.80720054748276659</v>
      </c>
      <c r="P61">
        <v>0.81763225307983789</v>
      </c>
      <c r="Q61">
        <v>0.7184947963459094</v>
      </c>
      <c r="R61">
        <v>0.84817427759917541</v>
      </c>
      <c r="S61">
        <v>0.9066254282320374</v>
      </c>
      <c r="T61">
        <v>0.7218769311766009</v>
      </c>
      <c r="U61">
        <v>0.90981576065479719</v>
      </c>
      <c r="V61">
        <v>0.85091916561598879</v>
      </c>
      <c r="W61">
        <v>0.8476311433407141</v>
      </c>
      <c r="X61">
        <v>0.54460808298184893</v>
      </c>
      <c r="Y61">
        <v>0.62014765971005181</v>
      </c>
      <c r="Z61">
        <v>0.65098164488794141</v>
      </c>
      <c r="AA61">
        <v>0.6390064947450107</v>
      </c>
      <c r="AB61">
        <v>0.63513414831666815</v>
      </c>
      <c r="AC61">
        <v>0.6416097637613285</v>
      </c>
      <c r="AD61">
        <v>0.65582937027218058</v>
      </c>
      <c r="AE61">
        <v>0.65796128318686242</v>
      </c>
      <c r="AF61">
        <v>0.66583528103518863</v>
      </c>
      <c r="AG61">
        <v>0.67476145820370192</v>
      </c>
      <c r="AH61">
        <v>0.70295596132204241</v>
      </c>
      <c r="AI61">
        <v>0.68015483958680434</v>
      </c>
      <c r="AJ61">
        <v>0.68073479029742445</v>
      </c>
      <c r="AK61">
        <v>0.68710036359530569</v>
      </c>
      <c r="AL61">
        <v>0.70411122379225544</v>
      </c>
      <c r="AM61">
        <v>0.69558692964370905</v>
      </c>
      <c r="AN61">
        <v>0.69911779808046637</v>
      </c>
      <c r="AO61">
        <v>0.70070930718451974</v>
      </c>
      <c r="AP61">
        <v>0.70796749005060378</v>
      </c>
      <c r="AQ61">
        <v>0.70534698619511649</v>
      </c>
      <c r="AR61">
        <v>0.71232599239759675</v>
      </c>
      <c r="AS61">
        <v>0.72204739237512883</v>
      </c>
      <c r="AT61">
        <v>0.74034019525020101</v>
      </c>
      <c r="AU61">
        <v>0.76285507036383071</v>
      </c>
      <c r="AV61">
        <v>-1</v>
      </c>
    </row>
    <row r="62" spans="1:48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0.19000000000000003</v>
      </c>
      <c r="G62">
        <v>12.475043472515273</v>
      </c>
      <c r="H62">
        <v>-0.16510167413581747</v>
      </c>
      <c r="I62">
        <v>0.12186724792589033</v>
      </c>
      <c r="J62">
        <v>-6.4042570483703608E-6</v>
      </c>
      <c r="K62">
        <v>0.14245132518951009</v>
      </c>
      <c r="L62">
        <v>-6.6601803824532574E-3</v>
      </c>
      <c r="M62">
        <v>-5.4747621853777769E-7</v>
      </c>
      <c r="N62">
        <v>8.222620427036229E-4</v>
      </c>
      <c r="O62">
        <v>-3.1470391844804942E-2</v>
      </c>
      <c r="P62">
        <v>1.5629119840287707E-3</v>
      </c>
      <c r="Q62">
        <v>0.31446291355350708</v>
      </c>
      <c r="R62">
        <v>-1.2729983507157587E-2</v>
      </c>
      <c r="S62">
        <v>-1.9336719896402184E-2</v>
      </c>
      <c r="T62">
        <v>0.30069072299200739</v>
      </c>
      <c r="U62">
        <v>-9.4528126757019246E-3</v>
      </c>
      <c r="V62">
        <v>-7.0489638893527662E-2</v>
      </c>
      <c r="W62">
        <v>5.8565933866401652E-2</v>
      </c>
      <c r="X62">
        <v>-3.6226201975281494E-2</v>
      </c>
      <c r="Y62">
        <v>0.96642452810886459</v>
      </c>
      <c r="Z62">
        <v>2.863737285592721</v>
      </c>
      <c r="AA62">
        <v>1.7845458914180139</v>
      </c>
      <c r="AB62">
        <v>3.6884338234704064</v>
      </c>
      <c r="AC62">
        <v>1.803446381547974</v>
      </c>
      <c r="AD62">
        <v>4.5218972222495388</v>
      </c>
      <c r="AE62">
        <v>-3.2897084443373639</v>
      </c>
      <c r="AF62">
        <v>-0.89720776948183389</v>
      </c>
      <c r="AG62">
        <v>-1.8103508458366968</v>
      </c>
      <c r="AH62">
        <v>-1.6385735178669425</v>
      </c>
      <c r="AI62">
        <v>1.7991463576005957</v>
      </c>
      <c r="AJ62">
        <v>-6.9440068877793095</v>
      </c>
      <c r="AK62">
        <v>-7.478854077592243</v>
      </c>
      <c r="AL62">
        <v>1.268439685634001</v>
      </c>
      <c r="AM62">
        <v>-2.1856811798243188</v>
      </c>
      <c r="AN62">
        <v>0.50233752798191278</v>
      </c>
      <c r="AO62">
        <v>5.6192850166272144E-2</v>
      </c>
      <c r="AP62">
        <v>0.98344145632041746</v>
      </c>
      <c r="AQ62">
        <v>-0.21465590449128313</v>
      </c>
      <c r="AR62">
        <v>1.2000592714294422</v>
      </c>
      <c r="AS62">
        <v>-5.4910123026056228</v>
      </c>
      <c r="AT62">
        <v>-0.20911742701295535</v>
      </c>
      <c r="AU62">
        <v>3.7582702106093411</v>
      </c>
      <c r="AV62">
        <v>-1</v>
      </c>
    </row>
    <row r="63" spans="1:48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0.19000000000000003</v>
      </c>
      <c r="G63">
        <v>12.475043472515273</v>
      </c>
      <c r="H63">
        <v>0.25580215032520781</v>
      </c>
      <c r="I63">
        <v>4.4252688463659031E-3</v>
      </c>
      <c r="J63">
        <v>1.2390975936256296E-5</v>
      </c>
      <c r="K63">
        <v>1.2592076432184294E-2</v>
      </c>
      <c r="L63">
        <v>2.1555735091390738E-3</v>
      </c>
      <c r="M63">
        <v>2.4214340418732875E-6</v>
      </c>
      <c r="N63">
        <v>1.5948835643130288E-4</v>
      </c>
      <c r="O63">
        <v>6.3288213799228207E-2</v>
      </c>
      <c r="P63">
        <v>4.1222966841922813E-4</v>
      </c>
      <c r="Q63">
        <v>6.8033017916001304E-2</v>
      </c>
      <c r="R63">
        <v>5.0218854211136841E-3</v>
      </c>
      <c r="S63">
        <v>2.0137801283552246E-3</v>
      </c>
      <c r="T63">
        <v>4.2316080065254363E-2</v>
      </c>
      <c r="U63">
        <v>1.7268240005428352E-3</v>
      </c>
      <c r="V63">
        <v>3.7394946258758575E-3</v>
      </c>
      <c r="W63">
        <v>2.0579966668383145E-3</v>
      </c>
      <c r="X63">
        <v>1.873378542499185E-2</v>
      </c>
      <c r="Y63">
        <v>0.69250302964947474</v>
      </c>
      <c r="Z63">
        <v>0.70950995749167056</v>
      </c>
      <c r="AA63">
        <v>0.70295376173531465</v>
      </c>
      <c r="AB63">
        <v>0.70082059331627222</v>
      </c>
      <c r="AC63">
        <v>0.70438419925706985</v>
      </c>
      <c r="AD63">
        <v>0.71214684430832564</v>
      </c>
      <c r="AE63">
        <v>0.71330339758889683</v>
      </c>
      <c r="AF63">
        <v>0.71755884975352224</v>
      </c>
      <c r="AG63">
        <v>0.72235262816588075</v>
      </c>
      <c r="AH63">
        <v>0.73728972632034606</v>
      </c>
      <c r="AI63">
        <v>0.72523377162818403</v>
      </c>
      <c r="AJ63">
        <v>0.7255428999297544</v>
      </c>
      <c r="AK63">
        <v>0.72892729414321122</v>
      </c>
      <c r="AL63">
        <v>0.73789532150002368</v>
      </c>
      <c r="AM63">
        <v>0.73341507023065022</v>
      </c>
      <c r="AN63">
        <v>0.73527415790885542</v>
      </c>
      <c r="AO63">
        <v>0.73611059084086894</v>
      </c>
      <c r="AP63">
        <v>0.73991320964763263</v>
      </c>
      <c r="AQ63">
        <v>0.73854256551500763</v>
      </c>
      <c r="AR63">
        <v>0.74218730082714135</v>
      </c>
      <c r="AS63">
        <v>0.7472346031871796</v>
      </c>
      <c r="AT63">
        <v>0.75664085559605443</v>
      </c>
      <c r="AU63">
        <v>0.76805998903193795</v>
      </c>
      <c r="AV63">
        <v>-1</v>
      </c>
    </row>
    <row r="64" spans="1:48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0.20000000000000004</v>
      </c>
      <c r="I64">
        <v>0.88827987002823239</v>
      </c>
      <c r="J64">
        <v>0.90624824530525983</v>
      </c>
      <c r="K64">
        <v>0.80937053247685775</v>
      </c>
      <c r="L64">
        <v>0.95991589581507775</v>
      </c>
      <c r="M64">
        <v>0.87853942909385707</v>
      </c>
      <c r="N64">
        <v>0.78761951040281342</v>
      </c>
      <c r="O64">
        <v>0.78716711606033696</v>
      </c>
      <c r="P64">
        <v>0.7978560721165735</v>
      </c>
      <c r="Q64">
        <v>0.70602432127111603</v>
      </c>
      <c r="R64">
        <v>0.82600560521864297</v>
      </c>
      <c r="S64">
        <v>0.87563919585234407</v>
      </c>
      <c r="T64">
        <v>0.70916429275850668</v>
      </c>
      <c r="U64">
        <v>0.87598498547841963</v>
      </c>
      <c r="V64">
        <v>0.82652562056437129</v>
      </c>
      <c r="W64">
        <v>0.82482965309892931</v>
      </c>
      <c r="X64">
        <v>0.51930670141337454</v>
      </c>
      <c r="Y64">
        <v>0.60926061352940286</v>
      </c>
      <c r="Z64">
        <v>0.63881269628074033</v>
      </c>
      <c r="AA64">
        <v>0.62755131329817149</v>
      </c>
      <c r="AB64">
        <v>0.6243664181122911</v>
      </c>
      <c r="AC64">
        <v>0.63090796979779207</v>
      </c>
      <c r="AD64">
        <v>0.64445175795867271</v>
      </c>
      <c r="AE64">
        <v>0.64668305041896434</v>
      </c>
      <c r="AF64">
        <v>0.65402562323772417</v>
      </c>
      <c r="AG64">
        <v>0.66259311842397384</v>
      </c>
      <c r="AH64">
        <v>0.68867081426723897</v>
      </c>
      <c r="AI64">
        <v>0.66748273776500466</v>
      </c>
      <c r="AJ64">
        <v>0.66808897624513897</v>
      </c>
      <c r="AK64">
        <v>0.67416887143998938</v>
      </c>
      <c r="AL64">
        <v>0.68993712372866511</v>
      </c>
      <c r="AM64">
        <v>0.68193226871063284</v>
      </c>
      <c r="AN64">
        <v>0.68508197530342807</v>
      </c>
      <c r="AO64">
        <v>0.68632174541357149</v>
      </c>
      <c r="AP64">
        <v>0.69270921759193238</v>
      </c>
      <c r="AQ64">
        <v>0.69007961781750082</v>
      </c>
      <c r="AR64">
        <v>0.6965303071779444</v>
      </c>
      <c r="AS64">
        <v>0.704758852054583</v>
      </c>
      <c r="AT64">
        <v>0.72073295694602579</v>
      </c>
      <c r="AU64">
        <v>0.74201203970434038</v>
      </c>
      <c r="AV64">
        <v>-1</v>
      </c>
    </row>
    <row r="65" spans="1:48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0.20000000000000004</v>
      </c>
      <c r="G65">
        <v>12.487443603495986</v>
      </c>
      <c r="H65">
        <v>-0.14099920535849444</v>
      </c>
      <c r="I65">
        <v>0.12016249972232278</v>
      </c>
      <c r="J65">
        <v>-7.6249361905761635E-6</v>
      </c>
      <c r="K65">
        <v>0.14190708946079914</v>
      </c>
      <c r="L65">
        <v>-6.4469182449721696E-3</v>
      </c>
      <c r="M65">
        <v>-7.8459579321709196E-7</v>
      </c>
      <c r="N65">
        <v>8.3412151470701643E-4</v>
      </c>
      <c r="O65">
        <v>-2.4401007979053282E-2</v>
      </c>
      <c r="P65">
        <v>1.5246459191391064E-3</v>
      </c>
      <c r="Q65">
        <v>0.31301168872615431</v>
      </c>
      <c r="R65">
        <v>-1.2845182728194795E-2</v>
      </c>
      <c r="S65">
        <v>-1.8756313779084016E-2</v>
      </c>
      <c r="T65">
        <v>0.29671043121223573</v>
      </c>
      <c r="U65">
        <v>-9.3033726179997649E-3</v>
      </c>
      <c r="V65">
        <v>-6.9639109003999833E-2</v>
      </c>
      <c r="W65">
        <v>5.8027541164940064E-2</v>
      </c>
      <c r="X65">
        <v>-3.8894864987519887E-2</v>
      </c>
      <c r="Y65">
        <v>0.98031681700212348</v>
      </c>
      <c r="Z65">
        <v>2.8692241144502155</v>
      </c>
      <c r="AA65">
        <v>1.8080173765286263</v>
      </c>
      <c r="AB65">
        <v>3.6613371332569056</v>
      </c>
      <c r="AC65">
        <v>1.8270631879428385</v>
      </c>
      <c r="AD65">
        <v>4.4892855935719114</v>
      </c>
      <c r="AE65">
        <v>-3.2440853210360596</v>
      </c>
      <c r="AF65">
        <v>-0.8533457387415293</v>
      </c>
      <c r="AG65">
        <v>-1.799666634103696</v>
      </c>
      <c r="AH65">
        <v>-1.6470529385333825</v>
      </c>
      <c r="AI65">
        <v>1.8159228985096794</v>
      </c>
      <c r="AJ65">
        <v>-6.9007559806467675</v>
      </c>
      <c r="AK65">
        <v>-7.4137887030757099</v>
      </c>
      <c r="AL65">
        <v>1.2396987074241521</v>
      </c>
      <c r="AM65">
        <v>-2.171451179882733</v>
      </c>
      <c r="AN65">
        <v>0.49719044839394422</v>
      </c>
      <c r="AO65">
        <v>4.2721734387878275E-2</v>
      </c>
      <c r="AP65">
        <v>0.95013172442676019</v>
      </c>
      <c r="AQ65">
        <v>-0.19745883248986595</v>
      </c>
      <c r="AR65">
        <v>1.1985528906377978</v>
      </c>
      <c r="AS65">
        <v>-5.4069410161939988</v>
      </c>
      <c r="AT65">
        <v>-0.15360068496064211</v>
      </c>
      <c r="AU65">
        <v>3.7874590867641431</v>
      </c>
      <c r="AV65">
        <v>-1</v>
      </c>
    </row>
    <row r="66" spans="1:48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0.20000000000000004</v>
      </c>
      <c r="G66">
        <v>12.487443603495986</v>
      </c>
      <c r="H66">
        <v>0.2545045968783094</v>
      </c>
      <c r="I66">
        <v>4.3476180079722038E-3</v>
      </c>
      <c r="J66">
        <v>1.2123649247370115E-5</v>
      </c>
      <c r="K66">
        <v>1.2435892646125936E-2</v>
      </c>
      <c r="L66">
        <v>2.1098558703225787E-3</v>
      </c>
      <c r="M66">
        <v>2.3541907972758077E-6</v>
      </c>
      <c r="N66">
        <v>1.576952661870151E-4</v>
      </c>
      <c r="O66">
        <v>6.2560045865082362E-2</v>
      </c>
      <c r="P66">
        <v>4.0761859442932033E-4</v>
      </c>
      <c r="Q66">
        <v>6.750706491694472E-2</v>
      </c>
      <c r="R66">
        <v>4.9607486199685904E-3</v>
      </c>
      <c r="S66">
        <v>1.9810351074354099E-3</v>
      </c>
      <c r="T66">
        <v>4.1983510591083226E-2</v>
      </c>
      <c r="U66">
        <v>1.6960988182476908E-3</v>
      </c>
      <c r="V66">
        <v>3.6891676607145036E-3</v>
      </c>
      <c r="W66">
        <v>2.0321455919700272E-3</v>
      </c>
      <c r="X66">
        <v>1.831162710312555E-2</v>
      </c>
      <c r="Y66">
        <v>0.68707974701807784</v>
      </c>
      <c r="Z66">
        <v>0.70354578399586365</v>
      </c>
      <c r="AA66">
        <v>0.69731694164215718</v>
      </c>
      <c r="AB66">
        <v>0.69554520895382044</v>
      </c>
      <c r="AC66">
        <v>0.69917936452823504</v>
      </c>
      <c r="AD66">
        <v>0.70664420485828461</v>
      </c>
      <c r="AE66">
        <v>0.70786645884562072</v>
      </c>
      <c r="AF66">
        <v>0.71187374699029582</v>
      </c>
      <c r="AG66">
        <v>0.71652121863691598</v>
      </c>
      <c r="AH66">
        <v>0.73048522191694942</v>
      </c>
      <c r="AI66">
        <v>0.71916015049751425</v>
      </c>
      <c r="AJ66">
        <v>0.71948666351577961</v>
      </c>
      <c r="AK66">
        <v>0.72275306698670594</v>
      </c>
      <c r="AL66">
        <v>0.73115651180874097</v>
      </c>
      <c r="AM66">
        <v>0.72690258970534172</v>
      </c>
      <c r="AN66">
        <v>0.72857936345073115</v>
      </c>
      <c r="AO66">
        <v>0.72923830841258863</v>
      </c>
      <c r="AP66">
        <v>0.73262389382686677</v>
      </c>
      <c r="AQ66">
        <v>0.73123201151625794</v>
      </c>
      <c r="AR66">
        <v>0.73464174746751276</v>
      </c>
      <c r="AS66">
        <v>0.73896839612814669</v>
      </c>
      <c r="AT66">
        <v>0.74729622099901416</v>
      </c>
      <c r="AU66">
        <v>0.75824764717448179</v>
      </c>
      <c r="AV66">
        <v>-1</v>
      </c>
    </row>
    <row r="67" spans="1:48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0.21000000000000005</v>
      </c>
      <c r="I67">
        <v>0.85660333170670699</v>
      </c>
      <c r="J67">
        <v>0.86720006754587398</v>
      </c>
      <c r="K67">
        <v>0.78825934795255892</v>
      </c>
      <c r="L67">
        <v>0.91898135545472248</v>
      </c>
      <c r="M67">
        <v>0.83059084999398913</v>
      </c>
      <c r="N67">
        <v>0.7688324877740953</v>
      </c>
      <c r="O67">
        <v>0.76798622393598304</v>
      </c>
      <c r="P67">
        <v>0.77888644153900333</v>
      </c>
      <c r="Q67">
        <v>0.69388355619795616</v>
      </c>
      <c r="R67">
        <v>0.80478422749190148</v>
      </c>
      <c r="S67">
        <v>0.84644309624417102</v>
      </c>
      <c r="T67">
        <v>0.69679732218260371</v>
      </c>
      <c r="U67">
        <v>0.84434293448373909</v>
      </c>
      <c r="V67">
        <v>0.80335846988640414</v>
      </c>
      <c r="W67">
        <v>0.80309219823464173</v>
      </c>
      <c r="X67">
        <v>0.4963965892819176</v>
      </c>
      <c r="Y67">
        <v>0.59870380899741349</v>
      </c>
      <c r="Z67">
        <v>0.62702222725168721</v>
      </c>
      <c r="AA67">
        <v>0.61644997182042516</v>
      </c>
      <c r="AB67">
        <v>0.61390203760771234</v>
      </c>
      <c r="AC67">
        <v>0.6204912064085667</v>
      </c>
      <c r="AD67">
        <v>0.63339627599089177</v>
      </c>
      <c r="AE67">
        <v>0.63572029032348965</v>
      </c>
      <c r="AF67">
        <v>0.64257685996058533</v>
      </c>
      <c r="AG67">
        <v>0.65081231706168075</v>
      </c>
      <c r="AH67">
        <v>0.6749263541501539</v>
      </c>
      <c r="AI67">
        <v>0.65525933818846116</v>
      </c>
      <c r="AJ67">
        <v>0.65590471603874745</v>
      </c>
      <c r="AK67">
        <v>0.66171939793529033</v>
      </c>
      <c r="AL67">
        <v>0.67633546185295135</v>
      </c>
      <c r="AM67">
        <v>0.66883769356393175</v>
      </c>
      <c r="AN67">
        <v>0.6716487411723322</v>
      </c>
      <c r="AO67">
        <v>0.67258412808282908</v>
      </c>
      <c r="AP67">
        <v>0.67818971151421237</v>
      </c>
      <c r="AQ67">
        <v>0.67557336657934686</v>
      </c>
      <c r="AR67">
        <v>0.68153832807196946</v>
      </c>
      <c r="AS67">
        <v>0.68841749026207066</v>
      </c>
      <c r="AT67">
        <v>0.7022919375190857</v>
      </c>
      <c r="AU67">
        <v>0.72242304704564531</v>
      </c>
      <c r="AV67">
        <v>-1</v>
      </c>
    </row>
    <row r="68" spans="1:48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0.21000000000000005</v>
      </c>
      <c r="G68">
        <v>12.499840737728283</v>
      </c>
      <c r="H68">
        <v>-0.11788763079418114</v>
      </c>
      <c r="I68">
        <v>0.11852501004340865</v>
      </c>
      <c r="J68">
        <v>-8.7762100596505316E-6</v>
      </c>
      <c r="K68">
        <v>0.1413550358920368</v>
      </c>
      <c r="L68">
        <v>-6.2472681149795097E-3</v>
      </c>
      <c r="M68">
        <v>-1.0087244164712627E-6</v>
      </c>
      <c r="N68">
        <v>8.45226634505667E-4</v>
      </c>
      <c r="O68">
        <v>-1.7601246112637654E-2</v>
      </c>
      <c r="P68">
        <v>1.4876513349588044E-3</v>
      </c>
      <c r="Q68">
        <v>0.31157234432720043</v>
      </c>
      <c r="R68">
        <v>-1.29519803019176E-2</v>
      </c>
      <c r="S68">
        <v>-1.8202677394276202E-2</v>
      </c>
      <c r="T68">
        <v>0.29281716178422595</v>
      </c>
      <c r="U68">
        <v>-9.1612171051004086E-3</v>
      </c>
      <c r="V68">
        <v>-6.8815698433436781E-2</v>
      </c>
      <c r="W68">
        <v>5.7502775056489923E-2</v>
      </c>
      <c r="X68">
        <v>-4.1401019535579474E-2</v>
      </c>
      <c r="Y68">
        <v>0.99354689155168752</v>
      </c>
      <c r="Z68">
        <v>2.8742058871975247</v>
      </c>
      <c r="AA68">
        <v>1.8300188030274751</v>
      </c>
      <c r="AB68">
        <v>3.635102429002901</v>
      </c>
      <c r="AC68">
        <v>1.8491307129054326</v>
      </c>
      <c r="AD68">
        <v>4.4574407403540954</v>
      </c>
      <c r="AE68">
        <v>-3.1998457060930545</v>
      </c>
      <c r="AF68">
        <v>-0.81171552275467473</v>
      </c>
      <c r="AG68">
        <v>-1.7887195081227256</v>
      </c>
      <c r="AH68">
        <v>-1.6540913822787418</v>
      </c>
      <c r="AI68">
        <v>1.8311729763069655</v>
      </c>
      <c r="AJ68">
        <v>-6.8581198679164839</v>
      </c>
      <c r="AK68">
        <v>-7.350464097483882</v>
      </c>
      <c r="AL68">
        <v>1.2111800332099278</v>
      </c>
      <c r="AM68">
        <v>-2.1583412545593523</v>
      </c>
      <c r="AN68">
        <v>0.49109097989995343</v>
      </c>
      <c r="AO68">
        <v>2.8959909479557195E-2</v>
      </c>
      <c r="AP68">
        <v>0.91724915552880693</v>
      </c>
      <c r="AQ68">
        <v>-0.18255168727729204</v>
      </c>
      <c r="AR68">
        <v>1.1953514483293353</v>
      </c>
      <c r="AS68">
        <v>-5.3269381777118419</v>
      </c>
      <c r="AT68">
        <v>-0.10247201086809159</v>
      </c>
      <c r="AU68">
        <v>3.812887258321505</v>
      </c>
      <c r="AV68">
        <v>-1</v>
      </c>
    </row>
    <row r="69" spans="1:48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0.21000000000000005</v>
      </c>
      <c r="G69">
        <v>12.499840737728283</v>
      </c>
      <c r="H69">
        <v>0.25328656766181024</v>
      </c>
      <c r="I69">
        <v>4.2736336293534901E-3</v>
      </c>
      <c r="J69">
        <v>1.1871356991226113E-5</v>
      </c>
      <c r="K69">
        <v>1.2284819354787589E-2</v>
      </c>
      <c r="L69">
        <v>2.0664289939934118E-3</v>
      </c>
      <c r="M69">
        <v>2.291318913380612E-6</v>
      </c>
      <c r="N69">
        <v>1.5595784544889332E-4</v>
      </c>
      <c r="O69">
        <v>6.1854491584580562E-2</v>
      </c>
      <c r="P69">
        <v>4.0314355532759344E-4</v>
      </c>
      <c r="Q69">
        <v>6.6990563768381792E-2</v>
      </c>
      <c r="R69">
        <v>4.9014704754415939E-3</v>
      </c>
      <c r="S69">
        <v>1.9496623212861327E-3</v>
      </c>
      <c r="T69">
        <v>4.1657144513283499E-2</v>
      </c>
      <c r="U69">
        <v>1.6668372482487169E-3</v>
      </c>
      <c r="V69">
        <v>3.64070810809733E-3</v>
      </c>
      <c r="W69">
        <v>2.0071800415451821E-3</v>
      </c>
      <c r="X69">
        <v>1.7920920221940414E-2</v>
      </c>
      <c r="Y69">
        <v>0.681777313411282</v>
      </c>
      <c r="Z69">
        <v>0.69771490911891609</v>
      </c>
      <c r="AA69">
        <v>0.69180779897167599</v>
      </c>
      <c r="AB69">
        <v>0.69037661557580632</v>
      </c>
      <c r="AC69">
        <v>0.69407172198564604</v>
      </c>
      <c r="AD69">
        <v>0.70125228263982442</v>
      </c>
      <c r="AE69">
        <v>0.70253759819893513</v>
      </c>
      <c r="AF69">
        <v>0.7063160516822421</v>
      </c>
      <c r="AG69">
        <v>0.7108278204784737</v>
      </c>
      <c r="AH69">
        <v>0.72387691756177441</v>
      </c>
      <c r="AI69">
        <v>0.71325224047360158</v>
      </c>
      <c r="AJ69">
        <v>0.71360340213033702</v>
      </c>
      <c r="AK69">
        <v>0.71675951690392292</v>
      </c>
      <c r="AL69">
        <v>0.72463217677695091</v>
      </c>
      <c r="AM69">
        <v>0.72060439305128043</v>
      </c>
      <c r="AN69">
        <v>0.72211711380510246</v>
      </c>
      <c r="AO69">
        <v>0.72261977527457488</v>
      </c>
      <c r="AP69">
        <v>0.7256248271429151</v>
      </c>
      <c r="AQ69">
        <v>0.72422380368279704</v>
      </c>
      <c r="AR69">
        <v>0.72741403690953754</v>
      </c>
      <c r="AS69">
        <v>0.73107592589890746</v>
      </c>
      <c r="AT69">
        <v>0.7384062711789845</v>
      </c>
      <c r="AU69">
        <v>0.74891465899906118</v>
      </c>
      <c r="AV69">
        <v>-1</v>
      </c>
    </row>
    <row r="70" spans="1:48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0.22000000000000006</v>
      </c>
      <c r="I70">
        <v>0.82689583343130768</v>
      </c>
      <c r="J70">
        <v>0.83104446245160246</v>
      </c>
      <c r="K70">
        <v>0.76808173455722228</v>
      </c>
      <c r="L70">
        <v>0.88086094272258286</v>
      </c>
      <c r="M70">
        <v>0.7868657031031544</v>
      </c>
      <c r="N70">
        <v>0.75082173505036576</v>
      </c>
      <c r="O70">
        <v>0.74960576386954991</v>
      </c>
      <c r="P70">
        <v>0.76067538340478547</v>
      </c>
      <c r="Q70">
        <v>0.68206054275615779</v>
      </c>
      <c r="R70">
        <v>0.78445413432178501</v>
      </c>
      <c r="S70">
        <v>0.81889404698187496</v>
      </c>
      <c r="T70">
        <v>0.68476281821861618</v>
      </c>
      <c r="U70">
        <v>0.81469213208195845</v>
      </c>
      <c r="V70">
        <v>0.78132781720145672</v>
      </c>
      <c r="W70">
        <v>0.78234517537396553</v>
      </c>
      <c r="X70">
        <v>0.47555974210428464</v>
      </c>
      <c r="Y70">
        <v>0.58845974953606983</v>
      </c>
      <c r="Z70">
        <v>0.61559181882560221</v>
      </c>
      <c r="AA70">
        <v>0.60568465846569786</v>
      </c>
      <c r="AB70">
        <v>0.60372721509890148</v>
      </c>
      <c r="AC70">
        <v>0.61034783982575092</v>
      </c>
      <c r="AD70">
        <v>0.62264886199571901</v>
      </c>
      <c r="AE70">
        <v>0.62505893813561952</v>
      </c>
      <c r="AF70">
        <v>0.63147005964353375</v>
      </c>
      <c r="AG70">
        <v>0.63939634015814262</v>
      </c>
      <c r="AH70">
        <v>0.66168633002899768</v>
      </c>
      <c r="AI70">
        <v>0.64345402877268498</v>
      </c>
      <c r="AJ70">
        <v>0.64414735886549401</v>
      </c>
      <c r="AK70">
        <v>0.64971467199549982</v>
      </c>
      <c r="AL70">
        <v>0.66326051142854725</v>
      </c>
      <c r="AM70">
        <v>0.65625540145248695</v>
      </c>
      <c r="AN70">
        <v>0.65876457811615408</v>
      </c>
      <c r="AO70">
        <v>0.65943621081230586</v>
      </c>
      <c r="AP70">
        <v>0.66433735338708833</v>
      </c>
      <c r="AQ70">
        <v>0.66175174224735578</v>
      </c>
      <c r="AR70">
        <v>0.66726912564983132</v>
      </c>
      <c r="AS70">
        <v>0.67292840108466012</v>
      </c>
      <c r="AT70">
        <v>0.68489535601832796</v>
      </c>
      <c r="AU70">
        <v>0.70395801220090815</v>
      </c>
      <c r="AV70">
        <v>-1</v>
      </c>
    </row>
    <row r="71" spans="1:48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0.22000000000000006</v>
      </c>
      <c r="G71">
        <v>12.512224385342835</v>
      </c>
      <c r="H71">
        <v>-9.5694658878097735E-2</v>
      </c>
      <c r="I71">
        <v>0.11695026859703755</v>
      </c>
      <c r="J71">
        <v>-9.863443183757654E-6</v>
      </c>
      <c r="K71">
        <v>0.14079653951639967</v>
      </c>
      <c r="L71">
        <v>-6.060102124879764E-3</v>
      </c>
      <c r="M71">
        <v>-1.220782064607579E-6</v>
      </c>
      <c r="N71">
        <v>8.5562538727479767E-4</v>
      </c>
      <c r="O71">
        <v>-1.1057550982997722E-2</v>
      </c>
      <c r="P71">
        <v>1.4518678326085354E-3</v>
      </c>
      <c r="Q71">
        <v>0.31014456379011834</v>
      </c>
      <c r="R71">
        <v>-1.3050988677995796E-2</v>
      </c>
      <c r="S71">
        <v>-1.7674057085899517E-2</v>
      </c>
      <c r="T71">
        <v>0.28900831992876108</v>
      </c>
      <c r="U71">
        <v>-9.0257289101664615E-3</v>
      </c>
      <c r="V71">
        <v>-6.8018020973917945E-2</v>
      </c>
      <c r="W71">
        <v>5.6991053520112162E-2</v>
      </c>
      <c r="X71">
        <v>-4.3759705116263203E-2</v>
      </c>
      <c r="Y71">
        <v>1.0061466305942612</v>
      </c>
      <c r="Z71">
        <v>2.8786992626520882</v>
      </c>
      <c r="AA71">
        <v>1.8506371669360837</v>
      </c>
      <c r="AB71">
        <v>3.6096682393339625</v>
      </c>
      <c r="AC71">
        <v>1.8697613217288895</v>
      </c>
      <c r="AD71">
        <v>4.426332990450117</v>
      </c>
      <c r="AE71">
        <v>-3.1569047618766142</v>
      </c>
      <c r="AF71">
        <v>-0.77215082550676339</v>
      </c>
      <c r="AG71">
        <v>-1.7775337098043447</v>
      </c>
      <c r="AH71">
        <v>-1.6597952734933095</v>
      </c>
      <c r="AI71">
        <v>1.8450236047099855</v>
      </c>
      <c r="AJ71">
        <v>-6.8160583543533599</v>
      </c>
      <c r="AK71">
        <v>-7.2887571864933181</v>
      </c>
      <c r="AL71">
        <v>1.1829543965147837</v>
      </c>
      <c r="AM71">
        <v>-2.1462042909583601</v>
      </c>
      <c r="AN71">
        <v>0.48419496743559964</v>
      </c>
      <c r="AO71">
        <v>1.5015555711570002E-2</v>
      </c>
      <c r="AP71">
        <v>0.88486745980325943</v>
      </c>
      <c r="AQ71">
        <v>-0.16966587560108068</v>
      </c>
      <c r="AR71">
        <v>1.190690224691183</v>
      </c>
      <c r="AS71">
        <v>-5.2506549808556633</v>
      </c>
      <c r="AT71">
        <v>-5.5313020539539771E-2</v>
      </c>
      <c r="AU71">
        <v>3.8349224307080516</v>
      </c>
      <c r="AV71">
        <v>-1</v>
      </c>
    </row>
    <row r="72" spans="1:48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0.22000000000000006</v>
      </c>
      <c r="G72">
        <v>12.512224385342835</v>
      </c>
      <c r="H72">
        <v>0.25213936613071142</v>
      </c>
      <c r="I72">
        <v>4.2030335319734593E-3</v>
      </c>
      <c r="J72">
        <v>1.1632763214363981E-5</v>
      </c>
      <c r="K72">
        <v>1.2138582462349392E-2</v>
      </c>
      <c r="L72">
        <v>2.0251204440472079E-3</v>
      </c>
      <c r="M72">
        <v>2.2324015804136971E-6</v>
      </c>
      <c r="N72">
        <v>1.5427296489880634E-4</v>
      </c>
      <c r="O72">
        <v>6.1170359065199124E-2</v>
      </c>
      <c r="P72">
        <v>3.9879745221576326E-4</v>
      </c>
      <c r="Q72">
        <v>6.6483188909759405E-2</v>
      </c>
      <c r="R72">
        <v>4.84395929940075E-3</v>
      </c>
      <c r="S72">
        <v>1.9195720449049249E-3</v>
      </c>
      <c r="T72">
        <v>4.1336755892217004E-2</v>
      </c>
      <c r="U72">
        <v>1.6389306068054681E-3</v>
      </c>
      <c r="V72">
        <v>3.5939982418167751E-3</v>
      </c>
      <c r="W72">
        <v>1.983046396224574E-3</v>
      </c>
      <c r="X72">
        <v>1.7558139613844951E-2</v>
      </c>
      <c r="Y72">
        <v>0.67658904385322427</v>
      </c>
      <c r="Z72">
        <v>0.69201100222112777</v>
      </c>
      <c r="AA72">
        <v>0.6864199010516352</v>
      </c>
      <c r="AB72">
        <v>0.68530982223356851</v>
      </c>
      <c r="AC72">
        <v>0.6890572166027179</v>
      </c>
      <c r="AD72">
        <v>0.69596624899708492</v>
      </c>
      <c r="AE72">
        <v>0.69731188036511693</v>
      </c>
      <c r="AF72">
        <v>0.70087886094813556</v>
      </c>
      <c r="AG72">
        <v>0.70526389714677928</v>
      </c>
      <c r="AH72">
        <v>0.71745168656221348</v>
      </c>
      <c r="AI72">
        <v>0.70749820411289088</v>
      </c>
      <c r="AJ72">
        <v>0.70787927075221035</v>
      </c>
      <c r="AK72">
        <v>0.71093176076208453</v>
      </c>
      <c r="AL72">
        <v>0.71830460442066568</v>
      </c>
      <c r="AM72">
        <v>0.71450130293014336</v>
      </c>
      <c r="AN72">
        <v>0.7158659389913542</v>
      </c>
      <c r="AO72">
        <v>0.71623077075477692</v>
      </c>
      <c r="AP72">
        <v>0.71888747255662022</v>
      </c>
      <c r="AQ72">
        <v>0.71748714818841763</v>
      </c>
      <c r="AR72">
        <v>0.72047197942773478</v>
      </c>
      <c r="AS72">
        <v>0.72352077970394579</v>
      </c>
      <c r="AT72">
        <v>0.72992575933011916</v>
      </c>
      <c r="AU72">
        <v>0.74001403697593449</v>
      </c>
      <c r="AV72">
        <v>-1</v>
      </c>
    </row>
    <row r="73" spans="1:48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0.23000000000000007</v>
      </c>
      <c r="I73">
        <v>0.79898241020701732</v>
      </c>
      <c r="J73">
        <v>0.79748070561210915</v>
      </c>
      <c r="K73">
        <v>0.74877950452038566</v>
      </c>
      <c r="L73">
        <v>0.84529445631967648</v>
      </c>
      <c r="M73">
        <v>0.74686927078369214</v>
      </c>
      <c r="N73">
        <v>0.73353939710957239</v>
      </c>
      <c r="O73">
        <v>0.73197777917006868</v>
      </c>
      <c r="P73">
        <v>0.74317875107550957</v>
      </c>
      <c r="Q73">
        <v>0.67054390112808082</v>
      </c>
      <c r="R73">
        <v>0.76496354331836314</v>
      </c>
      <c r="S73">
        <v>0.79286345260992386</v>
      </c>
      <c r="T73">
        <v>0.67304827619455387</v>
      </c>
      <c r="U73">
        <v>0.78685756440000509</v>
      </c>
      <c r="V73">
        <v>0.76035244361913301</v>
      </c>
      <c r="W73">
        <v>0.76252184461015005</v>
      </c>
      <c r="X73">
        <v>0.45653055637838491</v>
      </c>
      <c r="Y73">
        <v>0.57851259663146237</v>
      </c>
      <c r="Z73">
        <v>0.60450448392656053</v>
      </c>
      <c r="AA73">
        <v>0.59523895041897568</v>
      </c>
      <c r="AB73">
        <v>0.59382916405149044</v>
      </c>
      <c r="AC73">
        <v>0.60046699181527874</v>
      </c>
      <c r="AD73">
        <v>0.6121963959923481</v>
      </c>
      <c r="AE73">
        <v>0.61468598761235382</v>
      </c>
      <c r="AF73">
        <v>0.62068800091662835</v>
      </c>
      <c r="AG73">
        <v>0.62832489969939231</v>
      </c>
      <c r="AH73">
        <v>0.64891842662366472</v>
      </c>
      <c r="AI73">
        <v>0.63203979375897945</v>
      </c>
      <c r="AJ73">
        <v>0.63278679491393663</v>
      </c>
      <c r="AK73">
        <v>0.63812244229085191</v>
      </c>
      <c r="AL73">
        <v>0.65067262799865877</v>
      </c>
      <c r="AM73">
        <v>0.64414431708367537</v>
      </c>
      <c r="AN73">
        <v>0.64638361667145616</v>
      </c>
      <c r="AO73">
        <v>0.64682648397571929</v>
      </c>
      <c r="AP73">
        <v>0.65109107944176547</v>
      </c>
      <c r="AQ73">
        <v>0.6485497829612511</v>
      </c>
      <c r="AR73">
        <v>0.65365388018141179</v>
      </c>
      <c r="AS73">
        <v>0.65821018469060522</v>
      </c>
      <c r="AT73">
        <v>0.66843930050920464</v>
      </c>
      <c r="AU73">
        <v>0.68650552511321594</v>
      </c>
      <c r="AV73">
        <v>-1</v>
      </c>
    </row>
    <row r="74" spans="1:48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0.23000000000000007</v>
      </c>
      <c r="G74">
        <v>12.524585609673352</v>
      </c>
      <c r="H74">
        <v>-7.4356401469985872E-2</v>
      </c>
      <c r="I74">
        <v>0.11543419063192108</v>
      </c>
      <c r="J74">
        <v>-1.0891450318333968E-5</v>
      </c>
      <c r="K74">
        <v>0.14023281485183992</v>
      </c>
      <c r="L74">
        <v>-5.8844068363219466E-3</v>
      </c>
      <c r="M74">
        <v>-1.4216123275894731E-6</v>
      </c>
      <c r="N74">
        <v>8.6536209662970939E-4</v>
      </c>
      <c r="O74">
        <v>-4.7573204935257912E-3</v>
      </c>
      <c r="P74">
        <v>1.4172386302676292E-3</v>
      </c>
      <c r="Q74">
        <v>0.30872805720268026</v>
      </c>
      <c r="R74">
        <v>-1.3142762547218693E-2</v>
      </c>
      <c r="S74">
        <v>-1.7168849441164005E-2</v>
      </c>
      <c r="T74">
        <v>0.28528138752396004</v>
      </c>
      <c r="U74">
        <v>-8.8963598999954614E-3</v>
      </c>
      <c r="V74">
        <v>-6.7244781560966471E-2</v>
      </c>
      <c r="W74">
        <v>5.6491825589614367E-2</v>
      </c>
      <c r="X74">
        <v>-4.5984036318949914E-2</v>
      </c>
      <c r="Y74">
        <v>1.0181471710873664</v>
      </c>
      <c r="Z74">
        <v>2.8827220076778444</v>
      </c>
      <c r="AA74">
        <v>1.8699540907794283</v>
      </c>
      <c r="AB74">
        <v>3.584979490819121</v>
      </c>
      <c r="AC74">
        <v>1.8890566524668115</v>
      </c>
      <c r="AD74">
        <v>4.3959334127086516</v>
      </c>
      <c r="AE74">
        <v>-3.1151864075876845</v>
      </c>
      <c r="AF74">
        <v>-0.73450242078580164</v>
      </c>
      <c r="AG74">
        <v>-1.7661335353227032</v>
      </c>
      <c r="AH74">
        <v>-1.6642644972035863</v>
      </c>
      <c r="AI74">
        <v>1.857587923540591</v>
      </c>
      <c r="AJ74">
        <v>-6.7745385194636381</v>
      </c>
      <c r="AK74">
        <v>-7.2285604222109869</v>
      </c>
      <c r="AL74">
        <v>1.1550772951038277</v>
      </c>
      <c r="AM74">
        <v>-2.1349150398632188</v>
      </c>
      <c r="AN74">
        <v>0.47663461444494531</v>
      </c>
      <c r="AO74">
        <v>9.7697163309194614E-4</v>
      </c>
      <c r="AP74">
        <v>0.85304213601454837</v>
      </c>
      <c r="AQ74">
        <v>-0.15856896387391539</v>
      </c>
      <c r="AR74">
        <v>1.1847709700310625</v>
      </c>
      <c r="AS74">
        <v>-5.1777842417086548</v>
      </c>
      <c r="AT74">
        <v>-1.1756058235549495E-2</v>
      </c>
      <c r="AU74">
        <v>3.85388811004468</v>
      </c>
      <c r="AV74">
        <v>-1</v>
      </c>
    </row>
    <row r="75" spans="1:48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0.23000000000000007</v>
      </c>
      <c r="G75">
        <v>12.524585609673352</v>
      </c>
      <c r="H75">
        <v>0.25105560969074298</v>
      </c>
      <c r="I75">
        <v>4.1355655005341409E-3</v>
      </c>
      <c r="J75">
        <v>1.1406691391727304E-5</v>
      </c>
      <c r="K75">
        <v>1.1996928486404677E-2</v>
      </c>
      <c r="L75">
        <v>1.9857749732410997E-3</v>
      </c>
      <c r="M75">
        <v>2.1770737948887903E-6</v>
      </c>
      <c r="N75">
        <v>1.5263775560395195E-4</v>
      </c>
      <c r="O75">
        <v>6.0506545896336694E-2</v>
      </c>
      <c r="P75">
        <v>3.9457373923172906E-4</v>
      </c>
      <c r="Q75">
        <v>6.5984636605527405E-2</v>
      </c>
      <c r="R75">
        <v>4.7881298305231714E-3</v>
      </c>
      <c r="S75">
        <v>1.8906824841625402E-3</v>
      </c>
      <c r="T75">
        <v>4.1022134531643155E-2</v>
      </c>
      <c r="U75">
        <v>1.6122808969375594E-3</v>
      </c>
      <c r="V75">
        <v>3.5489308031681358E-3</v>
      </c>
      <c r="W75">
        <v>1.959695779764804E-3</v>
      </c>
      <c r="X75">
        <v>1.7220260761378024E-2</v>
      </c>
      <c r="Y75">
        <v>0.67150898960948024</v>
      </c>
      <c r="Z75">
        <v>0.68642830657939258</v>
      </c>
      <c r="AA75">
        <v>0.68114738277617171</v>
      </c>
      <c r="AB75">
        <v>0.68034027702946809</v>
      </c>
      <c r="AC75">
        <v>0.68413213500432035</v>
      </c>
      <c r="AD75">
        <v>0.69078167069069052</v>
      </c>
      <c r="AE75">
        <v>0.69218483101139505</v>
      </c>
      <c r="AF75">
        <v>0.6955559915303271</v>
      </c>
      <c r="AG75">
        <v>0.69982194412881193</v>
      </c>
      <c r="AH75">
        <v>0.71119791439161573</v>
      </c>
      <c r="AI75">
        <v>0.70188770103659681</v>
      </c>
      <c r="AJ75">
        <v>0.70230235538320296</v>
      </c>
      <c r="AK75">
        <v>0.70525704068768924</v>
      </c>
      <c r="AL75">
        <v>0.71215854542525792</v>
      </c>
      <c r="AM75">
        <v>0.70857693417177225</v>
      </c>
      <c r="AN75">
        <v>0.70980751198930292</v>
      </c>
      <c r="AO75">
        <v>0.71005063132717705</v>
      </c>
      <c r="AP75">
        <v>0.71238750532124306</v>
      </c>
      <c r="AQ75">
        <v>0.71099587370444761</v>
      </c>
      <c r="AR75">
        <v>0.71378816510592669</v>
      </c>
      <c r="AS75">
        <v>0.7162715806870118</v>
      </c>
      <c r="AT75">
        <v>0.72181584147630584</v>
      </c>
      <c r="AU75">
        <v>0.73150523679387203</v>
      </c>
      <c r="AV75">
        <v>-1</v>
      </c>
    </row>
    <row r="76" spans="1:48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0.24000000000000007</v>
      </c>
      <c r="I76">
        <v>0.77270825503970364</v>
      </c>
      <c r="J76">
        <v>0.76624786372491038</v>
      </c>
      <c r="K76">
        <v>0.7302991318837635</v>
      </c>
      <c r="L76">
        <v>0.81205161993386188</v>
      </c>
      <c r="M76">
        <v>0.71017817063044764</v>
      </c>
      <c r="N76">
        <v>0.71694161901176257</v>
      </c>
      <c r="O76">
        <v>0.7150580557567775</v>
      </c>
      <c r="P76">
        <v>0.72635584065815317</v>
      </c>
      <c r="Q76">
        <v>0.65932279141078087</v>
      </c>
      <c r="R76">
        <v>0.7462645088800185</v>
      </c>
      <c r="S76">
        <v>0.76823543168109842</v>
      </c>
      <c r="T76">
        <v>0.66164183570592117</v>
      </c>
      <c r="U76">
        <v>0.76068362931355149</v>
      </c>
      <c r="V76">
        <v>0.74035877050453913</v>
      </c>
      <c r="W76">
        <v>0.74356152011698695</v>
      </c>
      <c r="X76">
        <v>0.439085706643221</v>
      </c>
      <c r="Y76">
        <v>0.56884792262595163</v>
      </c>
      <c r="Z76">
        <v>0.59374449163795628</v>
      </c>
      <c r="AA76">
        <v>0.5850976601420449</v>
      </c>
      <c r="AB76">
        <v>0.58419599498515151</v>
      </c>
      <c r="AC76">
        <v>0.59083846239488147</v>
      </c>
      <c r="AD76">
        <v>0.60202660634915373</v>
      </c>
      <c r="AE76">
        <v>0.60458935917565648</v>
      </c>
      <c r="AF76">
        <v>0.61021493379153702</v>
      </c>
      <c r="AG76">
        <v>0.61757974148599137</v>
      </c>
      <c r="AH76">
        <v>0.63659366162995068</v>
      </c>
      <c r="AI76">
        <v>0.62099261807198403</v>
      </c>
      <c r="AJ76">
        <v>0.62179664304179827</v>
      </c>
      <c r="AK76">
        <v>0.62691456129767731</v>
      </c>
      <c r="AL76">
        <v>0.63853715897666707</v>
      </c>
      <c r="AM76">
        <v>0.63246885404801845</v>
      </c>
      <c r="AN76">
        <v>0.634466224019402</v>
      </c>
      <c r="AO76">
        <v>0.63471056009772531</v>
      </c>
      <c r="AP76">
        <v>0.63839842003705372</v>
      </c>
      <c r="AQ76">
        <v>0.63591188972743273</v>
      </c>
      <c r="AR76">
        <v>0.64063362580704641</v>
      </c>
      <c r="AS76">
        <v>0.64419256828297544</v>
      </c>
      <c r="AT76">
        <v>0.65283447424205909</v>
      </c>
      <c r="AU76">
        <v>0.66996955536022296</v>
      </c>
      <c r="AV76">
        <v>-1</v>
      </c>
    </row>
    <row r="77" spans="1:48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0.24000000000000007</v>
      </c>
      <c r="G77">
        <v>12.536916794572313</v>
      </c>
      <c r="H77">
        <v>-5.3816062970600091E-2</v>
      </c>
      <c r="I77">
        <v>0.11397306526595702</v>
      </c>
      <c r="J77">
        <v>-1.1864567986875388E-5</v>
      </c>
      <c r="K77">
        <v>0.13966493551753062</v>
      </c>
      <c r="L77">
        <v>-5.7192696840659271E-3</v>
      </c>
      <c r="M77">
        <v>-1.6119886802833821E-6</v>
      </c>
      <c r="N77">
        <v>8.7447775649375135E-4</v>
      </c>
      <c r="O77">
        <v>1.3111874916031945E-3</v>
      </c>
      <c r="P77">
        <v>1.3837103236876045E-3</v>
      </c>
      <c r="Q77">
        <v>0.30732255996547903</v>
      </c>
      <c r="R77">
        <v>-1.3227805833214397E-2</v>
      </c>
      <c r="S77">
        <v>-1.6685585321344967E-2</v>
      </c>
      <c r="T77">
        <v>0.2816339251090299</v>
      </c>
      <c r="U77">
        <v>-8.7726217721644968E-3</v>
      </c>
      <c r="V77">
        <v>-6.6494769699486964E-2</v>
      </c>
      <c r="W77">
        <v>5.6004570006457068E-2</v>
      </c>
      <c r="X77">
        <v>-4.8085510425837905E-2</v>
      </c>
      <c r="Y77">
        <v>1.0295786214455407</v>
      </c>
      <c r="Z77">
        <v>2.8862924853334775</v>
      </c>
      <c r="AA77">
        <v>1.8880460704961208</v>
      </c>
      <c r="AB77">
        <v>3.5609866750372565</v>
      </c>
      <c r="AC77">
        <v>1.9071089223623459</v>
      </c>
      <c r="AD77">
        <v>4.3662139875967014</v>
      </c>
      <c r="AE77">
        <v>-3.0746220696588908</v>
      </c>
      <c r="AF77">
        <v>-0.69863589009932614</v>
      </c>
      <c r="AG77">
        <v>-1.7545428239255014</v>
      </c>
      <c r="AH77">
        <v>-1.6675924657950894</v>
      </c>
      <c r="AI77">
        <v>1.8689672001731139</v>
      </c>
      <c r="AJ77">
        <v>-6.7335331703409818</v>
      </c>
      <c r="AK77">
        <v>-7.1697791890578886</v>
      </c>
      <c r="AL77">
        <v>1.12759191106094</v>
      </c>
      <c r="AM77">
        <v>-2.124366414343823</v>
      </c>
      <c r="AN77">
        <v>0.46852247476076797</v>
      </c>
      <c r="AO77">
        <v>-1.3083741392203174E-2</v>
      </c>
      <c r="AP77">
        <v>0.82181415515296952</v>
      </c>
      <c r="AQ77">
        <v>-0.14905894982467938</v>
      </c>
      <c r="AR77">
        <v>1.1777673768226049</v>
      </c>
      <c r="AS77">
        <v>-5.1080541771672756</v>
      </c>
      <c r="AT77">
        <v>2.8523380804270349E-2</v>
      </c>
      <c r="AU77">
        <v>3.8700701758644183</v>
      </c>
      <c r="AV77">
        <v>-1</v>
      </c>
    </row>
    <row r="78" spans="1:48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0.24000000000000007</v>
      </c>
      <c r="G78">
        <v>12.536916794572313</v>
      </c>
      <c r="H78">
        <v>0.25002898852648286</v>
      </c>
      <c r="I78">
        <v>4.0710032437877375E-3</v>
      </c>
      <c r="J78">
        <v>1.1192100876606151E-5</v>
      </c>
      <c r="K78">
        <v>1.1859622514734328E-2</v>
      </c>
      <c r="L78">
        <v>1.9482523959575061E-3</v>
      </c>
      <c r="M78">
        <v>2.125014471801267E-6</v>
      </c>
      <c r="N78">
        <v>1.5104958051740232E-4</v>
      </c>
      <c r="O78">
        <v>5.986203029949308E-2</v>
      </c>
      <c r="P78">
        <v>3.9046636550182494E-4</v>
      </c>
      <c r="Q78">
        <v>6.5494622471517799E-2</v>
      </c>
      <c r="R78">
        <v>4.7339026273981663E-3</v>
      </c>
      <c r="S78">
        <v>1.8629188866075073E-3</v>
      </c>
      <c r="T78">
        <v>4.0713084187044016E-2</v>
      </c>
      <c r="U78">
        <v>1.5867995148058222E-3</v>
      </c>
      <c r="V78">
        <v>3.5054078043515349E-3</v>
      </c>
      <c r="W78">
        <v>1.9370835081104455E-3</v>
      </c>
      <c r="X78">
        <v>1.6904675011144888E-2</v>
      </c>
      <c r="Y78">
        <v>0.66653181986490362</v>
      </c>
      <c r="Z78">
        <v>0.68096155832654615</v>
      </c>
      <c r="AA78">
        <v>0.67598487634404758</v>
      </c>
      <c r="AB78">
        <v>0.67546381203764094</v>
      </c>
      <c r="AC78">
        <v>0.67929306156259472</v>
      </c>
      <c r="AD78">
        <v>0.68569446151148516</v>
      </c>
      <c r="AE78">
        <v>0.68715236989568718</v>
      </c>
      <c r="AF78">
        <v>0.69034187055138918</v>
      </c>
      <c r="AG78">
        <v>0.69449531391673536</v>
      </c>
      <c r="AH78">
        <v>0.70510525938849489</v>
      </c>
      <c r="AI78">
        <v>0.69641163423937469</v>
      </c>
      <c r="AJ78">
        <v>0.69686232495792799</v>
      </c>
      <c r="AK78">
        <v>0.69972433434478321</v>
      </c>
      <c r="AL78">
        <v>0.70618076952489051</v>
      </c>
      <c r="AM78">
        <v>0.70281718278454131</v>
      </c>
      <c r="AN78">
        <v>0.70392607484017189</v>
      </c>
      <c r="AO78">
        <v>0.70406160449821098</v>
      </c>
      <c r="AP78">
        <v>0.70610404721340314</v>
      </c>
      <c r="AQ78">
        <v>0.7047275854016205</v>
      </c>
      <c r="AR78">
        <v>0.70733909785026672</v>
      </c>
      <c r="AS78">
        <v>0.70930113395614869</v>
      </c>
      <c r="AT78">
        <v>0.71404295578627863</v>
      </c>
      <c r="AU78">
        <v>0.72335307669225413</v>
      </c>
      <c r="AV78">
        <v>-1</v>
      </c>
    </row>
    <row r="79" spans="1:48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0.25000000000000006</v>
      </c>
      <c r="I79">
        <v>0.74793587493318336</v>
      </c>
      <c r="J79">
        <v>0.73711846700023631</v>
      </c>
      <c r="K79">
        <v>0.71259129472183924</v>
      </c>
      <c r="L79">
        <v>0.78092798889395421</v>
      </c>
      <c r="M79">
        <v>0.67642823808947505</v>
      </c>
      <c r="N79">
        <v>0.70098812261148868</v>
      </c>
      <c r="O79">
        <v>0.69880576212331613</v>
      </c>
      <c r="P79">
        <v>0.71016905050625212</v>
      </c>
      <c r="Q79">
        <v>0.64838687877310153</v>
      </c>
      <c r="R79">
        <v>0.72831257464955879</v>
      </c>
      <c r="S79">
        <v>0.74490529851228837</v>
      </c>
      <c r="T79">
        <v>0.65053223402723725</v>
      </c>
      <c r="U79">
        <v>0.73603156426792349</v>
      </c>
      <c r="V79">
        <v>0.72127996992330545</v>
      </c>
      <c r="W79">
        <v>0.72540887640850671</v>
      </c>
      <c r="X79">
        <v>0.42303624307420867</v>
      </c>
      <c r="Y79">
        <v>0.55945251205512614</v>
      </c>
      <c r="Z79">
        <v>0.58329722210709178</v>
      </c>
      <c r="AA79">
        <v>0.57524670376309384</v>
      </c>
      <c r="AB79">
        <v>0.57481662257819455</v>
      </c>
      <c r="AC79">
        <v>0.58145266370777537</v>
      </c>
      <c r="AD79">
        <v>0.59212798872018413</v>
      </c>
      <c r="AE79">
        <v>0.59475779158943654</v>
      </c>
      <c r="AF79">
        <v>0.60003638527049874</v>
      </c>
      <c r="AG79">
        <v>0.60714433329415751</v>
      </c>
      <c r="AH79">
        <v>0.62468589918402684</v>
      </c>
      <c r="AI79">
        <v>0.61029101312171885</v>
      </c>
      <c r="AJ79">
        <v>0.61115361195914042</v>
      </c>
      <c r="AK79">
        <v>0.61606626768974904</v>
      </c>
      <c r="AL79">
        <v>0.62682358682971462</v>
      </c>
      <c r="AM79">
        <v>0.62119794385610694</v>
      </c>
      <c r="AN79">
        <v>0.62297789702603801</v>
      </c>
      <c r="AO79">
        <v>0.62304990796130277</v>
      </c>
      <c r="AP79">
        <v>0.62621396230240289</v>
      </c>
      <c r="AQ79">
        <v>0.62379013084153145</v>
      </c>
      <c r="AR79">
        <v>0.62815748053478082</v>
      </c>
      <c r="AS79">
        <v>0.63081451462399007</v>
      </c>
      <c r="AT79">
        <v>0.63800363263860704</v>
      </c>
      <c r="AU79">
        <v>0.65426683419603648</v>
      </c>
      <c r="AV79">
        <v>-1</v>
      </c>
    </row>
    <row r="80" spans="1:48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0.25000000000000006</v>
      </c>
      <c r="G80">
        <v>12.549211449967387</v>
      </c>
      <c r="H80">
        <v>-3.4022877141276553E-2</v>
      </c>
      <c r="I80">
        <v>0.11256351147595843</v>
      </c>
      <c r="J80">
        <v>-1.2786714576460618E-5</v>
      </c>
      <c r="K80">
        <v>0.13909385126654841</v>
      </c>
      <c r="L80">
        <v>-5.5638672198925617E-3</v>
      </c>
      <c r="M80">
        <v>-1.7926205033318293E-6</v>
      </c>
      <c r="N80">
        <v>8.8301032799494527E-4</v>
      </c>
      <c r="O80">
        <v>7.1589361504195174E-3</v>
      </c>
      <c r="P80">
        <v>1.3512326607085117E-3</v>
      </c>
      <c r="Q80">
        <v>0.30592783106522364</v>
      </c>
      <c r="R80">
        <v>-1.3306577637972201E-2</v>
      </c>
      <c r="S80">
        <v>-1.6222915928520234E-2</v>
      </c>
      <c r="T80">
        <v>0.27806357257679615</v>
      </c>
      <c r="U80">
        <v>-8.6540782184615188E-3</v>
      </c>
      <c r="V80">
        <v>-6.5766853264870764E-2</v>
      </c>
      <c r="W80">
        <v>5.552879376477083E-2</v>
      </c>
      <c r="X80">
        <v>-5.0074257086161762E-2</v>
      </c>
      <c r="Y80">
        <v>1.0404698839201616</v>
      </c>
      <c r="Z80">
        <v>2.8894292782630817</v>
      </c>
      <c r="AA80">
        <v>1.9049847448329345</v>
      </c>
      <c r="AB80">
        <v>3.5376451435934761</v>
      </c>
      <c r="AC80">
        <v>1.924002039996491</v>
      </c>
      <c r="AD80">
        <v>4.3371477148666759</v>
      </c>
      <c r="AE80">
        <v>-3.0351496520045989</v>
      </c>
      <c r="AF80">
        <v>-0.66442972858029559</v>
      </c>
      <c r="AG80">
        <v>-1.7427846157466476</v>
      </c>
      <c r="AH80">
        <v>-1.6698663055485861</v>
      </c>
      <c r="AI80">
        <v>1.8792524691188963</v>
      </c>
      <c r="AJ80">
        <v>-6.6930196447570944</v>
      </c>
      <c r="AK80">
        <v>-7.1123297211095453</v>
      </c>
      <c r="AL80">
        <v>1.1005314356826335</v>
      </c>
      <c r="AM80">
        <v>-2.1144664997374218</v>
      </c>
      <c r="AN80">
        <v>0.45995468070445811</v>
      </c>
      <c r="AO80">
        <v>-2.7107737854531161E-2</v>
      </c>
      <c r="AP80">
        <v>0.79121287105018789</v>
      </c>
      <c r="AQ80">
        <v>-0.14095958680576115</v>
      </c>
      <c r="AR80">
        <v>1.1698295276118189</v>
      </c>
      <c r="AS80">
        <v>-5.0412232868876794</v>
      </c>
      <c r="AT80">
        <v>6.5812883900715241E-2</v>
      </c>
      <c r="AU80">
        <v>3.883722286830765</v>
      </c>
      <c r="AV80">
        <v>-1</v>
      </c>
    </row>
    <row r="81" spans="1:48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0.25000000000000006</v>
      </c>
      <c r="G81">
        <v>12.549211449967387</v>
      </c>
      <c r="H81">
        <v>0.2490540753486977</v>
      </c>
      <c r="I81">
        <v>4.009143011387677E-3</v>
      </c>
      <c r="J81">
        <v>1.0988067456296871E-5</v>
      </c>
      <c r="K81">
        <v>1.1726446419369452E-2</v>
      </c>
      <c r="L81">
        <v>1.9124257746782E-3</v>
      </c>
      <c r="M81">
        <v>2.0759399696996153E-6</v>
      </c>
      <c r="N81">
        <v>1.4950600980245089E-4</v>
      </c>
      <c r="O81">
        <v>5.9235863378362404E-2</v>
      </c>
      <c r="P81">
        <v>3.8646972473808255E-4</v>
      </c>
      <c r="Q81">
        <v>6.5012879379396107E-2</v>
      </c>
      <c r="R81">
        <v>4.6812035359696733E-3</v>
      </c>
      <c r="S81">
        <v>1.8362127737756866E-3</v>
      </c>
      <c r="T81">
        <v>4.0409421045483285E-2</v>
      </c>
      <c r="U81">
        <v>1.5624061407616019E-3</v>
      </c>
      <c r="V81">
        <v>3.4633394987622361E-3</v>
      </c>
      <c r="W81">
        <v>1.9151686174732336E-3</v>
      </c>
      <c r="X81">
        <v>1.6609121336991526E-2</v>
      </c>
      <c r="Y81">
        <v>0.66165272685562415</v>
      </c>
      <c r="Z81">
        <v>0.67560592032691191</v>
      </c>
      <c r="AA81">
        <v>0.67092745184867153</v>
      </c>
      <c r="AB81">
        <v>0.67067659667147794</v>
      </c>
      <c r="AC81">
        <v>0.67453684156437355</v>
      </c>
      <c r="AD81">
        <v>0.68070084145413046</v>
      </c>
      <c r="AE81">
        <v>0.6822107564304416</v>
      </c>
      <c r="AF81">
        <v>0.68523144699650351</v>
      </c>
      <c r="AG81">
        <v>0.6892780767940907</v>
      </c>
      <c r="AH81">
        <v>0.69916445985725173</v>
      </c>
      <c r="AI81">
        <v>0.69106194785459074</v>
      </c>
      <c r="AJ81">
        <v>0.69155015653718954</v>
      </c>
      <c r="AK81">
        <v>0.69432404825880456</v>
      </c>
      <c r="AL81">
        <v>0.70035971556854992</v>
      </c>
      <c r="AM81">
        <v>0.6972098231185857</v>
      </c>
      <c r="AN81">
        <v>0.69820798573415754</v>
      </c>
      <c r="AO81">
        <v>0.69824833801426367</v>
      </c>
      <c r="AP81">
        <v>0.7000190612517716</v>
      </c>
      <c r="AQ81">
        <v>0.69866299658731834</v>
      </c>
      <c r="AR81">
        <v>0.70110450960744974</v>
      </c>
      <c r="AS81">
        <v>0.70258574072826352</v>
      </c>
      <c r="AT81">
        <v>0.70657793033543703</v>
      </c>
      <c r="AU81">
        <v>0.71552686687057809</v>
      </c>
      <c r="AV81">
        <v>-1</v>
      </c>
    </row>
    <row r="82" spans="1:48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0.26000000000000006</v>
      </c>
      <c r="I82">
        <v>0.7245427198497717</v>
      </c>
      <c r="J82">
        <v>0.70989334695603523</v>
      </c>
      <c r="K82">
        <v>0.69561047108679608</v>
      </c>
      <c r="L82">
        <v>0.7517415033860495</v>
      </c>
      <c r="M82">
        <v>0.64530476395236869</v>
      </c>
      <c r="N82">
        <v>0.68564183720522598</v>
      </c>
      <c r="O82">
        <v>0.68318313061959557</v>
      </c>
      <c r="P82">
        <v>0.69458358175203505</v>
      </c>
      <c r="Q82">
        <v>0.63772630186052326</v>
      </c>
      <c r="R82">
        <v>0.71106646362232084</v>
      </c>
      <c r="S82">
        <v>0.72277825756026493</v>
      </c>
      <c r="T82">
        <v>0.63970876436097224</v>
      </c>
      <c r="U82">
        <v>0.71277726755141058</v>
      </c>
      <c r="V82">
        <v>0.70305519834187791</v>
      </c>
      <c r="W82">
        <v>0.70801335078513006</v>
      </c>
      <c r="X82">
        <v>0.40822136835152095</v>
      </c>
      <c r="Y82">
        <v>0.55031420026993771</v>
      </c>
      <c r="Z82">
        <v>0.57314904538643618</v>
      </c>
      <c r="AA82">
        <v>0.56567298770076879</v>
      </c>
      <c r="AB82">
        <v>0.56568068542380712</v>
      </c>
      <c r="AC82">
        <v>0.5723005630339314</v>
      </c>
      <c r="AD82">
        <v>0.58248973567157247</v>
      </c>
      <c r="AE82">
        <v>0.5851807519403418</v>
      </c>
      <c r="AF82">
        <v>0.59013899943920001</v>
      </c>
      <c r="AG82">
        <v>0.59700361430333271</v>
      </c>
      <c r="AH82">
        <v>0.61317145320775368</v>
      </c>
      <c r="AI82">
        <v>0.59991563554475502</v>
      </c>
      <c r="AJ82">
        <v>0.6008369930650288</v>
      </c>
      <c r="AK82">
        <v>0.60555561876482622</v>
      </c>
      <c r="AL82">
        <v>0.61550484926111793</v>
      </c>
      <c r="AM82">
        <v>0.61030426771145441</v>
      </c>
      <c r="AN82">
        <v>0.61188838614356944</v>
      </c>
      <c r="AO82">
        <v>0.61181084989355139</v>
      </c>
      <c r="AP82">
        <v>0.61449813363521288</v>
      </c>
      <c r="AQ82">
        <v>0.61214290232749879</v>
      </c>
      <c r="AR82">
        <v>0.61618124508611216</v>
      </c>
      <c r="AS82">
        <v>0.6180227055326204</v>
      </c>
      <c r="AT82">
        <v>0.62387954591770634</v>
      </c>
      <c r="AU82">
        <v>0.63932475454702009</v>
      </c>
      <c r="AV82">
        <v>-1</v>
      </c>
    </row>
    <row r="83" spans="1:48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0.26000000000000006</v>
      </c>
      <c r="G83">
        <v>12.56146404870475</v>
      </c>
      <c r="H83">
        <v>-1.4931237852902624E-2</v>
      </c>
      <c r="I83">
        <v>0.11120244041046085</v>
      </c>
      <c r="J83">
        <v>-1.366144117625317E-5</v>
      </c>
      <c r="K83">
        <v>0.13852040279454367</v>
      </c>
      <c r="L83">
        <v>-5.4174548992792356E-3</v>
      </c>
      <c r="M83">
        <v>-1.9641587446041353E-6</v>
      </c>
      <c r="N83">
        <v>8.9099500563097594E-4</v>
      </c>
      <c r="O83">
        <v>1.2796180521019341E-2</v>
      </c>
      <c r="P83">
        <v>1.3197583297820201E-3</v>
      </c>
      <c r="Q83">
        <v>0.30454365116593679</v>
      </c>
      <c r="R83">
        <v>-1.3379497327310214E-2</v>
      </c>
      <c r="S83">
        <v>-1.5779600603769008E-2</v>
      </c>
      <c r="T83">
        <v>0.27456804890444608</v>
      </c>
      <c r="U83">
        <v>-8.5403382681247374E-3</v>
      </c>
      <c r="V83">
        <v>-6.5059972705189678E-2</v>
      </c>
      <c r="W83">
        <v>5.5064030613029398E-2</v>
      </c>
      <c r="X83">
        <v>-5.1959242487031286E-2</v>
      </c>
      <c r="Y83">
        <v>1.0508485541879609</v>
      </c>
      <c r="Z83">
        <v>2.8921509131909526</v>
      </c>
      <c r="AA83">
        <v>1.920837173912376</v>
      </c>
      <c r="AB83">
        <v>3.5149145085569447</v>
      </c>
      <c r="AC83">
        <v>1.9398125572100022</v>
      </c>
      <c r="AD83">
        <v>4.3087086753220207</v>
      </c>
      <c r="AE83">
        <v>-2.9967126810687295</v>
      </c>
      <c r="AF83">
        <v>-0.63177374815583121</v>
      </c>
      <c r="AG83">
        <v>-1.7308809311954056</v>
      </c>
      <c r="AH83">
        <v>-1.671167117996375</v>
      </c>
      <c r="AI83">
        <v>1.8885258872173203</v>
      </c>
      <c r="AJ83">
        <v>-6.6529788797294644</v>
      </c>
      <c r="AK83">
        <v>-7.0561374170698787</v>
      </c>
      <c r="AL83">
        <v>1.0739209317918361</v>
      </c>
      <c r="AM83">
        <v>-2.105136121665788</v>
      </c>
      <c r="AN83">
        <v>0.45101357148410443</v>
      </c>
      <c r="AO83">
        <v>-4.1047065190530037E-2</v>
      </c>
      <c r="AP83">
        <v>0.76125833308980506</v>
      </c>
      <c r="AQ83">
        <v>-0.13411654078993385</v>
      </c>
      <c r="AR83">
        <v>1.1610875353372929</v>
      </c>
      <c r="AS83">
        <v>-4.9770761140652571</v>
      </c>
      <c r="AT83">
        <v>0.10036828511175194</v>
      </c>
      <c r="AU83">
        <v>3.8950703586330286</v>
      </c>
      <c r="AV83">
        <v>-1</v>
      </c>
    </row>
    <row r="84" spans="1:48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0.26000000000000006</v>
      </c>
      <c r="G84">
        <v>12.56146404870475</v>
      </c>
      <c r="H84">
        <v>0.2481261740459208</v>
      </c>
      <c r="I84">
        <v>3.9498007429546976E-3</v>
      </c>
      <c r="J84">
        <v>1.0793767193972152E-5</v>
      </c>
      <c r="K84">
        <v>1.1597197288076353E-2</v>
      </c>
      <c r="L84">
        <v>1.8781798665535167E-3</v>
      </c>
      <c r="M84">
        <v>2.0295987392050605E-6</v>
      </c>
      <c r="N84">
        <v>1.4800479937758057E-4</v>
      </c>
      <c r="O84">
        <v>5.8627162303221146E-2</v>
      </c>
      <c r="P84">
        <v>3.8257861127811169E-4</v>
      </c>
      <c r="Q84">
        <v>6.4539155670639212E-2</v>
      </c>
      <c r="R84">
        <v>4.6299632199702312E-3</v>
      </c>
      <c r="S84">
        <v>1.8105012753547357E-3</v>
      </c>
      <c r="T84">
        <v>4.0110972428084965E-2</v>
      </c>
      <c r="U84">
        <v>1.5390277848619078E-3</v>
      </c>
      <c r="V84">
        <v>3.4226434906560075E-3</v>
      </c>
      <c r="W84">
        <v>1.89391345792178E-3</v>
      </c>
      <c r="X84">
        <v>1.6331631015429747E-2</v>
      </c>
      <c r="Y84">
        <v>0.6568673490994773</v>
      </c>
      <c r="Z84">
        <v>0.67035692772103228</v>
      </c>
      <c r="AA84">
        <v>0.66597056673400656</v>
      </c>
      <c r="AB84">
        <v>0.66597509800882937</v>
      </c>
      <c r="AC84">
        <v>0.6698605501300392</v>
      </c>
      <c r="AD84">
        <v>0.67579730204673805</v>
      </c>
      <c r="AE84">
        <v>0.67735654495390296</v>
      </c>
      <c r="AF84">
        <v>0.6802201193306584</v>
      </c>
      <c r="AG84">
        <v>0.68416490908538818</v>
      </c>
      <c r="AH84">
        <v>0.69336717714879248</v>
      </c>
      <c r="AI84">
        <v>0.68583146447103471</v>
      </c>
      <c r="AJ84">
        <v>0.68635791644845312</v>
      </c>
      <c r="AK84">
        <v>0.68904777437659026</v>
      </c>
      <c r="AL84">
        <v>0.69468521302323172</v>
      </c>
      <c r="AM84">
        <v>0.69174418757883638</v>
      </c>
      <c r="AN84">
        <v>0.69264135856695008</v>
      </c>
      <c r="AO84">
        <v>0.69259747269152416</v>
      </c>
      <c r="AP84">
        <v>0.69411686928295813</v>
      </c>
      <c r="AQ84">
        <v>0.69278539636153535</v>
      </c>
      <c r="AR84">
        <v>0.69506681290623085</v>
      </c>
      <c r="AS84">
        <v>0.69610464325642185</v>
      </c>
      <c r="AT84">
        <v>0.69939526684080711</v>
      </c>
      <c r="AU84">
        <v>0.7079997029653089</v>
      </c>
      <c r="AV84">
        <v>-1</v>
      </c>
    </row>
    <row r="85" spans="1:48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0.27000000000000007</v>
      </c>
      <c r="I85">
        <v>0.70241919445142165</v>
      </c>
      <c r="J85">
        <v>0.68439739723658988</v>
      </c>
      <c r="K85">
        <v>0.67931458124231703</v>
      </c>
      <c r="L85">
        <v>0.72432957274498522</v>
      </c>
      <c r="M85">
        <v>0.6165345740495739</v>
      </c>
      <c r="N85">
        <v>0.67086857617529894</v>
      </c>
      <c r="O85">
        <v>0.66815517451097839</v>
      </c>
      <c r="P85">
        <v>0.67956717402722422</v>
      </c>
      <c r="Q85">
        <v>0.62733164400574359</v>
      </c>
      <c r="R85">
        <v>0.69448780107762631</v>
      </c>
      <c r="S85">
        <v>0.70176827620297855</v>
      </c>
      <c r="T85">
        <v>0.62916123822638204</v>
      </c>
      <c r="U85">
        <v>0.69080944516979625</v>
      </c>
      <c r="V85">
        <v>0.68562893377279088</v>
      </c>
      <c r="W85">
        <v>0.6913286262881615</v>
      </c>
      <c r="X85">
        <v>0.39450349684419639</v>
      </c>
      <c r="Y85">
        <v>0.54142174101301621</v>
      </c>
      <c r="Z85">
        <v>0.56328721920362845</v>
      </c>
      <c r="AA85">
        <v>0.5563643104284578</v>
      </c>
      <c r="AB85">
        <v>0.5567784763643665</v>
      </c>
      <c r="AC85">
        <v>0.56337363334665025</v>
      </c>
      <c r="AD85">
        <v>0.57310167519484634</v>
      </c>
      <c r="AE85">
        <v>0.57584836002862327</v>
      </c>
      <c r="AF85">
        <v>0.58051040463603221</v>
      </c>
      <c r="AG85">
        <v>0.58714379177358011</v>
      </c>
      <c r="AH85">
        <v>0.60202876106093006</v>
      </c>
      <c r="AI85">
        <v>0.58984897782278589</v>
      </c>
      <c r="AJ85">
        <v>0.59082825418807805</v>
      </c>
      <c r="AK85">
        <v>0.59536303750795982</v>
      </c>
      <c r="AL85">
        <v>0.60455679488549474</v>
      </c>
      <c r="AM85">
        <v>0.59976364339750443</v>
      </c>
      <c r="AN85">
        <v>0.60117099606861768</v>
      </c>
      <c r="AO85">
        <v>0.60096376078618707</v>
      </c>
      <c r="AP85">
        <v>0.60321623088107079</v>
      </c>
      <c r="AQ85">
        <v>0.60093386074125887</v>
      </c>
      <c r="AR85">
        <v>0.60466628450331306</v>
      </c>
      <c r="AS85">
        <v>0.60577031647340696</v>
      </c>
      <c r="AT85">
        <v>0.61040336569874332</v>
      </c>
      <c r="AU85">
        <v>0.62507967356576721</v>
      </c>
      <c r="AV85">
        <v>-1</v>
      </c>
    </row>
    <row r="86" spans="1:48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0.27000000000000007</v>
      </c>
      <c r="G86">
        <v>12.57366988912201</v>
      </c>
      <c r="H86">
        <v>3.5000169905839611E-3</v>
      </c>
      <c r="I86">
        <v>0.10988702295553819</v>
      </c>
      <c r="J86">
        <v>-1.4491974860676359E-5</v>
      </c>
      <c r="K86">
        <v>0.13794533463367897</v>
      </c>
      <c r="L86">
        <v>-5.2793581910890877E-3</v>
      </c>
      <c r="M86">
        <v>-2.1272011698132593E-6</v>
      </c>
      <c r="N86">
        <v>8.9846445634539991E-4</v>
      </c>
      <c r="O86">
        <v>1.823252975366875E-2</v>
      </c>
      <c r="P86">
        <v>1.289242762235967E-3</v>
      </c>
      <c r="Q86">
        <v>0.30316982065039677</v>
      </c>
      <c r="R86">
        <v>-1.3446948904291635E-2</v>
      </c>
      <c r="S86">
        <v>-1.5354496104943416E-2</v>
      </c>
      <c r="T86">
        <v>0.27114515118347132</v>
      </c>
      <c r="U86">
        <v>-8.4310506114864438E-3</v>
      </c>
      <c r="V86">
        <v>-6.4373135649576765E-2</v>
      </c>
      <c r="W86">
        <v>5.4609839556297252E-2</v>
      </c>
      <c r="X86">
        <v>-5.3748437477547345E-2</v>
      </c>
      <c r="Y86">
        <v>1.0607408753739809</v>
      </c>
      <c r="Z86">
        <v>2.8944756613003388</v>
      </c>
      <c r="AA86">
        <v>1.9356661179768504</v>
      </c>
      <c r="AB86">
        <v>3.4927581302575659</v>
      </c>
      <c r="AC86">
        <v>1.9546104880003825</v>
      </c>
      <c r="AD86">
        <v>4.2808720592373666</v>
      </c>
      <c r="AE86">
        <v>-2.9592595910371178</v>
      </c>
      <c r="AF86">
        <v>-0.60056772284380366</v>
      </c>
      <c r="AG86">
        <v>-1.7188526377078437</v>
      </c>
      <c r="AH86">
        <v>-1.6715702849426906</v>
      </c>
      <c r="AI86">
        <v>1.8968618630883267</v>
      </c>
      <c r="AJ86">
        <v>-6.6133946827854846</v>
      </c>
      <c r="AK86">
        <v>-7.0011354670128592</v>
      </c>
      <c r="AL86">
        <v>1.0477788337872738</v>
      </c>
      <c r="AM86">
        <v>-2.0963068553213517</v>
      </c>
      <c r="AN86">
        <v>0.44176984692683285</v>
      </c>
      <c r="AO86">
        <v>-5.4862754494053804E-2</v>
      </c>
      <c r="AP86">
        <v>0.73196313308800387</v>
      </c>
      <c r="AQ86">
        <v>-0.12839421141337953</v>
      </c>
      <c r="AR86">
        <v>1.1516545417040183</v>
      </c>
      <c r="AS86">
        <v>-4.9154197116856171</v>
      </c>
      <c r="AT86">
        <v>0.13241797150101442</v>
      </c>
      <c r="AU86">
        <v>3.9043162981069361</v>
      </c>
      <c r="AV86">
        <v>-1</v>
      </c>
    </row>
    <row r="87" spans="1:48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0.27000000000000007</v>
      </c>
      <c r="G87">
        <v>12.57366988912201</v>
      </c>
      <c r="H87">
        <v>0.24724119833529742</v>
      </c>
      <c r="I87">
        <v>3.8928096519951247E-3</v>
      </c>
      <c r="J87">
        <v>1.0608462920631631E-5</v>
      </c>
      <c r="K87">
        <v>1.147168604076847E-2</v>
      </c>
      <c r="L87">
        <v>1.8454097868635343E-3</v>
      </c>
      <c r="M87">
        <v>1.9857668719589411E-6</v>
      </c>
      <c r="N87">
        <v>1.4654387218792955E-4</v>
      </c>
      <c r="O87">
        <v>5.8035104293289438E-2</v>
      </c>
      <c r="P87">
        <v>3.7878818158354824E-4</v>
      </c>
      <c r="Q87">
        <v>6.4073213625515713E-2</v>
      </c>
      <c r="R87">
        <v>4.5801167450724217E-3</v>
      </c>
      <c r="S87">
        <v>1.7857265492284731E-3</v>
      </c>
      <c r="T87">
        <v>3.9817575676212129E-2</v>
      </c>
      <c r="U87">
        <v>1.5165979621903107E-3</v>
      </c>
      <c r="V87">
        <v>3.3832439619269168E-3</v>
      </c>
      <c r="W87">
        <v>1.8732833416765366E-3</v>
      </c>
      <c r="X87">
        <v>1.6070482460608489E-2</v>
      </c>
      <c r="Y87">
        <v>0.65217170873337527</v>
      </c>
      <c r="Z87">
        <v>0.66521044268268226</v>
      </c>
      <c r="AA87">
        <v>0.6611100225499501</v>
      </c>
      <c r="AB87">
        <v>0.66135604687980587</v>
      </c>
      <c r="AC87">
        <v>0.66526146584093715</v>
      </c>
      <c r="AD87">
        <v>0.67098057673255729</v>
      </c>
      <c r="AE87">
        <v>0.67258654766393178</v>
      </c>
      <c r="AF87">
        <v>0.67530367580577522</v>
      </c>
      <c r="AG87">
        <v>0.67915100267793405</v>
      </c>
      <c r="AH87">
        <v>0.68770586692474878</v>
      </c>
      <c r="AI87">
        <v>0.68071375315507032</v>
      </c>
      <c r="AJ87">
        <v>0.68127858454981938</v>
      </c>
      <c r="AK87">
        <v>0.68388809523815142</v>
      </c>
      <c r="AL87">
        <v>0.68914825847474237</v>
      </c>
      <c r="AM87">
        <v>0.68641090993567877</v>
      </c>
      <c r="AN87">
        <v>0.68721577382363841</v>
      </c>
      <c r="AO87">
        <v>0.68709731532234763</v>
      </c>
      <c r="AP87">
        <v>0.68838376449520122</v>
      </c>
      <c r="AQ87">
        <v>0.68708022236476685</v>
      </c>
      <c r="AR87">
        <v>0.68921066052203173</v>
      </c>
      <c r="AS87">
        <v>0.68983957237950178</v>
      </c>
      <c r="AT87">
        <v>0.69247256119078571</v>
      </c>
      <c r="AU87">
        <v>0.70074788872876648</v>
      </c>
      <c r="AV87">
        <v>-1</v>
      </c>
    </row>
    <row r="88" spans="1:48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0.28000000000000008</v>
      </c>
      <c r="I88">
        <v>0.68146698174451759</v>
      </c>
      <c r="J88">
        <v>0.66047607097313676</v>
      </c>
      <c r="K88">
        <v>0.66366466995522144</v>
      </c>
      <c r="L88">
        <v>0.69854659830184995</v>
      </c>
      <c r="M88">
        <v>0.58987956152891929</v>
      </c>
      <c r="N88">
        <v>0.65663675295397594</v>
      </c>
      <c r="O88">
        <v>0.65368943613016528</v>
      </c>
      <c r="P88">
        <v>0.66508987148986642</v>
      </c>
      <c r="Q88">
        <v>0.61719390688388376</v>
      </c>
      <c r="R88">
        <v>0.67854086623459919</v>
      </c>
      <c r="S88">
        <v>0.68179710794275039</v>
      </c>
      <c r="T88">
        <v>0.61887995141973184</v>
      </c>
      <c r="U88">
        <v>0.67002802843465781</v>
      </c>
      <c r="V88">
        <v>0.66895040018519059</v>
      </c>
      <c r="W88">
        <v>0.67531218243014524</v>
      </c>
      <c r="X88">
        <v>0.38176430188541616</v>
      </c>
      <c r="Y88">
        <v>0.53276469671447424</v>
      </c>
      <c r="Z88">
        <v>0.55369980187448697</v>
      </c>
      <c r="AA88">
        <v>0.54730927690421605</v>
      </c>
      <c r="AB88">
        <v>0.54810088171914773</v>
      </c>
      <c r="AC88">
        <v>0.55466381014693444</v>
      </c>
      <c r="AD88">
        <v>0.56395421667114232</v>
      </c>
      <c r="AE88">
        <v>0.56675132423440333</v>
      </c>
      <c r="AF88">
        <v>0.57113910210804864</v>
      </c>
      <c r="AG88">
        <v>0.57755217453021157</v>
      </c>
      <c r="AH88">
        <v>0.59123811274612847</v>
      </c>
      <c r="AI88">
        <v>0.58007511504120612</v>
      </c>
      <c r="AJ88">
        <v>0.58111071139797965</v>
      </c>
      <c r="AK88">
        <v>0.58547094807173727</v>
      </c>
      <c r="AL88">
        <v>0.59395774362339726</v>
      </c>
      <c r="AM88">
        <v>0.58955453194756802</v>
      </c>
      <c r="AN88">
        <v>0.59080202298327711</v>
      </c>
      <c r="AO88">
        <v>0.59048242317236299</v>
      </c>
      <c r="AP88">
        <v>0.59233763937921469</v>
      </c>
      <c r="AQ88">
        <v>0.59013106625288891</v>
      </c>
      <c r="AR88">
        <v>0.59357862849323728</v>
      </c>
      <c r="AS88">
        <v>0.59401601909885038</v>
      </c>
      <c r="AT88">
        <v>0.59752330499657202</v>
      </c>
      <c r="AU88">
        <v>0.61147553072975014</v>
      </c>
      <c r="AV88">
        <v>-1</v>
      </c>
    </row>
    <row r="89" spans="1:48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0.28000000000000008</v>
      </c>
      <c r="G89">
        <v>12.585824978881417</v>
      </c>
      <c r="H89">
        <v>2.130819953971334E-2</v>
      </c>
      <c r="I89">
        <v>0.10861466169134616</v>
      </c>
      <c r="J89">
        <v>-1.5281255755047523E-5</v>
      </c>
      <c r="K89">
        <v>0.13736930639695855</v>
      </c>
      <c r="L89">
        <v>-5.1489648230360679E-3</v>
      </c>
      <c r="M89">
        <v>-2.2822971867061747E-6</v>
      </c>
      <c r="N89">
        <v>9.0544903466179374E-4</v>
      </c>
      <c r="O89">
        <v>2.3477002108466025E-2</v>
      </c>
      <c r="P89">
        <v>1.2596439478275657E-3</v>
      </c>
      <c r="Q89">
        <v>0.30180615769610936</v>
      </c>
      <c r="R89">
        <v>-1.3509284789236128E-2</v>
      </c>
      <c r="S89">
        <v>-1.4946547154352438E-2</v>
      </c>
      <c r="T89">
        <v>0.26779275314475687</v>
      </c>
      <c r="U89">
        <v>-8.3258987418679212E-3</v>
      </c>
      <c r="V89">
        <v>-6.3705411914711213E-2</v>
      </c>
      <c r="W89">
        <v>5.4165803388431626E-2</v>
      </c>
      <c r="X89">
        <v>-5.5448956912498591E-2</v>
      </c>
      <c r="Y89">
        <v>1.0701717301443974</v>
      </c>
      <c r="Z89">
        <v>2.8964213957327978</v>
      </c>
      <c r="AA89">
        <v>1.949530310335764</v>
      </c>
      <c r="AB89">
        <v>3.4711426778605761</v>
      </c>
      <c r="AC89">
        <v>1.9684600162945185</v>
      </c>
      <c r="AD89">
        <v>4.2536141707173316</v>
      </c>
      <c r="AE89">
        <v>-2.922743122336755</v>
      </c>
      <c r="AF89">
        <v>-0.5707202327819304</v>
      </c>
      <c r="AG89">
        <v>-1.7067193790511579</v>
      </c>
      <c r="AH89">
        <v>-1.6711457956643843</v>
      </c>
      <c r="AI89">
        <v>1.9043280057252907</v>
      </c>
      <c r="AJ89">
        <v>-6.5742531590306612</v>
      </c>
      <c r="AK89">
        <v>-6.9472637255136842</v>
      </c>
      <c r="AL89">
        <v>1.0221181619909008</v>
      </c>
      <c r="AM89">
        <v>-2.0879193862942524</v>
      </c>
      <c r="AN89">
        <v>0.43228434269838223</v>
      </c>
      <c r="AO89">
        <v>-6.8523269486358562E-2</v>
      </c>
      <c r="AP89">
        <v>0.70333388681084941</v>
      </c>
      <c r="AQ89">
        <v>-0.12367308657732234</v>
      </c>
      <c r="AR89">
        <v>1.1416292014623051</v>
      </c>
      <c r="AS89">
        <v>-4.8560806792802085</v>
      </c>
      <c r="AT89">
        <v>0.16216649586462348</v>
      </c>
      <c r="AU89">
        <v>3.9116411365171442</v>
      </c>
      <c r="AV89">
        <v>-1</v>
      </c>
    </row>
    <row r="90" spans="1:48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0.28000000000000008</v>
      </c>
      <c r="G90">
        <v>12.585824978881417</v>
      </c>
      <c r="H90">
        <v>0.24639557374646409</v>
      </c>
      <c r="I90">
        <v>3.838018167489572E-3</v>
      </c>
      <c r="J90">
        <v>1.0431492879091882E-5</v>
      </c>
      <c r="K90">
        <v>1.1349736204139454E-2</v>
      </c>
      <c r="L90">
        <v>1.8140198543156285E-3</v>
      </c>
      <c r="M90">
        <v>1.9442443765898873E-6</v>
      </c>
      <c r="N90">
        <v>1.4512130179595499E-4</v>
      </c>
      <c r="O90">
        <v>5.7458921284104326E-2</v>
      </c>
      <c r="P90">
        <v>3.7509392038662315E-4</v>
      </c>
      <c r="Q90">
        <v>6.3614828143394433E-2</v>
      </c>
      <c r="R90">
        <v>4.5316032091189899E-3</v>
      </c>
      <c r="S90">
        <v>1.7618352743211504E-3</v>
      </c>
      <c r="T90">
        <v>3.9529077190150266E-2</v>
      </c>
      <c r="U90">
        <v>1.4950559777423184E-3</v>
      </c>
      <c r="V90">
        <v>3.34507099784402E-3</v>
      </c>
      <c r="W90">
        <v>1.8532462373720966E-3</v>
      </c>
      <c r="X90">
        <v>1.5824164115799871E-2</v>
      </c>
      <c r="Y90">
        <v>0.64756215995014244</v>
      </c>
      <c r="Z90">
        <v>0.66016261651944486</v>
      </c>
      <c r="AA90">
        <v>0.65634192775980815</v>
      </c>
      <c r="AB90">
        <v>0.65681640875191982</v>
      </c>
      <c r="AC90">
        <v>0.66073704824514967</v>
      </c>
      <c r="AD90">
        <v>0.66624761542735078</v>
      </c>
      <c r="AE90">
        <v>0.66789780365778706</v>
      </c>
      <c r="AF90">
        <v>0.67047824484364948</v>
      </c>
      <c r="AG90">
        <v>0.67423199117457733</v>
      </c>
      <c r="AH90">
        <v>0.68217367270805318</v>
      </c>
      <c r="AI90">
        <v>0.67570302153369977</v>
      </c>
      <c r="AJ90">
        <v>0.67630591203255819</v>
      </c>
      <c r="AK90">
        <v>0.67883842685173768</v>
      </c>
      <c r="AL90">
        <v>0.6837408348528452</v>
      </c>
      <c r="AM90">
        <v>0.68120171806131091</v>
      </c>
      <c r="AN90">
        <v>0.68192204495858655</v>
      </c>
      <c r="AO90">
        <v>0.68173757399320556</v>
      </c>
      <c r="AP90">
        <v>0.68280769790321705</v>
      </c>
      <c r="AQ90">
        <v>0.68153471540870492</v>
      </c>
      <c r="AR90">
        <v>0.68352258879478867</v>
      </c>
      <c r="AS90">
        <v>0.68377437624982929</v>
      </c>
      <c r="AT90">
        <v>0.68579003122643156</v>
      </c>
      <c r="AU90">
        <v>0.69375046124429307</v>
      </c>
      <c r="AV90">
        <v>-1</v>
      </c>
    </row>
    <row r="91" spans="1:48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0.29000000000000009</v>
      </c>
      <c r="I91">
        <v>0.66159762249269194</v>
      </c>
      <c r="J91">
        <v>0.63799246999886028</v>
      </c>
      <c r="K91">
        <v>0.64862462359150264</v>
      </c>
      <c r="L91">
        <v>0.6742618602100432</v>
      </c>
      <c r="M91">
        <v>0.56513137300186089</v>
      </c>
      <c r="N91">
        <v>0.64291713073471846</v>
      </c>
      <c r="O91">
        <v>0.63975576214235019</v>
      </c>
      <c r="P91">
        <v>0.6511238150557781</v>
      </c>
      <c r="Q91">
        <v>0.60730448631416778</v>
      </c>
      <c r="R91">
        <v>0.6631923691336411</v>
      </c>
      <c r="S91">
        <v>0.66279344300987564</v>
      </c>
      <c r="T91">
        <v>0.60885565307799228</v>
      </c>
      <c r="U91">
        <v>0.65034281763407165</v>
      </c>
      <c r="V91">
        <v>0.65297306588199411</v>
      </c>
      <c r="W91">
        <v>0.65992490328563536</v>
      </c>
      <c r="X91">
        <v>0.36990153089221334</v>
      </c>
      <c r="Y91">
        <v>0.52433334679108778</v>
      </c>
      <c r="Z91">
        <v>0.5443755774632052</v>
      </c>
      <c r="AA91">
        <v>0.53849722366864683</v>
      </c>
      <c r="AB91">
        <v>0.5396393280283871</v>
      </c>
      <c r="AC91">
        <v>0.54616345355831808</v>
      </c>
      <c r="AD91">
        <v>0.55503830313071256</v>
      </c>
      <c r="AE91">
        <v>0.55788088662170865</v>
      </c>
      <c r="AF91">
        <v>0.56201437188841807</v>
      </c>
      <c r="AG91">
        <v>0.5682170353938647</v>
      </c>
      <c r="AH91">
        <v>0.58078142442371239</v>
      </c>
      <c r="AI91">
        <v>0.57057949590439383</v>
      </c>
      <c r="AJ91">
        <v>0.57166926176102073</v>
      </c>
      <c r="AK91">
        <v>0.57586348005617083</v>
      </c>
      <c r="AL91">
        <v>0.58368812876600784</v>
      </c>
      <c r="AM91">
        <v>0.57965763762205946</v>
      </c>
      <c r="AN91">
        <v>0.58076029825032394</v>
      </c>
      <c r="AO91">
        <v>0.58034350406332713</v>
      </c>
      <c r="AP91">
        <v>0.58183520001036682</v>
      </c>
      <c r="AQ91">
        <v>0.5797062894679319</v>
      </c>
      <c r="AR91">
        <v>0.58288824241908377</v>
      </c>
      <c r="AS91">
        <v>0.58272316376289701</v>
      </c>
      <c r="AT91">
        <v>0.58519356347280282</v>
      </c>
      <c r="AU91">
        <v>0.59846271525435168</v>
      </c>
      <c r="AV91">
        <v>-1</v>
      </c>
    </row>
    <row r="92" spans="1:48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0.29000000000000009</v>
      </c>
      <c r="G92">
        <v>12.597925936448204</v>
      </c>
      <c r="H92">
        <v>3.8527268176495148E-2</v>
      </c>
      <c r="I92">
        <v>0.10738296653953269</v>
      </c>
      <c r="J92">
        <v>-1.6031968945915374E-5</v>
      </c>
      <c r="K92">
        <v>0.13679290259988156</v>
      </c>
      <c r="L92">
        <v>-5.0257180035698581E-3</v>
      </c>
      <c r="M92">
        <v>-2.4299522489750679E-6</v>
      </c>
      <c r="N92">
        <v>9.1197697660612778E-4</v>
      </c>
      <c r="O92">
        <v>2.8538073768990608E-2</v>
      </c>
      <c r="P92">
        <v>1.2309222630080634E-3</v>
      </c>
      <c r="Q92">
        <v>0.30045249643752475</v>
      </c>
      <c r="R92">
        <v>-1.3566829102170002E-2</v>
      </c>
      <c r="S92">
        <v>-1.4554778080864181E-2</v>
      </c>
      <c r="T92">
        <v>0.26450880332652282</v>
      </c>
      <c r="U92">
        <v>-8.2245967832177726E-3</v>
      </c>
      <c r="V92">
        <v>-6.3055928893270288E-2</v>
      </c>
      <c r="W92">
        <v>5.3731527273352807E-2</v>
      </c>
      <c r="X92">
        <v>-5.7067175847793451E-2</v>
      </c>
      <c r="Y92">
        <v>1.0791646590733597</v>
      </c>
      <c r="Z92">
        <v>2.8980054921616416</v>
      </c>
      <c r="AA92">
        <v>1.9624847206630929</v>
      </c>
      <c r="AB92">
        <v>3.450037750874531</v>
      </c>
      <c r="AC92">
        <v>1.9814201103592846</v>
      </c>
      <c r="AD92">
        <v>4.2269124148809407</v>
      </c>
      <c r="AE92">
        <v>-2.8871198123775064</v>
      </c>
      <c r="AF92">
        <v>-0.54214767252905105</v>
      </c>
      <c r="AG92">
        <v>-1.694499549118138</v>
      </c>
      <c r="AH92">
        <v>-1.6699585815989331</v>
      </c>
      <c r="AI92">
        <v>1.910985926908858</v>
      </c>
      <c r="AJ92">
        <v>-6.5355422587199046</v>
      </c>
      <c r="AK92">
        <v>-6.8944677809565862</v>
      </c>
      <c r="AL92">
        <v>0.99694751020730477</v>
      </c>
      <c r="AM92">
        <v>-2.079922153405934</v>
      </c>
      <c r="AN92">
        <v>0.42260950157989385</v>
      </c>
      <c r="AO92">
        <v>-8.2003240291972285E-2</v>
      </c>
      <c r="AP92">
        <v>0.67537242715820556</v>
      </c>
      <c r="AQ92">
        <v>-0.11984752877739636</v>
      </c>
      <c r="AR92">
        <v>1.1310977521127468</v>
      </c>
      <c r="AS92">
        <v>-4.7989026642293782</v>
      </c>
      <c r="AT92">
        <v>0.18979762479216664</v>
      </c>
      <c r="AU92">
        <v>3.9172076739686932</v>
      </c>
      <c r="AV92">
        <v>-1</v>
      </c>
    </row>
    <row r="93" spans="1:48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0.29000000000000009</v>
      </c>
      <c r="G93">
        <v>12.597925936448204</v>
      </c>
      <c r="H93">
        <v>0.24558615790116539</v>
      </c>
      <c r="I93">
        <v>3.7852881715026176E-3</v>
      </c>
      <c r="J93">
        <v>1.0262261126969664E-5</v>
      </c>
      <c r="K93">
        <v>1.1231182822404531E-2</v>
      </c>
      <c r="L93">
        <v>1.7839225895512731E-3</v>
      </c>
      <c r="M93">
        <v>1.9048520457327646E-6</v>
      </c>
      <c r="N93">
        <v>1.4373529795363906E-4</v>
      </c>
      <c r="O93">
        <v>5.6897895185718424E-2</v>
      </c>
      <c r="P93">
        <v>3.7149161081345027E-4</v>
      </c>
      <c r="Q93">
        <v>6.3163785599169894E-2</v>
      </c>
      <c r="R93">
        <v>4.4843654120941918E-3</v>
      </c>
      <c r="S93">
        <v>1.7387782054616632E-3</v>
      </c>
      <c r="T93">
        <v>3.9245331595121093E-2</v>
      </c>
      <c r="U93">
        <v>1.474346304178039E-3</v>
      </c>
      <c r="V93">
        <v>3.3080599968397196E-3</v>
      </c>
      <c r="W93">
        <v>1.833772503165573E-3</v>
      </c>
      <c r="X93">
        <v>1.5591343780605912E-2</v>
      </c>
      <c r="Y93">
        <v>0.64303534624552816</v>
      </c>
      <c r="Z93">
        <v>0.65520985768041184</v>
      </c>
      <c r="AA93">
        <v>0.65166266559792929</v>
      </c>
      <c r="AB93">
        <v>0.65235335862838051</v>
      </c>
      <c r="AC93">
        <v>0.65628491857607985</v>
      </c>
      <c r="AD93">
        <v>0.661595562550779</v>
      </c>
      <c r="AE93">
        <v>0.66328755288053864</v>
      </c>
      <c r="AF93">
        <v>0.66574025349018595</v>
      </c>
      <c r="AG93">
        <v>0.66940388916260829</v>
      </c>
      <c r="AH93">
        <v>0.67676433721277562</v>
      </c>
      <c r="AI93">
        <v>0.67079402689682543</v>
      </c>
      <c r="AJ93">
        <v>0.67143430552768613</v>
      </c>
      <c r="AK93">
        <v>0.67389289105651262</v>
      </c>
      <c r="AL93">
        <v>0.6784557641284541</v>
      </c>
      <c r="AM93">
        <v>0.67610926539336968</v>
      </c>
      <c r="AN93">
        <v>0.67675202830433678</v>
      </c>
      <c r="AO93">
        <v>0.67650914243724247</v>
      </c>
      <c r="AP93">
        <v>0.67737802293817517</v>
      </c>
      <c r="AQ93">
        <v>0.6761376384117278</v>
      </c>
      <c r="AR93">
        <v>0.67799072678381866</v>
      </c>
      <c r="AS93">
        <v>0.67789471376163835</v>
      </c>
      <c r="AT93">
        <v>0.67933012928857606</v>
      </c>
      <c r="AU93">
        <v>0.68698879810643776</v>
      </c>
      <c r="AV93">
        <v>-1</v>
      </c>
    </row>
    <row r="94" spans="1:48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0.3000000000000001</v>
      </c>
      <c r="I94">
        <v>0.64273130561525582</v>
      </c>
      <c r="J94">
        <v>0.61682491277701135</v>
      </c>
      <c r="K94">
        <v>0.63416091756328785</v>
      </c>
      <c r="L94">
        <v>0.65135770778687596</v>
      </c>
      <c r="M94">
        <v>0.54210701763354485</v>
      </c>
      <c r="N94">
        <v>0.62968260125661679</v>
      </c>
      <c r="O94">
        <v>0.62632610252867249</v>
      </c>
      <c r="P94">
        <v>0.63764305737298388</v>
      </c>
      <c r="Q94">
        <v>0.59765514995941893</v>
      </c>
      <c r="R94">
        <v>0.6484112497424922</v>
      </c>
      <c r="S94">
        <v>0.64469216732450785</v>
      </c>
      <c r="T94">
        <v>0.59907951745736387</v>
      </c>
      <c r="U94">
        <v>0.63167231531445445</v>
      </c>
      <c r="V94">
        <v>0.63765420484934487</v>
      </c>
      <c r="W94">
        <v>0.64513073436584378</v>
      </c>
      <c r="X94">
        <v>0.35882642192680286</v>
      </c>
      <c r="Y94">
        <v>0.51611861034517381</v>
      </c>
      <c r="Z94">
        <v>0.53530399094972758</v>
      </c>
      <c r="AA94">
        <v>0.52991815298424239</v>
      </c>
      <c r="AB94">
        <v>0.53138573518171117</v>
      </c>
      <c r="AC94">
        <v>0.53786531485924904</v>
      </c>
      <c r="AD94">
        <v>0.54634536886892815</v>
      </c>
      <c r="AE94">
        <v>0.54922877555521699</v>
      </c>
      <c r="AF94">
        <v>0.55312619260646201</v>
      </c>
      <c r="AG94">
        <v>0.55912749657854299</v>
      </c>
      <c r="AH94">
        <v>0.57064204758324732</v>
      </c>
      <c r="AI94">
        <v>0.56134876894554719</v>
      </c>
      <c r="AJ94">
        <v>0.56249016406995778</v>
      </c>
      <c r="AK94">
        <v>0.56652622677173092</v>
      </c>
      <c r="AL94">
        <v>0.57373020327942803</v>
      </c>
      <c r="AM94">
        <v>0.57005558116684996</v>
      </c>
      <c r="AN94">
        <v>0.57102681575618697</v>
      </c>
      <c r="AO94">
        <v>0.57052612755394838</v>
      </c>
      <c r="AP94">
        <v>0.57168469255486498</v>
      </c>
      <c r="AQ94">
        <v>0.56963444677645558</v>
      </c>
      <c r="AR94">
        <v>0.57256843248674194</v>
      </c>
      <c r="AS94">
        <v>0.5718591052113895</v>
      </c>
      <c r="AT94">
        <v>0.57337344620560704</v>
      </c>
      <c r="AU94">
        <v>0.5859971319652113</v>
      </c>
      <c r="AV94">
        <v>-1</v>
      </c>
    </row>
    <row r="95" spans="1:48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0.3000000000000001</v>
      </c>
      <c r="G95">
        <v>12.609969907274161</v>
      </c>
      <c r="H95">
        <v>5.5188244529586698E-2</v>
      </c>
      <c r="I95">
        <v>0.10618973352966615</v>
      </c>
      <c r="J95">
        <v>-1.674657208732849E-5</v>
      </c>
      <c r="K95">
        <v>0.13621664125355454</v>
      </c>
      <c r="L95">
        <v>-4.9091104845797873E-3</v>
      </c>
      <c r="M95">
        <v>-2.5706318586990658E-6</v>
      </c>
      <c r="N95">
        <v>9.1807457479508821E-4</v>
      </c>
      <c r="O95">
        <v>3.3423722352357882E-2</v>
      </c>
      <c r="P95">
        <v>1.2030403112455147E-3</v>
      </c>
      <c r="Q95">
        <v>0.29910868524421652</v>
      </c>
      <c r="R95">
        <v>-1.3619880525687576E-2</v>
      </c>
      <c r="S95">
        <v>-1.4178285408768395E-2</v>
      </c>
      <c r="T95">
        <v>0.26129132299677404</v>
      </c>
      <c r="U95">
        <v>-8.1268858947102264E-3</v>
      </c>
      <c r="V95">
        <v>-6.2423867303593263E-2</v>
      </c>
      <c r="W95">
        <v>5.3306637387251311E-2</v>
      </c>
      <c r="X95">
        <v>-5.86088269889097E-2</v>
      </c>
      <c r="Y95">
        <v>1.0877418967660937</v>
      </c>
      <c r="Z95">
        <v>2.899244761865829</v>
      </c>
      <c r="AA95">
        <v>1.9745808062808576</v>
      </c>
      <c r="AB95">
        <v>3.4294155519145906</v>
      </c>
      <c r="AC95">
        <v>1.9935450583542191</v>
      </c>
      <c r="AD95">
        <v>4.2007452729910311</v>
      </c>
      <c r="AE95">
        <v>-2.8523495619221957</v>
      </c>
      <c r="AF95">
        <v>-0.51477339604673256</v>
      </c>
      <c r="AG95">
        <v>-1.6822102970227208</v>
      </c>
      <c r="AH95">
        <v>-1.668068848609455</v>
      </c>
      <c r="AI95">
        <v>1.9168919244942306</v>
      </c>
      <c r="AJ95">
        <v>-6.4972514185624419</v>
      </c>
      <c r="AK95">
        <v>-6.8426981821388582</v>
      </c>
      <c r="AL95">
        <v>0.97227185217530576</v>
      </c>
      <c r="AM95">
        <v>-2.072270219238038</v>
      </c>
      <c r="AN95">
        <v>0.41279059909200844</v>
      </c>
      <c r="AO95">
        <v>-9.5282425010080163E-2</v>
      </c>
      <c r="AP95">
        <v>0.64807676851031015</v>
      </c>
      <c r="AQ95">
        <v>-0.11682391305721572</v>
      </c>
      <c r="AR95">
        <v>1.1201357471184419</v>
      </c>
      <c r="AS95">
        <v>-4.7437442437786528</v>
      </c>
      <c r="AT95">
        <v>0.21547692392955548</v>
      </c>
      <c r="AU95">
        <v>3.9211627233634627</v>
      </c>
      <c r="AV95">
        <v>-1</v>
      </c>
    </row>
    <row r="96" spans="1:48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0.3000000000000001</v>
      </c>
      <c r="G96">
        <v>12.609969907274161</v>
      </c>
      <c r="H96">
        <v>0.24481017524854293</v>
      </c>
      <c r="I96">
        <v>3.734493483220074E-3</v>
      </c>
      <c r="J96">
        <v>1.0100229386163384E-5</v>
      </c>
      <c r="K96">
        <v>1.1115871485713627E-2</v>
      </c>
      <c r="L96">
        <v>1.7550378433456167E-3</v>
      </c>
      <c r="M96">
        <v>1.8674288066514856E-6</v>
      </c>
      <c r="N96">
        <v>1.4238419387483121E-4</v>
      </c>
      <c r="O96">
        <v>5.6351353652736649E-2</v>
      </c>
      <c r="P96">
        <v>3.6797730792475695E-4</v>
      </c>
      <c r="Q96">
        <v>6.2719882847243558E-2</v>
      </c>
      <c r="R96">
        <v>4.4383495605432623E-3</v>
      </c>
      <c r="S96">
        <v>1.7165097813292591E-3</v>
      </c>
      <c r="T96">
        <v>3.8966201014182751E-2</v>
      </c>
      <c r="U96">
        <v>1.454418038603119E-3</v>
      </c>
      <c r="V96">
        <v>3.2721511520294555E-3</v>
      </c>
      <c r="W96">
        <v>1.8148346528460237E-3</v>
      </c>
      <c r="X96">
        <v>1.5370843114496765E-2</v>
      </c>
      <c r="Y96">
        <v>0.63858816471605306</v>
      </c>
      <c r="Z96">
        <v>0.6503488045559298</v>
      </c>
      <c r="AA96">
        <v>0.64706886616634907</v>
      </c>
      <c r="AB96">
        <v>0.64796425931897828</v>
      </c>
      <c r="AC96">
        <v>0.65190284314677249</v>
      </c>
      <c r="AD96">
        <v>0.65702173796556695</v>
      </c>
      <c r="AE96">
        <v>0.65875321405209464</v>
      </c>
      <c r="AF96">
        <v>0.6610863923887661</v>
      </c>
      <c r="AG96">
        <v>0.66466304191180159</v>
      </c>
      <c r="AH96">
        <v>0.67147212797507061</v>
      </c>
      <c r="AI96">
        <v>0.66598200245667682</v>
      </c>
      <c r="AJ96">
        <v>0.66665873200593107</v>
      </c>
      <c r="AK96">
        <v>0.66904621112890672</v>
      </c>
      <c r="AL96">
        <v>0.67328658644400985</v>
      </c>
      <c r="AM96">
        <v>0.67112699297728051</v>
      </c>
      <c r="AN96">
        <v>0.67169846738363004</v>
      </c>
      <c r="AO96">
        <v>0.67140392320254438</v>
      </c>
      <c r="AP96">
        <v>0.67208528602535733</v>
      </c>
      <c r="AQ96">
        <v>0.67087904621076755</v>
      </c>
      <c r="AR96">
        <v>0.67260455761921301</v>
      </c>
      <c r="AS96">
        <v>0.67218779991325317</v>
      </c>
      <c r="AT96">
        <v>0.6730772222664464</v>
      </c>
      <c r="AU96">
        <v>0.6804462905680001</v>
      </c>
      <c r="AV96">
        <v>-1</v>
      </c>
    </row>
    <row r="97" spans="1:48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0.31000000000000011</v>
      </c>
      <c r="I97">
        <v>0.62479583360339142</v>
      </c>
      <c r="J97">
        <v>0.59686489191893521</v>
      </c>
      <c r="K97">
        <v>0.62024239033266138</v>
      </c>
      <c r="L97">
        <v>0.62972800408474239</v>
      </c>
      <c r="M97">
        <v>0.52064521927703067</v>
      </c>
      <c r="N97">
        <v>0.61690798872468289</v>
      </c>
      <c r="O97">
        <v>0.61337433038007394</v>
      </c>
      <c r="P97">
        <v>0.62462339760441776</v>
      </c>
      <c r="Q97">
        <v>0.58823801671403886</v>
      </c>
      <c r="R97">
        <v>0.63416849670112285</v>
      </c>
      <c r="S97">
        <v>0.6274337139864905</v>
      </c>
      <c r="T97">
        <v>0.5895431181010945</v>
      </c>
      <c r="U97">
        <v>0.6139427192299487</v>
      </c>
      <c r="V97">
        <v>0.62295451194000873</v>
      </c>
      <c r="W97">
        <v>0.63089638117193592</v>
      </c>
      <c r="X97">
        <v>0.34846159488076373</v>
      </c>
      <c r="Y97">
        <v>0.50811198048306638</v>
      </c>
      <c r="Z97">
        <v>0.52647509165306206</v>
      </c>
      <c r="AA97">
        <v>0.52156267468160189</v>
      </c>
      <c r="AB97">
        <v>0.52333247499531987</v>
      </c>
      <c r="AC97">
        <v>0.5297625067825994</v>
      </c>
      <c r="AD97">
        <v>0.53786730164947261</v>
      </c>
      <c r="AE97">
        <v>0.54078716448586661</v>
      </c>
      <c r="AF97">
        <v>0.54446517266897099</v>
      </c>
      <c r="AG97">
        <v>0.55027343347031132</v>
      </c>
      <c r="AH97">
        <v>0.56080460714628189</v>
      </c>
      <c r="AI97">
        <v>0.55237063695577371</v>
      </c>
      <c r="AJ97">
        <v>0.5535608576386446</v>
      </c>
      <c r="AK97">
        <v>0.55744604619524407</v>
      </c>
      <c r="AL97">
        <v>0.56406779704772259</v>
      </c>
      <c r="AM97">
        <v>0.56073263107111604</v>
      </c>
      <c r="AN97">
        <v>0.5615844254862894</v>
      </c>
      <c r="AO97">
        <v>0.56101152332781157</v>
      </c>
      <c r="AP97">
        <v>0.5618644111569453</v>
      </c>
      <c r="AQ97">
        <v>0.5598931373557865</v>
      </c>
      <c r="AR97">
        <v>0.56259535725215737</v>
      </c>
      <c r="AS97">
        <v>0.56139464299643094</v>
      </c>
      <c r="AT97">
        <v>0.56202663633929528</v>
      </c>
      <c r="AU97">
        <v>0.57403942625866544</v>
      </c>
      <c r="AV97">
        <v>-1</v>
      </c>
    </row>
    <row r="98" spans="1:48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0.31000000000000011</v>
      </c>
      <c r="G98">
        <v>12.62195449228383</v>
      </c>
      <c r="H98">
        <v>7.131956604275605E-2</v>
      </c>
      <c r="I98">
        <v>0.10503292621450305</v>
      </c>
      <c r="J98">
        <v>-1.7427319390942839E-5</v>
      </c>
      <c r="K98">
        <v>0.13564098139537201</v>
      </c>
      <c r="L98">
        <v>-4.7986793494747678E-3</v>
      </c>
      <c r="M98">
        <v>-2.7047651929613094E-6</v>
      </c>
      <c r="N98">
        <v>9.2376633676768656E-4</v>
      </c>
      <c r="O98">
        <v>3.8141465844959289E-2</v>
      </c>
      <c r="P98">
        <v>1.1759627747117041E-3</v>
      </c>
      <c r="Q98">
        <v>0.29777458513000427</v>
      </c>
      <c r="R98">
        <v>-1.3668714812082747E-2</v>
      </c>
      <c r="S98">
        <v>-1.381623126857214E-2</v>
      </c>
      <c r="T98">
        <v>0.25813840391476905</v>
      </c>
      <c r="U98">
        <v>-8.0325311626017176E-3</v>
      </c>
      <c r="V98">
        <v>-6.1808457277471932E-2</v>
      </c>
      <c r="W98">
        <v>5.2890779628500417E-2</v>
      </c>
      <c r="X98">
        <v>-6.0079082858209697E-2</v>
      </c>
      <c r="Y98">
        <v>1.0959244195862456</v>
      </c>
      <c r="Z98">
        <v>2.9001554093070494</v>
      </c>
      <c r="AA98">
        <v>1.9858667501042744</v>
      </c>
      <c r="AB98">
        <v>3.4092506027699145</v>
      </c>
      <c r="AC98">
        <v>2.0048849369446771</v>
      </c>
      <c r="AD98">
        <v>4.175092269337294</v>
      </c>
      <c r="AE98">
        <v>-2.8183952638665621</v>
      </c>
      <c r="AF98">
        <v>-0.48852697609882217</v>
      </c>
      <c r="AG98">
        <v>-1.6698675538496781</v>
      </c>
      <c r="AH98">
        <v>-1.6655324002893925</v>
      </c>
      <c r="AI98">
        <v>1.9220975678620613</v>
      </c>
      <c r="AJ98">
        <v>-6.4593712763221109</v>
      </c>
      <c r="AK98">
        <v>-6.7919097918342368</v>
      </c>
      <c r="AL98">
        <v>0.94809320258295815</v>
      </c>
      <c r="AM98">
        <v>-2.0649243256220893</v>
      </c>
      <c r="AN98">
        <v>0.40286676936847066</v>
      </c>
      <c r="AO98">
        <v>-0.10834485452023537</v>
      </c>
      <c r="AP98">
        <v>0.62144188850521931</v>
      </c>
      <c r="AQ98">
        <v>-0.1145190531028345</v>
      </c>
      <c r="AR98">
        <v>1.1088095143380983</v>
      </c>
      <c r="AS98">
        <v>-4.6904771209520737</v>
      </c>
      <c r="AT98">
        <v>0.23935396157352748</v>
      </c>
      <c r="AU98">
        <v>3.9236390242497494</v>
      </c>
      <c r="AV98">
        <v>-1</v>
      </c>
    </row>
    <row r="99" spans="1:48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0.31000000000000011</v>
      </c>
      <c r="G99">
        <v>12.62195449228383</v>
      </c>
      <c r="H99">
        <v>0.24406516330435196</v>
      </c>
      <c r="I99">
        <v>3.6855185492530459E-3</v>
      </c>
      <c r="J99">
        <v>9.9449100886535084E-6</v>
      </c>
      <c r="K99">
        <v>1.1003657460767339E-2</v>
      </c>
      <c r="L99">
        <v>1.7272920350747674E-3</v>
      </c>
      <c r="M99">
        <v>1.8318294699337857E-6</v>
      </c>
      <c r="N99">
        <v>1.4106643497203343E-4</v>
      </c>
      <c r="O99">
        <v>5.5818666299594359E-2</v>
      </c>
      <c r="P99">
        <v>3.645473152057749E-4</v>
      </c>
      <c r="Q99">
        <v>6.2282926349762013E-2</v>
      </c>
      <c r="R99">
        <v>4.3935050019917044E-3</v>
      </c>
      <c r="S99">
        <v>1.6949877780273982E-3</v>
      </c>
      <c r="T99">
        <v>3.8691554431315903E-2</v>
      </c>
      <c r="U99">
        <v>1.4352244268562889E-3</v>
      </c>
      <c r="V99">
        <v>3.2372889942200995E-3</v>
      </c>
      <c r="W99">
        <v>1.7964071501161199E-3</v>
      </c>
      <c r="X99">
        <v>1.5161616330585589E-2</v>
      </c>
      <c r="Y99">
        <v>0.63421773604347231</v>
      </c>
      <c r="Z99">
        <v>0.6455763021957498</v>
      </c>
      <c r="AA99">
        <v>0.64255738210900626</v>
      </c>
      <c r="AB99">
        <v>0.64364664255760584</v>
      </c>
      <c r="AC99">
        <v>0.64758871898395653</v>
      </c>
      <c r="AD99">
        <v>0.65252362036422906</v>
      </c>
      <c r="AE99">
        <v>0.65429236584387762</v>
      </c>
      <c r="AF99">
        <v>0.65651358605984766</v>
      </c>
      <c r="AG99">
        <v>0.66000608342911238</v>
      </c>
      <c r="AH99">
        <v>0.66629177457672506</v>
      </c>
      <c r="AI99">
        <v>0.66126259577956148</v>
      </c>
      <c r="AJ99">
        <v>0.66197464023728403</v>
      </c>
      <c r="AK99">
        <v>0.6642936258466805</v>
      </c>
      <c r="AL99">
        <v>0.66822746027589763</v>
      </c>
      <c r="AM99">
        <v>0.66624901582876628</v>
      </c>
      <c r="AN99">
        <v>0.66675486460725364</v>
      </c>
      <c r="AO99">
        <v>0.66641468176530105</v>
      </c>
      <c r="AP99">
        <v>0.66692105381858069</v>
      </c>
      <c r="AQ99">
        <v>0.66575009590763168</v>
      </c>
      <c r="AR99">
        <v>0.66735472152210784</v>
      </c>
      <c r="AS99">
        <v>0.6666421931325589</v>
      </c>
      <c r="AT99">
        <v>0.66701732578305795</v>
      </c>
      <c r="AU99">
        <v>0.67410807011790963</v>
      </c>
      <c r="AV99">
        <v>-1</v>
      </c>
    </row>
    <row r="100" spans="1:48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0.32000000000000012</v>
      </c>
      <c r="I100">
        <v>0.60772573388168616</v>
      </c>
      <c r="J100">
        <v>0.57801535060364806</v>
      </c>
      <c r="K100">
        <v>0.6068400407254444</v>
      </c>
      <c r="L100">
        <v>0.60927678431139509</v>
      </c>
      <c r="M100">
        <v>0.50060337048291048</v>
      </c>
      <c r="N100">
        <v>0.60456987553543029</v>
      </c>
      <c r="O100">
        <v>0.6008760800015378</v>
      </c>
      <c r="P100">
        <v>0.61204223352033538</v>
      </c>
      <c r="Q100">
        <v>0.57904553760271116</v>
      </c>
      <c r="R100">
        <v>0.62043698346843945</v>
      </c>
      <c r="S100">
        <v>0.61096349407061412</v>
      </c>
      <c r="T100">
        <v>0.58023840412176497</v>
      </c>
      <c r="U100">
        <v>0.59708705026449937</v>
      </c>
      <c r="V100">
        <v>0.60883776425707581</v>
      </c>
      <c r="W100">
        <v>0.61719104350768472</v>
      </c>
      <c r="X100">
        <v>0.33873931983885036</v>
      </c>
      <c r="Y100">
        <v>0.5003054680889143</v>
      </c>
      <c r="Z100">
        <v>0.51787948352754298</v>
      </c>
      <c r="AA100">
        <v>0.51342195460967455</v>
      </c>
      <c r="AB100">
        <v>0.51547233446065555</v>
      </c>
      <c r="AC100">
        <v>0.52184847703232906</v>
      </c>
      <c r="AD100">
        <v>0.5295964088592815</v>
      </c>
      <c r="AE100">
        <v>0.53254863584800349</v>
      </c>
      <c r="AF100">
        <v>0.53602249079939945</v>
      </c>
      <c r="AG100">
        <v>0.54164539323504757</v>
      </c>
      <c r="AH100">
        <v>0.5512548632272114</v>
      </c>
      <c r="AI100">
        <v>0.54363373421613181</v>
      </c>
      <c r="AJ100">
        <v>0.5448698115258499</v>
      </c>
      <c r="AK100">
        <v>0.54861089594304346</v>
      </c>
      <c r="AL100">
        <v>0.55468611481822439</v>
      </c>
      <c r="AM100">
        <v>0.55167448106652373</v>
      </c>
      <c r="AN100">
        <v>0.55241757992404583</v>
      </c>
      <c r="AO100">
        <v>0.55178273574722303</v>
      </c>
      <c r="AP100">
        <v>0.55235481325616809</v>
      </c>
      <c r="AQ100">
        <v>0.55046226114710128</v>
      </c>
      <c r="AR100">
        <v>0.55294762396244446</v>
      </c>
      <c r="AS100">
        <v>0.55130355443731915</v>
      </c>
      <c r="AT100">
        <v>0.5511205909884821</v>
      </c>
      <c r="AU100">
        <v>0.56255433743360928</v>
      </c>
      <c r="AV100">
        <v>-1</v>
      </c>
    </row>
    <row r="101" spans="1:48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0.32000000000000012</v>
      </c>
      <c r="G101">
        <v>12.633877686690481</v>
      </c>
      <c r="H101">
        <v>8.6947385732932231E-2</v>
      </c>
      <c r="I101">
        <v>0.10391065934524926</v>
      </c>
      <c r="J101">
        <v>-1.8076282560232839E-5</v>
      </c>
      <c r="K101">
        <v>0.13506632969947788</v>
      </c>
      <c r="L101">
        <v>-4.6940014282640273E-3</v>
      </c>
      <c r="M101">
        <v>-2.8327483834150168E-6</v>
      </c>
      <c r="N101">
        <v>9.2907512838013217E-4</v>
      </c>
      <c r="O101">
        <v>4.2698397572012249E-2</v>
      </c>
      <c r="P101">
        <v>1.1496562766249963E-3</v>
      </c>
      <c r="Q101">
        <v>0.29645006829825316</v>
      </c>
      <c r="R101">
        <v>-1.371358698737463E-2</v>
      </c>
      <c r="S101">
        <v>-1.3467837523734667E-2</v>
      </c>
      <c r="T101">
        <v>0.25504820599547645</v>
      </c>
      <c r="U101">
        <v>-7.9413189050687501E-3</v>
      </c>
      <c r="V101">
        <v>-6.1208974762161285E-2</v>
      </c>
      <c r="W101">
        <v>5.2483618398474298E-2</v>
      </c>
      <c r="X101">
        <v>-6.1482625430062429E-2</v>
      </c>
      <c r="Y101">
        <v>1.103732000551092</v>
      </c>
      <c r="Z101">
        <v>2.9007530081363613</v>
      </c>
      <c r="AA101">
        <v>1.9963876846473569</v>
      </c>
      <c r="AB101">
        <v>3.3895194972094087</v>
      </c>
      <c r="AC101">
        <v>2.0154860228269573</v>
      </c>
      <c r="AD101">
        <v>4.1499339327045375</v>
      </c>
      <c r="AE101">
        <v>-2.7852224838355637</v>
      </c>
      <c r="AF101">
        <v>-0.46334355997770788</v>
      </c>
      <c r="AG101">
        <v>-1.657486073999656</v>
      </c>
      <c r="AH101">
        <v>-1.6624009481476079</v>
      </c>
      <c r="AI101">
        <v>1.9266502024298486</v>
      </c>
      <c r="AJ101">
        <v>-6.4218934430099335</v>
      </c>
      <c r="AK101">
        <v>-6.7420612434735805</v>
      </c>
      <c r="AL101">
        <v>0.92441116068633089</v>
      </c>
      <c r="AM101">
        <v>-2.0578501002317111</v>
      </c>
      <c r="AN101">
        <v>0.39287186767748339</v>
      </c>
      <c r="AO101">
        <v>-0.12117812546091788</v>
      </c>
      <c r="AP101">
        <v>0.59546036345787368</v>
      </c>
      <c r="AQ101">
        <v>-0.1128588648141358</v>
      </c>
      <c r="AR101">
        <v>1.0971773887951541</v>
      </c>
      <c r="AS101">
        <v>-4.6389845807442995</v>
      </c>
      <c r="AT101">
        <v>0.26156419566985056</v>
      </c>
      <c r="AU101">
        <v>3.9247568829355814</v>
      </c>
      <c r="AV101">
        <v>-1</v>
      </c>
    </row>
    <row r="102" spans="1:48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0.32000000000000012</v>
      </c>
      <c r="G102">
        <v>12.633877686690481</v>
      </c>
      <c r="H102">
        <v>0.24334892810737105</v>
      </c>
      <c r="I102">
        <v>3.6382573074827829E-3</v>
      </c>
      <c r="J102">
        <v>9.795860417028116E-6</v>
      </c>
      <c r="K102">
        <v>1.0894404910580269E-2</v>
      </c>
      <c r="L102">
        <v>1.7006174853223487E-3</v>
      </c>
      <c r="M102">
        <v>1.7979228077051297E-6</v>
      </c>
      <c r="N102">
        <v>1.3978056885930688E-4</v>
      </c>
      <c r="O102">
        <v>5.5299241304642317E-2</v>
      </c>
      <c r="P102">
        <v>3.6119816361127304E-4</v>
      </c>
      <c r="Q102">
        <v>6.1852731410003255E-2</v>
      </c>
      <c r="R102">
        <v>4.3497839856041611E-3</v>
      </c>
      <c r="S102">
        <v>1.6741730020381036E-3</v>
      </c>
      <c r="T102">
        <v>3.8421267130977037E-2</v>
      </c>
      <c r="U102">
        <v>1.4167224456699552E-3</v>
      </c>
      <c r="V102">
        <v>3.203421987845088E-3</v>
      </c>
      <c r="W102">
        <v>1.7784662270327722E-3</v>
      </c>
      <c r="X102">
        <v>1.4962732301958812E-2</v>
      </c>
      <c r="Y102">
        <v>0.6299213790990783</v>
      </c>
      <c r="Z102">
        <v>0.64088938225515624</v>
      </c>
      <c r="AA102">
        <v>0.63812526732059027</v>
      </c>
      <c r="AB102">
        <v>0.63939819253246555</v>
      </c>
      <c r="AC102">
        <v>0.6433405613458022</v>
      </c>
      <c r="AD102">
        <v>0.64809883272678737</v>
      </c>
      <c r="AE102">
        <v>0.64990273072888693</v>
      </c>
      <c r="AF102">
        <v>0.65201896753086441</v>
      </c>
      <c r="AG102">
        <v>0.65542990125807865</v>
      </c>
      <c r="AH102">
        <v>0.66121841533406733</v>
      </c>
      <c r="AI102">
        <v>0.6566318170636346</v>
      </c>
      <c r="AJ102">
        <v>0.65737789553093073</v>
      </c>
      <c r="AK102">
        <v>0.6596308183126941</v>
      </c>
      <c r="AL102">
        <v>0.66327307945071146</v>
      </c>
      <c r="AM102">
        <v>0.66147002877148076</v>
      </c>
      <c r="AN102">
        <v>0.66191537491953145</v>
      </c>
      <c r="AO102">
        <v>0.66153492547841608</v>
      </c>
      <c r="AP102">
        <v>0.66187776985027169</v>
      </c>
      <c r="AQ102">
        <v>0.66074288972381356</v>
      </c>
      <c r="AR102">
        <v>0.66223285230694862</v>
      </c>
      <c r="AS102">
        <v>0.66124761672168852</v>
      </c>
      <c r="AT102">
        <v>0.66113788209086399</v>
      </c>
      <c r="AU102">
        <v>0.66796077859684622</v>
      </c>
      <c r="AV102">
        <v>-1</v>
      </c>
    </row>
    <row r="103" spans="1:48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0.33000000000000013</v>
      </c>
      <c r="I103">
        <v>0.59146149247512747</v>
      </c>
      <c r="J103">
        <v>0.56018922146800076</v>
      </c>
      <c r="K103">
        <v>0.59392684576474986</v>
      </c>
      <c r="L103">
        <v>0.5899170948555541</v>
      </c>
      <c r="M103">
        <v>0.48185497685052853</v>
      </c>
      <c r="N103">
        <v>0.59264644697931035</v>
      </c>
      <c r="O103">
        <v>0.58880860116987599</v>
      </c>
      <c r="P103">
        <v>0.59987842876479014</v>
      </c>
      <c r="Q103">
        <v>0.57007047803763733</v>
      </c>
      <c r="R103">
        <v>0.60719131992827058</v>
      </c>
      <c r="S103">
        <v>0.59523139563396499</v>
      </c>
      <c r="T103">
        <v>0.57115767836433018</v>
      </c>
      <c r="U103">
        <v>0.58104439487299819</v>
      </c>
      <c r="V103">
        <v>0.59527052233157218</v>
      </c>
      <c r="W103">
        <v>0.60398618059461573</v>
      </c>
      <c r="X103">
        <v>0.32960008717256178</v>
      </c>
      <c r="Y103">
        <v>0.49269155335435566</v>
      </c>
      <c r="Z103">
        <v>0.50950828122934</v>
      </c>
      <c r="AA103">
        <v>0.50548766877270646</v>
      </c>
      <c r="AB103">
        <v>0.50779848301565345</v>
      </c>
      <c r="AC103">
        <v>0.51411698456325239</v>
      </c>
      <c r="AD103">
        <v>0.52152538708649632</v>
      </c>
      <c r="AE103">
        <v>0.52450614922826166</v>
      </c>
      <c r="AF103">
        <v>0.52778984433818732</v>
      </c>
      <c r="AG103">
        <v>0.53323452548245309</v>
      </c>
      <c r="AH103">
        <v>0.54197959238217763</v>
      </c>
      <c r="AI103">
        <v>0.53512752229188953</v>
      </c>
      <c r="AJ103">
        <v>0.53640639825786585</v>
      </c>
      <c r="AK103">
        <v>0.54000969554199973</v>
      </c>
      <c r="AL103">
        <v>0.54557156690711095</v>
      </c>
      <c r="AM103">
        <v>0.54286806474961424</v>
      </c>
      <c r="AN103">
        <v>0.54351212286910089</v>
      </c>
      <c r="AO103">
        <v>0.54282438163235869</v>
      </c>
      <c r="AP103">
        <v>0.54313822752013297</v>
      </c>
      <c r="AQ103">
        <v>0.54132370176906597</v>
      </c>
      <c r="AR103">
        <v>0.54360595303902981</v>
      </c>
      <c r="AS103">
        <v>0.54156220271331879</v>
      </c>
      <c r="AT103">
        <v>0.54062603654752417</v>
      </c>
      <c r="AU103">
        <v>0.55151015625561184</v>
      </c>
      <c r="AV103">
        <v>-1</v>
      </c>
    </row>
    <row r="104" spans="1:48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0.33000000000000013</v>
      </c>
      <c r="G104">
        <v>12.645737827515296</v>
      </c>
      <c r="H104">
        <v>0.10209582840493737</v>
      </c>
      <c r="I104">
        <v>0.10282118448347066</v>
      </c>
      <c r="J104">
        <v>-1.8695369128395025E-5</v>
      </c>
      <c r="K104">
        <v>0.13449304628888706</v>
      </c>
      <c r="L104">
        <v>-4.5946892556982793E-3</v>
      </c>
      <c r="M104">
        <v>-2.9549474783815997E-6</v>
      </c>
      <c r="N104">
        <v>9.3402230386245837E-4</v>
      </c>
      <c r="O104">
        <v>4.7101217711209634E-2</v>
      </c>
      <c r="P104">
        <v>1.1240892535452829E-3</v>
      </c>
      <c r="Q104">
        <v>0.29513501682226878</v>
      </c>
      <c r="R104">
        <v>-1.3754733295848188E-2</v>
      </c>
      <c r="S104">
        <v>-1.3132380522969639E-2</v>
      </c>
      <c r="T104">
        <v>0.25201895492535026</v>
      </c>
      <c r="U104">
        <v>-7.853054328275275E-3</v>
      </c>
      <c r="V104">
        <v>-6.0624738212858811E-2</v>
      </c>
      <c r="W104">
        <v>5.2084835453998723E-2</v>
      </c>
      <c r="X104">
        <v>-6.2823705428937157E-2</v>
      </c>
      <c r="Y104">
        <v>1.1111832682075249</v>
      </c>
      <c r="Z104">
        <v>2.901052491002325</v>
      </c>
      <c r="AA104">
        <v>2.0061859019845998</v>
      </c>
      <c r="AB104">
        <v>3.3702006850779171</v>
      </c>
      <c r="AC104">
        <v>2.0253911553532871</v>
      </c>
      <c r="AD104">
        <v>4.1252517545269338</v>
      </c>
      <c r="AE104">
        <v>-2.7527991840480324</v>
      </c>
      <c r="AF104">
        <v>-0.4391633067571995</v>
      </c>
      <c r="AG104">
        <v>-1.6450794859706148</v>
      </c>
      <c r="AH104">
        <v>-1.658722406186949</v>
      </c>
      <c r="AI104">
        <v>1.930593386741319</v>
      </c>
      <c r="AJ104">
        <v>-6.3848103205325852</v>
      </c>
      <c r="AK104">
        <v>-6.6931144820771671</v>
      </c>
      <c r="AL104">
        <v>0.90122335871069759</v>
      </c>
      <c r="AM104">
        <v>-2.0510173872772772</v>
      </c>
      <c r="AN104">
        <v>0.38283519864113524</v>
      </c>
      <c r="AO104">
        <v>-0.13377281362287016</v>
      </c>
      <c r="AP104">
        <v>0.57012288592888882</v>
      </c>
      <c r="AQ104">
        <v>-0.11177722665414709</v>
      </c>
      <c r="AR104">
        <v>1.0852907591261456</v>
      </c>
      <c r="AS104">
        <v>-4.5891601632866843</v>
      </c>
      <c r="AT104">
        <v>0.28223059675515932</v>
      </c>
      <c r="AU104">
        <v>3.9246255843391427</v>
      </c>
      <c r="AV104">
        <v>-1</v>
      </c>
    </row>
    <row r="105" spans="1:48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0.33000000000000013</v>
      </c>
      <c r="G105">
        <v>12.645737827515296</v>
      </c>
      <c r="H105">
        <v>0.24265950710833928</v>
      </c>
      <c r="I105">
        <v>3.5926121976217634E-3</v>
      </c>
      <c r="J105">
        <v>9.6526771762972333E-6</v>
      </c>
      <c r="K105">
        <v>1.0787986192313399E-2</v>
      </c>
      <c r="L105">
        <v>1.6749518291692292E-3</v>
      </c>
      <c r="M105">
        <v>1.7655899060641436E-6</v>
      </c>
      <c r="N105">
        <v>1.3852523645369903E-4</v>
      </c>
      <c r="O105">
        <v>5.4792522354991498E-2</v>
      </c>
      <c r="P105">
        <v>3.5792659283269814E-4</v>
      </c>
      <c r="Q105">
        <v>6.1429121495160159E-2</v>
      </c>
      <c r="R105">
        <v>4.3071414458873448E-3</v>
      </c>
      <c r="S105">
        <v>1.6540290172940657E-3</v>
      </c>
      <c r="T105">
        <v>3.8155220202791482E-2</v>
      </c>
      <c r="U105">
        <v>1.3988724346161838E-3</v>
      </c>
      <c r="V105">
        <v>3.1705021726330953E-3</v>
      </c>
      <c r="W105">
        <v>1.7609897232527421E-3</v>
      </c>
      <c r="X105">
        <v>1.4773359463080931E-2</v>
      </c>
      <c r="Y105">
        <v>0.62569658932704997</v>
      </c>
      <c r="Z105">
        <v>0.63628524561901267</v>
      </c>
      <c r="AA105">
        <v>0.63376975824162729</v>
      </c>
      <c r="AB105">
        <v>0.6352167314692907</v>
      </c>
      <c r="AC105">
        <v>0.63915649283118781</v>
      </c>
      <c r="AD105">
        <v>0.64374512953948637</v>
      </c>
      <c r="AE105">
        <v>0.64558216104596833</v>
      </c>
      <c r="AF105">
        <v>0.64759985655696628</v>
      </c>
      <c r="AG105">
        <v>0.6509316067593065</v>
      </c>
      <c r="AH105">
        <v>0.65624755176815053</v>
      </c>
      <c r="AI105">
        <v>0.65208599543528256</v>
      </c>
      <c r="AJ105">
        <v>0.65286472519628058</v>
      </c>
      <c r="AK105">
        <v>0.65505385665934779</v>
      </c>
      <c r="AL105">
        <v>0.65841860375839434</v>
      </c>
      <c r="AM105">
        <v>0.65678522797101924</v>
      </c>
      <c r="AN105">
        <v>0.65717471714586639</v>
      </c>
      <c r="AO105">
        <v>0.65675880257857899</v>
      </c>
      <c r="AP105">
        <v>0.65694863493658873</v>
      </c>
      <c r="AQ105">
        <v>0.65585034409007403</v>
      </c>
      <c r="AR105">
        <v>0.65723144095357999</v>
      </c>
      <c r="AS105">
        <v>0.65599480820676226</v>
      </c>
      <c r="AT105">
        <v>0.65542757348365643</v>
      </c>
      <c r="AU105">
        <v>0.6619923739909428</v>
      </c>
      <c r="AV105">
        <v>-1</v>
      </c>
    </row>
    <row r="106" spans="1:48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0.34000000000000014</v>
      </c>
      <c r="I106">
        <v>0.57594889065040844</v>
      </c>
      <c r="J106">
        <v>0.54330818264219416</v>
      </c>
      <c r="K106">
        <v>0.58147759661744802</v>
      </c>
      <c r="L106">
        <v>0.57156998542446913</v>
      </c>
      <c r="M106">
        <v>0.46428750303305633</v>
      </c>
      <c r="N106">
        <v>0.58111735250907304</v>
      </c>
      <c r="O106">
        <v>0.57715062767817393</v>
      </c>
      <c r="P106">
        <v>0.58811219346381405</v>
      </c>
      <c r="Q106">
        <v>0.56130590130301372</v>
      </c>
      <c r="R106">
        <v>0.59440771776197554</v>
      </c>
      <c r="S106">
        <v>0.58019134158954078</v>
      </c>
      <c r="T106">
        <v>0.56229357724980156</v>
      </c>
      <c r="U106">
        <v>0.56575924503107733</v>
      </c>
      <c r="V106">
        <v>0.58222186569411727</v>
      </c>
      <c r="W106">
        <v>0.59125530281873084</v>
      </c>
      <c r="X106">
        <v>0.32099142051770907</v>
      </c>
      <c r="Y106">
        <v>0.48526314371864132</v>
      </c>
      <c r="Z106">
        <v>0.50135307106593952</v>
      </c>
      <c r="AA106">
        <v>0.49775196238631392</v>
      </c>
      <c r="AB106">
        <v>0.50030444329429591</v>
      </c>
      <c r="AC106">
        <v>0.50656207824673238</v>
      </c>
      <c r="AD106">
        <v>0.513647294678509</v>
      </c>
      <c r="AE106">
        <v>0.51665301313314071</v>
      </c>
      <c r="AF106">
        <v>0.51975940402725918</v>
      </c>
      <c r="AG106">
        <v>0.52503252280429247</v>
      </c>
      <c r="AH106">
        <v>0.5329664850219431</v>
      </c>
      <c r="AI106">
        <v>0.52684220104254564</v>
      </c>
      <c r="AJ106">
        <v>0.52816078740908745</v>
      </c>
      <c r="AK106">
        <v>0.53163221075502498</v>
      </c>
      <c r="AL106">
        <v>0.53671162645613857</v>
      </c>
      <c r="AM106">
        <v>0.53430140020403494</v>
      </c>
      <c r="AN106">
        <v>0.53485511254202811</v>
      </c>
      <c r="AO106">
        <v>0.53412244742161252</v>
      </c>
      <c r="AP106">
        <v>0.5341986094683393</v>
      </c>
      <c r="AQ106">
        <v>0.53246106184112785</v>
      </c>
      <c r="AR106">
        <v>0.53455289764216851</v>
      </c>
      <c r="AS106">
        <v>0.5321492063172869</v>
      </c>
      <c r="AT106">
        <v>0.53051654469325449</v>
      </c>
      <c r="AU106">
        <v>0.54087826765278224</v>
      </c>
      <c r="AV106">
        <v>-1</v>
      </c>
    </row>
    <row r="107" spans="1:48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0.34000000000000014</v>
      </c>
      <c r="G107">
        <v>12.657533548462606</v>
      </c>
      <c r="H107">
        <v>0.11678721075289698</v>
      </c>
      <c r="I107">
        <v>0.10176287727939012</v>
      </c>
      <c r="J107">
        <v>-1.9286338579458264E-5</v>
      </c>
      <c r="K107">
        <v>0.13392144985384333</v>
      </c>
      <c r="L107">
        <v>-4.5003875007374157E-3</v>
      </c>
      <c r="M107">
        <v>-3.0717011164606589E-6</v>
      </c>
      <c r="N107">
        <v>9.3862782394405939E-4</v>
      </c>
      <c r="O107">
        <v>5.1356261781205545E-2</v>
      </c>
      <c r="P107">
        <v>1.0992318369347056E-3</v>
      </c>
      <c r="Q107">
        <v>0.2938293214557447</v>
      </c>
      <c r="R107">
        <v>-1.3792372921467193E-2</v>
      </c>
      <c r="S107">
        <v>-1.280918640076685E-2</v>
      </c>
      <c r="T107">
        <v>0.24904893976579995</v>
      </c>
      <c r="U107">
        <v>-7.7675594821349885E-3</v>
      </c>
      <c r="V107">
        <v>-6.0055105552672072E-2</v>
      </c>
      <c r="W107">
        <v>5.1694128830474369E-2</v>
      </c>
      <c r="X107">
        <v>-6.410619305466668E-2</v>
      </c>
      <c r="Y107">
        <v>1.1182957672141856</v>
      </c>
      <c r="Z107">
        <v>2.901068149624467</v>
      </c>
      <c r="AA107">
        <v>2.0153010499002075</v>
      </c>
      <c r="AB107">
        <v>3.3512742831420588</v>
      </c>
      <c r="AC107">
        <v>2.0346400570970391</v>
      </c>
      <c r="AD107">
        <v>4.1010281452799804</v>
      </c>
      <c r="AE107">
        <v>-2.7210954835077779</v>
      </c>
      <c r="AF107">
        <v>-0.41593089388873455</v>
      </c>
      <c r="AG107">
        <v>-1.632660348816485</v>
      </c>
      <c r="AH107">
        <v>-1.6545411685590823</v>
      </c>
      <c r="AI107">
        <v>1.9339672730297817</v>
      </c>
      <c r="AJ107">
        <v>-6.3481149553652125</v>
      </c>
      <c r="AK107">
        <v>-6.6450343744139326</v>
      </c>
      <c r="AL107">
        <v>0.87852583267834872</v>
      </c>
      <c r="AM107">
        <v>-2.0443996806402036</v>
      </c>
      <c r="AN107">
        <v>0.37278213348097944</v>
      </c>
      <c r="AO107">
        <v>-0.14612198565318385</v>
      </c>
      <c r="AP107">
        <v>0.54541868701137608</v>
      </c>
      <c r="AQ107">
        <v>-0.1112150038803157</v>
      </c>
      <c r="AR107">
        <v>1.0731949594166412</v>
      </c>
      <c r="AS107">
        <v>-4.5409065187999147</v>
      </c>
      <c r="AT107">
        <v>0.30146504952921682</v>
      </c>
      <c r="AU107">
        <v>3.9233446124905198</v>
      </c>
      <c r="AV107">
        <v>-1</v>
      </c>
    </row>
    <row r="108" spans="1:48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0.34000000000000014</v>
      </c>
      <c r="G108">
        <v>12.657533548462606</v>
      </c>
      <c r="H108">
        <v>0.2419951380888101</v>
      </c>
      <c r="I108">
        <v>3.5484932963814066E-3</v>
      </c>
      <c r="J108">
        <v>9.5149923637324369E-6</v>
      </c>
      <c r="K108">
        <v>1.0684281223727101E-2</v>
      </c>
      <c r="L108">
        <v>1.6502374988886374E-3</v>
      </c>
      <c r="M108">
        <v>1.7347227468643715E-6</v>
      </c>
      <c r="N108">
        <v>1.3729916403296401E-4</v>
      </c>
      <c r="O108">
        <v>5.4297985891027328E-2</v>
      </c>
      <c r="P108">
        <v>3.5472953450467563E-4</v>
      </c>
      <c r="Q108">
        <v>6.101192763547221E-2</v>
      </c>
      <c r="R108">
        <v>4.2655348067072614E-3</v>
      </c>
      <c r="S108">
        <v>1.6345219019149738E-3</v>
      </c>
      <c r="T108">
        <v>3.789330010198512E-2</v>
      </c>
      <c r="U108">
        <v>1.3816377710216612E-3</v>
      </c>
      <c r="V108">
        <v>3.1384848449383398E-3</v>
      </c>
      <c r="W108">
        <v>1.7439569432657759E-3</v>
      </c>
      <c r="X108">
        <v>1.4592753012854901E-2</v>
      </c>
      <c r="Y108">
        <v>0.62154102023918312</v>
      </c>
      <c r="Z108">
        <v>0.63176124726209515</v>
      </c>
      <c r="AA108">
        <v>0.62948825736737968</v>
      </c>
      <c r="AB108">
        <v>0.6311002069681303</v>
      </c>
      <c r="AC108">
        <v>0.63503473383940523</v>
      </c>
      <c r="AD108">
        <v>0.63946038551781248</v>
      </c>
      <c r="AE108">
        <v>0.64132862690964265</v>
      </c>
      <c r="AF108">
        <v>0.64325374082464715</v>
      </c>
      <c r="AG108">
        <v>0.64650850987406772</v>
      </c>
      <c r="AH108">
        <v>0.65137500951283389</v>
      </c>
      <c r="AI108">
        <v>0.64762174181787358</v>
      </c>
      <c r="AJ108">
        <v>0.64843167271324087</v>
      </c>
      <c r="AK108">
        <v>0.6505591443761316</v>
      </c>
      <c r="AL108">
        <v>0.65365960060490513</v>
      </c>
      <c r="AM108">
        <v>0.65219024519735203</v>
      </c>
      <c r="AN108">
        <v>0.65252809970462389</v>
      </c>
      <c r="AO108">
        <v>0.65208101749074132</v>
      </c>
      <c r="AP108">
        <v>0.65212750688176291</v>
      </c>
      <c r="AQ108">
        <v>0.65106608003317279</v>
      </c>
      <c r="AR108">
        <v>0.65234372119296125</v>
      </c>
      <c r="AS108">
        <v>0.65087539163737596</v>
      </c>
      <c r="AT108">
        <v>0.64987616474043919</v>
      </c>
      <c r="AU108">
        <v>0.65619196561988968</v>
      </c>
      <c r="AV108">
        <v>-1</v>
      </c>
    </row>
    <row r="109" spans="1:48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0.35000000000000014</v>
      </c>
      <c r="I109">
        <v>0.56113842863936192</v>
      </c>
      <c r="J109">
        <v>0.52730159431464152</v>
      </c>
      <c r="K109">
        <v>0.5694687505699999</v>
      </c>
      <c r="L109">
        <v>0.55416363145723546</v>
      </c>
      <c r="M109">
        <v>0.44780054944608189</v>
      </c>
      <c r="N109">
        <v>0.56996358151171844</v>
      </c>
      <c r="O109">
        <v>0.56588225854599428</v>
      </c>
      <c r="P109">
        <v>0.57672497659757194</v>
      </c>
      <c r="Q109">
        <v>0.55274515315271999</v>
      </c>
      <c r="R109">
        <v>0.58206386810806987</v>
      </c>
      <c r="S109">
        <v>0.56580089854151971</v>
      </c>
      <c r="T109">
        <v>0.55363905212715347</v>
      </c>
      <c r="U109">
        <v>0.55118092149110454</v>
      </c>
      <c r="V109">
        <v>0.56966315827052594</v>
      </c>
      <c r="W109">
        <v>0.57897378658344134</v>
      </c>
      <c r="X109">
        <v>0.31286688642465721</v>
      </c>
      <c r="Y109">
        <v>0.47801353714567651</v>
      </c>
      <c r="Z109">
        <v>0.49340587610846681</v>
      </c>
      <c r="AA109">
        <v>0.49020741320682082</v>
      </c>
      <c r="AB109">
        <v>0.49298406489590779</v>
      </c>
      <c r="AC109">
        <v>0.49917807760717936</v>
      </c>
      <c r="AD109">
        <v>0.50595552690673185</v>
      </c>
      <c r="AE109">
        <v>0.5089828598112387</v>
      </c>
      <c r="AF109">
        <v>0.51192377424937441</v>
      </c>
      <c r="AG109">
        <v>0.51703156945670758</v>
      </c>
      <c r="AH109">
        <v>0.52420405631898137</v>
      </c>
      <c r="AI109">
        <v>0.5187686321871573</v>
      </c>
      <c r="AJ109">
        <v>0.52012385538285455</v>
      </c>
      <c r="AK109">
        <v>0.52346895584022912</v>
      </c>
      <c r="AL109">
        <v>0.52809470835074679</v>
      </c>
      <c r="AM109">
        <v>0.52596345901845354</v>
      </c>
      <c r="AN109">
        <v>0.52643467257394494</v>
      </c>
      <c r="AO109">
        <v>0.52566411837949467</v>
      </c>
      <c r="AP109">
        <v>0.525521335882422</v>
      </c>
      <c r="AQ109">
        <v>0.523859440862672</v>
      </c>
      <c r="AR109">
        <v>0.5257726080271139</v>
      </c>
      <c r="AS109">
        <v>0.52304515890829095</v>
      </c>
      <c r="AT109">
        <v>0.52076817429551181</v>
      </c>
      <c r="AU109">
        <v>0.53063276333172138</v>
      </c>
      <c r="AV109">
        <v>-1</v>
      </c>
    </row>
    <row r="110" spans="1:48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0.35000000000000014</v>
      </c>
      <c r="G110">
        <v>12.669263741031775</v>
      </c>
      <c r="H110">
        <v>0.13104223134342896</v>
      </c>
      <c r="I110">
        <v>0.10073422618958366</v>
      </c>
      <c r="J110">
        <v>-1.985081656792317E-5</v>
      </c>
      <c r="K110">
        <v>0.13335182216627262</v>
      </c>
      <c r="L110">
        <v>-4.4107698059364722E-3</v>
      </c>
      <c r="M110">
        <v>-3.183322939206986E-6</v>
      </c>
      <c r="N110">
        <v>9.4291036328942614E-4</v>
      </c>
      <c r="O110">
        <v>5.5469526470556856E-2</v>
      </c>
      <c r="P110">
        <v>1.0750557433240615E-3</v>
      </c>
      <c r="Q110">
        <v>0.29253288056586352</v>
      </c>
      <c r="R110">
        <v>-1.3826709516618747E-2</v>
      </c>
      <c r="S110">
        <v>-1.2497626859693403E-2</v>
      </c>
      <c r="T110">
        <v>0.24613651057156025</v>
      </c>
      <c r="U110">
        <v>-7.6846714726028055E-3</v>
      </c>
      <c r="V110">
        <v>-5.9499471378231937E-2</v>
      </c>
      <c r="W110">
        <v>5.1311211833589651E-2</v>
      </c>
      <c r="X110">
        <v>-6.5333621561327673E-2</v>
      </c>
      <c r="Y110">
        <v>1.1250860190231571</v>
      </c>
      <c r="Z110">
        <v>2.9008136424251898</v>
      </c>
      <c r="AA110">
        <v>2.0237703146772485</v>
      </c>
      <c r="AB110">
        <v>3.3327219088847597</v>
      </c>
      <c r="AC110">
        <v>2.0432696181006733</v>
      </c>
      <c r="AD110">
        <v>4.0772463902489813</v>
      </c>
      <c r="AE110">
        <v>-2.6900834488493239</v>
      </c>
      <c r="AF110">
        <v>-0.39359508305278146</v>
      </c>
      <c r="AG110">
        <v>-1.6202402115582879</v>
      </c>
      <c r="AH110">
        <v>-1.6498983697893825</v>
      </c>
      <c r="AI110">
        <v>1.9368089401017001</v>
      </c>
      <c r="AJ110">
        <v>-6.3118009208816348</v>
      </c>
      <c r="AK110">
        <v>-6.5977883763487464</v>
      </c>
      <c r="AL110">
        <v>0.85631332977610874</v>
      </c>
      <c r="AM110">
        <v>-2.0379736419663317</v>
      </c>
      <c r="AN110">
        <v>0.36273463513100773</v>
      </c>
      <c r="AO110">
        <v>-0.15822079137228481</v>
      </c>
      <c r="AP110">
        <v>0.52133588129439201</v>
      </c>
      <c r="AQ110">
        <v>-0.11111920991398871</v>
      </c>
      <c r="AR110">
        <v>1.0609300321273798</v>
      </c>
      <c r="AS110">
        <v>-4.4941344155779621</v>
      </c>
      <c r="AT110">
        <v>0.31936956794342569</v>
      </c>
      <c r="AU110">
        <v>3.9210047098300582</v>
      </c>
      <c r="AV110">
        <v>-1</v>
      </c>
    </row>
    <row r="111" spans="1:48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0.35000000000000014</v>
      </c>
      <c r="G111">
        <v>12.669263741031775</v>
      </c>
      <c r="H111">
        <v>0.24135423300027042</v>
      </c>
      <c r="I111">
        <v>3.5058175589275224E-3</v>
      </c>
      <c r="J111">
        <v>9.3824693274817608E-6</v>
      </c>
      <c r="K111">
        <v>1.0583176910158764E-2</v>
      </c>
      <c r="L111">
        <v>1.6264212665540218E-3</v>
      </c>
      <c r="M111">
        <v>1.7052229822177945E-6</v>
      </c>
      <c r="N111">
        <v>1.3610115612841807E-4</v>
      </c>
      <c r="O111">
        <v>5.3815138615308296E-2</v>
      </c>
      <c r="P111">
        <v>3.5160409710985595E-4</v>
      </c>
      <c r="Q111">
        <v>6.0600987888849191E-2</v>
      </c>
      <c r="R111">
        <v>4.2249238032780554E-3</v>
      </c>
      <c r="S111">
        <v>1.6156200308230946E-3</v>
      </c>
      <c r="T111">
        <v>3.7635398257717771E-2</v>
      </c>
      <c r="U111">
        <v>1.3649845820853806E-3</v>
      </c>
      <c r="V111">
        <v>3.1073282735846835E-3</v>
      </c>
      <c r="W111">
        <v>1.7273485292371533E-3</v>
      </c>
      <c r="X111">
        <v>1.4420244022673891E-2</v>
      </c>
      <c r="Y111">
        <v>0.61745246748709259</v>
      </c>
      <c r="Z111">
        <v>0.62731488298862659</v>
      </c>
      <c r="AA111">
        <v>0.62527831865962857</v>
      </c>
      <c r="AB111">
        <v>0.62704668084339898</v>
      </c>
      <c r="AC111">
        <v>0.63097359418050547</v>
      </c>
      <c r="AD111">
        <v>0.63524258562016322</v>
      </c>
      <c r="AE111">
        <v>0.63714020566746665</v>
      </c>
      <c r="AF111">
        <v>0.63897825964815957</v>
      </c>
      <c r="AG111">
        <v>0.64215809757731745</v>
      </c>
      <c r="AH111">
        <v>0.64659690458157637</v>
      </c>
      <c r="AI111">
        <v>0.6432359172202381</v>
      </c>
      <c r="AJ111">
        <v>0.64407555901943825</v>
      </c>
      <c r="AK111">
        <v>0.64614337847805392</v>
      </c>
      <c r="AL111">
        <v>0.64899199568258825</v>
      </c>
      <c r="AM111">
        <v>0.64768109246898975</v>
      </c>
      <c r="AN111">
        <v>0.6479711580420443</v>
      </c>
      <c r="AO111">
        <v>0.64749675944941876</v>
      </c>
      <c r="AP111">
        <v>0.64740881595113675</v>
      </c>
      <c r="AQ111">
        <v>0.64638433094852654</v>
      </c>
      <c r="AR111">
        <v>0.64756357309401025</v>
      </c>
      <c r="AS111">
        <v>0.64588176885991266</v>
      </c>
      <c r="AT111">
        <v>0.64447436943620839</v>
      </c>
      <c r="AU111">
        <v>0.65054967366576566</v>
      </c>
      <c r="AV111">
        <v>-1</v>
      </c>
    </row>
    <row r="112" spans="1:48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0.36000000000000015</v>
      </c>
      <c r="I112">
        <v>0.5469848233135598</v>
      </c>
      <c r="J112">
        <v>0.5121055860837278</v>
      </c>
      <c r="K112">
        <v>0.55787829722405824</v>
      </c>
      <c r="L112">
        <v>0.53763256776785795</v>
      </c>
      <c r="M112">
        <v>0.43230430259276381</v>
      </c>
      <c r="N112">
        <v>0.5591673518139495</v>
      </c>
      <c r="O112">
        <v>0.55498485048389035</v>
      </c>
      <c r="P112">
        <v>0.56569936877339844</v>
      </c>
      <c r="Q112">
        <v>0.54438184742150053</v>
      </c>
      <c r="R112">
        <v>0.57013883021164535</v>
      </c>
      <c r="S112">
        <v>0.55202092987167206</v>
      </c>
      <c r="T112">
        <v>0.54518735198399815</v>
      </c>
      <c r="U112">
        <v>0.53726306844170724</v>
      </c>
      <c r="V112">
        <v>0.55756783971863699</v>
      </c>
      <c r="W112">
        <v>0.56711870927643349</v>
      </c>
      <c r="X112">
        <v>0.30518526415550973</v>
      </c>
      <c r="Y112">
        <v>0.47093638987499825</v>
      </c>
      <c r="Z112">
        <v>0.48565912487751917</v>
      </c>
      <c r="AA112">
        <v>0.48284699858760982</v>
      </c>
      <c r="AB112">
        <v>0.48583150078617804</v>
      </c>
      <c r="AC112">
        <v>0.49195955536460095</v>
      </c>
      <c r="AD112">
        <v>0.49844379342152134</v>
      </c>
      <c r="AE112">
        <v>0.50148962268678421</v>
      </c>
      <c r="AF112">
        <v>0.50427595788635959</v>
      </c>
      <c r="AG112">
        <v>0.50922429680481829</v>
      </c>
      <c r="AH112">
        <v>0.51568156844917912</v>
      </c>
      <c r="AI112">
        <v>0.51089827329491289</v>
      </c>
      <c r="AJ112">
        <v>0.51228710849007453</v>
      </c>
      <c r="AK112">
        <v>0.51551111048315612</v>
      </c>
      <c r="AL112">
        <v>0.51971006592201385</v>
      </c>
      <c r="AM112">
        <v>0.51784405526177346</v>
      </c>
      <c r="AN112">
        <v>0.51823986580880876</v>
      </c>
      <c r="AO112">
        <v>0.51743763403591014</v>
      </c>
      <c r="AP112">
        <v>0.5170930309452586</v>
      </c>
      <c r="AQ112">
        <v>0.51550524784634078</v>
      </c>
      <c r="AR112">
        <v>0.51725063253248715</v>
      </c>
      <c r="AS112">
        <v>0.51423239078273542</v>
      </c>
      <c r="AT112">
        <v>0.51135916747400412</v>
      </c>
      <c r="AU112">
        <v>0.52075011212451916</v>
      </c>
      <c r="AV112">
        <v>-1</v>
      </c>
    </row>
    <row r="113" spans="1:48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0.36000000000000015</v>
      </c>
      <c r="G113">
        <v>12.680927520931712</v>
      </c>
      <c r="H113">
        <v>0.14488013534730104</v>
      </c>
      <c r="I113">
        <v>9.9733822442562597E-2</v>
      </c>
      <c r="J113">
        <v>-2.0390307500414176E-5</v>
      </c>
      <c r="K113">
        <v>0.13278441206765987</v>
      </c>
      <c r="L113">
        <v>-4.3255359840845111E-3</v>
      </c>
      <c r="M113">
        <v>-3.290103768565999E-6</v>
      </c>
      <c r="N113">
        <v>9.468874083412421E-4</v>
      </c>
      <c r="O113">
        <v>5.9446693119097074E-2</v>
      </c>
      <c r="P113">
        <v>1.051534172456718E-3</v>
      </c>
      <c r="Q113">
        <v>0.29124559918039383</v>
      </c>
      <c r="R113">
        <v>-1.3857932563835235E-2</v>
      </c>
      <c r="S113">
        <v>-1.2197115377210885E-2</v>
      </c>
      <c r="T113">
        <v>0.24328007604411087</v>
      </c>
      <c r="U113">
        <v>-7.6042408942127177E-3</v>
      </c>
      <c r="V113">
        <v>-5.8957264390449619E-2</v>
      </c>
      <c r="W113">
        <v>5.0935812096819577E-2</v>
      </c>
      <c r="X113">
        <v>-6.6509224849718607E-2</v>
      </c>
      <c r="Y113">
        <v>1.1315695815438824</v>
      </c>
      <c r="Z113">
        <v>2.9003020076455659</v>
      </c>
      <c r="AA113">
        <v>2.031628591118233</v>
      </c>
      <c r="AB113">
        <v>3.3145265340539969</v>
      </c>
      <c r="AC113">
        <v>2.0513141486491517</v>
      </c>
      <c r="AD113">
        <v>4.0538906055011088</v>
      </c>
      <c r="AE113">
        <v>-2.6597369111775087</v>
      </c>
      <c r="AF113">
        <v>-0.3721083368663432</v>
      </c>
      <c r="AG113">
        <v>-1.6078296735890392</v>
      </c>
      <c r="AH113">
        <v>-1.644832127620347</v>
      </c>
      <c r="AI113">
        <v>1.9391526857716939</v>
      </c>
      <c r="AJ113">
        <v>-6.2758622225597129</v>
      </c>
      <c r="AK113">
        <v>-6.5513462476749398</v>
      </c>
      <c r="AL113">
        <v>0.83457956360887575</v>
      </c>
      <c r="AM113">
        <v>-2.0317186895358308</v>
      </c>
      <c r="AN113">
        <v>0.35271170651850009</v>
      </c>
      <c r="AO113">
        <v>-0.17006612246074582</v>
      </c>
      <c r="AP113">
        <v>0.49786174886268875</v>
      </c>
      <c r="AQ113">
        <v>-0.11144228298674629</v>
      </c>
      <c r="AR113">
        <v>1.0485313830583942</v>
      </c>
      <c r="AS113">
        <v>-4.4487618773774722</v>
      </c>
      <c r="AT113">
        <v>0.33603735247425892</v>
      </c>
      <c r="AU113">
        <v>3.9176888000594849</v>
      </c>
      <c r="AV113">
        <v>-1</v>
      </c>
    </row>
    <row r="114" spans="1:48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0.36000000000000015</v>
      </c>
      <c r="G114">
        <v>12.680927520931712</v>
      </c>
      <c r="H114">
        <v>0.24073535584009742</v>
      </c>
      <c r="I114">
        <v>3.4645081513699481E-3</v>
      </c>
      <c r="J114">
        <v>9.2547994239369108E-6</v>
      </c>
      <c r="K114">
        <v>1.0484566625057147E-2</v>
      </c>
      <c r="L114">
        <v>1.6034538385370461E-3</v>
      </c>
      <c r="M114">
        <v>1.6770008716683923E-6</v>
      </c>
      <c r="N114">
        <v>1.3493008914933579E-4</v>
      </c>
      <c r="O114">
        <v>5.3343515235426894E-2</v>
      </c>
      <c r="P114">
        <v>3.485475523758368E-4</v>
      </c>
      <c r="Q114">
        <v>6.0196146861910653E-2</v>
      </c>
      <c r="R114">
        <v>4.1852703201028284E-3</v>
      </c>
      <c r="S114">
        <v>1.5972938810081749E-3</v>
      </c>
      <c r="T114">
        <v>3.7381410722753763E-2</v>
      </c>
      <c r="U114">
        <v>1.3488814893037084E-3</v>
      </c>
      <c r="V114">
        <v>3.0769934458410291E-3</v>
      </c>
      <c r="W114">
        <v>1.7111463474433822E-3</v>
      </c>
      <c r="X114">
        <v>1.4255230128760867E-2</v>
      </c>
      <c r="Y114">
        <v>0.61342885508207134</v>
      </c>
      <c r="Z114">
        <v>0.62294377776026488</v>
      </c>
      <c r="AA114">
        <v>0.62113763460045035</v>
      </c>
      <c r="AB114">
        <v>0.62305431925710353</v>
      </c>
      <c r="AC114">
        <v>0.62697146566992978</v>
      </c>
      <c r="AD114">
        <v>0.63108981617341331</v>
      </c>
      <c r="AE114">
        <v>0.63301507266236712</v>
      </c>
      <c r="AF114">
        <v>0.63477118976094649</v>
      </c>
      <c r="AG114">
        <v>0.63787801538468458</v>
      </c>
      <c r="AH114">
        <v>0.64190961412012382</v>
      </c>
      <c r="AI114">
        <v>0.63892560552009281</v>
      </c>
      <c r="AJ114">
        <v>0.63979344964597895</v>
      </c>
      <c r="AK114">
        <v>0.64180351409887726</v>
      </c>
      <c r="AL114">
        <v>0.64441203104932621</v>
      </c>
      <c r="AM114">
        <v>0.64325411521165576</v>
      </c>
      <c r="AN114">
        <v>0.64349990168684046</v>
      </c>
      <c r="AO114">
        <v>0.64300164206005406</v>
      </c>
      <c r="AP114">
        <v>0.64278749329807927</v>
      </c>
      <c r="AQ114">
        <v>0.64179986464154148</v>
      </c>
      <c r="AR114">
        <v>0.64288544144795601</v>
      </c>
      <c r="AS114">
        <v>0.64100702655581665</v>
      </c>
      <c r="AT114">
        <v>0.63921373597970488</v>
      </c>
      <c r="AU114">
        <v>0.64505650895515521</v>
      </c>
      <c r="AV114">
        <v>-1</v>
      </c>
    </row>
    <row r="115" spans="1:48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0.37000000000000016</v>
      </c>
      <c r="I115">
        <v>0.53344656890864184</v>
      </c>
      <c r="J115">
        <v>0.49766227081159159</v>
      </c>
      <c r="K115">
        <v>0.54668563733534581</v>
      </c>
      <c r="L115">
        <v>0.52191701747088881</v>
      </c>
      <c r="M115">
        <v>0.41771821282278093</v>
      </c>
      <c r="N115">
        <v>0.5487120093969966</v>
      </c>
      <c r="O115">
        <v>0.54444092037978087</v>
      </c>
      <c r="P115">
        <v>0.55501901421825717</v>
      </c>
      <c r="Q115">
        <v>0.53620985256195663</v>
      </c>
      <c r="R115">
        <v>0.55861292992312439</v>
      </c>
      <c r="S115">
        <v>0.53881528736001616</v>
      </c>
      <c r="T115">
        <v>0.53693200738579105</v>
      </c>
      <c r="U115">
        <v>0.5239632095595087</v>
      </c>
      <c r="V115">
        <v>0.5459112393956197</v>
      </c>
      <c r="W115">
        <v>0.55566870180061734</v>
      </c>
      <c r="X115">
        <v>0.29790984657998026</v>
      </c>
      <c r="Y115">
        <v>0.46402568794797355</v>
      </c>
      <c r="Z115">
        <v>0.47810562311646915</v>
      </c>
      <c r="AA115">
        <v>0.47566406579825821</v>
      </c>
      <c r="AB115">
        <v>0.47884118600023978</v>
      </c>
      <c r="AC115">
        <v>0.48490132155959681</v>
      </c>
      <c r="AD115">
        <v>0.49110609772739494</v>
      </c>
      <c r="AE115">
        <v>0.49416751604033421</v>
      </c>
      <c r="AF115">
        <v>0.49680932511242393</v>
      </c>
      <c r="AG115">
        <v>0.50160374441841216</v>
      </c>
      <c r="AH115">
        <v>0.50738896240938314</v>
      </c>
      <c r="AI115">
        <v>0.50322312048406936</v>
      </c>
      <c r="AJ115">
        <v>0.50464261700750246</v>
      </c>
      <c r="AK115">
        <v>0.50775044880553444</v>
      </c>
      <c r="AL115">
        <v>0.5115477023372702</v>
      </c>
      <c r="AM115">
        <v>0.50993375087817583</v>
      </c>
      <c r="AN115">
        <v>0.5102605868741007</v>
      </c>
      <c r="AO115">
        <v>0.50943216521528611</v>
      </c>
      <c r="AP115">
        <v>0.50890141848022952</v>
      </c>
      <c r="AQ115">
        <v>0.50738604249005403</v>
      </c>
      <c r="AR115">
        <v>0.50897374869067069</v>
      </c>
      <c r="AS115">
        <v>0.50569476488900944</v>
      </c>
      <c r="AT115">
        <v>0.50226969038589275</v>
      </c>
      <c r="AU115">
        <v>0.51120887824289551</v>
      </c>
      <c r="AV115">
        <v>-1</v>
      </c>
    </row>
    <row r="116" spans="1:48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0.37000000000000016</v>
      </c>
      <c r="G116">
        <v>12.692524199016351</v>
      </c>
      <c r="H116">
        <v>0.15831885799298567</v>
      </c>
      <c r="I116">
        <v>9.876035108996177E-2</v>
      </c>
      <c r="J116">
        <v>-2.0906205700684136E-5</v>
      </c>
      <c r="K116">
        <v>0.13221943899700273</v>
      </c>
      <c r="L116">
        <v>-4.2444095268419782E-3</v>
      </c>
      <c r="M116">
        <v>-3.3923135727016904E-6</v>
      </c>
      <c r="N116">
        <v>9.5057534654232863E-4</v>
      </c>
      <c r="O116">
        <v>6.3293149119296066E-2</v>
      </c>
      <c r="P116">
        <v>1.0286417128169147E-3</v>
      </c>
      <c r="Q116">
        <v>0.28996738813959494</v>
      </c>
      <c r="R116">
        <v>-1.3886218592183169E-2</v>
      </c>
      <c r="S116">
        <v>-1.1907103787495611E-2</v>
      </c>
      <c r="T116">
        <v>0.24047810123485419</v>
      </c>
      <c r="U116">
        <v>-7.5261304522622171E-3</v>
      </c>
      <c r="V116">
        <v>-5.8427945031346469E-2</v>
      </c>
      <c r="W116">
        <v>5.0567670701476358E-2</v>
      </c>
      <c r="X116">
        <v>-6.7635970021865735E-2</v>
      </c>
      <c r="Y116">
        <v>1.137761107030959</v>
      </c>
      <c r="Z116">
        <v>2.8995456803547279</v>
      </c>
      <c r="AA116">
        <v>2.0389086404696828</v>
      </c>
      <c r="AB116">
        <v>3.2966723552704775</v>
      </c>
      <c r="AC116">
        <v>2.0588056046706038</v>
      </c>
      <c r="AD116">
        <v>4.0309456946532753</v>
      </c>
      <c r="AE116">
        <v>-2.6300313050502888</v>
      </c>
      <c r="AF116">
        <v>-0.35142647941755156</v>
      </c>
      <c r="AG116">
        <v>-1.5954384446817858</v>
      </c>
      <c r="AH116">
        <v>-1.6393777688929203</v>
      </c>
      <c r="AI116">
        <v>1.9410302847981902</v>
      </c>
      <c r="AJ116">
        <v>-6.240293221503574</v>
      </c>
      <c r="AK116">
        <v>-6.5056798065689305</v>
      </c>
      <c r="AL116">
        <v>0.81331742650475347</v>
      </c>
      <c r="AM116">
        <v>-2.0256166463438325</v>
      </c>
      <c r="AN116">
        <v>0.34272977450179554</v>
      </c>
      <c r="AO116">
        <v>-0.18165632599778572</v>
      </c>
      <c r="AP116">
        <v>0.47498296586652977</v>
      </c>
      <c r="AQ116">
        <v>-0.11214146010058754</v>
      </c>
      <c r="AR116">
        <v>1.036030345511608</v>
      </c>
      <c r="AS116">
        <v>-4.404713430701757</v>
      </c>
      <c r="AT116">
        <v>0.35155371326505097</v>
      </c>
      <c r="AU116">
        <v>3.9134727949853523</v>
      </c>
      <c r="AV116">
        <v>-1</v>
      </c>
    </row>
    <row r="117" spans="1:48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0.37000000000000016</v>
      </c>
      <c r="G117">
        <v>12.692524199016351</v>
      </c>
      <c r="H117">
        <v>0.24013720385683124</v>
      </c>
      <c r="I117">
        <v>3.4244938615255126E-3</v>
      </c>
      <c r="J117">
        <v>9.1316990993133272E-6</v>
      </c>
      <c r="K117">
        <v>1.0388349738051887E-2</v>
      </c>
      <c r="L117">
        <v>1.5812894950894389E-3</v>
      </c>
      <c r="M117">
        <v>1.6499743572519442E-6</v>
      </c>
      <c r="N117">
        <v>1.3378490565000247E-4</v>
      </c>
      <c r="O117">
        <v>5.288267641450848E-2</v>
      </c>
      <c r="P117">
        <v>3.4555732298697552E-4</v>
      </c>
      <c r="Q117">
        <v>5.9797255279824491E-2</v>
      </c>
      <c r="R117">
        <v>4.1465382431180534E-3</v>
      </c>
      <c r="S117">
        <v>1.5795158566748377E-3</v>
      </c>
      <c r="T117">
        <v>3.7131237858949138E-2</v>
      </c>
      <c r="U117">
        <v>1.3332993810327451E-3</v>
      </c>
      <c r="V117">
        <v>3.0474438397826652E-3</v>
      </c>
      <c r="W117">
        <v>1.6953333865843466E-3</v>
      </c>
      <c r="X117">
        <v>1.4097167548104639E-2</v>
      </c>
      <c r="Y117">
        <v>0.60946822341440898</v>
      </c>
      <c r="Z117">
        <v>0.61864567537433124</v>
      </c>
      <c r="AA117">
        <v>0.61706402466810062</v>
      </c>
      <c r="AB117">
        <v>0.6191213839682751</v>
      </c>
      <c r="AC117">
        <v>0.62302681556833583</v>
      </c>
      <c r="AD117">
        <v>0.62700025696014139</v>
      </c>
      <c r="AE117">
        <v>0.6289514931013187</v>
      </c>
      <c r="AF117">
        <v>0.63063043287723053</v>
      </c>
      <c r="AG117">
        <v>0.63366605140147514</v>
      </c>
      <c r="AH117">
        <v>0.63730975093472719</v>
      </c>
      <c r="AI117">
        <v>0.6346880899957581</v>
      </c>
      <c r="AJ117">
        <v>0.63558262668515608</v>
      </c>
      <c r="AK117">
        <v>0.6375367343771684</v>
      </c>
      <c r="AL117">
        <v>0.63991622932818482</v>
      </c>
      <c r="AM117">
        <v>0.63890595243680359</v>
      </c>
      <c r="AN117">
        <v>0.6391106692395806</v>
      </c>
      <c r="AO117">
        <v>0.63859165189399658</v>
      </c>
      <c r="AP117">
        <v>0.63825891008728464</v>
      </c>
      <c r="AQ117">
        <v>0.63730791713868951</v>
      </c>
      <c r="AR117">
        <v>0.63830426637766768</v>
      </c>
      <c r="AS117">
        <v>0.63624485644067619</v>
      </c>
      <c r="AT117">
        <v>0.63408655004020043</v>
      </c>
      <c r="AU117">
        <v>0.63970426967089922</v>
      </c>
      <c r="AV117">
        <v>-1</v>
      </c>
    </row>
    <row r="118" spans="1:48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0.38000000000000017</v>
      </c>
      <c r="I118">
        <v>0.52048555170684263</v>
      </c>
      <c r="J118">
        <v>0.48391906505323251</v>
      </c>
      <c r="K118">
        <v>0.5358714729184435</v>
      </c>
      <c r="L118">
        <v>0.50696230278718102</v>
      </c>
      <c r="M118">
        <v>0.40396986197043555</v>
      </c>
      <c r="N118">
        <v>0.53858193800442555</v>
      </c>
      <c r="O118">
        <v>0.53423405672819302</v>
      </c>
      <c r="P118">
        <v>0.54466853096348089</v>
      </c>
      <c r="Q118">
        <v>0.52822327902980082</v>
      </c>
      <c r="R118">
        <v>0.54746766704110328</v>
      </c>
      <c r="S118">
        <v>0.52615053645301679</v>
      </c>
      <c r="T118">
        <v>0.52886681552946879</v>
      </c>
      <c r="U118">
        <v>0.51124235700337617</v>
      </c>
      <c r="V118">
        <v>0.53467041012300809</v>
      </c>
      <c r="W118">
        <v>0.54460381648822165</v>
      </c>
      <c r="X118">
        <v>0.29100784893316239</v>
      </c>
      <c r="Y118">
        <v>0.45727572193964117</v>
      </c>
      <c r="Z118">
        <v>0.47073852824836721</v>
      </c>
      <c r="AA118">
        <v>0.46865230521016621</v>
      </c>
      <c r="AB118">
        <v>0.47200781836659073</v>
      </c>
      <c r="AC118">
        <v>0.4779984090709879</v>
      </c>
      <c r="AD118">
        <v>0.48393671844732455</v>
      </c>
      <c r="AE118">
        <v>0.48701101663537055</v>
      </c>
      <c r="AF118">
        <v>0.48951758555944569</v>
      </c>
      <c r="AG118">
        <v>0.49416332591922857</v>
      </c>
      <c r="AH118">
        <v>0.49931679796925843</v>
      </c>
      <c r="AI118">
        <v>0.49573565843654988</v>
      </c>
      <c r="AJ118">
        <v>0.49718295835284015</v>
      </c>
      <c r="AK118">
        <v>0.50017927836999387</v>
      </c>
      <c r="AL118">
        <v>0.50359829419306412</v>
      </c>
      <c r="AM118">
        <v>0.50222377466552592</v>
      </c>
      <c r="AN118">
        <v>0.50248747027588703</v>
      </c>
      <c r="AO118">
        <v>0.50163770892939497</v>
      </c>
      <c r="AP118">
        <v>0.50093519577453649</v>
      </c>
      <c r="AQ118">
        <v>0.49949039990663385</v>
      </c>
      <c r="AR118">
        <v>0.50092981923543156</v>
      </c>
      <c r="AS118">
        <v>0.49741750165278059</v>
      </c>
      <c r="AT118">
        <v>0.49348161116079969</v>
      </c>
      <c r="AU118">
        <v>0.50198947947798456</v>
      </c>
      <c r="AV118">
        <v>-1</v>
      </c>
    </row>
    <row r="119" spans="1:48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0.38000000000000017</v>
      </c>
      <c r="G119">
        <v>12.704053256084512</v>
      </c>
      <c r="H119">
        <v>0.17137515000409836</v>
      </c>
      <c r="I119">
        <v>9.7812583005264214E-2</v>
      </c>
      <c r="J119">
        <v>-2.1399805344827667E-5</v>
      </c>
      <c r="K119">
        <v>0.13165709611638626</v>
      </c>
      <c r="L119">
        <v>-4.1671353864136725E-3</v>
      </c>
      <c r="M119">
        <v>-3.490203241754663E-6</v>
      </c>
      <c r="N119">
        <v>9.5398954779820158E-4</v>
      </c>
      <c r="O119">
        <v>6.7014007468110148E-2</v>
      </c>
      <c r="P119">
        <v>1.0063542539860098E-3</v>
      </c>
      <c r="Q119">
        <v>0.28869816334369358</v>
      </c>
      <c r="R119">
        <v>-1.3911732266746846E-2</v>
      </c>
      <c r="S119">
        <v>-1.1627079195321343E-2</v>
      </c>
      <c r="T119">
        <v>0.23772910530856234</v>
      </c>
      <c r="U119">
        <v>-7.450213748752859E-3</v>
      </c>
      <c r="V119">
        <v>-5.7911003309332458E-2</v>
      </c>
      <c r="W119">
        <v>5.0206541355849676E-2</v>
      </c>
      <c r="X119">
        <v>-6.8716585677028097E-2</v>
      </c>
      <c r="Y119">
        <v>1.1436743976994426</v>
      </c>
      <c r="Z119">
        <v>2.8985565121347814</v>
      </c>
      <c r="AA119">
        <v>2.0456412369636161</v>
      </c>
      <c r="AB119">
        <v>3.2791446794120658</v>
      </c>
      <c r="AC119">
        <v>2.0657737892525581</v>
      </c>
      <c r="AD119">
        <v>4.008397306850485</v>
      </c>
      <c r="AE119">
        <v>-2.6009435264069363</v>
      </c>
      <c r="AF119">
        <v>-0.33150839471619975</v>
      </c>
      <c r="AG119">
        <v>-1.5830754036313042</v>
      </c>
      <c r="AH119">
        <v>-1.6335680391254841</v>
      </c>
      <c r="AI119">
        <v>1.9424712172446723</v>
      </c>
      <c r="AJ119">
        <v>-6.2050885726739189</v>
      </c>
      <c r="AK119">
        <v>-6.4607627172608657</v>
      </c>
      <c r="AL119">
        <v>0.79251916630898633</v>
      </c>
      <c r="AM119">
        <v>-2.0196514379140789</v>
      </c>
      <c r="AN119">
        <v>0.33280301970904752</v>
      </c>
      <c r="AO119">
        <v>-0.19299096349415987</v>
      </c>
      <c r="AP119">
        <v>0.45268579296474076</v>
      </c>
      <c r="AQ119">
        <v>-0.11317823346978174</v>
      </c>
      <c r="AR119">
        <v>1.0234546677782668</v>
      </c>
      <c r="AS119">
        <v>-4.3619194457887893</v>
      </c>
      <c r="AT119">
        <v>0.36599687879806514</v>
      </c>
      <c r="AU119">
        <v>3.9084263023155126</v>
      </c>
      <c r="AV119">
        <v>-1</v>
      </c>
    </row>
    <row r="120" spans="1:48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0.38000000000000017</v>
      </c>
      <c r="G120">
        <v>12.704053256084512</v>
      </c>
      <c r="H120">
        <v>0.2395585915148836</v>
      </c>
      <c r="I120">
        <v>3.3857085772311096E-3</v>
      </c>
      <c r="J120">
        <v>9.0129073334395482E-6</v>
      </c>
      <c r="K120">
        <v>1.0294431185334265E-2</v>
      </c>
      <c r="L120">
        <v>1.5598857692131535E-3</v>
      </c>
      <c r="M120">
        <v>1.6240682559041901E-6</v>
      </c>
      <c r="N120">
        <v>1.326646091629019E-4</v>
      </c>
      <c r="O120">
        <v>5.2432206906486152E-2</v>
      </c>
      <c r="P120">
        <v>3.4263097145834862E-4</v>
      </c>
      <c r="Q120">
        <v>5.9404169598524029E-2</v>
      </c>
      <c r="R120">
        <v>4.1086933245219519E-3</v>
      </c>
      <c r="S120">
        <v>1.5622601318937247E-3</v>
      </c>
      <c r="T120">
        <v>3.68847840538922E-2</v>
      </c>
      <c r="U120">
        <v>1.3182112096240543E-3</v>
      </c>
      <c r="V120">
        <v>3.0186452198259551E-3</v>
      </c>
      <c r="W120">
        <v>1.6798936665045237E-3</v>
      </c>
      <c r="X120">
        <v>1.3945564204996432E-2</v>
      </c>
      <c r="Y120">
        <v>0.60556871878839369</v>
      </c>
      <c r="Z120">
        <v>0.61441842929587764</v>
      </c>
      <c r="AA120">
        <v>0.61305542504886357</v>
      </c>
      <c r="AB120">
        <v>0.61524622454896183</v>
      </c>
      <c r="AC120">
        <v>0.61913818074984484</v>
      </c>
      <c r="AD120">
        <v>0.6229721741406723</v>
      </c>
      <c r="AE120">
        <v>0.62494781486672979</v>
      </c>
      <c r="AF120">
        <v>0.6265540047568583</v>
      </c>
      <c r="AG120">
        <v>0.62952012249874656</v>
      </c>
      <c r="AH120">
        <v>0.63279414121423616</v>
      </c>
      <c r="AI120">
        <v>0.63052083299972372</v>
      </c>
      <c r="AJ120">
        <v>0.63144056477059185</v>
      </c>
      <c r="AK120">
        <v>0.63334042472497343</v>
      </c>
      <c r="AL120">
        <v>0.63550136298987381</v>
      </c>
      <c r="AM120">
        <v>0.63463350273671271</v>
      </c>
      <c r="AN120">
        <v>0.63480008993949544</v>
      </c>
      <c r="AO120">
        <v>0.63426310457931767</v>
      </c>
      <c r="AP120">
        <v>0.63381882549373436</v>
      </c>
      <c r="AQ120">
        <v>0.63290413625393338</v>
      </c>
      <c r="AR120">
        <v>0.6338154240948376</v>
      </c>
      <c r="AS120">
        <v>0.63158948649955715</v>
      </c>
      <c r="AT120">
        <v>0.62908575065682282</v>
      </c>
      <c r="AU120">
        <v>0.63448545227711317</v>
      </c>
      <c r="AV120">
        <v>-1</v>
      </c>
    </row>
    <row r="121" spans="1:48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0.39000000000000018</v>
      </c>
      <c r="I121">
        <v>0.50806671106289225</v>
      </c>
      <c r="J121">
        <v>0.47082809963342487</v>
      </c>
      <c r="K121">
        <v>0.52541770741083371</v>
      </c>
      <c r="L121">
        <v>0.4927183264257064</v>
      </c>
      <c r="M121">
        <v>0.39099399018332281</v>
      </c>
      <c r="N121">
        <v>0.52876247750264183</v>
      </c>
      <c r="O121">
        <v>0.52434883905538887</v>
      </c>
      <c r="P121">
        <v>0.53463343832617061</v>
      </c>
      <c r="Q121">
        <v>0.52041646744844638</v>
      </c>
      <c r="R121">
        <v>0.53668563061106644</v>
      </c>
      <c r="S121">
        <v>0.5139957109889437</v>
      </c>
      <c r="T121">
        <v>0.52098582631110246</v>
      </c>
      <c r="U121">
        <v>0.49906466619578188</v>
      </c>
      <c r="V121">
        <v>0.52382397931775815</v>
      </c>
      <c r="W121">
        <v>0.53390540852606083</v>
      </c>
      <c r="X121">
        <v>0.28444990674379689</v>
      </c>
      <c r="Y121">
        <v>0.45068106442882516</v>
      </c>
      <c r="Z121">
        <v>0.46355132617849787</v>
      </c>
      <c r="AA121">
        <v>0.46180572600894265</v>
      </c>
      <c r="AB121">
        <v>0.46532634101106757</v>
      </c>
      <c r="AC121">
        <v>0.47124606036417105</v>
      </c>
      <c r="AD121">
        <v>0.47693019217706467</v>
      </c>
      <c r="AE121">
        <v>0.48001484703976033</v>
      </c>
      <c r="AF121">
        <v>0.48239476338751119</v>
      </c>
      <c r="AG121">
        <v>0.48689679884708553</v>
      </c>
      <c r="AH121">
        <v>0.49145620056874317</v>
      </c>
      <c r="AI121">
        <v>0.48842881659155968</v>
      </c>
      <c r="AJ121">
        <v>0.48990116787083526</v>
      </c>
      <c r="AK121">
        <v>0.49279038750385451</v>
      </c>
      <c r="AL121">
        <v>0.49585312530118986</v>
      </c>
      <c r="AM121">
        <v>0.49470595254961131</v>
      </c>
      <c r="AN121">
        <v>0.49491181140126683</v>
      </c>
      <c r="AO121">
        <v>0.49404499812561581</v>
      </c>
      <c r="AP121">
        <v>0.49318392534247735</v>
      </c>
      <c r="AQ121">
        <v>0.49180779489666071</v>
      </c>
      <c r="AR121">
        <v>0.49310766879014345</v>
      </c>
      <c r="AS121">
        <v>0.4893870279426944</v>
      </c>
      <c r="AT121">
        <v>0.48497830884048432</v>
      </c>
      <c r="AU121">
        <v>0.49307397885965593</v>
      </c>
      <c r="AV121">
        <v>-1</v>
      </c>
    </row>
    <row r="122" spans="1:48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0.39000000000000018</v>
      </c>
      <c r="G122">
        <v>12.715514320991174</v>
      </c>
      <c r="H122">
        <v>0.18406468771263421</v>
      </c>
      <c r="I122">
        <v>9.6889367712135618E-2</v>
      </c>
      <c r="J122">
        <v>-2.1872309325176296E-5</v>
      </c>
      <c r="K122">
        <v>0.13109755308394816</v>
      </c>
      <c r="L122">
        <v>-4.0934779966436911E-3</v>
      </c>
      <c r="M122">
        <v>-3.5840061930248022E-6</v>
      </c>
      <c r="N122">
        <v>9.5714443894593325E-4</v>
      </c>
      <c r="O122">
        <v>7.0614124668830408E-2</v>
      </c>
      <c r="P122">
        <v>9.846489053070243E-4</v>
      </c>
      <c r="Q122">
        <v>0.28743784508695597</v>
      </c>
      <c r="R122">
        <v>-1.3934627366925812E-2</v>
      </c>
      <c r="S122">
        <v>-1.135656118465618E-2</v>
      </c>
      <c r="T122">
        <v>0.2350316593743631</v>
      </c>
      <c r="U122">
        <v>-7.3763742101128956E-3</v>
      </c>
      <c r="V122">
        <v>-5.7405956796725076E-2</v>
      </c>
      <c r="W122">
        <v>4.9852189629891873E-2</v>
      </c>
      <c r="X122">
        <v>-6.9753586592962727E-2</v>
      </c>
      <c r="Y122">
        <v>1.1493224587630027</v>
      </c>
      <c r="Z122">
        <v>2.8973457925097437</v>
      </c>
      <c r="AA122">
        <v>2.0518553037005751</v>
      </c>
      <c r="AB122">
        <v>3.2619298218356301</v>
      </c>
      <c r="AC122">
        <v>2.0722465332518536</v>
      </c>
      <c r="AD122">
        <v>3.9862317962358329</v>
      </c>
      <c r="AE122">
        <v>-2.5724518067730564</v>
      </c>
      <c r="AF122">
        <v>-0.31231575806654172</v>
      </c>
      <c r="AG122">
        <v>-1.5707486548720904</v>
      </c>
      <c r="AH122">
        <v>-1.6274332965971061</v>
      </c>
      <c r="AI122">
        <v>1.9435028713671103</v>
      </c>
      <c r="AJ122">
        <v>-6.1702431749585376</v>
      </c>
      <c r="AK122">
        <v>-6.4165703056760872</v>
      </c>
      <c r="AL122">
        <v>0.77217653372706807</v>
      </c>
      <c r="AM122">
        <v>-2.0138088320431722</v>
      </c>
      <c r="AN122">
        <v>0.32294366071930958</v>
      </c>
      <c r="AO122">
        <v>-0.20407060778490846</v>
      </c>
      <c r="AP122">
        <v>0.43095622917464765</v>
      </c>
      <c r="AQ122">
        <v>-0.11451787714044295</v>
      </c>
      <c r="AR122">
        <v>1.0108289356336404</v>
      </c>
      <c r="AS122">
        <v>-4.320315557805956</v>
      </c>
      <c r="AT122">
        <v>0.37943870649717315</v>
      </c>
      <c r="AU122">
        <v>3.9026132485508551</v>
      </c>
      <c r="AV122">
        <v>-1</v>
      </c>
    </row>
    <row r="123" spans="1:48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0.39000000000000018</v>
      </c>
      <c r="G123">
        <v>12.715514320991174</v>
      </c>
      <c r="H123">
        <v>0.23899843675718666</v>
      </c>
      <c r="I123">
        <v>3.3480908231577193E-3</v>
      </c>
      <c r="J123">
        <v>8.8981833939546773E-6</v>
      </c>
      <c r="K123">
        <v>1.0202721077800854E-2</v>
      </c>
      <c r="L123">
        <v>1.5392031598668017E-3</v>
      </c>
      <c r="M123">
        <v>1.5992135521202504E-6</v>
      </c>
      <c r="N123">
        <v>1.3156825953195787E-4</v>
      </c>
      <c r="O123">
        <v>5.1991713856233329E-2</v>
      </c>
      <c r="P123">
        <v>3.397661900397311E-4</v>
      </c>
      <c r="Q123">
        <v>5.9016751653870991E-2</v>
      </c>
      <c r="R123">
        <v>4.0717030589612008E-3</v>
      </c>
      <c r="S123">
        <v>1.545502508704258E-3</v>
      </c>
      <c r="T123">
        <v>3.6641957464743746E-2</v>
      </c>
      <c r="U123">
        <v>1.3035918100783737E-3</v>
      </c>
      <c r="V123">
        <v>2.990565452671296E-3</v>
      </c>
      <c r="W123">
        <v>1.6648121560642972E-3</v>
      </c>
      <c r="X123">
        <v>1.379997379329272E-2</v>
      </c>
      <c r="Y123">
        <v>0.60172858424040598</v>
      </c>
      <c r="Z123">
        <v>0.61025999448075008</v>
      </c>
      <c r="AA123">
        <v>0.60910987942665951</v>
      </c>
      <c r="AB123">
        <v>0.611427271439829</v>
      </c>
      <c r="AC123">
        <v>0.61530416250029751</v>
      </c>
      <c r="AD123">
        <v>0.61900391390239928</v>
      </c>
      <c r="AE123">
        <v>0.62100246213498933</v>
      </c>
      <c r="AF123">
        <v>0.62254002555287813</v>
      </c>
      <c r="AG123">
        <v>0.62543826227822585</v>
      </c>
      <c r="AH123">
        <v>0.62835980496711685</v>
      </c>
      <c r="AI123">
        <v>0.62642145827868811</v>
      </c>
      <c r="AJ123">
        <v>0.62736491040550435</v>
      </c>
      <c r="AK123">
        <v>0.6292121507432451</v>
      </c>
      <c r="AL123">
        <v>0.63116442787749871</v>
      </c>
      <c r="AM123">
        <v>0.63043389512220016</v>
      </c>
      <c r="AN123">
        <v>0.63056505070933289</v>
      </c>
      <c r="AO123">
        <v>0.63001260714043883</v>
      </c>
      <c r="AP123">
        <v>0.62946334210099952</v>
      </c>
      <c r="AQ123">
        <v>0.62858453327812991</v>
      </c>
      <c r="AR123">
        <v>0.62941467611915747</v>
      </c>
      <c r="AS123">
        <v>0.62703562151662462</v>
      </c>
      <c r="AT123">
        <v>0.62420485782414736</v>
      </c>
      <c r="AU123">
        <v>0.62939317442669773</v>
      </c>
      <c r="AV123">
        <v>-1</v>
      </c>
    </row>
    <row r="124" spans="1:48" x14ac:dyDescent="0.35">
      <c r="A124" t="str">
        <f t="shared" si="1"/>
        <v>RIDGEVIF0.4</v>
      </c>
      <c r="B124" t="s">
        <v>375</v>
      </c>
      <c r="C124" t="s">
        <v>378</v>
      </c>
      <c r="D124" t="s">
        <v>28</v>
      </c>
      <c r="E124">
        <v>0.40000000000000019</v>
      </c>
      <c r="I124">
        <v>0.49615774036914762</v>
      </c>
      <c r="J124">
        <v>0.45834570676798497</v>
      </c>
      <c r="K124">
        <v>0.51530735483640444</v>
      </c>
      <c r="L124">
        <v>0.47913911397467956</v>
      </c>
      <c r="M124">
        <v>0.37873165674640846</v>
      </c>
      <c r="N124">
        <v>0.519239850003543</v>
      </c>
      <c r="O124">
        <v>0.51477076450725023</v>
      </c>
      <c r="P124">
        <v>0.5249000909041619</v>
      </c>
      <c r="Q124">
        <v>0.51278397749139759</v>
      </c>
      <c r="R124">
        <v>0.5262504213933481</v>
      </c>
      <c r="S124">
        <v>0.50232209377621284</v>
      </c>
      <c r="T124">
        <v>0.5132833293187844</v>
      </c>
      <c r="U124">
        <v>0.48739713031250009</v>
      </c>
      <c r="V124">
        <v>0.51335201539538922</v>
      </c>
      <c r="W124">
        <v>0.52355602927983025</v>
      </c>
      <c r="X124">
        <v>0.27820964781829272</v>
      </c>
      <c r="Y124">
        <v>0.44423654982061128</v>
      </c>
      <c r="Z124">
        <v>0.45653781015791239</v>
      </c>
      <c r="AA124">
        <v>0.45511863414114767</v>
      </c>
      <c r="AB124">
        <v>0.45879192643392708</v>
      </c>
      <c r="AC124">
        <v>0.4646397153314562</v>
      </c>
      <c r="AD124">
        <v>0.4700812977574178</v>
      </c>
      <c r="AE124">
        <v>0.47317396043151883</v>
      </c>
      <c r="AF124">
        <v>0.475435174871505</v>
      </c>
      <c r="AG124">
        <v>0.4797982379443097</v>
      </c>
      <c r="AH124">
        <v>0.48379881417519227</v>
      </c>
      <c r="AI124">
        <v>0.48129593058518161</v>
      </c>
      <c r="AJ124">
        <v>0.4827906960062987</v>
      </c>
      <c r="AK124">
        <v>0.48557699958277911</v>
      </c>
      <c r="AL124">
        <v>0.48830402903459119</v>
      </c>
      <c r="AM124">
        <v>0.48737264729921803</v>
      </c>
      <c r="AN124">
        <v>0.48752549830552017</v>
      </c>
      <c r="AO124">
        <v>0.48664542384883303</v>
      </c>
      <c r="AP124">
        <v>0.48563794167219371</v>
      </c>
      <c r="AQ124">
        <v>0.48432850251186976</v>
      </c>
      <c r="AR124">
        <v>0.48549697781545126</v>
      </c>
      <c r="AS124">
        <v>0.48159084635253491</v>
      </c>
      <c r="AT124">
        <v>0.4767445083200274</v>
      </c>
      <c r="AU124">
        <v>0.48444590446475422</v>
      </c>
      <c r="AV124">
        <v>-1</v>
      </c>
    </row>
    <row r="125" spans="1:48" x14ac:dyDescent="0.35">
      <c r="A125" t="str">
        <f t="shared" si="1"/>
        <v>RIDGE0.4</v>
      </c>
      <c r="B125" t="s">
        <v>375</v>
      </c>
      <c r="C125" t="s">
        <v>379</v>
      </c>
      <c r="D125" t="s">
        <v>28</v>
      </c>
      <c r="E125">
        <v>0.40000000000000019</v>
      </c>
      <c r="G125">
        <v>12.726907151602958</v>
      </c>
      <c r="H125">
        <v>0.19640217008062089</v>
      </c>
      <c r="I125">
        <v>9.5989626941277481E-2</v>
      </c>
      <c r="J125">
        <v>-2.2324837177861779E-5</v>
      </c>
      <c r="K125">
        <v>0.1305409585173436</v>
      </c>
      <c r="L125">
        <v>-4.0232195044754343E-3</v>
      </c>
      <c r="M125">
        <v>-3.6739398231397713E-6</v>
      </c>
      <c r="N125">
        <v>9.6005357191071268E-4</v>
      </c>
      <c r="O125">
        <v>7.4098117156297744E-2</v>
      </c>
      <c r="P125">
        <v>9.6350392037423656E-4</v>
      </c>
      <c r="Q125">
        <v>0.28618635746982873</v>
      </c>
      <c r="R125">
        <v>-1.3955047667009274E-2</v>
      </c>
      <c r="S125">
        <v>-1.1095099289400678E-2</v>
      </c>
      <c r="T125">
        <v>0.23238438438903458</v>
      </c>
      <c r="U125">
        <v>-7.3045041379964457E-3</v>
      </c>
      <c r="V125">
        <v>-5.6912348784657042E-2</v>
      </c>
      <c r="W125">
        <v>4.9504392241919722E-2</v>
      </c>
      <c r="X125">
        <v>-7.0749295326617834E-2</v>
      </c>
      <c r="Y125">
        <v>1.1547175487288199</v>
      </c>
      <c r="Z125">
        <v>2.8959242714088673</v>
      </c>
      <c r="AA125">
        <v>2.0575780385911413</v>
      </c>
      <c r="AB125">
        <v>3.2450150157829278</v>
      </c>
      <c r="AC125">
        <v>2.0782498575501811</v>
      </c>
      <c r="AD125">
        <v>3.9644361830927983</v>
      </c>
      <c r="AE125">
        <v>-2.5445356015051446</v>
      </c>
      <c r="AF125">
        <v>-0.29381279612524536</v>
      </c>
      <c r="AG125">
        <v>-1.5584655826458531</v>
      </c>
      <c r="AH125">
        <v>-1.6210016918227195</v>
      </c>
      <c r="AI125">
        <v>1.9441507244609428</v>
      </c>
      <c r="AJ125">
        <v>-6.1357521307956224</v>
      </c>
      <c r="AK125">
        <v>-6.3730793987319823</v>
      </c>
      <c r="AL125">
        <v>0.7522809051749737</v>
      </c>
      <c r="AM125">
        <v>-2.0080762140241477</v>
      </c>
      <c r="AN125">
        <v>0.3131621995723457</v>
      </c>
      <c r="AO125">
        <v>-0.21489667152749714</v>
      </c>
      <c r="AP125">
        <v>0.4097801372519505</v>
      </c>
      <c r="AQ125">
        <v>-0.11612903353615044</v>
      </c>
      <c r="AR125">
        <v>0.99817493954259151</v>
      </c>
      <c r="AS125">
        <v>-4.2798421569505019</v>
      </c>
      <c r="AT125">
        <v>0.39194530900173852</v>
      </c>
      <c r="AU125">
        <v>3.896092428817834</v>
      </c>
      <c r="AV125">
        <v>-1</v>
      </c>
    </row>
    <row r="126" spans="1:48" x14ac:dyDescent="0.35">
      <c r="A126" t="str">
        <f t="shared" si="1"/>
        <v>RIDGESEB0.4</v>
      </c>
      <c r="B126" t="s">
        <v>375</v>
      </c>
      <c r="C126" t="s">
        <v>380</v>
      </c>
      <c r="D126" t="s">
        <v>28</v>
      </c>
      <c r="E126">
        <v>0.40000000000000019</v>
      </c>
      <c r="G126">
        <v>12.726907151602958</v>
      </c>
      <c r="H126">
        <v>0.23845574919012161</v>
      </c>
      <c r="I126">
        <v>3.3115833484580986E-3</v>
      </c>
      <c r="J126">
        <v>8.7873048574560068E-6</v>
      </c>
      <c r="K126">
        <v>1.0113134342986427E-2</v>
      </c>
      <c r="L126">
        <v>1.5192048752630104E-3</v>
      </c>
      <c r="M126">
        <v>1.5753467765706811E-6</v>
      </c>
      <c r="N126">
        <v>1.3049496868858401E-4</v>
      </c>
      <c r="O126">
        <v>5.1560825247143414E-2</v>
      </c>
      <c r="P126">
        <v>3.3696079153494119E-4</v>
      </c>
      <c r="Q126">
        <v>5.8634868343151174E-2</v>
      </c>
      <c r="R126">
        <v>4.0355365699154119E-3</v>
      </c>
      <c r="S126">
        <v>1.5292202888929076E-3</v>
      </c>
      <c r="T126">
        <v>3.6402669785911841E-2</v>
      </c>
      <c r="U126">
        <v>1.2894177375899845E-3</v>
      </c>
      <c r="V126">
        <v>2.9631743412666077E-3</v>
      </c>
      <c r="W126">
        <v>1.6500746990774269E-3</v>
      </c>
      <c r="X126">
        <v>1.3659990630163696E-2</v>
      </c>
      <c r="Y126">
        <v>0.59794615144843566</v>
      </c>
      <c r="Z126">
        <v>0.6061684200538805</v>
      </c>
      <c r="AA126">
        <v>0.60522553071543084</v>
      </c>
      <c r="AB126">
        <v>0.60766302973728947</v>
      </c>
      <c r="AC126">
        <v>0.61152342186227027</v>
      </c>
      <c r="AD126">
        <v>0.6150938967448637</v>
      </c>
      <c r="AE126">
        <v>0.6171139296892918</v>
      </c>
      <c r="AF126">
        <v>0.6185867112586676</v>
      </c>
      <c r="AG126">
        <v>0.62141861054888281</v>
      </c>
      <c r="AH126">
        <v>0.62400393877686644</v>
      </c>
      <c r="AI126">
        <v>0.62238773553325399</v>
      </c>
      <c r="AJ126">
        <v>0.62335346409777004</v>
      </c>
      <c r="AK126">
        <v>0.62514963918592725</v>
      </c>
      <c r="AL126">
        <v>0.62690262028910138</v>
      </c>
      <c r="AM126">
        <v>0.6263044639105152</v>
      </c>
      <c r="AN126">
        <v>0.62640266778325882</v>
      </c>
      <c r="AO126">
        <v>0.62583702557018872</v>
      </c>
      <c r="AP126">
        <v>0.62518886749570246</v>
      </c>
      <c r="AQ126">
        <v>0.62434544146194648</v>
      </c>
      <c r="AR126">
        <v>0.62509812558437217</v>
      </c>
      <c r="AS126">
        <v>0.62257839146398064</v>
      </c>
      <c r="AT126">
        <v>0.61943790974633872</v>
      </c>
      <c r="AU126">
        <v>0.62442110801088058</v>
      </c>
      <c r="AV126">
        <v>-1</v>
      </c>
    </row>
    <row r="127" spans="1:48" x14ac:dyDescent="0.35">
      <c r="A127" t="str">
        <f t="shared" si="1"/>
        <v>RIDGEVIF0.41</v>
      </c>
      <c r="B127" t="s">
        <v>375</v>
      </c>
      <c r="C127" t="s">
        <v>378</v>
      </c>
      <c r="D127" t="s">
        <v>28</v>
      </c>
      <c r="E127">
        <v>0.4100000000000002</v>
      </c>
      <c r="I127">
        <v>0.48472882255296701</v>
      </c>
      <c r="J127">
        <v>0.44643197241638261</v>
      </c>
      <c r="K127">
        <v>0.50552445703534887</v>
      </c>
      <c r="L127">
        <v>0.4661824091790186</v>
      </c>
      <c r="M127">
        <v>0.3671295141242118</v>
      </c>
      <c r="N127">
        <v>0.51000109288654583</v>
      </c>
      <c r="O127">
        <v>0.50548618086531061</v>
      </c>
      <c r="P127">
        <v>0.51545561839800691</v>
      </c>
      <c r="Q127">
        <v>0.50532057742725256</v>
      </c>
      <c r="R127">
        <v>0.51614658080218379</v>
      </c>
      <c r="S127">
        <v>0.49110301991573752</v>
      </c>
      <c r="T127">
        <v>0.50575384167193382</v>
      </c>
      <c r="U127">
        <v>0.476209309300617</v>
      </c>
      <c r="V127">
        <v>0.50323590763676362</v>
      </c>
      <c r="W127">
        <v>0.51353933012464381</v>
      </c>
      <c r="X127">
        <v>0.27226332599635056</v>
      </c>
      <c r="Y127">
        <v>0.4379372562006153</v>
      </c>
      <c r="Z127">
        <v>0.44969206146660246</v>
      </c>
      <c r="AA127">
        <v>0.4485856122427877</v>
      </c>
      <c r="AB127">
        <v>0.45239996198155807</v>
      </c>
      <c r="AC127">
        <v>0.45817500010494899</v>
      </c>
      <c r="AD127">
        <v>0.46338504181500034</v>
      </c>
      <c r="AE127">
        <v>0.46648352671111726</v>
      </c>
      <c r="AF127">
        <v>0.46863340817731725</v>
      </c>
      <c r="AG127">
        <v>0.47286201136341399</v>
      </c>
      <c r="AH127">
        <v>0.47633675927802044</v>
      </c>
      <c r="AI127">
        <v>0.47433070816577289</v>
      </c>
      <c r="AJ127">
        <v>0.47584537086360612</v>
      </c>
      <c r="AK127">
        <v>0.4785327331666428</v>
      </c>
      <c r="AL127">
        <v>0.48094333789829058</v>
      </c>
      <c r="AM127">
        <v>0.48021670616984369</v>
      </c>
      <c r="AN127">
        <v>0.48032095255319945</v>
      </c>
      <c r="AO127">
        <v>0.47943096782472566</v>
      </c>
      <c r="AP127">
        <v>0.47828827054479262</v>
      </c>
      <c r="AQ127">
        <v>0.47704351226003833</v>
      </c>
      <c r="AR127">
        <v>0.47808819102652139</v>
      </c>
      <c r="AS127">
        <v>0.47401742165363797</v>
      </c>
      <c r="AT127">
        <v>0.46876613719421939</v>
      </c>
      <c r="AU127">
        <v>0.47609009300532379</v>
      </c>
      <c r="AV127">
        <v>-1</v>
      </c>
    </row>
    <row r="128" spans="1:48" x14ac:dyDescent="0.35">
      <c r="A128" t="str">
        <f t="shared" si="1"/>
        <v>RIDGE0.41</v>
      </c>
      <c r="B128" t="s">
        <v>375</v>
      </c>
      <c r="C128" t="s">
        <v>379</v>
      </c>
      <c r="D128" t="s">
        <v>28</v>
      </c>
      <c r="E128">
        <v>0.4100000000000002</v>
      </c>
      <c r="G128">
        <v>12.738231618201969</v>
      </c>
      <c r="H128">
        <v>0.20840140449069461</v>
      </c>
      <c r="I128">
        <v>9.5112348828836304E-2</v>
      </c>
      <c r="J128">
        <v>-2.2758432189489527E-5</v>
      </c>
      <c r="K128">
        <v>0.12998744218512456</v>
      </c>
      <c r="L128">
        <v>-3.9561581866078867E-3</v>
      </c>
      <c r="M128">
        <v>-3.7602068229738215E-6</v>
      </c>
      <c r="N128">
        <v>9.6272968615749059E-4</v>
      </c>
      <c r="O128">
        <v>7.7470376396770027E-2</v>
      </c>
      <c r="P128">
        <v>9.4289862689964478E-4</v>
      </c>
      <c r="Q128">
        <v>0.28494362788118061</v>
      </c>
      <c r="R128">
        <v>-1.3973127730601153E-2</v>
      </c>
      <c r="S128">
        <v>-1.0842270697785063E-2</v>
      </c>
      <c r="T128">
        <v>0.22978594913545611</v>
      </c>
      <c r="U128">
        <v>-7.2345038671899863E-3</v>
      </c>
      <c r="V128">
        <v>-5.6429746581798702E-2</v>
      </c>
      <c r="W128">
        <v>4.9162936393888496E-2</v>
      </c>
      <c r="X128">
        <v>-7.1705861179462857E-2</v>
      </c>
      <c r="Y128">
        <v>1.1598712268831042</v>
      </c>
      <c r="Z128">
        <v>2.8943021821260344</v>
      </c>
      <c r="AA128">
        <v>2.0628350310520744</v>
      </c>
      <c r="AB128">
        <v>3.2283883315563902</v>
      </c>
      <c r="AC128">
        <v>2.0838081191496007</v>
      </c>
      <c r="AD128">
        <v>3.9429981167653714</v>
      </c>
      <c r="AE128">
        <v>-2.5171754901907004</v>
      </c>
      <c r="AF128">
        <v>-0.27596607203476703</v>
      </c>
      <c r="AG128">
        <v>-1.5462329024614776</v>
      </c>
      <c r="AH128">
        <v>-1.6142993333427287</v>
      </c>
      <c r="AI128">
        <v>1.9444385045573984</v>
      </c>
      <c r="AJ128">
        <v>-6.1016107135193112</v>
      </c>
      <c r="AK128">
        <v>-6.3302681837234722</v>
      </c>
      <c r="AL128">
        <v>0.7328233852077749</v>
      </c>
      <c r="AM128">
        <v>-2.0024423919930765</v>
      </c>
      <c r="AN128">
        <v>0.303467634413503</v>
      </c>
      <c r="AO128">
        <v>-0.22547126216172184</v>
      </c>
      <c r="AP128">
        <v>0.38914334559441388</v>
      </c>
      <c r="AQ128">
        <v>-0.11798335135214456</v>
      </c>
      <c r="AR128">
        <v>0.98551199466961437</v>
      </c>
      <c r="AS128">
        <v>-4.2404439379539092</v>
      </c>
      <c r="AT128">
        <v>0.40357760767288281</v>
      </c>
      <c r="AU128">
        <v>3.8889179936073388</v>
      </c>
      <c r="AV128">
        <v>-1</v>
      </c>
    </row>
    <row r="129" spans="1:48" x14ac:dyDescent="0.35">
      <c r="A129" t="str">
        <f t="shared" si="1"/>
        <v>RIDGESEB0.41</v>
      </c>
      <c r="B129" t="s">
        <v>375</v>
      </c>
      <c r="C129" t="s">
        <v>380</v>
      </c>
      <c r="D129" t="s">
        <v>28</v>
      </c>
      <c r="E129">
        <v>0.4100000000000002</v>
      </c>
      <c r="G129">
        <v>12.738231618201969</v>
      </c>
      <c r="H129">
        <v>0.23792961988342579</v>
      </c>
      <c r="I129">
        <v>3.2761327587266824E-3</v>
      </c>
      <c r="J129">
        <v>8.6800658609936081E-6</v>
      </c>
      <c r="K129">
        <v>1.0025590397303318E-2</v>
      </c>
      <c r="L129">
        <v>1.4998566026056402E-3</v>
      </c>
      <c r="M129">
        <v>1.5524094586732505E-6</v>
      </c>
      <c r="N129">
        <v>1.2944389682081176E-4</v>
      </c>
      <c r="O129">
        <v>5.1139188480892488E-2</v>
      </c>
      <c r="P129">
        <v>3.3421270093673581E-4</v>
      </c>
      <c r="Q129">
        <v>5.8258391334968573E-2</v>
      </c>
      <c r="R129">
        <v>4.0001645052599785E-3</v>
      </c>
      <c r="S129">
        <v>1.5133921579049386E-3</v>
      </c>
      <c r="T129">
        <v>3.6166836037685855E-2</v>
      </c>
      <c r="U129">
        <v>1.2756671217159952E-3</v>
      </c>
      <c r="V129">
        <v>2.9364434747230642E-3</v>
      </c>
      <c r="W129">
        <v>1.6356679473782697E-3</v>
      </c>
      <c r="X129">
        <v>1.3525245181829324E-2</v>
      </c>
      <c r="Y129">
        <v>0.59421983357425201</v>
      </c>
      <c r="Z129">
        <v>0.60214184272900917</v>
      </c>
      <c r="AA129">
        <v>0.60140061361872066</v>
      </c>
      <c r="AB129">
        <v>0.60395207361986658</v>
      </c>
      <c r="AC129">
        <v>0.60779467545617261</v>
      </c>
      <c r="AD129">
        <v>0.61124061232238525</v>
      </c>
      <c r="AE129">
        <v>0.6132807778322551</v>
      </c>
      <c r="AF129">
        <v>0.61469236610168043</v>
      </c>
      <c r="AG129">
        <v>0.61745940408681499</v>
      </c>
      <c r="AH129">
        <v>0.61972390054585269</v>
      </c>
      <c r="AI129">
        <v>0.61841756688144622</v>
      </c>
      <c r="AJ129">
        <v>0.61940416485843475</v>
      </c>
      <c r="AK129">
        <v>0.62115076148413673</v>
      </c>
      <c r="AL129">
        <v>0.62271331705767274</v>
      </c>
      <c r="AM129">
        <v>0.62224272701547179</v>
      </c>
      <c r="AN129">
        <v>0.62231026218560426</v>
      </c>
      <c r="AO129">
        <v>0.62173345680185865</v>
      </c>
      <c r="AP129">
        <v>0.62099208107276327</v>
      </c>
      <c r="AQ129">
        <v>0.6201834802043189</v>
      </c>
      <c r="AR129">
        <v>0.62086217950422729</v>
      </c>
      <c r="AS129">
        <v>0.61821330656209328</v>
      </c>
      <c r="AT129">
        <v>0.6147794082714495</v>
      </c>
      <c r="AU129">
        <v>0.61956342082567473</v>
      </c>
      <c r="AV129">
        <v>-1</v>
      </c>
    </row>
    <row r="130" spans="1:48" x14ac:dyDescent="0.35">
      <c r="A130" t="str">
        <f t="shared" si="1"/>
        <v>RIDGEVIF0.42</v>
      </c>
      <c r="B130" t="s">
        <v>375</v>
      </c>
      <c r="C130" t="s">
        <v>378</v>
      </c>
      <c r="D130" t="s">
        <v>28</v>
      </c>
      <c r="E130">
        <v>0.42000000000000021</v>
      </c>
      <c r="I130">
        <v>0.47375239552420928</v>
      </c>
      <c r="J130">
        <v>0.43505034441909046</v>
      </c>
      <c r="K130">
        <v>0.49605400813709372</v>
      </c>
      <c r="L130">
        <v>0.45380931518542555</v>
      </c>
      <c r="M130">
        <v>0.35613917801411127</v>
      </c>
      <c r="N130">
        <v>0.50103399796653136</v>
      </c>
      <c r="O130">
        <v>0.49648222534178404</v>
      </c>
      <c r="P130">
        <v>0.50628787065654246</v>
      </c>
      <c r="Q130">
        <v>0.49802123427764422</v>
      </c>
      <c r="R130">
        <v>0.50635952569492526</v>
      </c>
      <c r="S130">
        <v>0.48031370017806013</v>
      </c>
      <c r="T130">
        <v>0.49839209663678619</v>
      </c>
      <c r="U130">
        <v>0.46547308899758794</v>
      </c>
      <c r="V130">
        <v>0.49345825795220138</v>
      </c>
      <c r="W130">
        <v>0.50383997557491922</v>
      </c>
      <c r="X130">
        <v>0.26658950664650011</v>
      </c>
      <c r="Y130">
        <v>0.43177848895319609</v>
      </c>
      <c r="Z130">
        <v>0.44300843171050741</v>
      </c>
      <c r="AA130">
        <v>0.4422015013305573</v>
      </c>
      <c r="AB130">
        <v>0.44614603655835944</v>
      </c>
      <c r="AC130">
        <v>0.45184771673874113</v>
      </c>
      <c r="AD130">
        <v>0.45683664544124997</v>
      </c>
      <c r="AE130">
        <v>0.45993891976937712</v>
      </c>
      <c r="AF130">
        <v>0.46198430505234817</v>
      </c>
      <c r="AG130">
        <v>0.46608275938762772</v>
      </c>
      <c r="AH130">
        <v>0.46906259533159522</v>
      </c>
      <c r="AI130">
        <v>0.4675271989460521</v>
      </c>
      <c r="AJ130">
        <v>0.46905936533079101</v>
      </c>
      <c r="AK130">
        <v>0.47165156708025746</v>
      </c>
      <c r="AL130">
        <v>0.47376383922851451</v>
      </c>
      <c r="AM130">
        <v>0.47323141523706053</v>
      </c>
      <c r="AN130">
        <v>0.47329107769490586</v>
      </c>
      <c r="AO130">
        <v>0.47239414383094275</v>
      </c>
      <c r="AP130">
        <v>0.47112655894974365</v>
      </c>
      <c r="AQ130">
        <v>0.46994445378332034</v>
      </c>
      <c r="AR130">
        <v>0.47087243799373135</v>
      </c>
      <c r="AS130">
        <v>0.46665608181698903</v>
      </c>
      <c r="AT130">
        <v>0.46103020113859233</v>
      </c>
      <c r="AU130">
        <v>0.46799255358616071</v>
      </c>
      <c r="AV130">
        <v>-1</v>
      </c>
    </row>
    <row r="131" spans="1:48" x14ac:dyDescent="0.35">
      <c r="A131" t="str">
        <f t="shared" ref="A131:A156" si="2">C131&amp;E131</f>
        <v>RIDGE0.42</v>
      </c>
      <c r="B131" t="s">
        <v>375</v>
      </c>
      <c r="C131" t="s">
        <v>379</v>
      </c>
      <c r="D131" t="s">
        <v>28</v>
      </c>
      <c r="E131">
        <v>0.42000000000000021</v>
      </c>
      <c r="G131">
        <v>12.749487689001683</v>
      </c>
      <c r="H131">
        <v>0.2200753828631459</v>
      </c>
      <c r="I131">
        <v>9.4256582681311915E-2</v>
      </c>
      <c r="J131">
        <v>-2.3174067782029754E-5</v>
      </c>
      <c r="K131">
        <v>0.12943711695854895</v>
      </c>
      <c r="L131">
        <v>-3.8921070295033213E-3</v>
      </c>
      <c r="M131">
        <v>-3.8429963694347144E-6</v>
      </c>
      <c r="N131">
        <v>9.6518476597984141E-4</v>
      </c>
      <c r="O131">
        <v>8.0735082794930191E-2</v>
      </c>
      <c r="P131">
        <v>9.2281336154169326E-4</v>
      </c>
      <c r="Q131">
        <v>0.28370958654327849</v>
      </c>
      <c r="R131">
        <v>-1.3988993628880692E-2</v>
      </c>
      <c r="S131">
        <v>-1.0597678165458167E-2</v>
      </c>
      <c r="T131">
        <v>0.22723506827758644</v>
      </c>
      <c r="U131">
        <v>-7.1662810169549791E-3</v>
      </c>
      <c r="V131">
        <v>-5.5957739944513585E-2</v>
      </c>
      <c r="W131">
        <v>4.8827619151922949E-2</v>
      </c>
      <c r="X131">
        <v>-7.2625276900102106E-2</v>
      </c>
      <c r="Y131">
        <v>1.164794397972039</v>
      </c>
      <c r="Z131">
        <v>2.89248926436992</v>
      </c>
      <c r="AA131">
        <v>2.0676503701239728</v>
      </c>
      <c r="AB131">
        <v>3.2120386042517062</v>
      </c>
      <c r="AC131">
        <v>2.0889441430012887</v>
      </c>
      <c r="AD131">
        <v>3.9219058404056537</v>
      </c>
      <c r="AE131">
        <v>-2.490353087610786</v>
      </c>
      <c r="AF131">
        <v>-0.25874429254488202</v>
      </c>
      <c r="AG131">
        <v>-1.5340567097145674</v>
      </c>
      <c r="AH131">
        <v>-1.6073504407523291</v>
      </c>
      <c r="AI131">
        <v>1.9443883354136442</v>
      </c>
      <c r="AJ131">
        <v>-6.0678143409580816</v>
      </c>
      <c r="AK131">
        <v>-6.2881160848360338</v>
      </c>
      <c r="AL131">
        <v>0.71379489188153766</v>
      </c>
      <c r="AM131">
        <v>-1.9968974279339722</v>
      </c>
      <c r="AN131">
        <v>0.29386764411823985</v>
      </c>
      <c r="AO131">
        <v>-0.23579705908587395</v>
      </c>
      <c r="AP131">
        <v>0.36903173075519508</v>
      </c>
      <c r="AQ131">
        <v>-0.12005516759280718</v>
      </c>
      <c r="AR131">
        <v>0.97285722047071543</v>
      </c>
      <c r="AS131">
        <v>-4.2020695009697704</v>
      </c>
      <c r="AT131">
        <v>0.4143918230987268</v>
      </c>
      <c r="AU131">
        <v>3.8811398808381523</v>
      </c>
      <c r="AV131">
        <v>-1</v>
      </c>
    </row>
    <row r="132" spans="1:48" x14ac:dyDescent="0.35">
      <c r="A132" t="str">
        <f t="shared" si="2"/>
        <v>RIDGESEB0.42</v>
      </c>
      <c r="B132" t="s">
        <v>375</v>
      </c>
      <c r="C132" t="s">
        <v>380</v>
      </c>
      <c r="D132" t="s">
        <v>28</v>
      </c>
      <c r="E132">
        <v>0.42000000000000021</v>
      </c>
      <c r="G132">
        <v>12.749487689001683</v>
      </c>
      <c r="H132">
        <v>0.23741921253251327</v>
      </c>
      <c r="I132">
        <v>3.2416891867045141E-3</v>
      </c>
      <c r="J132">
        <v>8.5762755529655724E-6</v>
      </c>
      <c r="K132">
        <v>9.9400128455252642E-3</v>
      </c>
      <c r="L132">
        <v>1.4811263011174163E-3</v>
      </c>
      <c r="M132">
        <v>1.5303476430054952E-6</v>
      </c>
      <c r="N132">
        <v>1.2841424889216947E-4</v>
      </c>
      <c r="O132">
        <v>5.0726469075964925E-2</v>
      </c>
      <c r="P132">
        <v>3.31519947790113E-4</v>
      </c>
      <c r="Q132">
        <v>5.7887196804172543E-2</v>
      </c>
      <c r="R132">
        <v>3.9655589411090337E-3</v>
      </c>
      <c r="S132">
        <v>1.4979980795469157E-3</v>
      </c>
      <c r="T132">
        <v>3.593437437336492E-2</v>
      </c>
      <c r="U132">
        <v>1.2623195352111471E-3</v>
      </c>
      <c r="V132">
        <v>2.9103460923861936E-3</v>
      </c>
      <c r="W132">
        <v>1.6215793002072895E-3</v>
      </c>
      <c r="X132">
        <v>1.3395400161867009E-2</v>
      </c>
      <c r="Y132">
        <v>0.59054811890606218</v>
      </c>
      <c r="Z132">
        <v>0.59817848087398973</v>
      </c>
      <c r="AA132">
        <v>0.59763344791712425</v>
      </c>
      <c r="AB132">
        <v>0.60029304133471351</v>
      </c>
      <c r="AC132">
        <v>0.60411669171722038</v>
      </c>
      <c r="AD132">
        <v>0.60744261477719119</v>
      </c>
      <c r="AE132">
        <v>0.60950162781887385</v>
      </c>
      <c r="AF132">
        <v>0.61085537575550852</v>
      </c>
      <c r="AG132">
        <v>0.61355896848940839</v>
      </c>
      <c r="AH132">
        <v>0.61551719595165721</v>
      </c>
      <c r="AI132">
        <v>0.61450897494747136</v>
      </c>
      <c r="AJ132">
        <v>0.6155150766988321</v>
      </c>
      <c r="AK132">
        <v>0.6172135194294387</v>
      </c>
      <c r="AL132">
        <v>0.61859405816771873</v>
      </c>
      <c r="AM132">
        <v>0.61824636710752023</v>
      </c>
      <c r="AN132">
        <v>0.61828533845864087</v>
      </c>
      <c r="AO132">
        <v>0.61769920439632364</v>
      </c>
      <c r="AP132">
        <v>0.61686990524067797</v>
      </c>
      <c r="AQ132">
        <v>0.6160955240520124</v>
      </c>
      <c r="AR132">
        <v>0.61670351607049034</v>
      </c>
      <c r="AS132">
        <v>0.61393621802472542</v>
      </c>
      <c r="AT132">
        <v>0.61022427127468215</v>
      </c>
      <c r="AU132">
        <v>0.61481472558612871</v>
      </c>
      <c r="AV132">
        <v>-1</v>
      </c>
    </row>
    <row r="133" spans="1:48" x14ac:dyDescent="0.35">
      <c r="A133" t="str">
        <f t="shared" si="2"/>
        <v>RIDGEVIF0.43</v>
      </c>
      <c r="B133" t="s">
        <v>375</v>
      </c>
      <c r="C133" t="s">
        <v>378</v>
      </c>
      <c r="D133" t="s">
        <v>28</v>
      </c>
      <c r="E133">
        <v>0.43000000000000022</v>
      </c>
      <c r="I133">
        <v>0.46320294367596648</v>
      </c>
      <c r="J133">
        <v>0.42416728850076357</v>
      </c>
      <c r="K133">
        <v>0.48688188554810113</v>
      </c>
      <c r="L133">
        <v>0.44198397584433852</v>
      </c>
      <c r="M133">
        <v>0.34571667910268522</v>
      </c>
      <c r="N133">
        <v>0.49232705614808708</v>
      </c>
      <c r="O133">
        <v>0.48774676857874744</v>
      </c>
      <c r="P133">
        <v>0.49738536741436423</v>
      </c>
      <c r="Q133">
        <v>0.49088110454324235</v>
      </c>
      <c r="R133">
        <v>0.49687548845811313</v>
      </c>
      <c r="S133">
        <v>0.4699310621029375</v>
      </c>
      <c r="T133">
        <v>0.4911930329552413</v>
      </c>
      <c r="U133">
        <v>0.45516246655665549</v>
      </c>
      <c r="V133">
        <v>0.48400278318264639</v>
      </c>
      <c r="W133">
        <v>0.49444356466476724</v>
      </c>
      <c r="X133">
        <v>0.26116879567165929</v>
      </c>
      <c r="Y133">
        <v>0.42575576591858239</v>
      </c>
      <c r="Z133">
        <v>0.4364815265558436</v>
      </c>
      <c r="AA133">
        <v>0.43596138406532176</v>
      </c>
      <c r="AB133">
        <v>0.44002592844467059</v>
      </c>
      <c r="AC133">
        <v>0.44565383367078554</v>
      </c>
      <c r="AD133">
        <v>0.45043153189570467</v>
      </c>
      <c r="AE133">
        <v>0.45353570578199975</v>
      </c>
      <c r="AF133">
        <v>0.4554829441968915</v>
      </c>
      <c r="AG133">
        <v>0.45945537532223074</v>
      </c>
      <c r="AH133">
        <v>0.461969287065707</v>
      </c>
      <c r="AI133">
        <v>0.4608797674588303</v>
      </c>
      <c r="AJ133">
        <v>0.46242716808965534</v>
      </c>
      <c r="AK133">
        <v>0.46492780969195741</v>
      </c>
      <c r="AL133">
        <v>0.4667587361141588</v>
      </c>
      <c r="AM133">
        <v>0.4664104593994497</v>
      </c>
      <c r="AN133">
        <v>0.46642921421198841</v>
      </c>
      <c r="AO133">
        <v>0.46552794651048135</v>
      </c>
      <c r="AP133">
        <v>0.46414501396925983</v>
      </c>
      <c r="AQ133">
        <v>0.46302353222732684</v>
      </c>
      <c r="AR133">
        <v>0.4638414640447191</v>
      </c>
      <c r="AS133">
        <v>0.45949693144594134</v>
      </c>
      <c r="AT133">
        <v>0.45352467503846433</v>
      </c>
      <c r="AU133">
        <v>0.46014034863470243</v>
      </c>
      <c r="AV133">
        <v>-1</v>
      </c>
    </row>
    <row r="134" spans="1:48" x14ac:dyDescent="0.35">
      <c r="A134" t="str">
        <f t="shared" si="2"/>
        <v>RIDGE0.43</v>
      </c>
      <c r="B134" t="s">
        <v>375</v>
      </c>
      <c r="C134" t="s">
        <v>379</v>
      </c>
      <c r="D134" t="s">
        <v>28</v>
      </c>
      <c r="E134">
        <v>0.43000000000000022</v>
      </c>
      <c r="G134">
        <v>12.760675417488647</v>
      </c>
      <c r="H134">
        <v>0.23143634940900593</v>
      </c>
      <c r="I134">
        <v>9.3421434241978754E-2</v>
      </c>
      <c r="J134">
        <v>-2.3572653261314598E-5</v>
      </c>
      <c r="K134">
        <v>0.12889008055213627</v>
      </c>
      <c r="L134">
        <v>-3.830892453749317E-3</v>
      </c>
      <c r="M134">
        <v>-3.9224852067406482E-6</v>
      </c>
      <c r="N134">
        <v>9.6743009311073746E-4</v>
      </c>
      <c r="O134">
        <v>8.3896218524493124E-2</v>
      </c>
      <c r="P134">
        <v>9.0322940931344563E-4</v>
      </c>
      <c r="Q134">
        <v>0.28248416611275878</v>
      </c>
      <c r="R134">
        <v>-1.4002763591342856E-2</v>
      </c>
      <c r="S134">
        <v>-1.0360948115329895E-2</v>
      </c>
      <c r="T134">
        <v>0.22473050049221746</v>
      </c>
      <c r="U134">
        <v>-7.0997498240719346E-3</v>
      </c>
      <c r="V134">
        <v>-5.5495939627168117E-2</v>
      </c>
      <c r="W134">
        <v>4.8498246868946368E-2</v>
      </c>
      <c r="X134">
        <v>-7.3509393437349496E-2</v>
      </c>
      <c r="Y134">
        <v>1.1694973541326197</v>
      </c>
      <c r="Z134">
        <v>2.8904947871028903</v>
      </c>
      <c r="AA134">
        <v>2.0720467446430653</v>
      </c>
      <c r="AB134">
        <v>3.1959553690033529</v>
      </c>
      <c r="AC134">
        <v>2.0936793412061054</v>
      </c>
      <c r="AD134">
        <v>3.9011481575573748</v>
      </c>
      <c r="AE134">
        <v>-2.464050963912356</v>
      </c>
      <c r="AF134">
        <v>-0.24211813447222608</v>
      </c>
      <c r="AG134">
        <v>-1.5219425254236241</v>
      </c>
      <c r="AH134">
        <v>-1.6001774858770255</v>
      </c>
      <c r="AI134">
        <v>1.9440208668743342</v>
      </c>
      <c r="AJ134">
        <v>-6.0343585541030178</v>
      </c>
      <c r="AK134">
        <v>-6.2466036543177141</v>
      </c>
      <c r="AL134">
        <v>0.69518622782221517</v>
      </c>
      <c r="AM134">
        <v>-1.9914324906064944</v>
      </c>
      <c r="AN134">
        <v>0.28436874895378877</v>
      </c>
      <c r="AO134">
        <v>-0.2458772095327893</v>
      </c>
      <c r="AP134">
        <v>0.34943128391881112</v>
      </c>
      <c r="AQ134">
        <v>-0.1223212276768841</v>
      </c>
      <c r="AR134">
        <v>0.96022578556386462</v>
      </c>
      <c r="AS134">
        <v>-4.1646709970492743</v>
      </c>
      <c r="AT134">
        <v>0.42443991088087724</v>
      </c>
      <c r="AU134">
        <v>3.8728042003846657</v>
      </c>
      <c r="AV134">
        <v>-1</v>
      </c>
    </row>
    <row r="135" spans="1:48" x14ac:dyDescent="0.35">
      <c r="A135" t="str">
        <f t="shared" si="2"/>
        <v>RIDGESEB0.43</v>
      </c>
      <c r="B135" t="s">
        <v>375</v>
      </c>
      <c r="C135" t="s">
        <v>380</v>
      </c>
      <c r="D135" t="s">
        <v>28</v>
      </c>
      <c r="E135">
        <v>0.43000000000000022</v>
      </c>
      <c r="G135">
        <v>12.760675417488647</v>
      </c>
      <c r="H135">
        <v>0.23692375577469571</v>
      </c>
      <c r="I135">
        <v>3.2082059969600093E-3</v>
      </c>
      <c r="J135">
        <v>8.4757567171554736E-6</v>
      </c>
      <c r="K135">
        <v>9.8563292048163414E-3</v>
      </c>
      <c r="L135">
        <v>1.4629840156333358E-3</v>
      </c>
      <c r="M135">
        <v>1.5091114610006965E-6</v>
      </c>
      <c r="N135">
        <v>1.2740527147246886E-4</v>
      </c>
      <c r="O135">
        <v>5.0322349473110671E-2</v>
      </c>
      <c r="P135">
        <v>3.288806592077185E-4</v>
      </c>
      <c r="Q135">
        <v>5.752116518892908E-2</v>
      </c>
      <c r="R135">
        <v>3.9316932931447402E-3</v>
      </c>
      <c r="S135">
        <v>1.4830192003075257E-3</v>
      </c>
      <c r="T135">
        <v>3.5705205902760329E-2</v>
      </c>
      <c r="U135">
        <v>1.2493558758291908E-3</v>
      </c>
      <c r="V135">
        <v>2.8848569604968772E-3</v>
      </c>
      <c r="W135">
        <v>1.607796849209511E-3</v>
      </c>
      <c r="X135">
        <v>1.3270147119050403E-2</v>
      </c>
      <c r="Y135">
        <v>0.58692956519112593</v>
      </c>
      <c r="Z135">
        <v>0.59427662914056456</v>
      </c>
      <c r="AA135">
        <v>0.59392243239800446</v>
      </c>
      <c r="AB135">
        <v>0.59668463067636202</v>
      </c>
      <c r="AC135">
        <v>0.60048828749683247</v>
      </c>
      <c r="AD135">
        <v>0.6036985185053575</v>
      </c>
      <c r="AE135">
        <v>0.60577515774268276</v>
      </c>
      <c r="AF135">
        <v>0.60707420126214295</v>
      </c>
      <c r="AG135">
        <v>0.60971571096655086</v>
      </c>
      <c r="AH135">
        <v>0.61138146638412372</v>
      </c>
      <c r="AI135">
        <v>0.61066009234355167</v>
      </c>
      <c r="AJ135">
        <v>0.61168437682469912</v>
      </c>
      <c r="AK135">
        <v>0.6133360326855618</v>
      </c>
      <c r="AL135">
        <v>0.61454253152744143</v>
      </c>
      <c r="AM135">
        <v>0.61431321520448279</v>
      </c>
      <c r="AN135">
        <v>0.61432556614252498</v>
      </c>
      <c r="AO135">
        <v>0.61373175737817731</v>
      </c>
      <c r="AP135">
        <v>0.61281948035679212</v>
      </c>
      <c r="AQ135">
        <v>0.6120786757717368</v>
      </c>
      <c r="AR135">
        <v>0.61261905621588642</v>
      </c>
      <c r="AS135">
        <v>0.60974328366455366</v>
      </c>
      <c r="AT135">
        <v>0.60576779096764077</v>
      </c>
      <c r="AU135">
        <v>0.61017003522803903</v>
      </c>
      <c r="AV135">
        <v>-1</v>
      </c>
    </row>
    <row r="136" spans="1:48" x14ac:dyDescent="0.35">
      <c r="A136" t="str">
        <f t="shared" si="2"/>
        <v>RIDGEVIF0.44</v>
      </c>
      <c r="B136" t="s">
        <v>375</v>
      </c>
      <c r="C136" t="s">
        <v>378</v>
      </c>
      <c r="D136" t="s">
        <v>28</v>
      </c>
      <c r="E136">
        <v>0.44000000000000022</v>
      </c>
      <c r="I136">
        <v>0.4530568121131201</v>
      </c>
      <c r="J136">
        <v>0.41375198547618708</v>
      </c>
      <c r="K136">
        <v>0.47799478680925828</v>
      </c>
      <c r="L136">
        <v>0.43067329200450372</v>
      </c>
      <c r="M136">
        <v>0.33582198458127188</v>
      </c>
      <c r="N136">
        <v>0.48386940698718151</v>
      </c>
      <c r="O136">
        <v>0.47926836334143735</v>
      </c>
      <c r="P136">
        <v>0.48873725225165177</v>
      </c>
      <c r="Q136">
        <v>0.48389552545713943</v>
      </c>
      <c r="R136">
        <v>0.48768146189641098</v>
      </c>
      <c r="S136">
        <v>0.4599336067934458</v>
      </c>
      <c r="T136">
        <v>0.48415178483069576</v>
      </c>
      <c r="U136">
        <v>0.44525335891715873</v>
      </c>
      <c r="V136">
        <v>0.47485422675346545</v>
      </c>
      <c r="W136">
        <v>0.48533655966491285</v>
      </c>
      <c r="X136">
        <v>0.25598360524334079</v>
      </c>
      <c r="Y136">
        <v>0.41986480389884234</v>
      </c>
      <c r="Z136">
        <v>0.43010619074855394</v>
      </c>
      <c r="AA136">
        <v>0.42986056942158946</v>
      </c>
      <c r="AB136">
        <v>0.43403559410392939</v>
      </c>
      <c r="AC136">
        <v>0.43958947688635525</v>
      </c>
      <c r="AD136">
        <v>0.44416531523348435</v>
      </c>
      <c r="AE136">
        <v>0.44726963241998813</v>
      </c>
      <c r="AF136">
        <v>0.44912462611749815</v>
      </c>
      <c r="AG136">
        <v>0.45297498827013238</v>
      </c>
      <c r="AH136">
        <v>0.45505017417209825</v>
      </c>
      <c r="AI136">
        <v>0.45438306906964177</v>
      </c>
      <c r="AJ136">
        <v>0.45594355794897229</v>
      </c>
      <c r="AK136">
        <v>0.45835607177210269</v>
      </c>
      <c r="AL136">
        <v>0.45992161278876675</v>
      </c>
      <c r="AM136">
        <v>0.45974788720735055</v>
      </c>
      <c r="AN136">
        <v>0.45972909996322153</v>
      </c>
      <c r="AO136">
        <v>0.45882580651363164</v>
      </c>
      <c r="AP136">
        <v>0.4573363492854885</v>
      </c>
      <c r="AQ136">
        <v>0.4562734718284806</v>
      </c>
      <c r="AR136">
        <v>0.45698756991141931</v>
      </c>
      <c r="AS136">
        <v>0.45253077581945755</v>
      </c>
      <c r="AT136">
        <v>0.44623840755162258</v>
      </c>
      <c r="AU136">
        <v>0.4525214895052137</v>
      </c>
      <c r="AV136">
        <v>-1</v>
      </c>
    </row>
    <row r="137" spans="1:48" x14ac:dyDescent="0.35">
      <c r="A137" t="str">
        <f t="shared" si="2"/>
        <v>RIDGE0.44</v>
      </c>
      <c r="B137" t="s">
        <v>375</v>
      </c>
      <c r="C137" t="s">
        <v>379</v>
      </c>
      <c r="D137" t="s">
        <v>28</v>
      </c>
      <c r="E137">
        <v>0.44000000000000022</v>
      </c>
      <c r="G137">
        <v>12.771794931345369</v>
      </c>
      <c r="H137">
        <v>0.24249586112494126</v>
      </c>
      <c r="I137">
        <v>9.2606061402382547E-2</v>
      </c>
      <c r="J137">
        <v>-2.3955039002957216E-5</v>
      </c>
      <c r="K137">
        <v>0.12834641707766037</v>
      </c>
      <c r="L137">
        <v>-3.7723531662215951E-3</v>
      </c>
      <c r="M137">
        <v>-3.9988386284601291E-6</v>
      </c>
      <c r="N137">
        <v>9.6947629508909881E-4</v>
      </c>
      <c r="O137">
        <v>8.695757938511188E-2</v>
      </c>
      <c r="P137">
        <v>8.8412894721718791E-4</v>
      </c>
      <c r="Q137">
        <v>0.28126730133145811</v>
      </c>
      <c r="R137">
        <v>-1.4014548596525846E-2</v>
      </c>
      <c r="S137">
        <v>-1.0131728904846747E-2</v>
      </c>
      <c r="T137">
        <v>0.22227104667690067</v>
      </c>
      <c r="U137">
        <v>-7.0348305474867492E-3</v>
      </c>
      <c r="V137">
        <v>-5.5043976042331057E-2</v>
      </c>
      <c r="W137">
        <v>4.8174634646420952E-2</v>
      </c>
      <c r="X137">
        <v>-7.4359933007989987E-2</v>
      </c>
      <c r="Y137">
        <v>1.1739898141615368</v>
      </c>
      <c r="Z137">
        <v>2.8883275709464695</v>
      </c>
      <c r="AA137">
        <v>2.0760455360626908</v>
      </c>
      <c r="AB137">
        <v>3.1801288028425168</v>
      </c>
      <c r="AC137">
        <v>2.0980338210095102</v>
      </c>
      <c r="AD137">
        <v>3.8807144005538969</v>
      </c>
      <c r="AE137">
        <v>-2.4382525728375755</v>
      </c>
      <c r="AF137">
        <v>-0.22606008821500612</v>
      </c>
      <c r="AG137">
        <v>-1.5098953391042571</v>
      </c>
      <c r="AH137">
        <v>-1.5928013229676841</v>
      </c>
      <c r="AI137">
        <v>1.9433553923783806</v>
      </c>
      <c r="AJ137">
        <v>-6.0012389998911644</v>
      </c>
      <c r="AK137">
        <v>-6.2057124762436233</v>
      </c>
      <c r="AL137">
        <v>0.67698813930187296</v>
      </c>
      <c r="AM137">
        <v>-1.9860397272597727</v>
      </c>
      <c r="AN137">
        <v>0.27497645068831261</v>
      </c>
      <c r="AO137">
        <v>-0.25571524022378039</v>
      </c>
      <c r="AP137">
        <v>0.33032816409884319</v>
      </c>
      <c r="AQ137">
        <v>-0.12476043846896184</v>
      </c>
      <c r="AR137">
        <v>0.94763112268352634</v>
      </c>
      <c r="AS137">
        <v>-4.1282038124254123</v>
      </c>
      <c r="AT137">
        <v>0.433769949751381</v>
      </c>
      <c r="AU137">
        <v>3.8639535771467317</v>
      </c>
      <c r="AV137">
        <v>-1</v>
      </c>
    </row>
    <row r="138" spans="1:48" x14ac:dyDescent="0.35">
      <c r="A138" t="str">
        <f t="shared" si="2"/>
        <v>RIDGESEB0.44</v>
      </c>
      <c r="B138" t="s">
        <v>375</v>
      </c>
      <c r="C138" t="s">
        <v>380</v>
      </c>
      <c r="D138" t="s">
        <v>28</v>
      </c>
      <c r="E138">
        <v>0.44000000000000022</v>
      </c>
      <c r="G138">
        <v>12.771794931345369</v>
      </c>
      <c r="H138">
        <v>0.23644253648640892</v>
      </c>
      <c r="I138">
        <v>3.1756395204462508E-3</v>
      </c>
      <c r="J138">
        <v>8.3783445475541127E-6</v>
      </c>
      <c r="K138">
        <v>9.7744706509182173E-3</v>
      </c>
      <c r="L138">
        <v>1.445401708396154E-3</v>
      </c>
      <c r="M138">
        <v>1.4886547506616081E-6</v>
      </c>
      <c r="N138">
        <v>1.2641624984735346E-4</v>
      </c>
      <c r="O138">
        <v>4.9926527937276019E-2</v>
      </c>
      <c r="P138">
        <v>3.2629305347036091E-4</v>
      </c>
      <c r="Q138">
        <v>5.7160180967446253E-2</v>
      </c>
      <c r="R138">
        <v>3.898542234729279E-3</v>
      </c>
      <c r="S138">
        <v>1.4684377622701417E-3</v>
      </c>
      <c r="T138">
        <v>3.5479254530241096E-2</v>
      </c>
      <c r="U138">
        <v>1.2367582596138479E-3</v>
      </c>
      <c r="V138">
        <v>2.8599522600746912E-3</v>
      </c>
      <c r="W138">
        <v>1.5943093284310607E-3</v>
      </c>
      <c r="X138">
        <v>1.3149203445090452E-2</v>
      </c>
      <c r="Y138">
        <v>0.58336279456546092</v>
      </c>
      <c r="Z138">
        <v>0.59043465358963643</v>
      </c>
      <c r="AA138">
        <v>0.59026603935342714</v>
      </c>
      <c r="AB138">
        <v>0.59312559489914674</v>
      </c>
      <c r="AC138">
        <v>0.59690832498432345</v>
      </c>
      <c r="AD138">
        <v>0.60000699430575466</v>
      </c>
      <c r="AE138">
        <v>0.60210009881816395</v>
      </c>
      <c r="AF138">
        <v>0.60334737357290258</v>
      </c>
      <c r="AG138">
        <v>0.60592811393752521</v>
      </c>
      <c r="AH138">
        <v>0.60731447816751882</v>
      </c>
      <c r="AI138">
        <v>0.60686915235046912</v>
      </c>
      <c r="AJ138">
        <v>0.60791034527684329</v>
      </c>
      <c r="AK138">
        <v>0.60951652785469335</v>
      </c>
      <c r="AL138">
        <v>0.61055655958026234</v>
      </c>
      <c r="AM138">
        <v>0.6104412363288686</v>
      </c>
      <c r="AN138">
        <v>0.61042876359542297</v>
      </c>
      <c r="AO138">
        <v>0.60982877175105898</v>
      </c>
      <c r="AP138">
        <v>0.60883814283643689</v>
      </c>
      <c r="AQ138">
        <v>0.60813024288240325</v>
      </c>
      <c r="AR138">
        <v>0.60860593880497127</v>
      </c>
      <c r="AS138">
        <v>0.60563093766920384</v>
      </c>
      <c r="AT138">
        <v>0.60140559727995579</v>
      </c>
      <c r="AU138">
        <v>0.60562472360780017</v>
      </c>
      <c r="AV138">
        <v>-1</v>
      </c>
    </row>
    <row r="139" spans="1:48" x14ac:dyDescent="0.35">
      <c r="A139" t="str">
        <f t="shared" si="2"/>
        <v>RIDGEVIF0.45</v>
      </c>
      <c r="B139" t="s">
        <v>375</v>
      </c>
      <c r="C139" t="s">
        <v>378</v>
      </c>
      <c r="D139" t="s">
        <v>28</v>
      </c>
      <c r="E139">
        <v>0.45000000000000023</v>
      </c>
      <c r="I139">
        <v>0.44329204076175077</v>
      </c>
      <c r="J139">
        <v>0.40377606403253669</v>
      </c>
      <c r="K139">
        <v>0.4693801717498613</v>
      </c>
      <c r="L139">
        <v>0.41984666844910679</v>
      </c>
      <c r="M139">
        <v>0.32641857941343383</v>
      </c>
      <c r="N139">
        <v>0.47565079265109134</v>
      </c>
      <c r="O139">
        <v>0.47103619745223879</v>
      </c>
      <c r="P139">
        <v>0.48033325036072372</v>
      </c>
      <c r="Q139">
        <v>0.47706000672864196</v>
      </c>
      <c r="R139">
        <v>0.4787651484826051</v>
      </c>
      <c r="S139">
        <v>0.45030127963703015</v>
      </c>
      <c r="T139">
        <v>0.47726367252010693</v>
      </c>
      <c r="U139">
        <v>0.43572343150911902</v>
      </c>
      <c r="V139">
        <v>0.465998278646997</v>
      </c>
      <c r="W139">
        <v>0.4765062213375863</v>
      </c>
      <c r="X139">
        <v>0.2510179506532158</v>
      </c>
      <c r="Y139">
        <v>0.41410150635132331</v>
      </c>
      <c r="Z139">
        <v>0.42387749428698668</v>
      </c>
      <c r="AA139">
        <v>0.42389457861744367</v>
      </c>
      <c r="AB139">
        <v>0.42817115787698051</v>
      </c>
      <c r="AC139">
        <v>0.43365092171476688</v>
      </c>
      <c r="AD139">
        <v>0.43803378976881929</v>
      </c>
      <c r="AE139">
        <v>0.44113661888035749</v>
      </c>
      <c r="AF139">
        <v>0.4429048592920366</v>
      </c>
      <c r="AG139">
        <v>0.44663694755040412</v>
      </c>
      <c r="AH139">
        <v>0.44829894394911757</v>
      </c>
      <c r="AI139">
        <v>0.44803202837011163</v>
      </c>
      <c r="AJ139">
        <v>0.44960358103163423</v>
      </c>
      <c r="AK139">
        <v>0.45193124241794397</v>
      </c>
      <c r="AL139">
        <v>0.45324640386607951</v>
      </c>
      <c r="AM139">
        <v>0.45323807981636366</v>
      </c>
      <c r="AN139">
        <v>0.45318483533090481</v>
      </c>
      <c r="AO139">
        <v>0.45228155104289014</v>
      </c>
      <c r="AP139">
        <v>0.45069373819201242</v>
      </c>
      <c r="AQ139">
        <v>0.4496874664981696</v>
      </c>
      <c r="AR139">
        <v>0.45030355882955908</v>
      </c>
      <c r="AS139">
        <v>0.44574905403899673</v>
      </c>
      <c r="AT139">
        <v>0.43916103717409488</v>
      </c>
      <c r="AU139">
        <v>0.44512484466678509</v>
      </c>
      <c r="AV139">
        <v>-1</v>
      </c>
    </row>
    <row r="140" spans="1:48" x14ac:dyDescent="0.35">
      <c r="A140" t="str">
        <f t="shared" si="2"/>
        <v>RIDGE0.45</v>
      </c>
      <c r="B140" t="s">
        <v>375</v>
      </c>
      <c r="C140" t="s">
        <v>379</v>
      </c>
      <c r="D140" t="s">
        <v>28</v>
      </c>
      <c r="E140">
        <v>0.45000000000000023</v>
      </c>
      <c r="G140">
        <v>12.782846422745266</v>
      </c>
      <c r="H140">
        <v>0.25326484196732973</v>
      </c>
      <c r="I140">
        <v>9.1809670309757702E-2</v>
      </c>
      <c r="J140">
        <v>-2.4322021139710806E-5</v>
      </c>
      <c r="K140">
        <v>0.12780619843315055</v>
      </c>
      <c r="L140">
        <v>-3.7163391255957412E-3</v>
      </c>
      <c r="M140">
        <v>-4.0722113703761632E-6</v>
      </c>
      <c r="N140">
        <v>9.7133338977109843E-4</v>
      </c>
      <c r="O140">
        <v>8.9922785776451603E-2</v>
      </c>
      <c r="P140">
        <v>8.6549499178036732E-4</v>
      </c>
      <c r="Q140">
        <v>0.28005892872156052</v>
      </c>
      <c r="R140">
        <v>-1.4024452909265723E-2</v>
      </c>
      <c r="S140">
        <v>-9.9096892436477107E-3</v>
      </c>
      <c r="T140">
        <v>0.21985554823280648</v>
      </c>
      <c r="U140">
        <v>-6.9714489358465503E-3</v>
      </c>
      <c r="V140">
        <v>-5.4601498021525766E-2</v>
      </c>
      <c r="W140">
        <v>4.7856605832392381E-2</v>
      </c>
      <c r="X140">
        <v>-7.5178500702981502E-2</v>
      </c>
      <c r="Y140">
        <v>1.1782809602323705</v>
      </c>
      <c r="Z140">
        <v>2.8859960099935003</v>
      </c>
      <c r="AA140">
        <v>2.0796669044820062</v>
      </c>
      <c r="AB140">
        <v>3.1645496723881976</v>
      </c>
      <c r="AC140">
        <v>2.102026482829396</v>
      </c>
      <c r="AD140">
        <v>3.8605944006877153</v>
      </c>
      <c r="AE140">
        <v>-2.4129421870239249</v>
      </c>
      <c r="AF140">
        <v>-0.21054431634985279</v>
      </c>
      <c r="AG140">
        <v>-1.4979196488479685</v>
      </c>
      <c r="AH140">
        <v>-1.5852413087465447</v>
      </c>
      <c r="AI140">
        <v>1.9424099551317768</v>
      </c>
      <c r="AJ140">
        <v>-5.9684514173315213</v>
      </c>
      <c r="AK140">
        <v>-6.1654250811364246</v>
      </c>
      <c r="AL140">
        <v>0.65919136523553623</v>
      </c>
      <c r="AM140">
        <v>-1.9807121514896069</v>
      </c>
      <c r="AN140">
        <v>0.26569535502386016</v>
      </c>
      <c r="AO140">
        <v>-0.26531498236482814</v>
      </c>
      <c r="AP140">
        <v>0.3117087403336854</v>
      </c>
      <c r="AQ140">
        <v>-0.12735364987117556</v>
      </c>
      <c r="AR140">
        <v>0.93508511778699088</v>
      </c>
      <c r="AS140">
        <v>-4.0926262866745935</v>
      </c>
      <c r="AT140">
        <v>0.44242648804093765</v>
      </c>
      <c r="AU140">
        <v>3.8546274578545114</v>
      </c>
      <c r="AV140">
        <v>-1</v>
      </c>
    </row>
    <row r="141" spans="1:48" x14ac:dyDescent="0.35">
      <c r="A141" t="str">
        <f t="shared" si="2"/>
        <v>RIDGESEB0.45</v>
      </c>
      <c r="B141" t="s">
        <v>375</v>
      </c>
      <c r="C141" t="s">
        <v>380</v>
      </c>
      <c r="D141" t="s">
        <v>28</v>
      </c>
      <c r="E141">
        <v>0.45000000000000023</v>
      </c>
      <c r="G141">
        <v>12.782846422745266</v>
      </c>
      <c r="H141">
        <v>0.23597489391749801</v>
      </c>
      <c r="I141">
        <v>3.1439488154000558E-3</v>
      </c>
      <c r="J141">
        <v>8.2838855548657061E-6</v>
      </c>
      <c r="K141">
        <v>9.6943717843803508E-3</v>
      </c>
      <c r="L141">
        <v>1.4283531069979396E-3</v>
      </c>
      <c r="M141">
        <v>1.4689347181018587E-6</v>
      </c>
      <c r="N141">
        <v>1.2544650537751157E-4</v>
      </c>
      <c r="O141">
        <v>4.9538717546741148E-2</v>
      </c>
      <c r="P141">
        <v>3.237554341536616E-4</v>
      </c>
      <c r="Q141">
        <v>5.6804132452202928E-2</v>
      </c>
      <c r="R141">
        <v>3.8660816211743723E-3</v>
      </c>
      <c r="S141">
        <v>1.4542370237160414E-3</v>
      </c>
      <c r="T141">
        <v>3.5256446805737376E-2</v>
      </c>
      <c r="U141">
        <v>1.224509924392201E-3</v>
      </c>
      <c r="V141">
        <v>2.835609484825852E-3</v>
      </c>
      <c r="W141">
        <v>1.5811060687763408E-3</v>
      </c>
      <c r="X141">
        <v>1.3032309743681848E-2</v>
      </c>
      <c r="Y141">
        <v>0.5798464890022853</v>
      </c>
      <c r="Z141">
        <v>0.58665098725315457</v>
      </c>
      <c r="AA141">
        <v>0.58666280958210215</v>
      </c>
      <c r="AB141">
        <v>0.58961473901272332</v>
      </c>
      <c r="AC141">
        <v>0.59337570891095315</v>
      </c>
      <c r="AD141">
        <v>0.59636676586887971</v>
      </c>
      <c r="AE141">
        <v>0.59847523201087183</v>
      </c>
      <c r="AF141">
        <v>0.59967348863024206</v>
      </c>
      <c r="AG141">
        <v>0.60219472932334928</v>
      </c>
      <c r="AH141">
        <v>0.60331411290206394</v>
      </c>
      <c r="AI141">
        <v>0.60313448063342201</v>
      </c>
      <c r="AJ141">
        <v>0.60419135580953576</v>
      </c>
      <c r="AK141">
        <v>0.60575332887058375</v>
      </c>
      <c r="AL141">
        <v>0.6066340874919689</v>
      </c>
      <c r="AM141">
        <v>0.60662851692875486</v>
      </c>
      <c r="AN141">
        <v>0.60659288381081056</v>
      </c>
      <c r="AO141">
        <v>0.60598805430066338</v>
      </c>
      <c r="AP141">
        <v>0.60492340597246752</v>
      </c>
      <c r="AQ141">
        <v>0.604247717137669</v>
      </c>
      <c r="AR141">
        <v>0.60466149892196241</v>
      </c>
      <c r="AS141">
        <v>0.60159586396715925</v>
      </c>
      <c r="AT141">
        <v>0.59713362559808847</v>
      </c>
      <c r="AU141">
        <v>0.60117449085176433</v>
      </c>
      <c r="AV141">
        <v>-1</v>
      </c>
    </row>
    <row r="142" spans="1:48" x14ac:dyDescent="0.35">
      <c r="A142" t="str">
        <f t="shared" si="2"/>
        <v>RIDGEVIF0.46</v>
      </c>
      <c r="B142" t="s">
        <v>375</v>
      </c>
      <c r="C142" t="s">
        <v>378</v>
      </c>
      <c r="D142" t="s">
        <v>28</v>
      </c>
      <c r="E142">
        <v>0.46000000000000024</v>
      </c>
      <c r="I142">
        <v>0.43388821591444943</v>
      </c>
      <c r="J142">
        <v>0.39421336432052084</v>
      </c>
      <c r="K142">
        <v>0.46102620942843953</v>
      </c>
      <c r="L142">
        <v>0.40947578772512278</v>
      </c>
      <c r="M142">
        <v>0.31747309893963543</v>
      </c>
      <c r="N142">
        <v>0.46766151582770521</v>
      </c>
      <c r="O142">
        <v>0.46304005056153591</v>
      </c>
      <c r="P142">
        <v>0.47216362975064025</v>
      </c>
      <c r="Q142">
        <v>0.47037022274375162</v>
      </c>
      <c r="R142">
        <v>0.47011491357285196</v>
      </c>
      <c r="S142">
        <v>0.44101535340925957</v>
      </c>
      <c r="T142">
        <v>0.47052419348646191</v>
      </c>
      <c r="U142">
        <v>0.42655194476379082</v>
      </c>
      <c r="V142">
        <v>0.45742150278920668</v>
      </c>
      <c r="W142">
        <v>0.46794055002991675</v>
      </c>
      <c r="X142">
        <v>0.24625727362023911</v>
      </c>
      <c r="Y142">
        <v>0.40846195213188818</v>
      </c>
      <c r="Z142">
        <v>0.41779071963295145</v>
      </c>
      <c r="AA142">
        <v>0.41805913217718232</v>
      </c>
      <c r="AB142">
        <v>0.42242890247407966</v>
      </c>
      <c r="AC142">
        <v>0.42783458519937967</v>
      </c>
      <c r="AD142">
        <v>0.43203292029671736</v>
      </c>
      <c r="AE142">
        <v>0.43513274665419183</v>
      </c>
      <c r="AF142">
        <v>0.43681934749999901</v>
      </c>
      <c r="AG142">
        <v>0.44043680855562867</v>
      </c>
      <c r="AH142">
        <v>0.44170960654760316</v>
      </c>
      <c r="AI142">
        <v>0.4418218197339156</v>
      </c>
      <c r="AJ142">
        <v>0.44340253042301897</v>
      </c>
      <c r="AK142">
        <v>0.4456484676161292</v>
      </c>
      <c r="AL142">
        <v>0.44672736689396775</v>
      </c>
      <c r="AM142">
        <v>0.44687572348059784</v>
      </c>
      <c r="AN142">
        <v>0.44679085239674454</v>
      </c>
      <c r="AO142">
        <v>0.44588936902828152</v>
      </c>
      <c r="AP142">
        <v>0.44421077217642191</v>
      </c>
      <c r="AQ142">
        <v>0.44325913638622078</v>
      </c>
      <c r="AR142">
        <v>0.44378269001277154</v>
      </c>
      <c r="AS142">
        <v>0.43914378001271664</v>
      </c>
      <c r="AT142">
        <v>0.43228291819190234</v>
      </c>
      <c r="AU142">
        <v>0.43794005871899933</v>
      </c>
      <c r="AV142">
        <v>-1</v>
      </c>
    </row>
    <row r="143" spans="1:48" x14ac:dyDescent="0.35">
      <c r="A143" t="str">
        <f t="shared" si="2"/>
        <v>RIDGE0.46</v>
      </c>
      <c r="B143" t="s">
        <v>375</v>
      </c>
      <c r="C143" t="s">
        <v>379</v>
      </c>
      <c r="D143" t="s">
        <v>28</v>
      </c>
      <c r="E143">
        <v>0.46000000000000024</v>
      </c>
      <c r="G143">
        <v>12.793830139840249</v>
      </c>
      <c r="H143">
        <v>0.26375363150326087</v>
      </c>
      <c r="I143">
        <v>9.1031511827436282E-2</v>
      </c>
      <c r="J143">
        <v>-2.4674345805956117E-5</v>
      </c>
      <c r="K143">
        <v>0.12726948554577133</v>
      </c>
      <c r="L143">
        <v>-3.6627106085666337E-3</v>
      </c>
      <c r="M143">
        <v>-4.1427484231534783E-6</v>
      </c>
      <c r="N143">
        <v>9.730108263353586E-4</v>
      </c>
      <c r="O143">
        <v>9.2795292870057125E-2</v>
      </c>
      <c r="P143">
        <v>8.473113501936742E-4</v>
      </c>
      <c r="Q143">
        <v>0.27885898632005984</v>
      </c>
      <c r="R143">
        <v>-1.4032574570193759E-2</v>
      </c>
      <c r="S143">
        <v>-9.6945167465183942E-3</v>
      </c>
      <c r="T143">
        <v>0.21748288542081229</v>
      </c>
      <c r="U143">
        <v>-6.9095357503897127E-3</v>
      </c>
      <c r="V143">
        <v>-5.4168171668046522E-2</v>
      </c>
      <c r="W143">
        <v>4.7543991553211831E-2</v>
      </c>
      <c r="X143">
        <v>-7.5966594822255637E-2</v>
      </c>
      <c r="Y143">
        <v>1.1823794721847964</v>
      </c>
      <c r="Z143">
        <v>2.883508092914961</v>
      </c>
      <c r="AA143">
        <v>2.0829298684014876</v>
      </c>
      <c r="AB143">
        <v>3.1492092866957058</v>
      </c>
      <c r="AC143">
        <v>2.1056751093981934</v>
      </c>
      <c r="AD143">
        <v>3.840778460093826</v>
      </c>
      <c r="AE143">
        <v>-2.3881048395285731</v>
      </c>
      <c r="AF143">
        <v>-0.19554652560019739</v>
      </c>
      <c r="AG143">
        <v>-1.4860194987028277</v>
      </c>
      <c r="AH143">
        <v>-1.5775154130884173</v>
      </c>
      <c r="AI143">
        <v>1.9412014442558336</v>
      </c>
      <c r="AJ143">
        <v>-5.9359916263472288</v>
      </c>
      <c r="AK143">
        <v>-6.1257248699779083</v>
      </c>
      <c r="AL143">
        <v>0.64178667769442899</v>
      </c>
      <c r="AM143">
        <v>-1.975443545005086</v>
      </c>
      <c r="AN143">
        <v>0.25652927878688908</v>
      </c>
      <c r="AO143">
        <v>-0.27468050794880461</v>
      </c>
      <c r="AP143">
        <v>0.2935596247627007</v>
      </c>
      <c r="AQ143">
        <v>-0.13008346125540918</v>
      </c>
      <c r="AR143">
        <v>0.92259827676697626</v>
      </c>
      <c r="AS143">
        <v>-4.0578994605338927</v>
      </c>
      <c r="AT143">
        <v>0.45045085365782905</v>
      </c>
      <c r="AU143">
        <v>3.844862386060099</v>
      </c>
      <c r="AV143">
        <v>-1</v>
      </c>
    </row>
    <row r="144" spans="1:48" x14ac:dyDescent="0.35">
      <c r="A144" t="str">
        <f t="shared" si="2"/>
        <v>RIDGESEB0.46</v>
      </c>
      <c r="B144" t="s">
        <v>375</v>
      </c>
      <c r="C144" t="s">
        <v>380</v>
      </c>
      <c r="D144" t="s">
        <v>28</v>
      </c>
      <c r="E144">
        <v>0.46000000000000024</v>
      </c>
      <c r="G144">
        <v>12.793830139840249</v>
      </c>
      <c r="H144">
        <v>0.23552021454223449</v>
      </c>
      <c r="I144">
        <v>3.1130954515254791E-3</v>
      </c>
      <c r="J144">
        <v>8.1922365883299518E-6</v>
      </c>
      <c r="K144">
        <v>9.6159704149534637E-3</v>
      </c>
      <c r="L144">
        <v>1.41181356667471E-3</v>
      </c>
      <c r="M144">
        <v>1.4499116356239563E-6</v>
      </c>
      <c r="N144">
        <v>1.2449539308194562E-4</v>
      </c>
      <c r="O144">
        <v>4.915864526123389E-2</v>
      </c>
      <c r="P144">
        <v>3.2126618472879336E-4</v>
      </c>
      <c r="Q144">
        <v>5.6452911599814186E-2</v>
      </c>
      <c r="R144">
        <v>3.8342884196112819E-3</v>
      </c>
      <c r="S144">
        <v>1.4404011866253556E-3</v>
      </c>
      <c r="T144">
        <v>3.5036711787324412E-2</v>
      </c>
      <c r="U144">
        <v>1.2125951423460585E-3</v>
      </c>
      <c r="V144">
        <v>2.8118073480241771E-3</v>
      </c>
      <c r="W144">
        <v>1.5681769564548178E-3</v>
      </c>
      <c r="X144">
        <v>1.29192275113683E-2</v>
      </c>
      <c r="Y144">
        <v>0.57637938621281004</v>
      </c>
      <c r="Z144">
        <v>0.58292412608211741</v>
      </c>
      <c r="AA144">
        <v>0.58311134783947594</v>
      </c>
      <c r="AB144">
        <v>0.58615091641684536</v>
      </c>
      <c r="AC144">
        <v>0.58988938400359436</v>
      </c>
      <c r="AD144">
        <v>0.59277660656811149</v>
      </c>
      <c r="AE144">
        <v>0.59489938497375738</v>
      </c>
      <c r="AF144">
        <v>0.59605120292405211</v>
      </c>
      <c r="AG144">
        <v>0.59851417344167834</v>
      </c>
      <c r="AH144">
        <v>0.59937835878383328</v>
      </c>
      <c r="AI144">
        <v>0.5994544878552609</v>
      </c>
      <c r="AJ144">
        <v>0.60052586783179429</v>
      </c>
      <c r="AK144">
        <v>0.60204484852824702</v>
      </c>
      <c r="AL144">
        <v>0.60277317269266839</v>
      </c>
      <c r="AM144">
        <v>0.60287325380903745</v>
      </c>
      <c r="AN144">
        <v>0.60281600194524454</v>
      </c>
      <c r="AO144">
        <v>0.60220754835789458</v>
      </c>
      <c r="AP144">
        <v>0.60107294307744841</v>
      </c>
      <c r="AQ144">
        <v>0.60042875653265304</v>
      </c>
      <c r="AR144">
        <v>0.60078324881120693</v>
      </c>
      <c r="AS144">
        <v>0.59763497269348387</v>
      </c>
      <c r="AT144">
        <v>0.59294808825974288</v>
      </c>
      <c r="AU144">
        <v>0.59681533272268028</v>
      </c>
      <c r="AV144">
        <v>-1</v>
      </c>
    </row>
    <row r="145" spans="1:48" x14ac:dyDescent="0.35">
      <c r="A145" t="str">
        <f t="shared" si="2"/>
        <v>RIDGEVIF0.47</v>
      </c>
      <c r="B145" t="s">
        <v>375</v>
      </c>
      <c r="C145" t="s">
        <v>378</v>
      </c>
      <c r="D145" t="s">
        <v>28</v>
      </c>
      <c r="E145">
        <v>0.47000000000000025</v>
      </c>
      <c r="I145">
        <v>0.42482633710555473</v>
      </c>
      <c r="J145">
        <v>0.38503972830151822</v>
      </c>
      <c r="K145">
        <v>0.45292172940609099</v>
      </c>
      <c r="L145">
        <v>0.39953440762844505</v>
      </c>
      <c r="M145">
        <v>0.30895500571940121</v>
      </c>
      <c r="N145">
        <v>0.45989240118762459</v>
      </c>
      <c r="O145">
        <v>0.4552702543951252</v>
      </c>
      <c r="P145">
        <v>0.4642191655621376</v>
      </c>
      <c r="Q145">
        <v>0.46382200519152927</v>
      </c>
      <c r="R145">
        <v>0.46171974223199119</v>
      </c>
      <c r="S145">
        <v>0.43205832240809422</v>
      </c>
      <c r="T145">
        <v>0.46392901407017001</v>
      </c>
      <c r="U145">
        <v>0.41771961632697718</v>
      </c>
      <c r="V145">
        <v>0.44911127105706755</v>
      </c>
      <c r="W145">
        <v>0.45962823199166747</v>
      </c>
      <c r="X145">
        <v>0.24168828816542234</v>
      </c>
      <c r="Y145">
        <v>0.40294238516992859</v>
      </c>
      <c r="Z145">
        <v>0.41184134986069859</v>
      </c>
      <c r="AA145">
        <v>0.41235013801419568</v>
      </c>
      <c r="AB145">
        <v>0.41680526018596531</v>
      </c>
      <c r="AC145">
        <v>0.42213701898801964</v>
      </c>
      <c r="AD145">
        <v>0.42615883300371377</v>
      </c>
      <c r="AE145">
        <v>0.42925425095976283</v>
      </c>
      <c r="AF145">
        <v>0.43086397819155181</v>
      </c>
      <c r="AG145">
        <v>0.43437031987454444</v>
      </c>
      <c r="AH145">
        <v>0.43527647251197549</v>
      </c>
      <c r="AI145">
        <v>0.43574784976509862</v>
      </c>
      <c r="AJ145">
        <v>0.43733592795041593</v>
      </c>
      <c r="AK145">
        <v>0.43950313108340361</v>
      </c>
      <c r="AL145">
        <v>0.44035905778485518</v>
      </c>
      <c r="AM145">
        <v>0.44065578509544567</v>
      </c>
      <c r="AN145">
        <v>0.44054188758646429</v>
      </c>
      <c r="AO145">
        <v>0.43964378028567791</v>
      </c>
      <c r="AP145">
        <v>0.43788142429213772</v>
      </c>
      <c r="AQ145">
        <v>0.43698248957275609</v>
      </c>
      <c r="AR145">
        <v>0.43741863759896144</v>
      </c>
      <c r="AS145">
        <v>0.43270749020887134</v>
      </c>
      <c r="AT145">
        <v>0.42559505515878227</v>
      </c>
      <c r="AU145">
        <v>0.43095748075453139</v>
      </c>
      <c r="AV145">
        <v>-1</v>
      </c>
    </row>
    <row r="146" spans="1:48" x14ac:dyDescent="0.35">
      <c r="A146" t="str">
        <f t="shared" si="2"/>
        <v>RIDGE0.47</v>
      </c>
      <c r="B146" t="s">
        <v>375</v>
      </c>
      <c r="C146" t="s">
        <v>379</v>
      </c>
      <c r="D146" t="s">
        <v>28</v>
      </c>
      <c r="E146">
        <v>0.47000000000000025</v>
      </c>
      <c r="G146">
        <v>12.804746379286689</v>
      </c>
      <c r="H146">
        <v>0.27397202871987536</v>
      </c>
      <c r="I146">
        <v>9.0270878310655153E-2</v>
      </c>
      <c r="J146">
        <v>-2.501271298789691E-5</v>
      </c>
      <c r="K146">
        <v>0.12673632948512051</v>
      </c>
      <c r="L146">
        <v>-3.6113373656974958E-3</v>
      </c>
      <c r="M146">
        <v>-4.2105857728205619E-6</v>
      </c>
      <c r="N146">
        <v>9.7451752309588588E-4</v>
      </c>
      <c r="O146">
        <v>9.557840005078716E-2</v>
      </c>
      <c r="P146">
        <v>8.2956257477608149E-4</v>
      </c>
      <c r="Q146">
        <v>0.2776674134480529</v>
      </c>
      <c r="R146">
        <v>-1.40390058424836E-2</v>
      </c>
      <c r="S146">
        <v>-9.4859166082764193E-3</v>
      </c>
      <c r="T146">
        <v>0.21515197578877346</v>
      </c>
      <c r="U146">
        <v>-6.8490263366583906E-3</v>
      </c>
      <c r="V146">
        <v>-5.374367929412012E-2</v>
      </c>
      <c r="W146">
        <v>4.7236630276486509E-2</v>
      </c>
      <c r="X146">
        <v>-7.6725616100278407E-2</v>
      </c>
      <c r="Y146">
        <v>1.1862935595167294</v>
      </c>
      <c r="Z146">
        <v>2.8808714232867518</v>
      </c>
      <c r="AA146">
        <v>2.0858523786878034</v>
      </c>
      <c r="AB146">
        <v>3.134099454674832</v>
      </c>
      <c r="AC146">
        <v>2.1089964469659472</v>
      </c>
      <c r="AD146">
        <v>3.8212573252791637</v>
      </c>
      <c r="AE146">
        <v>-2.3637262708478279</v>
      </c>
      <c r="AF146">
        <v>-0.18104385068849654</v>
      </c>
      <c r="AG146">
        <v>-1.4741985134734825</v>
      </c>
      <c r="AH146">
        <v>-1.5696403210719105</v>
      </c>
      <c r="AI146">
        <v>1.9397456820423835</v>
      </c>
      <c r="AJ146">
        <v>-5.9038555188252362</v>
      </c>
      <c r="AK146">
        <v>-6.0865960463715654</v>
      </c>
      <c r="AL146">
        <v>0.62476491526992495</v>
      </c>
      <c r="AM146">
        <v>-1.9702283714104272</v>
      </c>
      <c r="AN146">
        <v>0.24748134394210675</v>
      </c>
      <c r="AO146">
        <v>-0.28381607565672007</v>
      </c>
      <c r="AP146">
        <v>0.27586769814272655</v>
      </c>
      <c r="AQ146">
        <v>-0.13293404955688942</v>
      </c>
      <c r="AR146">
        <v>0.91017987271334266</v>
      </c>
      <c r="AS146">
        <v>-4.0239868497479883</v>
      </c>
      <c r="AT146">
        <v>0.45788143201316844</v>
      </c>
      <c r="AU146">
        <v>3.8346922491452675</v>
      </c>
      <c r="AV146">
        <v>-1</v>
      </c>
    </row>
    <row r="147" spans="1:48" x14ac:dyDescent="0.35">
      <c r="A147" t="str">
        <f t="shared" si="2"/>
        <v>RIDGESEB0.47</v>
      </c>
      <c r="B147" t="s">
        <v>375</v>
      </c>
      <c r="C147" t="s">
        <v>380</v>
      </c>
      <c r="D147" t="s">
        <v>28</v>
      </c>
      <c r="E147">
        <v>0.47000000000000025</v>
      </c>
      <c r="G147">
        <v>12.804746379286689</v>
      </c>
      <c r="H147">
        <v>0.23507792752609771</v>
      </c>
      <c r="I147">
        <v>3.0830433148096048E-3</v>
      </c>
      <c r="J147">
        <v>8.1032639587892542E-6</v>
      </c>
      <c r="K147">
        <v>9.5392073624721591E-3</v>
      </c>
      <c r="L147">
        <v>1.3957599453866931E-3</v>
      </c>
      <c r="M147">
        <v>1.4315485717970172E-6</v>
      </c>
      <c r="N147">
        <v>1.2356229942271098E-4</v>
      </c>
      <c r="O147">
        <v>4.8786051061692023E-2</v>
      </c>
      <c r="P147">
        <v>3.1882376359126257E-4</v>
      </c>
      <c r="Q147">
        <v>5.6106413834911016E-2</v>
      </c>
      <c r="R147">
        <v>3.8031406439637976E-3</v>
      </c>
      <c r="S147">
        <v>1.4269153303763475E-3</v>
      </c>
      <c r="T147">
        <v>3.4819980914186768E-2</v>
      </c>
      <c r="U147">
        <v>1.2009991406767167E-3</v>
      </c>
      <c r="V147">
        <v>2.7885256974395896E-3</v>
      </c>
      <c r="W147">
        <v>1.5555123950035765E-3</v>
      </c>
      <c r="X147">
        <v>1.2809737088293477E-2</v>
      </c>
      <c r="Y147">
        <v>0.57296027594291032</v>
      </c>
      <c r="Z147">
        <v>0.57925262523722054</v>
      </c>
      <c r="AA147">
        <v>0.57961031868725166</v>
      </c>
      <c r="AB147">
        <v>0.58273302583732289</v>
      </c>
      <c r="AC147">
        <v>0.58644833265969998</v>
      </c>
      <c r="AD147">
        <v>0.58923533652076654</v>
      </c>
      <c r="AE147">
        <v>0.59137142925403929</v>
      </c>
      <c r="AF147">
        <v>0.59247922946558274</v>
      </c>
      <c r="AG147">
        <v>0.59488512242568614</v>
      </c>
      <c r="AH147">
        <v>0.59550530278258673</v>
      </c>
      <c r="AI147">
        <v>0.59582766307021184</v>
      </c>
      <c r="AJ147">
        <v>0.59691241926461858</v>
      </c>
      <c r="AK147">
        <v>0.5983895809907811</v>
      </c>
      <c r="AL147">
        <v>0.59897197558791049</v>
      </c>
      <c r="AM147">
        <v>0.59917374436066795</v>
      </c>
      <c r="AN147">
        <v>0.59909630431603755</v>
      </c>
      <c r="AO147">
        <v>0.59848532124711484</v>
      </c>
      <c r="AP147">
        <v>0.59728457262284729</v>
      </c>
      <c r="AQ147">
        <v>0.59667116947736387</v>
      </c>
      <c r="AR147">
        <v>0.59696886109711267</v>
      </c>
      <c r="AS147">
        <v>0.5937453793402756</v>
      </c>
      <c r="AT147">
        <v>0.58884544929597082</v>
      </c>
      <c r="AU147">
        <v>0.59254351346711753</v>
      </c>
      <c r="AV147">
        <v>-1</v>
      </c>
    </row>
    <row r="148" spans="1:48" x14ac:dyDescent="0.35">
      <c r="A148" t="str">
        <f t="shared" si="2"/>
        <v>RIDGEVIF0.48</v>
      </c>
      <c r="B148" t="s">
        <v>375</v>
      </c>
      <c r="C148" t="s">
        <v>378</v>
      </c>
      <c r="D148" t="s">
        <v>28</v>
      </c>
      <c r="E148">
        <v>0.48000000000000026</v>
      </c>
      <c r="I148">
        <v>0.41608869749711996</v>
      </c>
      <c r="J148">
        <v>0.37623281339437104</v>
      </c>
      <c r="K148">
        <v>0.44505617694669153</v>
      </c>
      <c r="L148">
        <v>0.38999817954163951</v>
      </c>
      <c r="M148">
        <v>0.30083630460101463</v>
      </c>
      <c r="N148">
        <v>0.45233476004795908</v>
      </c>
      <c r="O148">
        <v>0.44771765615617731</v>
      </c>
      <c r="P148">
        <v>0.45649110720099584</v>
      </c>
      <c r="Q148">
        <v>0.45741133608810813</v>
      </c>
      <c r="R148">
        <v>0.45356919934969081</v>
      </c>
      <c r="S148">
        <v>0.42341380643209181</v>
      </c>
      <c r="T148">
        <v>0.45747396164171256</v>
      </c>
      <c r="U148">
        <v>0.40920849714912089</v>
      </c>
      <c r="V148">
        <v>0.44105570320929655</v>
      </c>
      <c r="W148">
        <v>0.45155859037680413</v>
      </c>
      <c r="X148">
        <v>0.23729884579974558</v>
      </c>
      <c r="Y148">
        <v>0.39753920497353318</v>
      </c>
      <c r="Z148">
        <v>0.40602505765558583</v>
      </c>
      <c r="AA148">
        <v>0.40676368043480965</v>
      </c>
      <c r="AB148">
        <v>0.41129680474470043</v>
      </c>
      <c r="AC148">
        <v>0.4165549026971011</v>
      </c>
      <c r="AD148">
        <v>0.4204078070063092</v>
      </c>
      <c r="AE148">
        <v>0.42349751277743036</v>
      </c>
      <c r="AF148">
        <v>0.42503481178561314</v>
      </c>
      <c r="AG148">
        <v>0.42843341153182957</v>
      </c>
      <c r="AH148">
        <v>0.42899413235310285</v>
      </c>
      <c r="AI148">
        <v>0.42980574140827027</v>
      </c>
      <c r="AJ148">
        <v>0.43139950781478886</v>
      </c>
      <c r="AK148">
        <v>0.43349083708286762</v>
      </c>
      <c r="AL148">
        <v>0.43413630874924702</v>
      </c>
      <c r="AM148">
        <v>0.43457349037745829</v>
      </c>
      <c r="AN148">
        <v>0.434432957311222</v>
      </c>
      <c r="AO148">
        <v>0.43353960811345715</v>
      </c>
      <c r="AP148">
        <v>0.43170001666196134</v>
      </c>
      <c r="AQ148">
        <v>0.4308518881740297</v>
      </c>
      <c r="AR148">
        <v>0.43120545431058049</v>
      </c>
      <c r="AS148">
        <v>0.42643319727422135</v>
      </c>
      <c r="AT148">
        <v>0.41908904475170838</v>
      </c>
      <c r="AU148">
        <v>0.42416810081574757</v>
      </c>
      <c r="AV148">
        <v>-1</v>
      </c>
    </row>
    <row r="149" spans="1:48" x14ac:dyDescent="0.35">
      <c r="A149" t="str">
        <f t="shared" si="2"/>
        <v>RIDGE0.48</v>
      </c>
      <c r="B149" t="s">
        <v>375</v>
      </c>
      <c r="C149" t="s">
        <v>379</v>
      </c>
      <c r="D149" t="s">
        <v>28</v>
      </c>
      <c r="E149">
        <v>0.48000000000000026</v>
      </c>
      <c r="G149">
        <v>12.815595479676995</v>
      </c>
      <c r="H149">
        <v>0.28392933157617395</v>
      </c>
      <c r="I149">
        <v>8.9527100664759052E-2</v>
      </c>
      <c r="J149">
        <v>-2.5337780021962008E-5</v>
      </c>
      <c r="K149">
        <v>0.12620677246145734</v>
      </c>
      <c r="L149">
        <v>-3.5620978571726152E-3</v>
      </c>
      <c r="M149">
        <v>-4.2758510762182126E-6</v>
      </c>
      <c r="N149">
        <v>9.7586190240518656E-4</v>
      </c>
      <c r="O149">
        <v>9.8275259691843128E-2</v>
      </c>
      <c r="P149">
        <v>8.1223392051386737E-4</v>
      </c>
      <c r="Q149">
        <v>0.27648415051084418</v>
      </c>
      <c r="R149">
        <v>-1.4043833620248549E-2</v>
      </c>
      <c r="S149">
        <v>-9.2836103887190963E-3</v>
      </c>
      <c r="T149">
        <v>0.21286177266770206</v>
      </c>
      <c r="U149">
        <v>-6.7898602393582008E-3</v>
      </c>
      <c r="V149">
        <v>-5.3327718435394612E-2</v>
      </c>
      <c r="W149">
        <v>4.6934367402981174E-2</v>
      </c>
      <c r="X149">
        <v>-7.7456875961110408E-2</v>
      </c>
      <c r="Y149">
        <v>1.1900309912129119</v>
      </c>
      <c r="Z149">
        <v>2.8780932390901572</v>
      </c>
      <c r="AA149">
        <v>2.0884513871950627</v>
      </c>
      <c r="AB149">
        <v>3.119212446565462</v>
      </c>
      <c r="AC149">
        <v>2.112006279395136</v>
      </c>
      <c r="AD149">
        <v>3.8020221622242913</v>
      </c>
      <c r="AE149">
        <v>-2.3397928808015784</v>
      </c>
      <c r="AF149">
        <v>-0.16701474877492462</v>
      </c>
      <c r="AG149">
        <v>-1.4624599310700523</v>
      </c>
      <c r="AH149">
        <v>-1.5616315270854715</v>
      </c>
      <c r="AI149">
        <v>1.9380575032975358</v>
      </c>
      <c r="AJ149">
        <v>-5.8720390514592626</v>
      </c>
      <c r="AK149">
        <v>-6.0480235558025441</v>
      </c>
      <c r="AL149">
        <v>0.60811701040659338</v>
      </c>
      <c r="AM149">
        <v>-1.9650617003910285</v>
      </c>
      <c r="AN149">
        <v>0.23855406018823183</v>
      </c>
      <c r="AO149">
        <v>-0.29272608492307561</v>
      </c>
      <c r="AP149">
        <v>0.25862012910029109</v>
      </c>
      <c r="AQ149">
        <v>-0.13589101630390832</v>
      </c>
      <c r="AR149">
        <v>0.89783807623852463</v>
      </c>
      <c r="AS149">
        <v>-3.9908542418222144</v>
      </c>
      <c r="AT149">
        <v>0.46475391571728175</v>
      </c>
      <c r="AU149">
        <v>3.8241485006493114</v>
      </c>
      <c r="AV149">
        <v>-1</v>
      </c>
    </row>
    <row r="150" spans="1:48" x14ac:dyDescent="0.35">
      <c r="A150" t="str">
        <f t="shared" si="2"/>
        <v>RIDGESEB0.48</v>
      </c>
      <c r="B150" t="s">
        <v>375</v>
      </c>
      <c r="C150" t="s">
        <v>380</v>
      </c>
      <c r="D150" t="s">
        <v>28</v>
      </c>
      <c r="E150">
        <v>0.48000000000000026</v>
      </c>
      <c r="G150">
        <v>12.815595479676995</v>
      </c>
      <c r="H150">
        <v>0.23464750072329502</v>
      </c>
      <c r="I150">
        <v>3.0537584306634361E-3</v>
      </c>
      <c r="J150">
        <v>8.016842650870314E-6</v>
      </c>
      <c r="K150">
        <v>9.4640262727323388E-3</v>
      </c>
      <c r="L150">
        <v>1.3801704903106799E-3</v>
      </c>
      <c r="M150">
        <v>1.4138111496323019E-6</v>
      </c>
      <c r="N150">
        <v>1.2264664027115632E-4</v>
      </c>
      <c r="O150">
        <v>4.8420687155137566E-2</v>
      </c>
      <c r="P150">
        <v>3.1642669947690567E-4</v>
      </c>
      <c r="Q150">
        <v>5.5764537886617414E-2</v>
      </c>
      <c r="R150">
        <v>3.7726172945789032E-3</v>
      </c>
      <c r="S150">
        <v>1.4137653510247785E-3</v>
      </c>
      <c r="T150">
        <v>3.460618788891337E-2</v>
      </c>
      <c r="U150">
        <v>1.1897080294991031E-3</v>
      </c>
      <c r="V150">
        <v>2.765745437497837E-3</v>
      </c>
      <c r="W150">
        <v>1.5431032705211518E-3</v>
      </c>
      <c r="X150">
        <v>1.27036358431902E-2</v>
      </c>
      <c r="Y150">
        <v>0.56958799661745552</v>
      </c>
      <c r="Z150">
        <v>0.57563509568458759</v>
      </c>
      <c r="AA150">
        <v>0.57615844269973804</v>
      </c>
      <c r="AB150">
        <v>0.57936000852999336</v>
      </c>
      <c r="AC150">
        <v>0.58305157281899855</v>
      </c>
      <c r="AD150">
        <v>0.58574181989044971</v>
      </c>
      <c r="AE150">
        <v>0.5878902777399041</v>
      </c>
      <c r="AF150">
        <v>0.58895633413009896</v>
      </c>
      <c r="AG150">
        <v>0.59130630810019236</v>
      </c>
      <c r="AH150">
        <v>0.59169312357430748</v>
      </c>
      <c r="AI150">
        <v>0.59225256779865654</v>
      </c>
      <c r="AJ150">
        <v>0.5933496201902172</v>
      </c>
      <c r="AK150">
        <v>0.59478609513911229</v>
      </c>
      <c r="AL150">
        <v>0.59522875128231123</v>
      </c>
      <c r="AM150">
        <v>0.59552837790907909</v>
      </c>
      <c r="AN150">
        <v>0.59543207866626668</v>
      </c>
      <c r="AO150">
        <v>0.59481955318769142</v>
      </c>
      <c r="AP150">
        <v>0.59355624510077243</v>
      </c>
      <c r="AQ150">
        <v>0.59297290083590726</v>
      </c>
      <c r="AR150">
        <v>0.59321615396901961</v>
      </c>
      <c r="AS150">
        <v>0.58992438623906773</v>
      </c>
      <c r="AT150">
        <v>0.5848224019905961</v>
      </c>
      <c r="AU150">
        <v>0.58835554168797033</v>
      </c>
      <c r="AV150">
        <v>-1</v>
      </c>
    </row>
    <row r="151" spans="1:48" x14ac:dyDescent="0.35">
      <c r="A151" t="str">
        <f t="shared" si="2"/>
        <v>RIDGEVIF0.49</v>
      </c>
      <c r="B151" t="s">
        <v>375</v>
      </c>
      <c r="C151" t="s">
        <v>378</v>
      </c>
      <c r="D151" t="s">
        <v>28</v>
      </c>
      <c r="E151">
        <v>0.49000000000000027</v>
      </c>
      <c r="I151">
        <v>0.40765877619982538</v>
      </c>
      <c r="J151">
        <v>0.36777192646523116</v>
      </c>
      <c r="K151">
        <v>0.43741957178120738</v>
      </c>
      <c r="L151">
        <v>0.38084448519137126</v>
      </c>
      <c r="M151">
        <v>0.29309129091526814</v>
      </c>
      <c r="N151">
        <v>0.44498035792635121</v>
      </c>
      <c r="O151">
        <v>0.44037358479347477</v>
      </c>
      <c r="P151">
        <v>0.44897114802936289</v>
      </c>
      <c r="Q151">
        <v>0.45113434117244439</v>
      </c>
      <c r="R151">
        <v>0.44565339276008242</v>
      </c>
      <c r="S151">
        <v>0.41506646355911297</v>
      </c>
      <c r="T151">
        <v>0.45115501720128992</v>
      </c>
      <c r="U151">
        <v>0.4010018598631867</v>
      </c>
      <c r="V151">
        <v>0.43324361212617341</v>
      </c>
      <c r="W151">
        <v>0.44372154045214079</v>
      </c>
      <c r="X151">
        <v>0.23307781729121629</v>
      </c>
      <c r="Y151">
        <v>0.39224895787691433</v>
      </c>
      <c r="Z151">
        <v>0.40033769508460965</v>
      </c>
      <c r="AA151">
        <v>0.40129600997524395</v>
      </c>
      <c r="AB151">
        <v>0.40590024377303868</v>
      </c>
      <c r="AC151">
        <v>0.4110850377080027</v>
      </c>
      <c r="AD151">
        <v>0.41477626646237875</v>
      </c>
      <c r="AE151">
        <v>0.4178590514306928</v>
      </c>
      <c r="AF151">
        <v>0.41932807180142001</v>
      </c>
      <c r="AG151">
        <v>0.4226221842179782</v>
      </c>
      <c r="AH151">
        <v>0.42285743792531655</v>
      </c>
      <c r="AI151">
        <v>0.42399131952332436</v>
      </c>
      <c r="AJ151">
        <v>0.42558920183864901</v>
      </c>
      <c r="AK151">
        <v>0.42760739495995731</v>
      </c>
      <c r="AL151">
        <v>0.42805420841557457</v>
      </c>
      <c r="AM151">
        <v>0.42862430433297494</v>
      </c>
      <c r="AN151">
        <v>0.42845933620734078</v>
      </c>
      <c r="AO151">
        <v>0.4275719548675721</v>
      </c>
      <c r="AP151">
        <v>0.42566119155829329</v>
      </c>
      <c r="AQ151">
        <v>0.4248620182602651</v>
      </c>
      <c r="AR151">
        <v>0.42513753918916647</v>
      </c>
      <c r="AS151">
        <v>0.4203143487494474</v>
      </c>
      <c r="AT151">
        <v>0.41275702403127146</v>
      </c>
      <c r="AU151">
        <v>0.41756349338150039</v>
      </c>
      <c r="AV151">
        <v>-1</v>
      </c>
    </row>
    <row r="152" spans="1:48" x14ac:dyDescent="0.35">
      <c r="A152" t="str">
        <f t="shared" si="2"/>
        <v>RIDGE0.49</v>
      </c>
      <c r="B152" t="s">
        <v>375</v>
      </c>
      <c r="C152" t="s">
        <v>379</v>
      </c>
      <c r="D152" t="s">
        <v>28</v>
      </c>
      <c r="E152">
        <v>0.49000000000000027</v>
      </c>
      <c r="G152">
        <v>12.826377815762168</v>
      </c>
      <c r="H152">
        <v>0.2936343727997357</v>
      </c>
      <c r="I152">
        <v>8.8799545656756199E-2</v>
      </c>
      <c r="J152">
        <v>-2.565016477868313E-5</v>
      </c>
      <c r="K152">
        <v>0.12568084872161908</v>
      </c>
      <c r="L152">
        <v>-3.5148785598993803E-3</v>
      </c>
      <c r="M152">
        <v>-4.3386642778005465E-6</v>
      </c>
      <c r="N152">
        <v>9.7705192290208423E-4</v>
      </c>
      <c r="O152">
        <v>0.10088888532069551</v>
      </c>
      <c r="P152">
        <v>7.9531130544110908E-4</v>
      </c>
      <c r="Q152">
        <v>0.27530913882527402</v>
      </c>
      <c r="R152">
        <v>-1.4047139802464853E-2</v>
      </c>
      <c r="S152">
        <v>-9.087334897073621E-3</v>
      </c>
      <c r="T152">
        <v>0.21061126373442338</v>
      </c>
      <c r="U152">
        <v>-6.7319808554239342E-3</v>
      </c>
      <c r="V152">
        <v>-5.2920000936372419E-2</v>
      </c>
      <c r="W152">
        <v>4.6637054885358055E-2</v>
      </c>
      <c r="X152">
        <v>-7.8161603922042702E-2</v>
      </c>
      <c r="Y152">
        <v>1.1935991235429537</v>
      </c>
      <c r="Z152">
        <v>2.8751804313617235</v>
      </c>
      <c r="AA152">
        <v>2.0907429104555559</v>
      </c>
      <c r="AB152">
        <v>3.1045409590230189</v>
      </c>
      <c r="AC152">
        <v>2.1147194958783255</v>
      </c>
      <c r="AD152">
        <v>3.783064532980049</v>
      </c>
      <c r="AE152">
        <v>-2.3162916847365569</v>
      </c>
      <c r="AF152">
        <v>-0.15343890334780527</v>
      </c>
      <c r="AG152">
        <v>-1.4508066325418412</v>
      </c>
      <c r="AH152">
        <v>-1.5535034216238341</v>
      </c>
      <c r="AI152">
        <v>1.9361508276283521</v>
      </c>
      <c r="AJ152">
        <v>-5.8405382400486259</v>
      </c>
      <c r="AK152">
        <v>-6.0099930310968466</v>
      </c>
      <c r="AL152">
        <v>0.59183401164387484</v>
      </c>
      <c r="AM152">
        <v>-1.9599391409297546</v>
      </c>
      <c r="AN152">
        <v>0.22974939763706176</v>
      </c>
      <c r="AO152">
        <v>-0.3014150369562274</v>
      </c>
      <c r="AP152">
        <v>0.24180438819700775</v>
      </c>
      <c r="AQ152">
        <v>-0.13894125124078005</v>
      </c>
      <c r="AR152">
        <v>0.88558007102140979</v>
      </c>
      <c r="AS152">
        <v>-3.958469512982937</v>
      </c>
      <c r="AT152">
        <v>0.47110152935515687</v>
      </c>
      <c r="AU152">
        <v>3.813260360776642</v>
      </c>
      <c r="AV152">
        <v>-1</v>
      </c>
    </row>
    <row r="153" spans="1:48" x14ac:dyDescent="0.35">
      <c r="A153" t="str">
        <f t="shared" si="2"/>
        <v>RIDGESEB0.49</v>
      </c>
      <c r="B153" t="s">
        <v>375</v>
      </c>
      <c r="C153" t="s">
        <v>380</v>
      </c>
      <c r="D153" t="s">
        <v>28</v>
      </c>
      <c r="E153">
        <v>0.49000000000000027</v>
      </c>
      <c r="G153">
        <v>12.826377815762168</v>
      </c>
      <c r="H153">
        <v>0.23422843713315519</v>
      </c>
      <c r="I153">
        <v>3.0252088033754119E-3</v>
      </c>
      <c r="J153">
        <v>7.9328556137920289E-6</v>
      </c>
      <c r="K153">
        <v>9.3903734470266679E-3</v>
      </c>
      <c r="L153">
        <v>1.3650247345380921E-3</v>
      </c>
      <c r="M153">
        <v>1.3966673294909685E-6</v>
      </c>
      <c r="N153">
        <v>1.2174785903797569E-4</v>
      </c>
      <c r="O153">
        <v>4.8062317238818562E-2</v>
      </c>
      <c r="P153">
        <v>3.1407358722881391E-4</v>
      </c>
      <c r="Q153">
        <v>5.5427185636385337E-2</v>
      </c>
      <c r="R153">
        <v>3.7426983021156047E-3</v>
      </c>
      <c r="S153">
        <v>1.4009379056156024E-3</v>
      </c>
      <c r="T153">
        <v>3.4395268568203637E-2</v>
      </c>
      <c r="U153">
        <v>1.1787087362054153E-3</v>
      </c>
      <c r="V153">
        <v>2.7434484579497986E-3</v>
      </c>
      <c r="W153">
        <v>1.5309409197908784E-3</v>
      </c>
      <c r="X153">
        <v>1.2600736562209678E-2</v>
      </c>
      <c r="Y153">
        <v>0.56626143229096826</v>
      </c>
      <c r="Z153">
        <v>0.57207020106399098</v>
      </c>
      <c r="AA153">
        <v>0.57275449298966841</v>
      </c>
      <c r="AB153">
        <v>0.57603084572375551</v>
      </c>
      <c r="AC153">
        <v>0.57969815601054386</v>
      </c>
      <c r="AD153">
        <v>0.58229496240573508</v>
      </c>
      <c r="AE153">
        <v>0.58445488232045506</v>
      </c>
      <c r="AF153">
        <v>0.58548133232608546</v>
      </c>
      <c r="AG153">
        <v>0.58777651425815391</v>
      </c>
      <c r="AH153">
        <v>0.5879400851396378</v>
      </c>
      <c r="AI153">
        <v>0.58872783069808499</v>
      </c>
      <c r="AJ153">
        <v>0.5898361471882787</v>
      </c>
      <c r="AK153">
        <v>0.59123302865131233</v>
      </c>
      <c r="AL153">
        <v>0.59154184218296779</v>
      </c>
      <c r="AM153">
        <v>0.59193562803072841</v>
      </c>
      <c r="AN153">
        <v>0.59182170552591429</v>
      </c>
      <c r="AO153">
        <v>0.59120852745281227</v>
      </c>
      <c r="AP153">
        <v>0.58988603137611795</v>
      </c>
      <c r="AQ153">
        <v>0.58933201957725934</v>
      </c>
      <c r="AR153">
        <v>0.58952307806501236</v>
      </c>
      <c r="AS153">
        <v>0.58616946607440812</v>
      </c>
      <c r="AT153">
        <v>0.58087584889100397</v>
      </c>
      <c r="AU153">
        <v>0.58424814885310239</v>
      </c>
      <c r="AV153">
        <v>-1</v>
      </c>
    </row>
    <row r="154" spans="1:48" x14ac:dyDescent="0.35">
      <c r="A154" t="str">
        <f t="shared" si="2"/>
        <v>RIDGEVIF0.5</v>
      </c>
      <c r="B154" t="s">
        <v>375</v>
      </c>
      <c r="C154" t="s">
        <v>378</v>
      </c>
      <c r="D154" t="s">
        <v>28</v>
      </c>
      <c r="E154">
        <v>0.50000000000000022</v>
      </c>
      <c r="I154">
        <v>0.39952114116027482</v>
      </c>
      <c r="J154">
        <v>0.35963787562394112</v>
      </c>
      <c r="K154">
        <v>0.43000247011115156</v>
      </c>
      <c r="L154">
        <v>0.37205228970895099</v>
      </c>
      <c r="M154">
        <v>0.28569632744634776</v>
      </c>
      <c r="N154">
        <v>0.43782138470837834</v>
      </c>
      <c r="O154">
        <v>0.43322981987744896</v>
      </c>
      <c r="P154">
        <v>0.44165139738214537</v>
      </c>
      <c r="Q154">
        <v>0.44498728364995821</v>
      </c>
      <c r="R154">
        <v>0.43796293910585865</v>
      </c>
      <c r="S154">
        <v>0.40700191080610765</v>
      </c>
      <c r="T154">
        <v>0.44496830839421586</v>
      </c>
      <c r="U154">
        <v>0.39308409806448946</v>
      </c>
      <c r="V154">
        <v>0.42566445381622575</v>
      </c>
      <c r="W154">
        <v>0.43610754859164635</v>
      </c>
      <c r="X154">
        <v>0.22901498870650019</v>
      </c>
      <c r="Y154">
        <v>0.38706832895376486</v>
      </c>
      <c r="Z154">
        <v>0.39477528406991996</v>
      </c>
      <c r="AA154">
        <v>0.39594353399374999</v>
      </c>
      <c r="AB154">
        <v>0.40061241176804246</v>
      </c>
      <c r="AC154">
        <v>0.40572434135882818</v>
      </c>
      <c r="AD154">
        <v>0.40926077320663945</v>
      </c>
      <c r="AE154">
        <v>0.41233551766429766</v>
      </c>
      <c r="AF154">
        <v>0.41374013574008678</v>
      </c>
      <c r="AG154">
        <v>0.41693289939986927</v>
      </c>
      <c r="AH154">
        <v>0.41686148541019019</v>
      </c>
      <c r="AI154">
        <v>0.41830059775504741</v>
      </c>
      <c r="AJ154">
        <v>0.4199011261290379</v>
      </c>
      <c r="AK154">
        <v>0.42184880518102419</v>
      </c>
      <c r="AL154">
        <v>0.42210808386650761</v>
      </c>
      <c r="AM154">
        <v>0.42280391372018417</v>
      </c>
      <c r="AN154">
        <v>0.42261653763663498</v>
      </c>
      <c r="AO154">
        <v>0.42173618012524777</v>
      </c>
      <c r="AP154">
        <v>0.41975988558975608</v>
      </c>
      <c r="AQ154">
        <v>0.41900786307640769</v>
      </c>
      <c r="AR154">
        <v>0.41920960886270764</v>
      </c>
      <c r="AS154">
        <v>0.41434479022704829</v>
      </c>
      <c r="AT154">
        <v>0.40659162427956258</v>
      </c>
      <c r="AU154">
        <v>0.41113576697791909</v>
      </c>
      <c r="AV154">
        <v>-1</v>
      </c>
    </row>
    <row r="155" spans="1:48" x14ac:dyDescent="0.35">
      <c r="A155" t="str">
        <f t="shared" si="2"/>
        <v>RIDGE0.5</v>
      </c>
      <c r="B155" t="s">
        <v>375</v>
      </c>
      <c r="C155" t="s">
        <v>379</v>
      </c>
      <c r="D155" t="s">
        <v>28</v>
      </c>
      <c r="E155">
        <v>0.50000000000000022</v>
      </c>
      <c r="G155">
        <v>12.83709379336625</v>
      </c>
      <c r="H155">
        <v>0.30309555236199121</v>
      </c>
      <c r="I155">
        <v>8.8087613454606889E-2</v>
      </c>
      <c r="J155">
        <v>-2.59504485648194E-5</v>
      </c>
      <c r="K155">
        <v>0.12515858535385391</v>
      </c>
      <c r="L155">
        <v>-3.469573338422652E-3</v>
      </c>
      <c r="M155">
        <v>-4.3991381734944905E-6</v>
      </c>
      <c r="N155">
        <v>9.7809510933387182E-4</v>
      </c>
      <c r="O155">
        <v>0.10342215922729205</v>
      </c>
      <c r="P155">
        <v>7.787812736479025E-4</v>
      </c>
      <c r="Q155">
        <v>0.27414232047106807</v>
      </c>
      <c r="R155">
        <v>-1.4049001635844195E-2</v>
      </c>
      <c r="S155">
        <v>-8.8968411665389952E-3</v>
      </c>
      <c r="T155">
        <v>0.20839946963818859</v>
      </c>
      <c r="U155">
        <v>-6.6753351209793491E-3</v>
      </c>
      <c r="V155">
        <v>-5.2520252100980429E-2</v>
      </c>
      <c r="W155">
        <v>4.6344550871797258E-2</v>
      </c>
      <c r="X155">
        <v>-7.8840954248319758E-2</v>
      </c>
      <c r="Y155">
        <v>1.1970049259588389</v>
      </c>
      <c r="Z155">
        <v>2.8721395619848114</v>
      </c>
      <c r="AA155">
        <v>2.0927420888213528</v>
      </c>
      <c r="AB155">
        <v>3.0900780834218695</v>
      </c>
      <c r="AC155">
        <v>2.1171501529232697</v>
      </c>
      <c r="AD155">
        <v>3.7643763736806699</v>
      </c>
      <c r="AE155">
        <v>-2.2932102735735485</v>
      </c>
      <c r="AF155">
        <v>-0.14029713657086457</v>
      </c>
      <c r="AG155">
        <v>-1.4392411699338064</v>
      </c>
      <c r="AH155">
        <v>-1.5452693713629038</v>
      </c>
      <c r="AI155">
        <v>1.9340387254186344</v>
      </c>
      <c r="AJ155">
        <v>-5.8093491549775678</v>
      </c>
      <c r="AK155">
        <v>-5.9724907433116972</v>
      </c>
      <c r="AL155">
        <v>0.57590710155724678</v>
      </c>
      <c r="AM155">
        <v>-1.9548567823783902</v>
      </c>
      <c r="AN155">
        <v>0.22106885086113501</v>
      </c>
      <c r="AO155">
        <v>-0.30988750169243318</v>
      </c>
      <c r="AP155">
        <v>0.22540825770583814</v>
      </c>
      <c r="AQ155">
        <v>-0.14207281052419418</v>
      </c>
      <c r="AR155">
        <v>0.87341215642126591</v>
      </c>
      <c r="AS155">
        <v>-3.9268024630071032</v>
      </c>
      <c r="AT155">
        <v>0.47695523220977909</v>
      </c>
      <c r="AU155">
        <v>3.8020549975662061</v>
      </c>
      <c r="AV155">
        <v>-1</v>
      </c>
    </row>
    <row r="156" spans="1:48" x14ac:dyDescent="0.35">
      <c r="A156" t="str">
        <f t="shared" si="2"/>
        <v>RIDGESEB0.5</v>
      </c>
      <c r="B156" t="s">
        <v>375</v>
      </c>
      <c r="C156" t="s">
        <v>380</v>
      </c>
      <c r="D156" t="s">
        <v>28</v>
      </c>
      <c r="E156">
        <v>0.50000000000000022</v>
      </c>
      <c r="G156">
        <v>12.83709379336625</v>
      </c>
      <c r="H156">
        <v>0.23382027175445855</v>
      </c>
      <c r="I156">
        <v>2.9973642701175006E-3</v>
      </c>
      <c r="J156">
        <v>7.8511931217074261E-6</v>
      </c>
      <c r="K156">
        <v>9.3181976841399446E-3</v>
      </c>
      <c r="L156">
        <v>1.3503034029168823E-3</v>
      </c>
      <c r="M156">
        <v>1.3800872138130062E-6</v>
      </c>
      <c r="N156">
        <v>1.20865424951369E-4</v>
      </c>
      <c r="O156">
        <v>4.771071581838339E-2</v>
      </c>
      <c r="P156">
        <v>3.1176308388286745E-4</v>
      </c>
      <c r="Q156">
        <v>5.5094261976098964E-2</v>
      </c>
      <c r="R156">
        <v>3.7133644753327378E-3</v>
      </c>
      <c r="S156">
        <v>1.3884203610407236E-3</v>
      </c>
      <c r="T156">
        <v>3.4187160861176048E-2</v>
      </c>
      <c r="U156">
        <v>1.1679889456285926E-3</v>
      </c>
      <c r="V156">
        <v>2.7216175684110981E-3</v>
      </c>
      <c r="W156">
        <v>1.5190171010090897E-3</v>
      </c>
      <c r="X156">
        <v>1.2500866015591782E-2</v>
      </c>
      <c r="Y156">
        <v>0.56297950986907108</v>
      </c>
      <c r="Z156">
        <v>0.56855665480120499</v>
      </c>
      <c r="AA156">
        <v>0.5693972920206638</v>
      </c>
      <c r="AB156">
        <v>0.57274455627731569</v>
      </c>
      <c r="AC156">
        <v>0.57638716555647118</v>
      </c>
      <c r="AD156">
        <v>0.57889370907325222</v>
      </c>
      <c r="AE156">
        <v>0.58106423173585564</v>
      </c>
      <c r="AF156">
        <v>0.5820530859544859</v>
      </c>
      <c r="AG156">
        <v>0.58429457328885992</v>
      </c>
      <c r="AH156">
        <v>0.58424453095156237</v>
      </c>
      <c r="AI156">
        <v>0.5852521427575067</v>
      </c>
      <c r="AJ156">
        <v>0.58637073827012687</v>
      </c>
      <c r="AK156">
        <v>0.5877290827154279</v>
      </c>
      <c r="AL156">
        <v>0.58790967136984296</v>
      </c>
      <c r="AM156">
        <v>0.58839404570969056</v>
      </c>
      <c r="AN156">
        <v>0.5882636505239861</v>
      </c>
      <c r="AO156">
        <v>0.5876506216192402</v>
      </c>
      <c r="AP156">
        <v>0.58627211233212084</v>
      </c>
      <c r="AQ156">
        <v>0.58574670782214044</v>
      </c>
      <c r="AR156">
        <v>0.58588770482898689</v>
      </c>
      <c r="AS156">
        <v>0.58247824717138386</v>
      </c>
      <c r="AT156">
        <v>0.57700288395809773</v>
      </c>
      <c r="AU156">
        <v>0.58021827010731597</v>
      </c>
      <c r="AV156">
        <v>-1</v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94BC-97FF-4533-A7A9-1A32BC06EB84}">
  <sheetPr codeName="Sheet23">
    <tabColor theme="9" tint="0.59999389629810485"/>
  </sheetPr>
  <dimension ref="B1:AC72"/>
  <sheetViews>
    <sheetView showGridLines="0" zoomScale="70" zoomScaleNormal="70" workbookViewId="0">
      <pane xSplit="5" ySplit="4" topLeftCell="T36" activePane="bottomRight" state="frozen"/>
      <selection activeCell="E40" sqref="E40"/>
      <selection pane="topRight" activeCell="E40" sqref="E40"/>
      <selection pane="bottomLeft" activeCell="E40" sqref="E40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378" t="s">
        <v>381</v>
      </c>
      <c r="E2" s="1">
        <v>0.20000000000000004</v>
      </c>
      <c r="G2" t="str">
        <f>"RIDGE"&amp;$E$2</f>
        <v>RIDGE0.2</v>
      </c>
      <c r="H2" t="str">
        <f>"RIDGESEB"&amp;$E$2</f>
        <v>RIDGESEB0.2</v>
      </c>
      <c r="K2" t="str">
        <f>"RIDGEVIF"&amp;$E$2</f>
        <v>RIDGEVIF0.2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11'!$D5,Controls!$J$4:$J$100,0)),"-")</f>
        <v>16</v>
      </c>
      <c r="C5" s="364" t="str">
        <f>IFERROR(INDEX(Controls!$F$4:$F200,MATCH('Model 11'!$E5,Controls!$G$4:$G$200,0)),"-")</f>
        <v>No Ad &amp; Tf</v>
      </c>
      <c r="D5" s="346" t="str">
        <f>IFERROR(INDEX(Controls!$H$4:$H$200,MATCH('Model 11'!$E5,Controls!$G$4:$G$200,0)),"-")</f>
        <v>Intercept</v>
      </c>
      <c r="E5" s="28" t="s">
        <v>6</v>
      </c>
      <c r="F5" s="29"/>
      <c r="G5" s="30">
        <f>IFERROR(INDEX('Raw Ridge Model 11'!$B$2:$BS$300,MATCH('Model 11'!$G$2,'Raw Ridge Model 11'!$A$2:$A$300,0),MATCH('Model 11'!$E5,'Raw Ridge Model 11'!$B$1:$BS$1,0)),"-")</f>
        <v>4.2419813099838506E-2</v>
      </c>
      <c r="H5" s="30">
        <f>IFERROR(INDEX('Raw Ridge Model 11'!$B$2:$BS$300,MATCH('Model 11'!$H$2,'Raw Ridge Model 11'!$A$2:$A$300,0),MATCH('Model 11'!$E5,'Raw Ridge Model 11'!$B$1:$BS$1,0)),"-")</f>
        <v>0.25600215827276324</v>
      </c>
      <c r="I5" s="30">
        <f>IFERROR(G5/H5,"-")</f>
        <v>0.16570099793706178</v>
      </c>
      <c r="J5" s="31">
        <f>IFERROR(_xlfn.T.DIST(I5,5040,FALSE),"-")</f>
        <v>0.39348228420170345</v>
      </c>
      <c r="K5" s="30">
        <f>IFERROR(INDEX('Raw Ridge Model 11'!$B$2:$BS$300,MATCH('Model 11'!$K$2,'Raw Ridge Model 11'!$A$2:$A$300,0),MATCH('Model 11'!$E5,'Raw Ridge Model 11'!$B$1:$BS$1,0)),"-")</f>
        <v>0</v>
      </c>
      <c r="L5" s="32">
        <f>INDEX(Controls!$X$3:$X$200,MATCH('Model 11'!$E5,Controls!$W$3:$W$200,0))</f>
        <v>5040</v>
      </c>
      <c r="M5" s="32">
        <v>493920.30199999973</v>
      </c>
      <c r="N5" s="32">
        <f>INDEX(Controls!$AA$3:$AA$200,MATCH('Model 11'!$E5,Controls!$Z$3:$Z$200,0))</f>
        <v>2520</v>
      </c>
      <c r="O5" s="32">
        <v>253584.23500000039</v>
      </c>
      <c r="P5" s="33">
        <f>IFERROR(G5*L5/M5,"-")</f>
        <v>4.3285497104993711E-4</v>
      </c>
      <c r="Q5" s="379">
        <f>IFERROR(G5*N5/O5,"-")</f>
        <v>4.2154800755493682E-4</v>
      </c>
      <c r="R5" s="306">
        <f>IFERROR(G5*N5,"-")</f>
        <v>106.89792901159304</v>
      </c>
      <c r="S5" s="307">
        <f>IFERROR($Q5*$O5*Controls!$C$5,"-")</f>
        <v>66490.511845210873</v>
      </c>
      <c r="T5" s="307" t="str">
        <f>IFERROR(INDEX('Vendor Level Info'!$I$4:$I$50,MATCH(SUBSTITUTE(SUBSTITUTE('Model 11'!$D5,"_pre",""),"_post",""),'Vendor Level Info'!$F$4:$F$50,0)),"-")</f>
        <v>-</v>
      </c>
      <c r="U5" s="377">
        <f>IFERROR(S5/$T5,0)</f>
        <v>0</v>
      </c>
      <c r="V5" s="307">
        <f>IFERROR($Q5*$O5*Controls!$C$4,"-")</f>
        <v>56442.106518121123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11'!$D5,'Vendor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11'!$D6,Controls!$J$4:$J$100,0)),"-")</f>
        <v>17</v>
      </c>
      <c r="C6" s="365" t="str">
        <f>IFERROR(INDEX(Controls!$F$4:$F201,MATCH('Model 11'!$E6,Controls!$G$4:$G$200,0)),"-")</f>
        <v>No Ad &amp; Tf</v>
      </c>
      <c r="D6" s="342" t="str">
        <f>IFERROR(INDEX(Controls!$H$4:$H$200,MATCH('Model 11'!$E6,Controls!$G$4:$G$200,0)),"-")</f>
        <v>RTIME</v>
      </c>
      <c r="E6" s="11" t="s">
        <v>8</v>
      </c>
      <c r="F6" s="12"/>
      <c r="G6" s="13">
        <f>IFERROR(INDEX('Raw Ridge Model 11'!$B$2:$BS$300,MATCH('Model 11'!$G$2,'Raw Ridge Model 11'!$A$2:$A$300,0),MATCH('Model 11'!$E6,'Raw Ridge Model 11'!$B$1:$BS$1,0)),"-")</f>
        <v>-6.0745710889734281E-2</v>
      </c>
      <c r="H6" s="13">
        <f>IFERROR(INDEX('Raw Ridge Model 11'!$B$2:$BS$300,MATCH('Model 11'!$H$2,'Raw Ridge Model 11'!$A$2:$A$300,0),MATCH('Model 11'!$E6,'Raw Ridge Model 11'!$B$1:$BS$1,0)),"-")</f>
        <v>1.7800838774269901E-2</v>
      </c>
      <c r="I6" s="13">
        <f t="shared" ref="I6:I44" si="0">IFERROR(G6/H6,"-")</f>
        <v>-3.4125195818041307</v>
      </c>
      <c r="J6" s="23">
        <f t="shared" ref="J6:J44" si="1">IFERROR(_xlfn.T.DIST(I6,5040,FALSE),"-")</f>
        <v>1.1873034420364858E-3</v>
      </c>
      <c r="K6" s="13">
        <f>IFERROR(INDEX('Raw Ridge Model 11'!$B$2:$BS$300,MATCH('Model 11'!$K$2,'Raw Ridge Model 11'!$A$2:$A$300,0),MATCH('Model 11'!$E6,'Raw Ridge Model 11'!$B$1:$BS$1,0)),"-")</f>
        <v>0.48426351010320196</v>
      </c>
      <c r="L6" s="25">
        <f>INDEX(Controls!$X$3:$X$200,MATCH('Model 11'!$E6,Controls!$W$3:$W$200,0))</f>
        <v>63000</v>
      </c>
      <c r="M6" s="25">
        <v>493920.30199999973</v>
      </c>
      <c r="N6" s="25">
        <f>INDEX(Controls!$AA$3:$AA$200,MATCH('Model 11'!$E6,Controls!$Z$3:$Z$200,0))</f>
        <v>18900</v>
      </c>
      <c r="O6" s="25">
        <v>253584.23500000039</v>
      </c>
      <c r="P6" s="14">
        <f t="shared" ref="P6:P44" si="2">IFERROR(G6*L6/M6,"-")</f>
        <v>-7.7481726719005406E-3</v>
      </c>
      <c r="Q6" s="5">
        <f t="shared" ref="Q6:Q44" si="3">IFERROR(G6*N6/O6,"-")</f>
        <v>-4.5274657386172928E-3</v>
      </c>
      <c r="R6" s="62">
        <f t="shared" ref="R6:R69" si="4">IFERROR(G6*N6,"-")</f>
        <v>-1148.0939358159778</v>
      </c>
      <c r="S6" s="27">
        <f>IFERROR($Q6*$O6*Controls!$C$5,"-")</f>
        <v>-714114.42807753826</v>
      </c>
      <c r="T6" s="27" t="str">
        <f>IFERROR(INDEX('Vendor Level Info'!$I$4:$I$50,MATCH(SUBSTITUTE(SUBSTITUTE('Model 11'!$D6,"_pre",""),"_post",""),'Vendor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-606193.59811083635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11'!$D6,'Vendor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11'!$D7,Controls!$J$4:$J$100,0)),"-")</f>
        <v>18</v>
      </c>
      <c r="C7" s="365" t="str">
        <f>IFERROR(INDEX(Controls!$F$4:$F202,MATCH('Model 11'!$E7,Controls!$G$4:$G$200,0)),"-")</f>
        <v>No Ad &amp; Tf</v>
      </c>
      <c r="D7" s="342" t="str">
        <f>IFERROR(INDEX(Controls!$H$4:$H$200,MATCH('Model 11'!$E7,Controls!$G$4:$G$200,0)),"-")</f>
        <v>T1</v>
      </c>
      <c r="E7" s="11" t="s">
        <v>33</v>
      </c>
      <c r="F7" s="12"/>
      <c r="G7" s="13">
        <f>IFERROR(INDEX('Raw Ridge Model 11'!$B$2:$BS$300,MATCH('Model 11'!$G$2,'Raw Ridge Model 11'!$A$2:$A$300,0),MATCH('Model 11'!$E7,'Raw Ridge Model 11'!$B$1:$BS$1,0)),"-")</f>
        <v>0.56922406140323734</v>
      </c>
      <c r="H7" s="13">
        <f>IFERROR(INDEX('Raw Ridge Model 11'!$B$2:$BS$300,MATCH('Model 11'!$H$2,'Raw Ridge Model 11'!$A$2:$A$300,0),MATCH('Model 11'!$E7,'Raw Ridge Model 11'!$B$1:$BS$1,0)),"-")</f>
        <v>0.69492424524860497</v>
      </c>
      <c r="I7" s="13">
        <f t="shared" si="0"/>
        <v>0.81911670990785601</v>
      </c>
      <c r="J7" s="23">
        <f t="shared" si="1"/>
        <v>0.28521600923007812</v>
      </c>
      <c r="K7" s="13">
        <f>IFERROR(INDEX('Raw Ridge Model 11'!$B$2:$BS$300,MATCH('Model 11'!$K$2,'Raw Ridge Model 11'!$A$2:$A$300,0),MATCH('Model 11'!$E7,'Raw Ridge Model 11'!$B$1:$BS$1,0)),"-")</f>
        <v>0.61502744229883533</v>
      </c>
      <c r="L7" s="25">
        <f>INDEX(Controls!$X$3:$X$200,MATCH('Model 11'!$E7,Controls!$W$3:$W$200,0))</f>
        <v>210</v>
      </c>
      <c r="M7" s="25">
        <v>493920.30199999973</v>
      </c>
      <c r="N7" s="25">
        <f>INDEX(Controls!$AA$3:$AA$200,MATCH('Model 11'!$E7,Controls!$Z$3:$Z$200,0))</f>
        <v>0</v>
      </c>
      <c r="O7" s="25">
        <v>253584.23500000039</v>
      </c>
      <c r="P7" s="14">
        <f t="shared" si="2"/>
        <v>2.4201688493193365E-4</v>
      </c>
      <c r="Q7" s="5">
        <f t="shared" si="3"/>
        <v>0</v>
      </c>
      <c r="R7" s="62">
        <f t="shared" si="4"/>
        <v>0</v>
      </c>
      <c r="S7" s="27">
        <f>IFERROR($Q7*$O7*Controls!$C$5,"-")</f>
        <v>0</v>
      </c>
      <c r="T7" s="27" t="str">
        <f>IFERROR(INDEX('Vendor Level Info'!$I$4:$I$50,MATCH(SUBSTITUTE(SUBSTITUTE('Model 11'!$D7,"_pre",""),"_post",""),'Vendor Level Info'!$F$4:$F$50,0)),"-")</f>
        <v>-</v>
      </c>
      <c r="U7" s="375">
        <f t="shared" si="5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6"/>
        <v>-</v>
      </c>
      <c r="Y7" s="77" t="str">
        <f>IFERROR(R7/INDEX('Vendor Level Info'!$N$4:$N$300,MATCH('Model 11'!$D7,'Vendor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11'!$D8,Controls!$J$4:$J$100,0)),"-")</f>
        <v>27</v>
      </c>
      <c r="C8" s="365" t="str">
        <f>IFERROR(INDEX(Controls!$F$4:$F203,MATCH('Model 11'!$E8,Controls!$G$4:$G$200,0)),"-")</f>
        <v>No Ad &amp; Tf</v>
      </c>
      <c r="D8" s="342" t="str">
        <f>IFERROR(INDEX(Controls!$H$4:$H$200,MATCH('Model 11'!$E8,Controls!$G$4:$G$200,0)),"-")</f>
        <v>T10</v>
      </c>
      <c r="E8" s="11" t="s">
        <v>42</v>
      </c>
      <c r="F8" s="12"/>
      <c r="G8" s="13">
        <f>IFERROR(INDEX('Raw Ridge Model 11'!$B$2:$BS$300,MATCH('Model 11'!$G$2,'Raw Ridge Model 11'!$A$2:$A$300,0),MATCH('Model 11'!$E8,'Raw Ridge Model 11'!$B$1:$BS$1,0)),"-")</f>
        <v>-3.2002570736317821</v>
      </c>
      <c r="H8" s="13">
        <f>IFERROR(INDEX('Raw Ridge Model 11'!$B$2:$BS$300,MATCH('Model 11'!$H$2,'Raw Ridge Model 11'!$A$2:$A$300,0),MATCH('Model 11'!$E8,'Raw Ridge Model 11'!$B$1:$BS$1,0)),"-")</f>
        <v>0.72797167877829816</v>
      </c>
      <c r="I8" s="13">
        <f t="shared" si="0"/>
        <v>-4.3961285403335202</v>
      </c>
      <c r="J8" s="23">
        <f t="shared" si="1"/>
        <v>2.5793304286329053E-5</v>
      </c>
      <c r="K8" s="13">
        <f>IFERROR(INDEX('Raw Ridge Model 11'!$B$2:$BS$300,MATCH('Model 11'!$K$2,'Raw Ridge Model 11'!$A$2:$A$300,0),MATCH('Model 11'!$E8,'Raw Ridge Model 11'!$B$1:$BS$1,0)),"-")</f>
        <v>0.67491415013435796</v>
      </c>
      <c r="L8" s="25">
        <f>INDEX(Controls!$X$3:$X$200,MATCH('Model 11'!$E8,Controls!$W$3:$W$200,0))</f>
        <v>210</v>
      </c>
      <c r="M8" s="25">
        <v>493920.30199999973</v>
      </c>
      <c r="N8" s="25">
        <f>INDEX(Controls!$AA$3:$AA$200,MATCH('Model 11'!$E8,Controls!$Z$3:$Z$200,0))</f>
        <v>210</v>
      </c>
      <c r="O8" s="25">
        <v>253584.23500000039</v>
      </c>
      <c r="P8" s="14">
        <f t="shared" si="2"/>
        <v>-1.3606526857498453E-3</v>
      </c>
      <c r="Q8" s="5">
        <f t="shared" si="3"/>
        <v>-2.6502198981836283E-3</v>
      </c>
      <c r="R8" s="62">
        <f t="shared" si="4"/>
        <v>-672.05398546267429</v>
      </c>
      <c r="S8" s="27">
        <f>IFERROR($Q8*$O8*Controls!$C$5,"-")</f>
        <v>-418017.57895778341</v>
      </c>
      <c r="T8" s="27" t="str">
        <f>IFERROR(INDEX('Vendor Level Info'!$I$4:$I$50,MATCH(SUBSTITUTE(SUBSTITUTE('Model 11'!$D8,"_pre",""),"_post",""),'Vendor Level Info'!$F$4:$F$50,0)),"-")</f>
        <v>-</v>
      </c>
      <c r="U8" s="375">
        <f t="shared" si="5"/>
        <v>0</v>
      </c>
      <c r="V8" s="27">
        <f>IFERROR($Q8*$O8*Controls!$C$4,"-")</f>
        <v>-354844.50432429201</v>
      </c>
      <c r="W8" s="27">
        <f>IFERROR($T8*(1-Controls!$C$6),0)</f>
        <v>0</v>
      </c>
      <c r="X8" s="77" t="str">
        <f t="shared" si="6"/>
        <v>-</v>
      </c>
      <c r="Y8" s="77" t="str">
        <f>IFERROR(R8/INDEX('Vendor Level Info'!$N$4:$N$300,MATCH('Model 11'!$D8,'Vendor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11'!$D9,Controls!$J$4:$J$100,0)),"-")</f>
        <v>28</v>
      </c>
      <c r="C9" s="365" t="str">
        <f>IFERROR(INDEX(Controls!$F$4:$F204,MATCH('Model 11'!$E9,Controls!$G$4:$G$200,0)),"-")</f>
        <v>No Ad &amp; Tf</v>
      </c>
      <c r="D9" s="342" t="str">
        <f>IFERROR(INDEX(Controls!$H$4:$H$200,MATCH('Model 11'!$E9,Controls!$G$4:$G$200,0)),"-")</f>
        <v>T11</v>
      </c>
      <c r="E9" s="11" t="s">
        <v>43</v>
      </c>
      <c r="F9" s="12"/>
      <c r="G9" s="13">
        <f>IFERROR(INDEX('Raw Ridge Model 11'!$B$2:$BS$300,MATCH('Model 11'!$G$2,'Raw Ridge Model 11'!$A$2:$A$300,0),MATCH('Model 11'!$E9,'Raw Ridge Model 11'!$B$1:$BS$1,0)),"-")</f>
        <v>1.8441838510728763</v>
      </c>
      <c r="H9" s="13">
        <f>IFERROR(INDEX('Raw Ridge Model 11'!$B$2:$BS$300,MATCH('Model 11'!$H$2,'Raw Ridge Model 11'!$A$2:$A$300,0),MATCH('Model 11'!$E9,'Raw Ridge Model 11'!$B$1:$BS$1,0)),"-")</f>
        <v>0.72730813034887087</v>
      </c>
      <c r="I9" s="13">
        <f t="shared" si="0"/>
        <v>2.5356293627410285</v>
      </c>
      <c r="J9" s="23">
        <f t="shared" si="1"/>
        <v>1.6046171758011811E-2</v>
      </c>
      <c r="K9" s="13">
        <f>IFERROR(INDEX('Raw Ridge Model 11'!$B$2:$BS$300,MATCH('Model 11'!$K$2,'Raw Ridge Model 11'!$A$2:$A$300,0),MATCH('Model 11'!$E9,'Raw Ridge Model 11'!$B$1:$BS$1,0)),"-")</f>
        <v>0.67368433822159213</v>
      </c>
      <c r="L9" s="25">
        <f>INDEX(Controls!$X$3:$X$200,MATCH('Model 11'!$E9,Controls!$W$3:$W$200,0))</f>
        <v>210</v>
      </c>
      <c r="M9" s="25">
        <v>493920.30199999973</v>
      </c>
      <c r="N9" s="25">
        <f>INDEX(Controls!$AA$3:$AA$200,MATCH('Model 11'!$E9,Controls!$Z$3:$Z$200,0))</f>
        <v>210</v>
      </c>
      <c r="O9" s="25">
        <v>253584.23500000039</v>
      </c>
      <c r="P9" s="14">
        <f t="shared" si="2"/>
        <v>7.8409129399443925E-4</v>
      </c>
      <c r="Q9" s="5">
        <f t="shared" si="3"/>
        <v>1.5272187907316218E-3</v>
      </c>
      <c r="R9" s="62">
        <f t="shared" si="4"/>
        <v>387.27860872530403</v>
      </c>
      <c r="S9" s="27">
        <f>IFERROR($Q9*$O9*Controls!$C$5,"-")</f>
        <v>240887.29462713911</v>
      </c>
      <c r="T9" s="27" t="str">
        <f>IFERROR(INDEX('Vendor Level Info'!$I$4:$I$50,MATCH(SUBSTITUTE(SUBSTITUTE('Model 11'!$D9,"_pre",""),"_post",""),'Vendor Level Info'!$F$4:$F$50,0)),"-")</f>
        <v>-</v>
      </c>
      <c r="U9" s="375">
        <f t="shared" si="5"/>
        <v>0</v>
      </c>
      <c r="V9" s="27">
        <f>IFERROR($Q9*$O9*Controls!$C$4,"-")</f>
        <v>204483.10540696053</v>
      </c>
      <c r="W9" s="27">
        <f>IFERROR($T9*(1-Controls!$C$6),0)</f>
        <v>0</v>
      </c>
      <c r="X9" s="77" t="str">
        <f t="shared" si="6"/>
        <v>-</v>
      </c>
      <c r="Y9" s="77" t="str">
        <f>IFERROR(R9/INDEX('Vendor Level Info'!$N$4:$N$300,MATCH('Model 11'!$D9,'Vendor Level Info'!$M$4:$M$300,0)),"-")</f>
        <v>-</v>
      </c>
    </row>
    <row r="10" spans="2:29" x14ac:dyDescent="0.35">
      <c r="B10" s="341">
        <f>IFERROR(INDEX(Controls!$L$4:$L$100,MATCH('Model 11'!$D10,Controls!$J$4:$J$100,0)),"-")</f>
        <v>29</v>
      </c>
      <c r="C10" s="365" t="str">
        <f>IFERROR(INDEX(Controls!$F$4:$F205,MATCH('Model 11'!$E10,Controls!$G$4:$G$200,0)),"-")</f>
        <v>No Ad &amp; Tf</v>
      </c>
      <c r="D10" s="342" t="str">
        <f>IFERROR(INDEX(Controls!$H$4:$H$200,MATCH('Model 11'!$E10,Controls!$G$4:$G$200,0)),"-")</f>
        <v>T12</v>
      </c>
      <c r="E10" s="11" t="s">
        <v>44</v>
      </c>
      <c r="F10" s="12"/>
      <c r="G10" s="13">
        <f>IFERROR(INDEX('Raw Ridge Model 11'!$B$2:$BS$300,MATCH('Model 11'!$G$2,'Raw Ridge Model 11'!$A$2:$A$300,0),MATCH('Model 11'!$E10,'Raw Ridge Model 11'!$B$1:$BS$1,0)),"-")</f>
        <v>-7.2029543034034482</v>
      </c>
      <c r="H10" s="13">
        <f>IFERROR(INDEX('Raw Ridge Model 11'!$B$2:$BS$300,MATCH('Model 11'!$H$2,'Raw Ridge Model 11'!$A$2:$A$300,0),MATCH('Model 11'!$E10,'Raw Ridge Model 11'!$B$1:$BS$1,0)),"-")</f>
        <v>0.72848557356690735</v>
      </c>
      <c r="I10" s="13">
        <f t="shared" si="0"/>
        <v>-9.8875730210213923</v>
      </c>
      <c r="J10" s="23">
        <f t="shared" si="1"/>
        <v>3.7220810090878955E-22</v>
      </c>
      <c r="K10" s="13">
        <f>IFERROR(INDEX('Raw Ridge Model 11'!$B$2:$BS$300,MATCH('Model 11'!$K$2,'Raw Ridge Model 11'!$A$2:$A$300,0),MATCH('Model 11'!$E10,'Raw Ridge Model 11'!$B$1:$BS$1,0)),"-")</f>
        <v>0.67586736657026358</v>
      </c>
      <c r="L10" s="25">
        <f>INDEX(Controls!$X$3:$X$200,MATCH('Model 11'!$E10,Controls!$W$3:$W$200,0))</f>
        <v>210</v>
      </c>
      <c r="M10" s="25">
        <v>493920.30199999973</v>
      </c>
      <c r="N10" s="25">
        <f>INDEX(Controls!$AA$3:$AA$200,MATCH('Model 11'!$E10,Controls!$Z$3:$Z$200,0))</f>
        <v>210</v>
      </c>
      <c r="O10" s="25">
        <v>253584.23500000039</v>
      </c>
      <c r="P10" s="14">
        <f t="shared" si="2"/>
        <v>-3.0624786986681199E-3</v>
      </c>
      <c r="Q10" s="5">
        <f t="shared" si="3"/>
        <v>-5.9649623081447535E-3</v>
      </c>
      <c r="R10" s="62">
        <f t="shared" si="4"/>
        <v>-1512.620403714724</v>
      </c>
      <c r="S10" s="27">
        <f>IFERROR($Q10*$O10*Controls!$C$5,"-")</f>
        <v>-940849.8911105583</v>
      </c>
      <c r="T10" s="27" t="str">
        <f>IFERROR(INDEX('Vendor Level Info'!$I$4:$I$50,MATCH(SUBSTITUTE(SUBSTITUTE('Model 11'!$D10,"_pre",""),"_post",""),'Vendor Level Info'!$F$4:$F$50,0)),"-")</f>
        <v>-</v>
      </c>
      <c r="U10" s="375">
        <f t="shared" si="5"/>
        <v>0</v>
      </c>
      <c r="V10" s="27">
        <f>IFERROR($Q10*$O10*Controls!$C$4,"-")</f>
        <v>-798663.57316137431</v>
      </c>
      <c r="W10" s="27">
        <f>IFERROR($T10*(1-Controls!$C$6),0)</f>
        <v>0</v>
      </c>
      <c r="X10" s="77" t="str">
        <f t="shared" si="6"/>
        <v>-</v>
      </c>
      <c r="Y10" s="77" t="str">
        <f>IFERROR(R10/INDEX('Vendor Level Info'!$N$4:$N$300,MATCH('Model 11'!$D10,'Vendor Level Info'!$M$4:$M$300,0)),"-")</f>
        <v>-</v>
      </c>
    </row>
    <row r="11" spans="2:29" x14ac:dyDescent="0.35">
      <c r="B11" s="341">
        <f>IFERROR(INDEX(Controls!$L$4:$L$100,MATCH('Model 11'!$D11,Controls!$J$4:$J$100,0)),"-")</f>
        <v>30</v>
      </c>
      <c r="C11" s="365" t="str">
        <f>IFERROR(INDEX(Controls!$F$4:$F206,MATCH('Model 11'!$E11,Controls!$G$4:$G$200,0)),"-")</f>
        <v>No Ad &amp; Tf</v>
      </c>
      <c r="D11" s="342" t="str">
        <f>IFERROR(INDEX(Controls!$H$4:$H$200,MATCH('Model 11'!$E11,Controls!$G$4:$G$200,0)),"-")</f>
        <v>T13</v>
      </c>
      <c r="E11" s="11" t="s">
        <v>45</v>
      </c>
      <c r="F11" s="12"/>
      <c r="G11" s="13">
        <f>IFERROR(INDEX('Raw Ridge Model 11'!$B$2:$BS$300,MATCH('Model 11'!$G$2,'Raw Ridge Model 11'!$A$2:$A$300,0),MATCH('Model 11'!$E11,'Raw Ridge Model 11'!$B$1:$BS$1,0)),"-")</f>
        <v>-7.3693439700836327</v>
      </c>
      <c r="H11" s="13">
        <f>IFERROR(INDEX('Raw Ridge Model 11'!$B$2:$BS$300,MATCH('Model 11'!$H$2,'Raw Ridge Model 11'!$A$2:$A$300,0),MATCH('Model 11'!$E11,'Raw Ridge Model 11'!$B$1:$BS$1,0)),"-")</f>
        <v>0.73038123038107994</v>
      </c>
      <c r="I11" s="13">
        <f t="shared" si="0"/>
        <v>-10.089722549741101</v>
      </c>
      <c r="J11" s="23">
        <f t="shared" si="1"/>
        <v>5.1370305280559963E-23</v>
      </c>
      <c r="K11" s="13">
        <f>IFERROR(INDEX('Raw Ridge Model 11'!$B$2:$BS$300,MATCH('Model 11'!$K$2,'Raw Ridge Model 11'!$A$2:$A$300,0),MATCH('Model 11'!$E11,'Raw Ridge Model 11'!$B$1:$BS$1,0)),"-")</f>
        <v>0.679389411765976</v>
      </c>
      <c r="L11" s="25">
        <f>INDEX(Controls!$X$3:$X$200,MATCH('Model 11'!$E11,Controls!$W$3:$W$200,0))</f>
        <v>210</v>
      </c>
      <c r="M11" s="25">
        <v>493920.30199999973</v>
      </c>
      <c r="N11" s="25">
        <f>INDEX(Controls!$AA$3:$AA$200,MATCH('Model 11'!$E11,Controls!$Z$3:$Z$200,0))</f>
        <v>210</v>
      </c>
      <c r="O11" s="25">
        <v>253584.23500000039</v>
      </c>
      <c r="P11" s="14">
        <f t="shared" si="2"/>
        <v>-3.1332225613142817E-3</v>
      </c>
      <c r="Q11" s="5">
        <f t="shared" si="3"/>
        <v>-6.1027541152846526E-3</v>
      </c>
      <c r="R11" s="62">
        <f t="shared" si="4"/>
        <v>-1547.5622337175628</v>
      </c>
      <c r="S11" s="27">
        <f>IFERROR($Q11*$O11*Controls!$C$5,"-")</f>
        <v>-962583.70937232405</v>
      </c>
      <c r="T11" s="27" t="str">
        <f>IFERROR(INDEX('Vendor Level Info'!$I$4:$I$50,MATCH(SUBSTITUTE(SUBSTITUTE('Model 11'!$D11,"_pre",""),"_post",""),'Vendor Level Info'!$F$4:$F$50,0)),"-")</f>
        <v>-</v>
      </c>
      <c r="U11" s="375">
        <f t="shared" si="5"/>
        <v>0</v>
      </c>
      <c r="V11" s="27">
        <f>IFERROR($Q11*$O11*Controls!$C$4,"-")</f>
        <v>-817112.85940287309</v>
      </c>
      <c r="W11" s="27">
        <f>IFERROR($T11*(1-Controls!$C$6),0)</f>
        <v>0</v>
      </c>
      <c r="X11" s="77" t="str">
        <f t="shared" si="6"/>
        <v>-</v>
      </c>
      <c r="Y11" s="77" t="str">
        <f>IFERROR(R11/INDEX('Vendor Level Info'!$N$4:$N$300,MATCH('Model 11'!$D11,'Vendor Level Info'!$M$4:$M$300,0)),"-")</f>
        <v>-</v>
      </c>
    </row>
    <row r="12" spans="2:29" x14ac:dyDescent="0.35">
      <c r="B12" s="341">
        <f>IFERROR(INDEX(Controls!$L$4:$L$100,MATCH('Model 11'!$D12,Controls!$J$4:$J$100,0)),"-")</f>
        <v>31</v>
      </c>
      <c r="C12" s="365" t="str">
        <f>IFERROR(INDEX(Controls!$F$4:$F207,MATCH('Model 11'!$E12,Controls!$G$4:$G$200,0)),"-")</f>
        <v>No Ad &amp; Tf</v>
      </c>
      <c r="D12" s="342" t="str">
        <f>IFERROR(INDEX(Controls!$H$4:$H$200,MATCH('Model 11'!$E12,Controls!$G$4:$G$200,0)),"-")</f>
        <v>T14</v>
      </c>
      <c r="E12" s="11" t="s">
        <v>46</v>
      </c>
      <c r="F12" s="12"/>
      <c r="G12" s="13">
        <f>IFERROR(INDEX('Raw Ridge Model 11'!$B$2:$BS$300,MATCH('Model 11'!$G$2,'Raw Ridge Model 11'!$A$2:$A$300,0),MATCH('Model 11'!$E12,'Raw Ridge Model 11'!$B$1:$BS$1,0)),"-")</f>
        <v>1.9592322755634366</v>
      </c>
      <c r="H12" s="13">
        <f>IFERROR(INDEX('Raw Ridge Model 11'!$B$2:$BS$300,MATCH('Model 11'!$H$2,'Raw Ridge Model 11'!$A$2:$A$300,0),MATCH('Model 11'!$E12,'Raw Ridge Model 11'!$B$1:$BS$1,0)),"-")</f>
        <v>0.73578776937767287</v>
      </c>
      <c r="I12" s="13">
        <f t="shared" si="0"/>
        <v>2.6627682017880638</v>
      </c>
      <c r="J12" s="23">
        <f t="shared" si="1"/>
        <v>1.1535028228290643E-2</v>
      </c>
      <c r="K12" s="13">
        <f>IFERROR(INDEX('Raw Ridge Model 11'!$B$2:$BS$300,MATCH('Model 11'!$K$2,'Raw Ridge Model 11'!$A$2:$A$300,0),MATCH('Model 11'!$E12,'Raw Ridge Model 11'!$B$1:$BS$1,0)),"-")</f>
        <v>0.68948479799094375</v>
      </c>
      <c r="L12" s="25">
        <f>INDEX(Controls!$X$3:$X$200,MATCH('Model 11'!$E12,Controls!$W$3:$W$200,0))</f>
        <v>210</v>
      </c>
      <c r="M12" s="25">
        <v>493920.30199999973</v>
      </c>
      <c r="N12" s="25">
        <f>INDEX(Controls!$AA$3:$AA$200,MATCH('Model 11'!$E12,Controls!$Z$3:$Z$200,0))</f>
        <v>0</v>
      </c>
      <c r="O12" s="25">
        <v>253584.23500000039</v>
      </c>
      <c r="P12" s="14">
        <f t="shared" si="2"/>
        <v>8.3300641055309745E-4</v>
      </c>
      <c r="Q12" s="5">
        <f t="shared" si="3"/>
        <v>0</v>
      </c>
      <c r="R12" s="62">
        <f t="shared" si="4"/>
        <v>0</v>
      </c>
      <c r="S12" s="27">
        <f>IFERROR($Q12*$O12*Controls!$C$5,"-")</f>
        <v>0</v>
      </c>
      <c r="T12" s="27" t="str">
        <f>IFERROR(INDEX('Vendor Level Info'!$I$4:$I$50,MATCH(SUBSTITUTE(SUBSTITUTE('Model 11'!$D12,"_pre",""),"_post",""),'Vendor Level Info'!$F$4:$F$50,0)),"-")</f>
        <v>-</v>
      </c>
      <c r="U12" s="375">
        <f t="shared" si="5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11'!$D12,'Vendor Level Info'!$M$4:$M$300,0)),"-")</f>
        <v>-</v>
      </c>
    </row>
    <row r="13" spans="2:29" x14ac:dyDescent="0.35">
      <c r="B13" s="341">
        <f>IFERROR(INDEX(Controls!$L$4:$L$100,MATCH('Model 11'!$D13,Controls!$J$4:$J$100,0)),"-")</f>
        <v>32</v>
      </c>
      <c r="C13" s="365" t="str">
        <f>IFERROR(INDEX(Controls!$F$4:$F208,MATCH('Model 11'!$E13,Controls!$G$4:$G$200,0)),"-")</f>
        <v>No Ad &amp; Tf</v>
      </c>
      <c r="D13" s="342" t="str">
        <f>IFERROR(INDEX(Controls!$H$4:$H$200,MATCH('Model 11'!$E13,Controls!$G$4:$G$200,0)),"-")</f>
        <v>T15</v>
      </c>
      <c r="E13" s="11" t="s">
        <v>47</v>
      </c>
      <c r="F13" s="12"/>
      <c r="G13" s="13">
        <f>IFERROR(INDEX('Raw Ridge Model 11'!$B$2:$BS$300,MATCH('Model 11'!$G$2,'Raw Ridge Model 11'!$A$2:$A$300,0),MATCH('Model 11'!$E13,'Raw Ridge Model 11'!$B$1:$BS$1,0)),"-")</f>
        <v>-1.7274002819909595</v>
      </c>
      <c r="H13" s="13">
        <f>IFERROR(INDEX('Raw Ridge Model 11'!$B$2:$BS$300,MATCH('Model 11'!$H$2,'Raw Ridge Model 11'!$A$2:$A$300,0),MATCH('Model 11'!$E13,'Raw Ridge Model 11'!$B$1:$BS$1,0)),"-")</f>
        <v>0.72976009848688095</v>
      </c>
      <c r="I13" s="13">
        <f t="shared" si="0"/>
        <v>-2.3670796547696056</v>
      </c>
      <c r="J13" s="23">
        <f t="shared" si="1"/>
        <v>2.4245587736578877E-2</v>
      </c>
      <c r="K13" s="13">
        <f>IFERROR(INDEX('Raw Ridge Model 11'!$B$2:$BS$300,MATCH('Model 11'!$K$2,'Raw Ridge Model 11'!$A$2:$A$300,0),MATCH('Model 11'!$E13,'Raw Ridge Model 11'!$B$1:$BS$1,0)),"-")</f>
        <v>0.67823436840008111</v>
      </c>
      <c r="L13" s="25">
        <f>INDEX(Controls!$X$3:$X$200,MATCH('Model 11'!$E13,Controls!$W$3:$W$200,0))</f>
        <v>210</v>
      </c>
      <c r="M13" s="25">
        <v>493920.30199999973</v>
      </c>
      <c r="N13" s="25">
        <f>INDEX(Controls!$AA$3:$AA$200,MATCH('Model 11'!$E13,Controls!$Z$3:$Z$200,0))</f>
        <v>0</v>
      </c>
      <c r="O13" s="25">
        <v>253584.23500000039</v>
      </c>
      <c r="P13" s="14">
        <f t="shared" si="2"/>
        <v>-7.3443844634291154E-4</v>
      </c>
      <c r="Q13" s="5">
        <f t="shared" si="3"/>
        <v>0</v>
      </c>
      <c r="R13" s="62">
        <f t="shared" si="4"/>
        <v>0</v>
      </c>
      <c r="S13" s="27">
        <f>IFERROR($Q13*$O13*Controls!$C$5,"-")</f>
        <v>0</v>
      </c>
      <c r="T13" s="27" t="str">
        <f>IFERROR(INDEX('Vendor Level Info'!$I$4:$I$50,MATCH(SUBSTITUTE(SUBSTITUTE('Model 11'!$D13,"_pre",""),"_post",""),'Vendor Level Info'!$F$4:$F$50,0)),"-")</f>
        <v>-</v>
      </c>
      <c r="U13" s="375">
        <f t="shared" si="5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11'!$D13,'Vendor Level Info'!$M$4:$M$300,0)),"-")</f>
        <v>-</v>
      </c>
    </row>
    <row r="14" spans="2:29" x14ac:dyDescent="0.35">
      <c r="B14" s="341">
        <f>IFERROR(INDEX(Controls!$L$4:$L$100,MATCH('Model 11'!$D14,Controls!$J$4:$J$100,0)),"-")</f>
        <v>33</v>
      </c>
      <c r="C14" s="365" t="str">
        <f>IFERROR(INDEX(Controls!$F$4:$F209,MATCH('Model 11'!$E14,Controls!$G$4:$G$200,0)),"-")</f>
        <v>No Ad &amp; Tf</v>
      </c>
      <c r="D14" s="342" t="str">
        <f>IFERROR(INDEX(Controls!$H$4:$H$200,MATCH('Model 11'!$E14,Controls!$G$4:$G$200,0)),"-")</f>
        <v>T16</v>
      </c>
      <c r="E14" s="11" t="s">
        <v>48</v>
      </c>
      <c r="F14" s="12"/>
      <c r="G14" s="13">
        <f>IFERROR(INDEX('Raw Ridge Model 11'!$B$2:$BS$300,MATCH('Model 11'!$G$2,'Raw Ridge Model 11'!$A$2:$A$300,0),MATCH('Model 11'!$E14,'Raw Ridge Model 11'!$B$1:$BS$1,0)),"-")</f>
        <v>1.0088839090843644</v>
      </c>
      <c r="H14" s="13">
        <f>IFERROR(INDEX('Raw Ridge Model 11'!$B$2:$BS$300,MATCH('Model 11'!$H$2,'Raw Ridge Model 11'!$A$2:$A$300,0),MATCH('Model 11'!$E14,'Raw Ridge Model 11'!$B$1:$BS$1,0)),"-")</f>
        <v>0.72922805798631585</v>
      </c>
      <c r="I14" s="13">
        <f t="shared" si="0"/>
        <v>1.383495736395947</v>
      </c>
      <c r="J14" s="23">
        <f t="shared" si="1"/>
        <v>0.15319762383056107</v>
      </c>
      <c r="K14" s="13">
        <f>IFERROR(INDEX('Raw Ridge Model 11'!$B$2:$BS$300,MATCH('Model 11'!$K$2,'Raw Ridge Model 11'!$A$2:$A$300,0),MATCH('Model 11'!$E14,'Raw Ridge Model 11'!$B$1:$BS$1,0)),"-")</f>
        <v>0.67724577882595016</v>
      </c>
      <c r="L14" s="25">
        <f>INDEX(Controls!$X$3:$X$200,MATCH('Model 11'!$E14,Controls!$W$3:$W$200,0))</f>
        <v>210</v>
      </c>
      <c r="M14" s="25">
        <v>493920.30199999973</v>
      </c>
      <c r="N14" s="25">
        <f>INDEX(Controls!$AA$3:$AA$200,MATCH('Model 11'!$E14,Controls!$Z$3:$Z$200,0))</f>
        <v>0</v>
      </c>
      <c r="O14" s="25">
        <v>253584.23500000039</v>
      </c>
      <c r="P14" s="14">
        <f t="shared" si="2"/>
        <v>4.289469779837409E-4</v>
      </c>
      <c r="Q14" s="5">
        <f t="shared" si="3"/>
        <v>0</v>
      </c>
      <c r="R14" s="62">
        <f t="shared" si="4"/>
        <v>0</v>
      </c>
      <c r="S14" s="27">
        <f>IFERROR($Q14*$O14*Controls!$C$5,"-")</f>
        <v>0</v>
      </c>
      <c r="T14" s="27" t="str">
        <f>IFERROR(INDEX('Vendor Level Info'!$I$4:$I$50,MATCH(SUBSTITUTE(SUBSTITUTE('Model 11'!$D14,"_pre",""),"_post",""),'Vendor Level Info'!$F$4:$F$50,0)),"-")</f>
        <v>-</v>
      </c>
      <c r="U14" s="375">
        <f t="shared" si="5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11'!$D14,'Vendor Level Info'!$M$4:$M$300,0)),"-")</f>
        <v>-</v>
      </c>
    </row>
    <row r="15" spans="2:29" x14ac:dyDescent="0.35">
      <c r="B15" s="341">
        <f>IFERROR(INDEX(Controls!$L$4:$L$100,MATCH('Model 11'!$D15,Controls!$J$4:$J$100,0)),"-")</f>
        <v>34</v>
      </c>
      <c r="C15" s="365" t="str">
        <f>IFERROR(INDEX(Controls!$F$4:$F210,MATCH('Model 11'!$E15,Controls!$G$4:$G$200,0)),"-")</f>
        <v>No Ad &amp; Tf</v>
      </c>
      <c r="D15" s="342" t="str">
        <f>IFERROR(INDEX(Controls!$H$4:$H$200,MATCH('Model 11'!$E15,Controls!$G$4:$G$200,0)),"-")</f>
        <v>T17</v>
      </c>
      <c r="E15" s="11" t="s">
        <v>49</v>
      </c>
      <c r="F15" s="12"/>
      <c r="G15" s="13">
        <f>IFERROR(INDEX('Raw Ridge Model 11'!$B$2:$BS$300,MATCH('Model 11'!$G$2,'Raw Ridge Model 11'!$A$2:$A$300,0),MATCH('Model 11'!$E15,'Raw Ridge Model 11'!$B$1:$BS$1,0)),"-")</f>
        <v>0.39975478639332362</v>
      </c>
      <c r="H15" s="13">
        <f>IFERROR(INDEX('Raw Ridge Model 11'!$B$2:$BS$300,MATCH('Model 11'!$H$2,'Raw Ridge Model 11'!$A$2:$A$300,0),MATCH('Model 11'!$E15,'Raw Ridge Model 11'!$B$1:$BS$1,0)),"-")</f>
        <v>0.72799770001832786</v>
      </c>
      <c r="I15" s="13">
        <f t="shared" si="0"/>
        <v>0.54911545240219783</v>
      </c>
      <c r="J15" s="23">
        <f t="shared" si="1"/>
        <v>0.34308486956226814</v>
      </c>
      <c r="K15" s="13">
        <f>IFERROR(INDEX('Raw Ridge Model 11'!$B$2:$BS$300,MATCH('Model 11'!$K$2,'Raw Ridge Model 11'!$A$2:$A$300,0),MATCH('Model 11'!$E15,'Raw Ridge Model 11'!$B$1:$BS$1,0)),"-")</f>
        <v>0.67496240040971744</v>
      </c>
      <c r="L15" s="25">
        <f>INDEX(Controls!$X$3:$X$200,MATCH('Model 11'!$E15,Controls!$W$3:$W$200,0))</f>
        <v>210</v>
      </c>
      <c r="M15" s="25">
        <v>493920.30199999973</v>
      </c>
      <c r="N15" s="25">
        <f>INDEX(Controls!$AA$3:$AA$200,MATCH('Model 11'!$E15,Controls!$Z$3:$Z$200,0))</f>
        <v>0</v>
      </c>
      <c r="O15" s="25">
        <v>253584.23500000039</v>
      </c>
      <c r="P15" s="14">
        <f t="shared" si="2"/>
        <v>1.6996366580331013E-4</v>
      </c>
      <c r="Q15" s="5">
        <f t="shared" si="3"/>
        <v>0</v>
      </c>
      <c r="R15" s="62">
        <f t="shared" si="4"/>
        <v>0</v>
      </c>
      <c r="S15" s="27">
        <f>IFERROR($Q15*$O15*Controls!$C$5,"-")</f>
        <v>0</v>
      </c>
      <c r="T15" s="27" t="str">
        <f>IFERROR(INDEX('Vendor Level Info'!$I$4:$I$50,MATCH(SUBSTITUTE(SUBSTITUTE('Model 11'!$D15,"_pre",""),"_post",""),'Vendor Level Info'!$F$4:$F$50,0)),"-")</f>
        <v>-</v>
      </c>
      <c r="U15" s="375">
        <f t="shared" si="5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6"/>
        <v>-</v>
      </c>
      <c r="Y15" s="77" t="str">
        <f>IFERROR(R15/INDEX('Vendor Level Info'!$N$4:$N$300,MATCH('Model 11'!$D15,'Vendor Level Info'!$M$4:$M$300,0)),"-")</f>
        <v>-</v>
      </c>
    </row>
    <row r="16" spans="2:29" x14ac:dyDescent="0.35">
      <c r="B16" s="341">
        <f>IFERROR(INDEX(Controls!$L$4:$L$100,MATCH('Model 11'!$D16,Controls!$J$4:$J$100,0)),"-")</f>
        <v>35</v>
      </c>
      <c r="C16" s="365" t="str">
        <f>IFERROR(INDEX(Controls!$F$4:$F211,MATCH('Model 11'!$E16,Controls!$G$4:$G$200,0)),"-")</f>
        <v>No Ad &amp; Tf</v>
      </c>
      <c r="D16" s="342" t="str">
        <f>IFERROR(INDEX(Controls!$H$4:$H$200,MATCH('Model 11'!$E16,Controls!$G$4:$G$200,0)),"-")</f>
        <v>T18</v>
      </c>
      <c r="E16" s="11" t="s">
        <v>50</v>
      </c>
      <c r="F16" s="12"/>
      <c r="G16" s="13">
        <f>IFERROR(INDEX('Raw Ridge Model 11'!$B$2:$BS$300,MATCH('Model 11'!$G$2,'Raw Ridge Model 11'!$A$2:$A$300,0),MATCH('Model 11'!$E16,'Raw Ridge Model 11'!$B$1:$BS$1,0)),"-")</f>
        <v>0.71623047623274805</v>
      </c>
      <c r="H16" s="13">
        <f>IFERROR(INDEX('Raw Ridge Model 11'!$B$2:$BS$300,MATCH('Model 11'!$H$2,'Raw Ridge Model 11'!$A$2:$A$300,0),MATCH('Model 11'!$E16,'Raw Ridge Model 11'!$B$1:$BS$1,0)),"-")</f>
        <v>0.72916116082133708</v>
      </c>
      <c r="I16" s="13">
        <f t="shared" si="0"/>
        <v>0.98226635580257216</v>
      </c>
      <c r="J16" s="23">
        <f t="shared" si="1"/>
        <v>0.24623688189031473</v>
      </c>
      <c r="K16" s="13">
        <f>IFERROR(INDEX('Raw Ridge Model 11'!$B$2:$BS$300,MATCH('Model 11'!$K$2,'Raw Ridge Model 11'!$A$2:$A$300,0),MATCH('Model 11'!$E16,'Raw Ridge Model 11'!$B$1:$BS$1,0)),"-")</f>
        <v>0.67712152758796784</v>
      </c>
      <c r="L16" s="25">
        <f>INDEX(Controls!$X$3:$X$200,MATCH('Model 11'!$E16,Controls!$W$3:$W$200,0))</f>
        <v>210</v>
      </c>
      <c r="M16" s="25">
        <v>493920.30199999973</v>
      </c>
      <c r="N16" s="25">
        <f>INDEX(Controls!$AA$3:$AA$200,MATCH('Model 11'!$E16,Controls!$Z$3:$Z$200,0))</f>
        <v>0</v>
      </c>
      <c r="O16" s="25">
        <v>253584.23500000039</v>
      </c>
      <c r="P16" s="14">
        <f t="shared" si="2"/>
        <v>3.0451957410909821E-4</v>
      </c>
      <c r="Q16" s="5">
        <f t="shared" si="3"/>
        <v>0</v>
      </c>
      <c r="R16" s="62">
        <f t="shared" si="4"/>
        <v>0</v>
      </c>
      <c r="S16" s="27">
        <f>IFERROR($Q16*$O16*Controls!$C$5,"-")</f>
        <v>0</v>
      </c>
      <c r="T16" s="27" t="str">
        <f>IFERROR(INDEX('Vendor Level Info'!$I$4:$I$50,MATCH(SUBSTITUTE(SUBSTITUTE('Model 11'!$D16,"_pre",""),"_post",""),'Vendor Level Info'!$F$4:$F$50,0)),"-")</f>
        <v>-</v>
      </c>
      <c r="U16" s="375">
        <f t="shared" si="5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11'!$D16,'Vendor Level Info'!$M$4:$M$300,0)),"-")</f>
        <v>-</v>
      </c>
    </row>
    <row r="17" spans="2:25" x14ac:dyDescent="0.35">
      <c r="B17" s="341">
        <f>IFERROR(INDEX(Controls!$L$4:$L$100,MATCH('Model 11'!$D17,Controls!$J$4:$J$100,0)),"-")</f>
        <v>36</v>
      </c>
      <c r="C17" s="365" t="str">
        <f>IFERROR(INDEX(Controls!$F$4:$F212,MATCH('Model 11'!$E17,Controls!$G$4:$G$200,0)),"-")</f>
        <v>No Ad &amp; Tf</v>
      </c>
      <c r="D17" s="342" t="str">
        <f>IFERROR(INDEX(Controls!$H$4:$H$200,MATCH('Model 11'!$E17,Controls!$G$4:$G$200,0)),"-")</f>
        <v>T19</v>
      </c>
      <c r="E17" s="11" t="s">
        <v>51</v>
      </c>
      <c r="F17" s="12"/>
      <c r="G17" s="13">
        <f>IFERROR(INDEX('Raw Ridge Model 11'!$B$2:$BS$300,MATCH('Model 11'!$G$2,'Raw Ridge Model 11'!$A$2:$A$300,0),MATCH('Model 11'!$E17,'Raw Ridge Model 11'!$B$1:$BS$1,0)),"-")</f>
        <v>0.60462284004337352</v>
      </c>
      <c r="H17" s="13">
        <f>IFERROR(INDEX('Raw Ridge Model 11'!$B$2:$BS$300,MATCH('Model 11'!$H$2,'Raw Ridge Model 11'!$A$2:$A$300,0),MATCH('Model 11'!$E17,'Raw Ridge Model 11'!$B$1:$BS$1,0)),"-")</f>
        <v>0.72877592987319406</v>
      </c>
      <c r="I17" s="13">
        <f t="shared" si="0"/>
        <v>0.82964161583736307</v>
      </c>
      <c r="J17" s="23">
        <f t="shared" si="1"/>
        <v>0.28275187766973831</v>
      </c>
      <c r="K17" s="13">
        <f>IFERROR(INDEX('Raw Ridge Model 11'!$B$2:$BS$300,MATCH('Model 11'!$K$2,'Raw Ridge Model 11'!$A$2:$A$300,0),MATCH('Model 11'!$E17,'Raw Ridge Model 11'!$B$1:$BS$1,0)),"-")</f>
        <v>0.67640624192453169</v>
      </c>
      <c r="L17" s="25">
        <f>INDEX(Controls!$X$3:$X$200,MATCH('Model 11'!$E17,Controls!$W$3:$W$200,0))</f>
        <v>210</v>
      </c>
      <c r="M17" s="25">
        <v>493920.30199999973</v>
      </c>
      <c r="N17" s="25">
        <f>INDEX(Controls!$AA$3:$AA$200,MATCH('Model 11'!$E17,Controls!$Z$3:$Z$200,0))</f>
        <v>0</v>
      </c>
      <c r="O17" s="25">
        <v>253584.23500000039</v>
      </c>
      <c r="P17" s="14">
        <f t="shared" si="2"/>
        <v>2.5706737685204223E-4</v>
      </c>
      <c r="Q17" s="5">
        <f t="shared" si="3"/>
        <v>0</v>
      </c>
      <c r="R17" s="62">
        <f t="shared" si="4"/>
        <v>0</v>
      </c>
      <c r="S17" s="27">
        <f>IFERROR($Q17*$O17*Controls!$C$5,"-")</f>
        <v>0</v>
      </c>
      <c r="T17" s="27" t="str">
        <f>IFERROR(INDEX('Vendor Level Info'!$I$4:$I$50,MATCH(SUBSTITUTE(SUBSTITUTE('Model 11'!$D17,"_pre",""),"_post",""),'Vendor Level Info'!$F$4:$F$50,0)),"-")</f>
        <v>-</v>
      </c>
      <c r="U17" s="375">
        <f t="shared" si="5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11'!$D17,'Vendor Level Info'!$M$4:$M$300,0)),"-")</f>
        <v>-</v>
      </c>
    </row>
    <row r="18" spans="2:25" x14ac:dyDescent="0.35">
      <c r="B18" s="341">
        <f>IFERROR(INDEX(Controls!$L$4:$L$100,MATCH('Model 11'!$D18,Controls!$J$4:$J$100,0)),"-")</f>
        <v>19</v>
      </c>
      <c r="C18" s="365" t="str">
        <f>IFERROR(INDEX(Controls!$F$4:$F213,MATCH('Model 11'!$E18,Controls!$G$4:$G$200,0)),"-")</f>
        <v>No Ad &amp; Tf</v>
      </c>
      <c r="D18" s="342" t="str">
        <f>IFERROR(INDEX(Controls!$H$4:$H$200,MATCH('Model 11'!$E18,Controls!$G$4:$G$200,0)),"-")</f>
        <v>T2</v>
      </c>
      <c r="E18" s="11" t="s">
        <v>34</v>
      </c>
      <c r="F18" s="12"/>
      <c r="G18" s="13">
        <f>IFERROR(INDEX('Raw Ridge Model 11'!$B$2:$BS$300,MATCH('Model 11'!$G$2,'Raw Ridge Model 11'!$A$2:$A$300,0),MATCH('Model 11'!$E18,'Raw Ridge Model 11'!$B$1:$BS$1,0)),"-")</f>
        <v>3.2889419996249583</v>
      </c>
      <c r="H18" s="13">
        <f>IFERROR(INDEX('Raw Ridge Model 11'!$B$2:$BS$300,MATCH('Model 11'!$H$2,'Raw Ridge Model 11'!$A$2:$A$300,0),MATCH('Model 11'!$E18,'Raw Ridge Model 11'!$B$1:$BS$1,0)),"-")</f>
        <v>0.71192385392923252</v>
      </c>
      <c r="I18" s="13">
        <f t="shared" si="0"/>
        <v>4.6197946331938606</v>
      </c>
      <c r="J18" s="23">
        <f t="shared" si="1"/>
        <v>9.4469235246018943E-6</v>
      </c>
      <c r="K18" s="13">
        <f>IFERROR(INDEX('Raw Ridge Model 11'!$B$2:$BS$300,MATCH('Model 11'!$K$2,'Raw Ridge Model 11'!$A$2:$A$300,0),MATCH('Model 11'!$E18,'Raw Ridge Model 11'!$B$1:$BS$1,0)),"-")</f>
        <v>0.64548574500869405</v>
      </c>
      <c r="L18" s="25">
        <f>INDEX(Controls!$X$3:$X$200,MATCH('Model 11'!$E18,Controls!$W$3:$W$200,0))</f>
        <v>210</v>
      </c>
      <c r="M18" s="25">
        <v>493920.30199999973</v>
      </c>
      <c r="N18" s="25">
        <f>INDEX(Controls!$AA$3:$AA$200,MATCH('Model 11'!$E18,Controls!$Z$3:$Z$200,0))</f>
        <v>210</v>
      </c>
      <c r="O18" s="25">
        <v>253584.23500000039</v>
      </c>
      <c r="P18" s="14">
        <f t="shared" si="2"/>
        <v>1.3983588387124885E-3</v>
      </c>
      <c r="Q18" s="5">
        <f t="shared" si="3"/>
        <v>2.7236622967561062E-3</v>
      </c>
      <c r="R18" s="62">
        <f t="shared" si="4"/>
        <v>690.67781992124128</v>
      </c>
      <c r="S18" s="27">
        <f>IFERROR($Q18*$O18*Controls!$C$5,"-")</f>
        <v>429601.60399101209</v>
      </c>
      <c r="T18" s="27" t="str">
        <f>IFERROR(INDEX('Vendor Level Info'!$I$4:$I$50,MATCH(SUBSTITUTE(SUBSTITUTE('Model 11'!$D18,"_pre",""),"_post",""),'Vendor Level Info'!$F$4:$F$50,0)),"-")</f>
        <v>-</v>
      </c>
      <c r="U18" s="375">
        <f t="shared" si="5"/>
        <v>0</v>
      </c>
      <c r="V18" s="27">
        <f>IFERROR($Q18*$O18*Controls!$C$4,"-")</f>
        <v>364677.88891841541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11'!$D18,'Vendor Level Info'!$M$4:$M$300,0)),"-")</f>
        <v>-</v>
      </c>
    </row>
    <row r="19" spans="2:25" x14ac:dyDescent="0.35">
      <c r="B19" s="341">
        <f>IFERROR(INDEX(Controls!$L$4:$L$100,MATCH('Model 11'!$D19,Controls!$J$4:$J$100,0)),"-")</f>
        <v>37</v>
      </c>
      <c r="C19" s="365" t="str">
        <f>IFERROR(INDEX(Controls!$F$4:$F214,MATCH('Model 11'!$E19,Controls!$G$4:$G$200,0)),"-")</f>
        <v>No Ad &amp; Tf</v>
      </c>
      <c r="D19" s="342" t="str">
        <f>IFERROR(INDEX(Controls!$H$4:$H$200,MATCH('Model 11'!$E19,Controls!$G$4:$G$200,0)),"-")</f>
        <v>T20</v>
      </c>
      <c r="E19" s="11" t="s">
        <v>52</v>
      </c>
      <c r="F19" s="12"/>
      <c r="G19" s="13">
        <f>IFERROR(INDEX('Raw Ridge Model 11'!$B$2:$BS$300,MATCH('Model 11'!$G$2,'Raw Ridge Model 11'!$A$2:$A$300,0),MATCH('Model 11'!$E19,'Raw Ridge Model 11'!$B$1:$BS$1,0)),"-")</f>
        <v>1.5572596261687781</v>
      </c>
      <c r="H19" s="13">
        <f>IFERROR(INDEX('Raw Ridge Model 11'!$B$2:$BS$300,MATCH('Model 11'!$H$2,'Raw Ridge Model 11'!$A$2:$A$300,0),MATCH('Model 11'!$E19,'Raw Ridge Model 11'!$B$1:$BS$1,0)),"-")</f>
        <v>0.73125052653766409</v>
      </c>
      <c r="I19" s="13">
        <f t="shared" si="0"/>
        <v>2.1295842801537721</v>
      </c>
      <c r="J19" s="23">
        <f t="shared" si="1"/>
        <v>4.1337596995713204E-2</v>
      </c>
      <c r="K19" s="13">
        <f>IFERROR(INDEX('Raw Ridge Model 11'!$B$2:$BS$300,MATCH('Model 11'!$K$2,'Raw Ridge Model 11'!$A$2:$A$300,0),MATCH('Model 11'!$E19,'Raw Ridge Model 11'!$B$1:$BS$1,0)),"-")</f>
        <v>0.68100758605335077</v>
      </c>
      <c r="L19" s="25">
        <f>INDEX(Controls!$X$3:$X$200,MATCH('Model 11'!$E19,Controls!$W$3:$W$200,0))</f>
        <v>210</v>
      </c>
      <c r="M19" s="25">
        <v>493920.30199999973</v>
      </c>
      <c r="N19" s="25">
        <f>INDEX(Controls!$AA$3:$AA$200,MATCH('Model 11'!$E19,Controls!$Z$3:$Z$200,0))</f>
        <v>0</v>
      </c>
      <c r="O19" s="25">
        <v>253584.23500000039</v>
      </c>
      <c r="P19" s="14">
        <f t="shared" si="2"/>
        <v>6.6209977636319875E-4</v>
      </c>
      <c r="Q19" s="5">
        <f t="shared" si="3"/>
        <v>0</v>
      </c>
      <c r="R19" s="62">
        <f t="shared" si="4"/>
        <v>0</v>
      </c>
      <c r="S19" s="27">
        <f>IFERROR($Q19*$O19*Controls!$C$5,"-")</f>
        <v>0</v>
      </c>
      <c r="T19" s="27" t="str">
        <f>IFERROR(INDEX('Vendor Level Info'!$I$4:$I$50,MATCH(SUBSTITUTE(SUBSTITUTE('Model 11'!$D19,"_pre",""),"_post",""),'Vendor Level Info'!$F$4:$F$50,0)),"-")</f>
        <v>-</v>
      </c>
      <c r="U19" s="375">
        <f t="shared" si="5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11'!$D19,'Vendor Level Info'!$M$4:$M$300,0)),"-")</f>
        <v>-</v>
      </c>
    </row>
    <row r="20" spans="2:25" x14ac:dyDescent="0.35">
      <c r="B20" s="341">
        <f>IFERROR(INDEX(Controls!$L$4:$L$100,MATCH('Model 11'!$D20,Controls!$J$4:$J$100,0)),"-")</f>
        <v>38</v>
      </c>
      <c r="C20" s="365" t="str">
        <f>IFERROR(INDEX(Controls!$F$4:$F215,MATCH('Model 11'!$E20,Controls!$G$4:$G$200,0)),"-")</f>
        <v>No Ad &amp; Tf</v>
      </c>
      <c r="D20" s="342" t="str">
        <f>IFERROR(INDEX(Controls!$H$4:$H$200,MATCH('Model 11'!$E20,Controls!$G$4:$G$200,0)),"-")</f>
        <v>T21</v>
      </c>
      <c r="E20" s="11" t="s">
        <v>53</v>
      </c>
      <c r="F20" s="12"/>
      <c r="G20" s="13">
        <f>IFERROR(INDEX('Raw Ridge Model 11'!$B$2:$BS$300,MATCH('Model 11'!$G$2,'Raw Ridge Model 11'!$A$2:$A$300,0),MATCH('Model 11'!$E20,'Raw Ridge Model 11'!$B$1:$BS$1,0)),"-")</f>
        <v>-5.1029121785641758</v>
      </c>
      <c r="H20" s="13">
        <f>IFERROR(INDEX('Raw Ridge Model 11'!$B$2:$BS$300,MATCH('Model 11'!$H$2,'Raw Ridge Model 11'!$A$2:$A$300,0),MATCH('Model 11'!$E20,'Raw Ridge Model 11'!$B$1:$BS$1,0)),"-")</f>
        <v>0.73223688948854293</v>
      </c>
      <c r="I20" s="13">
        <f t="shared" si="0"/>
        <v>-6.9689362169782072</v>
      </c>
      <c r="J20" s="23">
        <f t="shared" si="1"/>
        <v>1.2685415717939554E-11</v>
      </c>
      <c r="K20" s="13">
        <f>IFERROR(INDEX('Raw Ridge Model 11'!$B$2:$BS$300,MATCH('Model 11'!$K$2,'Raw Ridge Model 11'!$A$2:$A$300,0),MATCH('Model 11'!$E20,'Raw Ridge Model 11'!$B$1:$BS$1,0)),"-")</f>
        <v>0.68284600848221322</v>
      </c>
      <c r="L20" s="25">
        <f>INDEX(Controls!$X$3:$X$200,MATCH('Model 11'!$E20,Controls!$W$3:$W$200,0))</f>
        <v>210</v>
      </c>
      <c r="M20" s="25">
        <v>493920.30199999973</v>
      </c>
      <c r="N20" s="25">
        <f>INDEX(Controls!$AA$3:$AA$200,MATCH('Model 11'!$E20,Controls!$Z$3:$Z$200,0))</f>
        <v>0</v>
      </c>
      <c r="O20" s="25">
        <v>253584.23500000039</v>
      </c>
      <c r="P20" s="14">
        <f t="shared" si="2"/>
        <v>-2.1696041915249668E-3</v>
      </c>
      <c r="Q20" s="5">
        <f t="shared" si="3"/>
        <v>0</v>
      </c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11'!$D20,"_pre",""),"_post",""),'Vendor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11'!$D20,'Vendor Level Info'!$M$4:$M$300,0)),"-")</f>
        <v>-</v>
      </c>
    </row>
    <row r="21" spans="2:25" x14ac:dyDescent="0.35">
      <c r="B21" s="341">
        <f>IFERROR(INDEX(Controls!$L$4:$L$100,MATCH('Model 11'!$D21,Controls!$J$4:$J$100,0)),"-")</f>
        <v>39</v>
      </c>
      <c r="C21" s="365" t="str">
        <f>IFERROR(INDEX(Controls!$F$4:$F216,MATCH('Model 11'!$E21,Controls!$G$4:$G$200,0)),"-")</f>
        <v>No Ad &amp; Tf</v>
      </c>
      <c r="D21" s="342" t="str">
        <f>IFERROR(INDEX(Controls!$H$4:$H$200,MATCH('Model 11'!$E21,Controls!$G$4:$G$200,0)),"-")</f>
        <v>T22</v>
      </c>
      <c r="E21" s="11" t="s">
        <v>54</v>
      </c>
      <c r="F21" s="12"/>
      <c r="G21" s="13">
        <f>IFERROR(INDEX('Raw Ridge Model 11'!$B$2:$BS$300,MATCH('Model 11'!$G$2,'Raw Ridge Model 11'!$A$2:$A$300,0),MATCH('Model 11'!$E21,'Raw Ridge Model 11'!$B$1:$BS$1,0)),"-")</f>
        <v>-0.62686438457992022</v>
      </c>
      <c r="H21" s="13">
        <f>IFERROR(INDEX('Raw Ridge Model 11'!$B$2:$BS$300,MATCH('Model 11'!$H$2,'Raw Ridge Model 11'!$A$2:$A$300,0),MATCH('Model 11'!$E21,'Raw Ridge Model 11'!$B$1:$BS$1,0)),"-")</f>
        <v>0.75280350042208655</v>
      </c>
      <c r="I21" s="13">
        <f t="shared" si="0"/>
        <v>-0.83270652199205508</v>
      </c>
      <c r="J21" s="23">
        <f t="shared" si="1"/>
        <v>0.28203244822864543</v>
      </c>
      <c r="K21" s="13">
        <f>IFERROR(INDEX('Raw Ridge Model 11'!$B$2:$BS$300,MATCH('Model 11'!$K$2,'Raw Ridge Model 11'!$A$2:$A$300,0),MATCH('Model 11'!$E21,'Raw Ridge Model 11'!$B$1:$BS$1,0)),"-")</f>
        <v>0.7217434077023489</v>
      </c>
      <c r="L21" s="25">
        <f>INDEX(Controls!$X$3:$X$200,MATCH('Model 11'!$E21,Controls!$W$3:$W$200,0))</f>
        <v>210</v>
      </c>
      <c r="M21" s="25">
        <v>493920.30199999973</v>
      </c>
      <c r="N21" s="25">
        <f>INDEX(Controls!$AA$3:$AA$200,MATCH('Model 11'!$E21,Controls!$Z$3:$Z$200,0))</f>
        <v>0</v>
      </c>
      <c r="O21" s="25">
        <v>253584.23500000039</v>
      </c>
      <c r="P21" s="14">
        <f t="shared" si="2"/>
        <v>-2.6652381007368132E-4</v>
      </c>
      <c r="Q21" s="5">
        <f t="shared" si="3"/>
        <v>0</v>
      </c>
      <c r="R21" s="62">
        <f t="shared" si="4"/>
        <v>0</v>
      </c>
      <c r="S21" s="27">
        <f>IFERROR($Q21*$O21*Controls!$C$5,"-")</f>
        <v>0</v>
      </c>
      <c r="T21" s="27" t="str">
        <f>IFERROR(INDEX('Vendor Level Info'!$I$4:$I$50,MATCH(SUBSTITUTE(SUBSTITUTE('Model 11'!$D21,"_pre",""),"_post",""),'Vendor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11'!$D21,'Vendor Level Info'!$M$4:$M$300,0)),"-")</f>
        <v>-</v>
      </c>
    </row>
    <row r="22" spans="2:25" x14ac:dyDescent="0.35">
      <c r="B22" s="341">
        <f>IFERROR(INDEX(Controls!$L$4:$L$100,MATCH('Model 11'!$D22,Controls!$J$4:$J$100,0)),"-")</f>
        <v>40</v>
      </c>
      <c r="C22" s="365" t="str">
        <f>IFERROR(INDEX(Controls!$F$4:$F217,MATCH('Model 11'!$E22,Controls!$G$4:$G$200,0)),"-")</f>
        <v>No Ad &amp; Tf</v>
      </c>
      <c r="D22" s="342" t="str">
        <f>IFERROR(INDEX(Controls!$H$4:$H$200,MATCH('Model 11'!$E22,Controls!$G$4:$G$200,0)),"-")</f>
        <v>T23</v>
      </c>
      <c r="E22" s="11" t="s">
        <v>55</v>
      </c>
      <c r="F22" s="12">
        <v>0</v>
      </c>
      <c r="G22" s="13">
        <f>IFERROR(INDEX('Raw Ridge Model 11'!$B$2:$BS$300,MATCH('Model 11'!$G$2,'Raw Ridge Model 11'!$A$2:$A$300,0),MATCH('Model 11'!$E22,'Raw Ridge Model 11'!$B$1:$BS$1,0)),"-")</f>
        <v>2.8260170621256195</v>
      </c>
      <c r="H22" s="13">
        <f>IFERROR(INDEX('Raw Ridge Model 11'!$B$2:$BS$300,MATCH('Model 11'!$H$2,'Raw Ridge Model 11'!$A$2:$A$300,0),MATCH('Model 11'!$E22,'Raw Ridge Model 11'!$B$1:$BS$1,0)),"-")</f>
        <v>0.79257196745277125</v>
      </c>
      <c r="I22" s="13">
        <f t="shared" si="0"/>
        <v>3.5656283317817694</v>
      </c>
      <c r="J22" s="23">
        <f t="shared" si="1"/>
        <v>6.967414146015938E-4</v>
      </c>
      <c r="K22" s="13">
        <f>IFERROR(INDEX('Raw Ridge Model 11'!$B$2:$BS$300,MATCH('Model 11'!$K$2,'Raw Ridge Model 11'!$A$2:$A$300,0),MATCH('Model 11'!$E22,'Raw Ridge Model 11'!$B$1:$BS$1,0)),"-")</f>
        <v>0.80001288441791207</v>
      </c>
      <c r="L22" s="25">
        <f>INDEX(Controls!$X$3:$X$200,MATCH('Model 11'!$E22,Controls!$W$3:$W$200,0))</f>
        <v>210</v>
      </c>
      <c r="M22" s="25">
        <v>493920.30199999973</v>
      </c>
      <c r="N22" s="25">
        <f>INDEX(Controls!$AA$3:$AA$200,MATCH('Model 11'!$E22,Controls!$Z$3:$Z$200,0))</f>
        <v>0</v>
      </c>
      <c r="O22" s="25">
        <v>253584.23500000039</v>
      </c>
      <c r="P22" s="14">
        <f t="shared" si="2"/>
        <v>1.2015371318880924E-3</v>
      </c>
      <c r="Q22" s="5">
        <f t="shared" si="3"/>
        <v>0</v>
      </c>
      <c r="R22" s="62">
        <f t="shared" si="4"/>
        <v>0</v>
      </c>
      <c r="S22" s="27">
        <f>IFERROR($Q22*$O22*Controls!$C$5,"-")</f>
        <v>0</v>
      </c>
      <c r="T22" s="27" t="str">
        <f>IFERROR(INDEX('Vendor Level Info'!$I$4:$I$50,MATCH(SUBSTITUTE(SUBSTITUTE('Model 11'!$D22,"_pre",""),"_post",""),'Vendor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11'!$D22,'Vendor Level Info'!$M$4:$M$300,0)),"-")</f>
        <v>-</v>
      </c>
    </row>
    <row r="23" spans="2:25" x14ac:dyDescent="0.35">
      <c r="B23" s="341">
        <f>IFERROR(INDEX(Controls!$L$4:$L$100,MATCH('Model 11'!$D23,Controls!$J$4:$J$100,0)),"-")</f>
        <v>20</v>
      </c>
      <c r="C23" s="365" t="str">
        <f>IFERROR(INDEX(Controls!$F$4:$F218,MATCH('Model 11'!$E23,Controls!$G$4:$G$200,0)),"-")</f>
        <v>No Ad &amp; Tf</v>
      </c>
      <c r="D23" s="342" t="str">
        <f>IFERROR(INDEX(Controls!$H$4:$H$200,MATCH('Model 11'!$E23,Controls!$G$4:$G$200,0)),"-")</f>
        <v>T3</v>
      </c>
      <c r="E23" s="11" t="s">
        <v>35</v>
      </c>
      <c r="F23" s="12"/>
      <c r="G23" s="13">
        <f>IFERROR(INDEX('Raw Ridge Model 11'!$B$2:$BS$300,MATCH('Model 11'!$G$2,'Raw Ridge Model 11'!$A$2:$A$300,0),MATCH('Model 11'!$E23,'Raw Ridge Model 11'!$B$1:$BS$1,0)),"-")</f>
        <v>2.5501438500640328</v>
      </c>
      <c r="H23" s="13">
        <f>IFERROR(INDEX('Raw Ridge Model 11'!$B$2:$BS$300,MATCH('Model 11'!$H$2,'Raw Ridge Model 11'!$A$2:$A$300,0),MATCH('Model 11'!$E23,'Raw Ridge Model 11'!$B$1:$BS$1,0)),"-")</f>
        <v>0.70015597445191358</v>
      </c>
      <c r="I23" s="13">
        <f t="shared" si="0"/>
        <v>3.6422510742128584</v>
      </c>
      <c r="J23" s="23">
        <f t="shared" si="1"/>
        <v>5.2896689020645582E-4</v>
      </c>
      <c r="K23" s="13">
        <f>IFERROR(INDEX('Raw Ridge Model 11'!$B$2:$BS$300,MATCH('Model 11'!$K$2,'Raw Ridge Model 11'!$A$2:$A$300,0),MATCH('Model 11'!$E23,'Raw Ridge Model 11'!$B$1:$BS$1,0)),"-")</f>
        <v>0.62432275498882706</v>
      </c>
      <c r="L23" s="25">
        <f>INDEX(Controls!$X$3:$X$200,MATCH('Model 11'!$E23,Controls!$W$3:$W$200,0))</f>
        <v>210</v>
      </c>
      <c r="M23" s="25">
        <v>493920.30199999973</v>
      </c>
      <c r="N23" s="25">
        <f>INDEX(Controls!$AA$3:$AA$200,MATCH('Model 11'!$E23,Controls!$Z$3:$Z$200,0))</f>
        <v>210</v>
      </c>
      <c r="O23" s="25">
        <v>253584.23500000039</v>
      </c>
      <c r="P23" s="14">
        <f t="shared" si="2"/>
        <v>1.0842441712660095E-3</v>
      </c>
      <c r="Q23" s="5">
        <f t="shared" si="3"/>
        <v>2.1118434610631295E-3</v>
      </c>
      <c r="R23" s="62">
        <f t="shared" si="4"/>
        <v>535.53020851344684</v>
      </c>
      <c r="S23" s="27">
        <f>IFERROR($Q23*$O23*Controls!$C$5,"-")</f>
        <v>333099.78969536396</v>
      </c>
      <c r="T23" s="27" t="str">
        <f>IFERROR(INDEX('Vendor Level Info'!$I$4:$I$50,MATCH(SUBSTITUTE(SUBSTITUTE('Model 11'!$D23,"_pre",""),"_post",""),'Vendor Level Info'!$F$4:$F$50,0)),"-")</f>
        <v>-</v>
      </c>
      <c r="U23" s="375">
        <f t="shared" si="5"/>
        <v>0</v>
      </c>
      <c r="V23" s="27">
        <f>IFERROR($Q23*$O23*Controls!$C$4,"-")</f>
        <v>282759.95009509992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11'!$D23,'Vendor Level Info'!$M$4:$M$300,0)),"-")</f>
        <v>-</v>
      </c>
    </row>
    <row r="24" spans="2:25" x14ac:dyDescent="0.35">
      <c r="B24" s="341">
        <f>IFERROR(INDEX(Controls!$L$4:$L$100,MATCH('Model 11'!$D24,Controls!$J$4:$J$100,0)),"-")</f>
        <v>21</v>
      </c>
      <c r="C24" s="365" t="str">
        <f>IFERROR(INDEX(Controls!$F$4:$F219,MATCH('Model 11'!$E24,Controls!$G$4:$G$200,0)),"-")</f>
        <v>No Ad &amp; Tf</v>
      </c>
      <c r="D24" s="342" t="str">
        <f>IFERROR(INDEX(Controls!$H$4:$H$200,MATCH('Model 11'!$E24,Controls!$G$4:$G$200,0)),"-")</f>
        <v>T4</v>
      </c>
      <c r="E24" s="11" t="s">
        <v>36</v>
      </c>
      <c r="F24" s="12"/>
      <c r="G24" s="13">
        <f>IFERROR(INDEX('Raw Ridge Model 11'!$B$2:$BS$300,MATCH('Model 11'!$G$2,'Raw Ridge Model 11'!$A$2:$A$300,0),MATCH('Model 11'!$E24,'Raw Ridge Model 11'!$B$1:$BS$1,0)),"-")</f>
        <v>3.4896789147998981</v>
      </c>
      <c r="H24" s="13">
        <f>IFERROR(INDEX('Raw Ridge Model 11'!$B$2:$BS$300,MATCH('Model 11'!$H$2,'Raw Ridge Model 11'!$A$2:$A$300,0),MATCH('Model 11'!$E24,'Raw Ridge Model 11'!$B$1:$BS$1,0)),"-")</f>
        <v>0.70190410264654757</v>
      </c>
      <c r="I24" s="13">
        <f t="shared" si="0"/>
        <v>4.9717317531582639</v>
      </c>
      <c r="J24" s="23">
        <f t="shared" si="1"/>
        <v>1.7598454463319357E-6</v>
      </c>
      <c r="K24" s="13">
        <f>IFERROR(INDEX('Raw Ridge Model 11'!$B$2:$BS$300,MATCH('Model 11'!$K$2,'Raw Ridge Model 11'!$A$2:$A$300,0),MATCH('Model 11'!$E24,'Raw Ridge Model 11'!$B$1:$BS$1,0)),"-")</f>
        <v>0.62744422715472836</v>
      </c>
      <c r="L24" s="25">
        <f>INDEX(Controls!$X$3:$X$200,MATCH('Model 11'!$E24,Controls!$W$3:$W$200,0))</f>
        <v>210</v>
      </c>
      <c r="M24" s="25">
        <v>493920.30199999973</v>
      </c>
      <c r="N24" s="25">
        <f>INDEX(Controls!$AA$3:$AA$200,MATCH('Model 11'!$E24,Controls!$Z$3:$Z$200,0))</f>
        <v>210</v>
      </c>
      <c r="O24" s="25">
        <v>253584.23500000039</v>
      </c>
      <c r="P24" s="14">
        <f t="shared" si="2"/>
        <v>1.4837061144086744E-3</v>
      </c>
      <c r="Q24" s="5">
        <f t="shared" si="3"/>
        <v>2.8898979942817721E-3</v>
      </c>
      <c r="R24" s="62">
        <f t="shared" si="4"/>
        <v>732.83257210797865</v>
      </c>
      <c r="S24" s="27">
        <f>IFERROR($Q24*$O24*Controls!$C$5,"-")</f>
        <v>455821.85985116271</v>
      </c>
      <c r="T24" s="27" t="str">
        <f>IFERROR(INDEX('Vendor Level Info'!$I$4:$I$50,MATCH(SUBSTITUTE(SUBSTITUTE('Model 11'!$D24,"_pre",""),"_post",""),'Vendor Level Info'!$F$4:$F$50,0)),"-")</f>
        <v>-</v>
      </c>
      <c r="U24" s="375">
        <f t="shared" si="5"/>
        <v>0</v>
      </c>
      <c r="V24" s="27">
        <f>IFERROR($Q24*$O24*Controls!$C$4,"-")</f>
        <v>386935.59807301272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11'!$D24,'Vendor Level Info'!$M$4:$M$300,0)),"-")</f>
        <v>-</v>
      </c>
    </row>
    <row r="25" spans="2:25" x14ac:dyDescent="0.35">
      <c r="B25" s="341">
        <f>IFERROR(INDEX(Controls!$L$4:$L$100,MATCH('Model 11'!$D25,Controls!$J$4:$J$100,0)),"-")</f>
        <v>22</v>
      </c>
      <c r="C25" s="365" t="str">
        <f>IFERROR(INDEX(Controls!$F$4:$F220,MATCH('Model 11'!$E25,Controls!$G$4:$G$200,0)),"-")</f>
        <v>No Ad &amp; Tf</v>
      </c>
      <c r="D25" s="342" t="str">
        <f>IFERROR(INDEX(Controls!$H$4:$H$200,MATCH('Model 11'!$E25,Controls!$G$4:$G$200,0)),"-")</f>
        <v>T5</v>
      </c>
      <c r="E25" s="11" t="s">
        <v>37</v>
      </c>
      <c r="F25" s="12"/>
      <c r="G25" s="13">
        <f>IFERROR(INDEX('Raw Ridge Model 11'!$B$2:$BS$300,MATCH('Model 11'!$G$2,'Raw Ridge Model 11'!$A$2:$A$300,0),MATCH('Model 11'!$E25,'Raw Ridge Model 11'!$B$1:$BS$1,0)),"-")</f>
        <v>2.3306723472412485</v>
      </c>
      <c r="H25" s="13">
        <f>IFERROR(INDEX('Raw Ridge Model 11'!$B$2:$BS$300,MATCH('Model 11'!$H$2,'Raw Ridge Model 11'!$A$2:$A$300,0),MATCH('Model 11'!$E25,'Raw Ridge Model 11'!$B$1:$BS$1,0)),"-")</f>
        <v>0.705478922486106</v>
      </c>
      <c r="I25" s="13">
        <f t="shared" si="0"/>
        <v>3.3036739624026823</v>
      </c>
      <c r="J25" s="23">
        <f t="shared" si="1"/>
        <v>1.709934375369737E-3</v>
      </c>
      <c r="K25" s="13">
        <f>IFERROR(INDEX('Raw Ridge Model 11'!$B$2:$BS$300,MATCH('Model 11'!$K$2,'Raw Ridge Model 11'!$A$2:$A$300,0),MATCH('Model 11'!$E25,'Raw Ridge Model 11'!$B$1:$BS$1,0)),"-")</f>
        <v>0.63385168908063794</v>
      </c>
      <c r="L25" s="25">
        <f>INDEX(Controls!$X$3:$X$200,MATCH('Model 11'!$E25,Controls!$W$3:$W$200,0))</f>
        <v>210</v>
      </c>
      <c r="M25" s="25">
        <v>493920.30199999973</v>
      </c>
      <c r="N25" s="25">
        <f>INDEX(Controls!$AA$3:$AA$200,MATCH('Model 11'!$E25,Controls!$Z$3:$Z$200,0))</f>
        <v>210</v>
      </c>
      <c r="O25" s="25">
        <v>253584.23500000039</v>
      </c>
      <c r="P25" s="14">
        <f t="shared" si="2"/>
        <v>9.9093151453544096E-4</v>
      </c>
      <c r="Q25" s="5">
        <f t="shared" si="3"/>
        <v>1.9300931421098058E-3</v>
      </c>
      <c r="R25" s="62">
        <f t="shared" si="4"/>
        <v>489.44119292066216</v>
      </c>
      <c r="S25" s="27">
        <f>IFERROR($Q25*$O25*Controls!$C$5,"-")</f>
        <v>304432.42199665186</v>
      </c>
      <c r="T25" s="27" t="str">
        <f>IFERROR(INDEX('Vendor Level Info'!$I$4:$I$50,MATCH(SUBSTITUTE(SUBSTITUTE('Model 11'!$D25,"_pre",""),"_post",""),'Vendor Level Info'!$F$4:$F$50,0)),"-")</f>
        <v>-</v>
      </c>
      <c r="U25" s="375">
        <f t="shared" si="5"/>
        <v>0</v>
      </c>
      <c r="V25" s="27">
        <f>IFERROR($Q25*$O25*Controls!$C$4,"-")</f>
        <v>258424.94986210961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11'!$D25,'Vendor Level Info'!$M$4:$M$300,0)),"-")</f>
        <v>-</v>
      </c>
    </row>
    <row r="26" spans="2:25" x14ac:dyDescent="0.35">
      <c r="B26" s="341">
        <f>IFERROR(INDEX(Controls!$L$4:$L$100,MATCH('Model 11'!$D26,Controls!$J$4:$J$100,0)),"-")</f>
        <v>23</v>
      </c>
      <c r="C26" s="365" t="str">
        <f>IFERROR(INDEX(Controls!$F$4:$F221,MATCH('Model 11'!$E26,Controls!$G$4:$G$200,0)),"-")</f>
        <v>No Ad &amp; Tf</v>
      </c>
      <c r="D26" s="342" t="str">
        <f>IFERROR(INDEX(Controls!$H$4:$H$200,MATCH('Model 11'!$E26,Controls!$G$4:$G$200,0)),"-")</f>
        <v>T6</v>
      </c>
      <c r="E26" s="11" t="s">
        <v>38</v>
      </c>
      <c r="F26" s="12"/>
      <c r="G26" s="13">
        <f>IFERROR(INDEX('Raw Ridge Model 11'!$B$2:$BS$300,MATCH('Model 11'!$G$2,'Raw Ridge Model 11'!$A$2:$A$300,0),MATCH('Model 11'!$E26,'Raw Ridge Model 11'!$B$1:$BS$1,0)),"-")</f>
        <v>4.5259768826386733</v>
      </c>
      <c r="H26" s="13">
        <f>IFERROR(INDEX('Raw Ridge Model 11'!$B$2:$BS$300,MATCH('Model 11'!$H$2,'Raw Ridge Model 11'!$A$2:$A$300,0),MATCH('Model 11'!$E26,'Raw Ridge Model 11'!$B$1:$BS$1,0)),"-")</f>
        <v>0.71103877947331573</v>
      </c>
      <c r="I26" s="13">
        <f t="shared" si="0"/>
        <v>6.3653024466417678</v>
      </c>
      <c r="J26" s="23">
        <f t="shared" si="1"/>
        <v>6.8573297674444201E-10</v>
      </c>
      <c r="K26" s="13">
        <f>IFERROR(INDEX('Raw Ridge Model 11'!$B$2:$BS$300,MATCH('Model 11'!$K$2,'Raw Ridge Model 11'!$A$2:$A$300,0),MATCH('Model 11'!$E26,'Raw Ridge Model 11'!$B$1:$BS$1,0)),"-")</f>
        <v>0.6438817874640701</v>
      </c>
      <c r="L26" s="25">
        <f>INDEX(Controls!$X$3:$X$200,MATCH('Model 11'!$E26,Controls!$W$3:$W$200,0))</f>
        <v>210</v>
      </c>
      <c r="M26" s="25">
        <v>493920.30199999973</v>
      </c>
      <c r="N26" s="25">
        <f>INDEX(Controls!$AA$3:$AA$200,MATCH('Model 11'!$E26,Controls!$Z$3:$Z$200,0))</f>
        <v>210</v>
      </c>
      <c r="O26" s="25">
        <v>253584.23500000039</v>
      </c>
      <c r="P26" s="14">
        <f t="shared" si="2"/>
        <v>1.9243087224912693E-3</v>
      </c>
      <c r="Q26" s="5">
        <f t="shared" si="3"/>
        <v>3.748084518558971E-3</v>
      </c>
      <c r="R26" s="62">
        <f t="shared" si="4"/>
        <v>950.45514535412144</v>
      </c>
      <c r="S26" s="27">
        <f>IFERROR($Q26*$O26*Controls!$C$5,"-")</f>
        <v>591183.10041026352</v>
      </c>
      <c r="T26" s="27" t="str">
        <f>IFERROR(INDEX('Vendor Level Info'!$I$4:$I$50,MATCH(SUBSTITUTE(SUBSTITUTE('Model 11'!$D26,"_pre",""),"_post",""),'Vendor Level Info'!$F$4:$F$50,0)),"-")</f>
        <v>-</v>
      </c>
      <c r="U26" s="375">
        <f t="shared" si="5"/>
        <v>0</v>
      </c>
      <c r="V26" s="27">
        <f>IFERROR($Q26*$O26*Controls!$C$4,"-")</f>
        <v>501840.31674697611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11'!$D26,'Vendor Level Info'!$M$4:$M$300,0)),"-")</f>
        <v>-</v>
      </c>
    </row>
    <row r="27" spans="2:25" x14ac:dyDescent="0.35">
      <c r="B27" s="341">
        <f>IFERROR(INDEX(Controls!$L$4:$L$100,MATCH('Model 11'!$D27,Controls!$J$4:$J$100,0)),"-")</f>
        <v>24</v>
      </c>
      <c r="C27" s="365" t="str">
        <f>IFERROR(INDEX(Controls!$F$4:$F222,MATCH('Model 11'!$E27,Controls!$G$4:$G$200,0)),"-")</f>
        <v>No Ad &amp; Tf</v>
      </c>
      <c r="D27" s="342" t="str">
        <f>IFERROR(INDEX(Controls!$H$4:$H$200,MATCH('Model 11'!$E27,Controls!$G$4:$G$200,0)),"-")</f>
        <v>T7</v>
      </c>
      <c r="E27" s="11" t="s">
        <v>39</v>
      </c>
      <c r="F27" s="12"/>
      <c r="G27" s="13">
        <f>IFERROR(INDEX('Raw Ridge Model 11'!$B$2:$BS$300,MATCH('Model 11'!$G$2,'Raw Ridge Model 11'!$A$2:$A$300,0),MATCH('Model 11'!$E27,'Raw Ridge Model 11'!$B$1:$BS$1,0)),"-")</f>
        <v>-3.082986606605107</v>
      </c>
      <c r="H27" s="13">
        <f>IFERROR(INDEX('Raw Ridge Model 11'!$B$2:$BS$300,MATCH('Model 11'!$H$2,'Raw Ridge Model 11'!$A$2:$A$300,0),MATCH('Model 11'!$E27,'Raw Ridge Model 11'!$B$1:$BS$1,0)),"-")</f>
        <v>0.71492777199431035</v>
      </c>
      <c r="I27" s="13">
        <f t="shared" si="0"/>
        <v>-4.3123050011122555</v>
      </c>
      <c r="J27" s="23">
        <f t="shared" si="1"/>
        <v>3.7106975714371481E-5</v>
      </c>
      <c r="K27" s="13">
        <f>IFERROR(INDEX('Raw Ridge Model 11'!$B$2:$BS$300,MATCH('Model 11'!$K$2,'Raw Ridge Model 11'!$A$2:$A$300,0),MATCH('Model 11'!$E27,'Raw Ridge Model 11'!$B$1:$BS$1,0)),"-")</f>
        <v>0.65094441027183303</v>
      </c>
      <c r="L27" s="25">
        <f>INDEX(Controls!$X$3:$X$200,MATCH('Model 11'!$E27,Controls!$W$3:$W$200,0))</f>
        <v>210</v>
      </c>
      <c r="M27" s="25">
        <v>493920.30199999973</v>
      </c>
      <c r="N27" s="25">
        <f>INDEX(Controls!$AA$3:$AA$200,MATCH('Model 11'!$E27,Controls!$Z$3:$Z$200,0))</f>
        <v>210</v>
      </c>
      <c r="O27" s="25">
        <v>253584.23500000039</v>
      </c>
      <c r="P27" s="14">
        <f t="shared" si="2"/>
        <v>-1.310792823792598E-3</v>
      </c>
      <c r="Q27" s="5">
        <f t="shared" si="3"/>
        <v>-2.55310503583581E-3</v>
      </c>
      <c r="R27" s="62">
        <f t="shared" si="4"/>
        <v>-647.42718738707242</v>
      </c>
      <c r="S27" s="27">
        <f>IFERROR($Q27*$O27*Controls!$C$5,"-")</f>
        <v>-402699.71055475902</v>
      </c>
      <c r="T27" s="27" t="str">
        <f>IFERROR(INDEX('Vendor Level Info'!$I$4:$I$50,MATCH(SUBSTITUTE(SUBSTITUTE('Model 11'!$D27,"_pre",""),"_post",""),'Vendor Level Info'!$F$4:$F$50,0)),"-")</f>
        <v>-</v>
      </c>
      <c r="U27" s="375">
        <f t="shared" si="5"/>
        <v>0</v>
      </c>
      <c r="V27" s="27">
        <f>IFERROR($Q27*$O27*Controls!$C$4,"-")</f>
        <v>-341841.55494037422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11'!$D27,'Vendor Level Info'!$M$4:$M$300,0)),"-")</f>
        <v>-</v>
      </c>
    </row>
    <row r="28" spans="2:25" x14ac:dyDescent="0.35">
      <c r="B28" s="341">
        <f>IFERROR(INDEX(Controls!$L$4:$L$100,MATCH('Model 11'!$D28,Controls!$J$4:$J$100,0)),"-")</f>
        <v>25</v>
      </c>
      <c r="C28" s="365" t="str">
        <f>IFERROR(INDEX(Controls!$F$4:$F223,MATCH('Model 11'!$E28,Controls!$G$4:$G$200,0)),"-")</f>
        <v>No Ad &amp; Tf</v>
      </c>
      <c r="D28" s="342" t="str">
        <f>IFERROR(INDEX(Controls!$H$4:$H$200,MATCH('Model 11'!$E28,Controls!$G$4:$G$200,0)),"-")</f>
        <v>T8</v>
      </c>
      <c r="E28" s="11" t="s">
        <v>40</v>
      </c>
      <c r="F28" s="12"/>
      <c r="G28" s="13">
        <f>IFERROR(INDEX('Raw Ridge Model 11'!$B$2:$BS$300,MATCH('Model 11'!$G$2,'Raw Ridge Model 11'!$A$2:$A$300,0),MATCH('Model 11'!$E28,'Raw Ridge Model 11'!$B$1:$BS$1,0)),"-")</f>
        <v>-0.12461729800547551</v>
      </c>
      <c r="H28" s="13">
        <f>IFERROR(INDEX('Raw Ridge Model 11'!$B$2:$BS$300,MATCH('Model 11'!$H$2,'Raw Ridge Model 11'!$A$2:$A$300,0),MATCH('Model 11'!$E28,'Raw Ridge Model 11'!$B$1:$BS$1,0)),"-")</f>
        <v>0.7179774171137624</v>
      </c>
      <c r="I28" s="13">
        <f t="shared" si="0"/>
        <v>-0.17356715550529647</v>
      </c>
      <c r="J28" s="23">
        <f t="shared" si="1"/>
        <v>0.39295748299271549</v>
      </c>
      <c r="K28" s="13">
        <f>IFERROR(INDEX('Raw Ridge Model 11'!$B$2:$BS$300,MATCH('Model 11'!$K$2,'Raw Ridge Model 11'!$A$2:$A$300,0),MATCH('Model 11'!$E28,'Raw Ridge Model 11'!$B$1:$BS$1,0)),"-")</f>
        <v>0.65650968138539645</v>
      </c>
      <c r="L28" s="25">
        <f>INDEX(Controls!$X$3:$X$200,MATCH('Model 11'!$E28,Controls!$W$3:$W$200,0))</f>
        <v>210</v>
      </c>
      <c r="M28" s="25">
        <v>493920.30199999973</v>
      </c>
      <c r="N28" s="25">
        <f>INDEX(Controls!$AA$3:$AA$200,MATCH('Model 11'!$E28,Controls!$Z$3:$Z$200,0))</f>
        <v>210</v>
      </c>
      <c r="O28" s="25">
        <v>253584.23500000039</v>
      </c>
      <c r="P28" s="14">
        <f t="shared" si="2"/>
        <v>-5.2983512674378533E-5</v>
      </c>
      <c r="Q28" s="5">
        <f t="shared" si="3"/>
        <v>-1.0319897284288914E-4</v>
      </c>
      <c r="R28" s="62">
        <f t="shared" si="4"/>
        <v>-26.169632581149859</v>
      </c>
      <c r="S28" s="27">
        <f>IFERROR($Q28*$O28*Controls!$C$5,"-")</f>
        <v>-16277.511465475212</v>
      </c>
      <c r="T28" s="27" t="str">
        <f>IFERROR(INDEX('Vendor Level Info'!$I$4:$I$50,MATCH(SUBSTITUTE(SUBSTITUTE('Model 11'!$D28,"_pre",""),"_post",""),'Vendor Level Info'!$F$4:$F$50,0)),"-")</f>
        <v>-</v>
      </c>
      <c r="U28" s="375">
        <f t="shared" si="5"/>
        <v>0</v>
      </c>
      <c r="V28" s="27">
        <f>IFERROR($Q28*$O28*Controls!$C$4,"-")</f>
        <v>-13817.566002847125</v>
      </c>
      <c r="W28" s="27">
        <f>IFERROR($T28*(1-Controls!$C$6),0)</f>
        <v>0</v>
      </c>
      <c r="X28" s="77" t="str">
        <f t="shared" si="6"/>
        <v>-</v>
      </c>
      <c r="Y28" s="77" t="str">
        <f>IFERROR(R28/INDEX('Vendor Level Info'!$N$4:$N$300,MATCH('Model 11'!$D28,'Vendor Level Info'!$M$4:$M$300,0)),"-")</f>
        <v>-</v>
      </c>
    </row>
    <row r="29" spans="2:25" x14ac:dyDescent="0.35">
      <c r="B29" s="341">
        <f>IFERROR(INDEX(Controls!$L$4:$L$100,MATCH('Model 11'!$D29,Controls!$J$4:$J$100,0)),"-")</f>
        <v>26</v>
      </c>
      <c r="C29" s="365" t="str">
        <f>IFERROR(INDEX(Controls!$F$4:$F224,MATCH('Model 11'!$E29,Controls!$G$4:$G$200,0)),"-")</f>
        <v>No Ad &amp; Tf</v>
      </c>
      <c r="D29" s="342" t="str">
        <f>IFERROR(INDEX(Controls!$H$4:$H$200,MATCH('Model 11'!$E29,Controls!$G$4:$G$200,0)),"-")</f>
        <v>T9</v>
      </c>
      <c r="E29" s="11" t="s">
        <v>41</v>
      </c>
      <c r="F29" s="12"/>
      <c r="G29" s="13">
        <f>IFERROR(INDEX('Raw Ridge Model 11'!$B$2:$BS$300,MATCH('Model 11'!$G$2,'Raw Ridge Model 11'!$A$2:$A$300,0),MATCH('Model 11'!$E29,'Raw Ridge Model 11'!$B$1:$BS$1,0)),"-")</f>
        <v>-2.2431367282967711</v>
      </c>
      <c r="H29" s="13">
        <f>IFERROR(INDEX('Raw Ridge Model 11'!$B$2:$BS$300,MATCH('Model 11'!$H$2,'Raw Ridge Model 11'!$A$2:$A$300,0),MATCH('Model 11'!$E29,'Raw Ridge Model 11'!$B$1:$BS$1,0)),"-")</f>
        <v>0.7280619907335989</v>
      </c>
      <c r="I29" s="13">
        <f t="shared" si="0"/>
        <v>-3.0809694186020828</v>
      </c>
      <c r="J29" s="23">
        <f t="shared" si="1"/>
        <v>3.4767708359957723E-3</v>
      </c>
      <c r="K29" s="13">
        <f>IFERROR(INDEX('Raw Ridge Model 11'!$B$2:$BS$300,MATCH('Model 11'!$K$2,'Raw Ridge Model 11'!$A$2:$A$300,0),MATCH('Model 11'!$E29,'Raw Ridge Model 11'!$B$1:$BS$1,0)),"-")</f>
        <v>0.67508161982921056</v>
      </c>
      <c r="L29" s="25">
        <f>INDEX(Controls!$X$3:$X$200,MATCH('Model 11'!$E29,Controls!$W$3:$W$200,0))</f>
        <v>210</v>
      </c>
      <c r="M29" s="25">
        <v>493920.30199999973</v>
      </c>
      <c r="N29" s="25">
        <f>INDEX(Controls!$AA$3:$AA$200,MATCH('Model 11'!$E29,Controls!$Z$3:$Z$200,0))</f>
        <v>210</v>
      </c>
      <c r="O29" s="25">
        <v>253584.23500000039</v>
      </c>
      <c r="P29" s="14">
        <f t="shared" si="2"/>
        <v>-9.5371401223009902E-4</v>
      </c>
      <c r="Q29" s="5">
        <f t="shared" si="3"/>
        <v>-1.8576025159542005E-3</v>
      </c>
      <c r="R29" s="62">
        <f t="shared" si="4"/>
        <v>-471.05871294232196</v>
      </c>
      <c r="S29" s="27">
        <f>IFERROR($Q29*$O29*Controls!$C$5,"-")</f>
        <v>-292998.51945012424</v>
      </c>
      <c r="T29" s="27" t="str">
        <f>IFERROR(INDEX('Vendor Level Info'!$I$4:$I$50,MATCH(SUBSTITUTE(SUBSTITUTE('Model 11'!$D29,"_pre",""),"_post",""),'Vendor Level Info'!$F$4:$F$50,0)),"-")</f>
        <v>-</v>
      </c>
      <c r="U29" s="375">
        <f t="shared" si="5"/>
        <v>0</v>
      </c>
      <c r="V29" s="27">
        <f>IFERROR($Q29*$O29*Controls!$C$4,"-")</f>
        <v>-248719.000433546</v>
      </c>
      <c r="W29" s="27">
        <f>IFERROR($T29*(1-Controls!$C$6),0)</f>
        <v>0</v>
      </c>
      <c r="X29" s="77" t="str">
        <f t="shared" si="6"/>
        <v>-</v>
      </c>
      <c r="Y29" s="77" t="str">
        <f>IFERROR(R29/INDEX('Vendor Level Info'!$N$4:$N$300,MATCH('Model 11'!$D29,'Vendor Level Info'!$M$4:$M$300,0)),"-")</f>
        <v>-</v>
      </c>
    </row>
    <row r="30" spans="2:25" x14ac:dyDescent="0.35">
      <c r="B30" s="341">
        <f>IFERROR(INDEX(Controls!$L$4:$L$100,MATCH('Model 11'!$D30,Controls!$J$4:$J$100,0)),"-")</f>
        <v>15</v>
      </c>
      <c r="C30" s="365" t="str">
        <f>IFERROR(INDEX(Controls!$F$4:$F225,MATCH('Model 11'!$E30,Controls!$G$4:$G$200,0)),"-")</f>
        <v>No Ad &amp; Tf</v>
      </c>
      <c r="D30" s="16" t="str">
        <f>IFERROR(INDEX(Controls!$H$4:$H$200,MATCH('Model 11'!$E30,Controls!$G$4:$G$200,0)),"-")</f>
        <v>hcp_grail_nrx_lag</v>
      </c>
      <c r="E30" s="11" t="s">
        <v>18</v>
      </c>
      <c r="F30" s="12">
        <v>1</v>
      </c>
      <c r="G30" s="380">
        <f>IFERROR(INDEX('Raw Ridge Model 11'!$B$2:$BS$300,MATCH('Model 11'!$G$2,'Raw Ridge Model 11'!$A$2:$A$300,0),MATCH('Model 11'!$E30,'Raw Ridge Model 11'!$B$1:$BS$1,0)),"-")</f>
        <v>0.11208500490459791</v>
      </c>
      <c r="H30" s="13">
        <f>IFERROR(INDEX('Raw Ridge Model 11'!$B$2:$BS$300,MATCH('Model 11'!$H$2,'Raw Ridge Model 11'!$A$2:$A$300,0),MATCH('Model 11'!$E30,'Raw Ridge Model 11'!$B$1:$BS$1,0)),"-")</f>
        <v>4.3778047372819377E-3</v>
      </c>
      <c r="I30" s="13">
        <f t="shared" si="0"/>
        <v>25.60301603908184</v>
      </c>
      <c r="J30" s="23">
        <f t="shared" si="1"/>
        <v>5.7047771625419961E-135</v>
      </c>
      <c r="K30" s="13">
        <f>IFERROR(INDEX('Raw Ridge Model 11'!$B$2:$BS$300,MATCH('Model 11'!$K$2,'Raw Ridge Model 11'!$A$2:$A$300,0),MATCH('Model 11'!$E30,'Raw Ridge Model 11'!$B$1:$BS$1,0)),"-")</f>
        <v>0.88877246851402625</v>
      </c>
      <c r="L30" s="25">
        <f>INDEX(Controls!$X$3:$X$200,MATCH('Model 11'!$E30,Controls!$W$3:$W$200,0))</f>
        <v>471850.99599999981</v>
      </c>
      <c r="M30" s="25">
        <v>493920.30199999973</v>
      </c>
      <c r="N30" s="25">
        <f>INDEX(Controls!$AA$3:$AA$200,MATCH('Model 11'!$E30,Controls!$Z$3:$Z$200,0))</f>
        <v>250911.43300000014</v>
      </c>
      <c r="O30" s="25">
        <v>253584.23500000039</v>
      </c>
      <c r="P30" s="14">
        <f t="shared" si="2"/>
        <v>0.10707683200456784</v>
      </c>
      <c r="Q30" s="5">
        <f t="shared" si="3"/>
        <v>0.11090361827273948</v>
      </c>
      <c r="R30" s="62">
        <f t="shared" si="4"/>
        <v>28123.409198424706</v>
      </c>
      <c r="S30" s="27">
        <f>IFERROR($Q30*$O30*Controls!$C$5,"-")</f>
        <v>17492760.521420166</v>
      </c>
      <c r="T30" s="27" t="str">
        <f>IFERROR(INDEX('Vendor Level Info'!$I$4:$I$50,MATCH(SUBSTITUTE(SUBSTITUTE('Model 11'!$D30,"_pre",""),"_post",""),'Vendor Level Info'!$F$4:$F$50,0)),"-")</f>
        <v>-</v>
      </c>
      <c r="U30" s="375">
        <f t="shared" si="5"/>
        <v>0</v>
      </c>
      <c r="V30" s="27">
        <f>IFERROR($Q30*$O30*Controls!$C$4,"-")</f>
        <v>14849160.056768244</v>
      </c>
      <c r="W30" s="27">
        <f>IFERROR($T30*(1-Controls!$C$6),0)</f>
        <v>0</v>
      </c>
      <c r="X30" s="77" t="str">
        <f t="shared" si="6"/>
        <v>-</v>
      </c>
      <c r="Y30" s="77" t="str">
        <f>IFERROR(R30/INDEX('Vendor Level Info'!$N$4:$N$300,MATCH('Model 11'!$D30,'Vendor Level Info'!$M$4:$M$300,0)),"-")</f>
        <v>-</v>
      </c>
    </row>
    <row r="31" spans="2:25" x14ac:dyDescent="0.35">
      <c r="B31" s="341">
        <f>IFERROR(INDEX(Controls!$L$4:$L$100,MATCH('Model 11'!$D31,Controls!$J$4:$J$100,0)),"-")</f>
        <v>4.5</v>
      </c>
      <c r="C31" s="365" t="str">
        <f>IFERROR(INDEX(Controls!$F$4:$F226,MATCH('Model 11'!$E31,Controls!$G$4:$G$200,0)),"-")</f>
        <v>No Ad &amp; Tf</v>
      </c>
      <c r="D31" s="16" t="str">
        <f>IFERROR(INDEX(Controls!$H$4:$H$200,MATCH('Model 11'!$E31,Controls!$G$4:$G$200,0)),"-")</f>
        <v>hcc_disp_imp</v>
      </c>
      <c r="E31" s="11" t="s">
        <v>257</v>
      </c>
      <c r="F31" s="12">
        <v>1</v>
      </c>
      <c r="G31" s="13">
        <f>IFERROR(INDEX('Raw Ridge Model 11'!$B$2:$BS$300,MATCH('Model 11'!$G$2,'Raw Ridge Model 11'!$A$2:$A$300,0),MATCH('Model 11'!$E31,'Raw Ridge Model 11'!$B$1:$BS$1,0)),"-")</f>
        <v>-3.2397213346017097E-5</v>
      </c>
      <c r="H31" s="13">
        <f>IFERROR(INDEX('Raw Ridge Model 11'!$B$2:$BS$300,MATCH('Model 11'!$H$2,'Raw Ridge Model 11'!$A$2:$A$300,0),MATCH('Model 11'!$E31,'Raw Ridge Model 11'!$B$1:$BS$1,0)),"-")</f>
        <v>1.2067036751410847E-5</v>
      </c>
      <c r="I31" s="13">
        <f t="shared" si="0"/>
        <v>-2.6847695928521387</v>
      </c>
      <c r="J31" s="23">
        <f t="shared" si="1"/>
        <v>1.0876814076842196E-2</v>
      </c>
      <c r="K31" s="13">
        <f>IFERROR(INDEX('Raw Ridge Model 11'!$B$2:$BS$300,MATCH('Model 11'!$K$2,'Raw Ridge Model 11'!$A$2:$A$300,0),MATCH('Model 11'!$E31,'Raw Ridge Model 11'!$B$1:$BS$1,0)),"-")</f>
        <v>0.88595666562982278</v>
      </c>
      <c r="L31" s="25">
        <f>INDEX(Controls!$X$3:$X$200,MATCH('Model 11'!$E31,Controls!$W$3:$W$200,0))</f>
        <v>17323350</v>
      </c>
      <c r="M31" s="25">
        <v>493920.30199999973</v>
      </c>
      <c r="N31" s="25">
        <f>INDEX(Controls!$AA$3:$AA$200,MATCH('Model 11'!$E31,Controls!$Z$3:$Z$200,0))</f>
        <v>12</v>
      </c>
      <c r="O31" s="25">
        <v>253584.23500000039</v>
      </c>
      <c r="P31" s="14">
        <f t="shared" si="2"/>
        <v>-1.1362729240834599E-3</v>
      </c>
      <c r="Q31" s="5">
        <f t="shared" si="3"/>
        <v>-1.5330864718471341E-9</v>
      </c>
      <c r="R31" s="62">
        <f t="shared" si="4"/>
        <v>-3.8876656015220514E-4</v>
      </c>
      <c r="S31" s="27">
        <f>IFERROR($Q31*$O31*Controls!$C$5,"-")</f>
        <v>-0.2418128004146716</v>
      </c>
      <c r="T31" s="27">
        <f>IFERROR(INDEX('Vendor Level Info'!$I$4:$I$50,MATCH(SUBSTITUTE(SUBSTITUTE('Model 11'!$D31,"_pre",""),"_post",""),'Vendor Level Info'!$F$4:$F$50,0)),"-")</f>
        <v>0</v>
      </c>
      <c r="U31" s="375">
        <f t="shared" si="5"/>
        <v>0</v>
      </c>
      <c r="V31" s="27">
        <f>IFERROR($Q31*$O31*Controls!$C$4,"-")</f>
        <v>-0.2052687437603643</v>
      </c>
      <c r="W31" s="27">
        <f>IFERROR($T31*(1-Controls!$C$6),0)</f>
        <v>0</v>
      </c>
      <c r="X31" s="77" t="str">
        <f t="shared" si="6"/>
        <v>-</v>
      </c>
      <c r="Y31" s="77">
        <f>IFERROR(R31/INDEX('Vendor Level Info'!$N$4:$N$300,MATCH('Model 11'!$D31,'Vendor Level Info'!$M$4:$M$300,0)),"-")</f>
        <v>-3.2397213346017097E-5</v>
      </c>
    </row>
    <row r="32" spans="2:25" x14ac:dyDescent="0.35">
      <c r="B32" s="341">
        <f>IFERROR(INDEX(Controls!$L$4:$L$100,MATCH('Model 11'!$D32,Controls!$J$4:$J$100,0)),"-")</f>
        <v>5.5</v>
      </c>
      <c r="C32" s="365" t="str">
        <f>IFERROR(INDEX(Controls!$F$4:$F227,MATCH('Model 11'!$E32,Controls!$G$4:$G$200,0)),"-")</f>
        <v>Ad: 20</v>
      </c>
      <c r="D32" s="16" t="str">
        <f>IFERROR(INDEX(Controls!$H$4:$H$200,MATCH('Model 11'!$E32,Controls!$G$4:$G$200,0)),"-")</f>
        <v>hcc_osrch_sessions</v>
      </c>
      <c r="E32" s="11" t="s">
        <v>465</v>
      </c>
      <c r="F32" s="12">
        <v>1</v>
      </c>
      <c r="G32" s="13">
        <f>IFERROR(INDEX('Raw Ridge Model 11'!$B$2:$BS$300,MATCH('Model 11'!$G$2,'Raw Ridge Model 11'!$A$2:$A$300,0),MATCH('Model 11'!$E32,'Raw Ridge Model 11'!$B$1:$BS$1,0)),"-")</f>
        <v>0.13021297111105781</v>
      </c>
      <c r="H32" s="13">
        <f>IFERROR(INDEX('Raw Ridge Model 11'!$B$2:$BS$300,MATCH('Model 11'!$H$2,'Raw Ridge Model 11'!$A$2:$A$300,0),MATCH('Model 11'!$E32,'Raw Ridge Model 11'!$B$1:$BS$1,0)),"-")</f>
        <v>1.1231861612700999E-2</v>
      </c>
      <c r="I32" s="13">
        <f t="shared" si="0"/>
        <v>11.593178014569986</v>
      </c>
      <c r="J32" s="23">
        <f t="shared" si="1"/>
        <v>6.2023217662137874E-30</v>
      </c>
      <c r="K32" s="13">
        <f>IFERROR(INDEX('Raw Ridge Model 11'!$B$2:$BS$300,MATCH('Model 11'!$K$2,'Raw Ridge Model 11'!$A$2:$A$300,0),MATCH('Model 11'!$E32,'Raw Ridge Model 11'!$B$1:$BS$1,0)),"-")</f>
        <v>0.82438766983006406</v>
      </c>
      <c r="L32" s="25">
        <f>INDEX(Controls!$X$3:$X$200,MATCH('Model 11'!$E32,Controls!$W$3:$W$200,0))</f>
        <v>115963.2</v>
      </c>
      <c r="M32" s="25">
        <v>493920.30199999973</v>
      </c>
      <c r="N32" s="25">
        <f>INDEX(Controls!$AA$3:$AA$200,MATCH('Model 11'!$E32,Controls!$Z$3:$Z$200,0))</f>
        <v>54874.05</v>
      </c>
      <c r="O32" s="25">
        <v>253584.23500000039</v>
      </c>
      <c r="P32" s="14">
        <f t="shared" si="2"/>
        <v>3.0571557294573056E-2</v>
      </c>
      <c r="Q32" s="5">
        <f t="shared" si="3"/>
        <v>2.8177276428074209E-2</v>
      </c>
      <c r="R32" s="62">
        <f t="shared" si="4"/>
        <v>7145.313087396742</v>
      </c>
      <c r="S32" s="27">
        <f>IFERROR($Q32*$O32*Controls!$C$5,"-")</f>
        <v>4444384.7403607732</v>
      </c>
      <c r="T32" s="27" t="str">
        <f>IFERROR(INDEX('Vendor Level Info'!$I$4:$I$50,MATCH(SUBSTITUTE(SUBSTITUTE('Model 11'!$D32,"_pre",""),"_post",""),'Vendor Level Info'!$F$4:$F$50,0)),"-")</f>
        <v>-</v>
      </c>
      <c r="U32" s="375">
        <f t="shared" si="5"/>
        <v>0</v>
      </c>
      <c r="V32" s="27">
        <f>IFERROR($Q32*$O32*Controls!$C$4,"-")</f>
        <v>3772725.3101454796</v>
      </c>
      <c r="W32" s="27">
        <f>IFERROR($T32*(1-Controls!$C$6),0)</f>
        <v>0</v>
      </c>
      <c r="X32" s="77" t="str">
        <f t="shared" si="6"/>
        <v>-</v>
      </c>
      <c r="Y32" s="77">
        <f>IFERROR(R32/INDEX('Vendor Level Info'!$N$4:$N$300,MATCH('Model 11'!$D32,'Vendor Level Info'!$M$4:$M$300,0)),"-")</f>
        <v>0.13411124622077633</v>
      </c>
    </row>
    <row r="33" spans="2:25" x14ac:dyDescent="0.35">
      <c r="B33" s="341">
        <f>IFERROR(INDEX(Controls!$L$4:$L$100,MATCH('Model 11'!$D33,Controls!$J$4:$J$100,0)),"-")</f>
        <v>3.5</v>
      </c>
      <c r="C33" s="365" t="str">
        <f>IFERROR(INDEX(Controls!$F$4:$F228,MATCH('Model 11'!$E33,Controls!$G$4:$G$200,0)),"-")</f>
        <v>Ad: 20 &amp; Trf: RT2</v>
      </c>
      <c r="D33" s="16" t="str">
        <f>IFERROR(INDEX(Controls!$H$4:$H$200,MATCH('Model 11'!$E33,Controls!$G$4:$G$200,0)),"-")</f>
        <v>hcc_psrch_clk</v>
      </c>
      <c r="E33" s="11" t="s">
        <v>475</v>
      </c>
      <c r="F33" s="12">
        <v>1</v>
      </c>
      <c r="G33" s="13">
        <f>IFERROR(INDEX('Raw Ridge Model 11'!$B$2:$BS$300,MATCH('Model 11'!$G$2,'Raw Ridge Model 11'!$A$2:$A$300,0),MATCH('Model 11'!$E33,'Raw Ridge Model 11'!$B$1:$BS$1,0)),"-")</f>
        <v>2.2048073967751218</v>
      </c>
      <c r="H33" s="13">
        <f>IFERROR(INDEX('Raw Ridge Model 11'!$B$2:$BS$300,MATCH('Model 11'!$H$2,'Raw Ridge Model 11'!$A$2:$A$300,0),MATCH('Model 11'!$E33,'Raw Ridge Model 11'!$B$1:$BS$1,0)),"-")</f>
        <v>0.90475032062950755</v>
      </c>
      <c r="I33" s="13">
        <f t="shared" si="0"/>
        <v>2.436923587096449</v>
      </c>
      <c r="J33" s="23">
        <f t="shared" si="1"/>
        <v>2.0504165014783363E-2</v>
      </c>
      <c r="K33" s="13">
        <f>IFERROR(INDEX('Raw Ridge Model 11'!$B$2:$BS$300,MATCH('Model 11'!$K$2,'Raw Ridge Model 11'!$A$2:$A$300,0),MATCH('Model 11'!$E33,'Raw Ridge Model 11'!$B$1:$BS$1,0)),"-")</f>
        <v>0.89414206767115489</v>
      </c>
      <c r="L33" s="25">
        <f>INDEX(Controls!$X$3:$X$200,MATCH('Model 11'!$E33,Controls!$W$3:$W$200,0))</f>
        <v>11507.6</v>
      </c>
      <c r="M33" s="25">
        <v>493920.30199999973</v>
      </c>
      <c r="N33" s="25">
        <f>INDEX(Controls!$AA$3:$AA$200,MATCH('Model 11'!$E33,Controls!$Z$3:$Z$200,0))</f>
        <v>5792.8419999999996</v>
      </c>
      <c r="O33" s="25">
        <v>253584.23500000039</v>
      </c>
      <c r="P33" s="14">
        <f t="shared" si="2"/>
        <v>5.1368695508955627E-2</v>
      </c>
      <c r="Q33" s="5">
        <f t="shared" si="3"/>
        <v>5.0366304868871559E-2</v>
      </c>
      <c r="R33" s="62">
        <f t="shared" si="4"/>
        <v>12772.10088994959</v>
      </c>
      <c r="S33" s="27">
        <f>IFERROR($Q33*$O33*Controls!$C$5,"-")</f>
        <v>7944246.7535486454</v>
      </c>
      <c r="T33" s="27">
        <f>IFERROR(INDEX('Vendor Level Info'!$I$4:$I$50,MATCH(SUBSTITUTE(SUBSTITUTE('Model 11'!$D33,"_pre",""),"_post",""),'Vendor Level Info'!$F$4:$F$50,0)),"-")</f>
        <v>655000</v>
      </c>
      <c r="U33" s="375">
        <f t="shared" si="5"/>
        <v>12.128620997784191</v>
      </c>
      <c r="V33" s="27">
        <f>IFERROR($Q33*$O33*Controls!$C$4,"-")</f>
        <v>6743669.2698933836</v>
      </c>
      <c r="W33" s="27">
        <f>IFERROR($T33*(1-Controls!$C$6),0)</f>
        <v>504350</v>
      </c>
      <c r="X33" s="77">
        <f t="shared" si="6"/>
        <v>13.37101074629401</v>
      </c>
      <c r="Y33" s="77">
        <f>IFERROR(R33/INDEX('Vendor Level Info'!$N$4:$N$300,MATCH('Model 11'!$D33,'Vendor Level Info'!$M$4:$M$300,0)),"-")</f>
        <v>5.2724987161284632E-2</v>
      </c>
    </row>
    <row r="34" spans="2:25" x14ac:dyDescent="0.35">
      <c r="B34" s="341">
        <f>IFERROR(INDEX(Controls!$L$4:$L$100,MATCH('Model 11'!$D34,Controls!$J$4:$J$100,0)),"-")</f>
        <v>2.5</v>
      </c>
      <c r="C34" s="365" t="str">
        <f>IFERROR(INDEX(Controls!$F$4:$F229,MATCH('Model 11'!$E34,Controls!$G$4:$G$200,0)),"-")</f>
        <v>Ad: 20</v>
      </c>
      <c r="D34" s="16" t="str">
        <f>IFERROR(INDEX(Controls!$H$4:$H$200,MATCH('Model 11'!$E34,Controls!$G$4:$G$200,0)),"-")</f>
        <v>hcc_soc_imp</v>
      </c>
      <c r="E34" s="11" t="s">
        <v>452</v>
      </c>
      <c r="F34" s="12">
        <v>1</v>
      </c>
      <c r="G34" s="13">
        <f>IFERROR(INDEX('Raw Ridge Model 11'!$B$2:$BS$300,MATCH('Model 11'!$G$2,'Raw Ridge Model 11'!$A$2:$A$300,0),MATCH('Model 11'!$E34,'Raw Ridge Model 11'!$B$1:$BS$1,0)),"-")</f>
        <v>-2.4076969513392764E-6</v>
      </c>
      <c r="H34" s="13">
        <f>IFERROR(INDEX('Raw Ridge Model 11'!$B$2:$BS$300,MATCH('Model 11'!$H$2,'Raw Ridge Model 11'!$A$2:$A$300,0),MATCH('Model 11'!$E34,'Raw Ridge Model 11'!$B$1:$BS$1,0)),"-")</f>
        <v>1.9111435069634676E-6</v>
      </c>
      <c r="I34" s="13">
        <f t="shared" si="0"/>
        <v>-1.2598200724155775</v>
      </c>
      <c r="J34" s="23">
        <f t="shared" si="1"/>
        <v>0.18039724408369989</v>
      </c>
      <c r="K34" s="13">
        <f>IFERROR(INDEX('Raw Ridge Model 11'!$B$2:$BS$300,MATCH('Model 11'!$K$2,'Raw Ridge Model 11'!$A$2:$A$300,0),MATCH('Model 11'!$E34,'Raw Ridge Model 11'!$B$1:$BS$1,0)),"-")</f>
        <v>0.87310672140432533</v>
      </c>
      <c r="L34" s="25">
        <f>INDEX(Controls!$X$3:$X$200,MATCH('Model 11'!$E34,Controls!$W$3:$W$200,0))</f>
        <v>308614988.83999997</v>
      </c>
      <c r="M34" s="25">
        <v>493920.30199999973</v>
      </c>
      <c r="N34" s="25">
        <f>INDEX(Controls!$AA$3:$AA$200,MATCH('Model 11'!$E34,Controls!$Z$3:$Z$200,0))</f>
        <v>121530000</v>
      </c>
      <c r="O34" s="25">
        <v>253584.23500000039</v>
      </c>
      <c r="P34" s="14">
        <f t="shared" si="2"/>
        <v>-1.5043952734052086E-3</v>
      </c>
      <c r="Q34" s="5">
        <f t="shared" si="3"/>
        <v>-1.1538864413091841E-3</v>
      </c>
      <c r="R34" s="62">
        <f t="shared" si="4"/>
        <v>-292.60741049626228</v>
      </c>
      <c r="S34" s="27">
        <f>IFERROR($Q34*$O34*Controls!$C$5,"-")</f>
        <v>-182001.80932867512</v>
      </c>
      <c r="T34" s="27">
        <f>IFERROR(INDEX('Vendor Level Info'!$I$4:$I$50,MATCH(SUBSTITUTE(SUBSTITUTE('Model 11'!$D34,"_pre",""),"_post",""),'Vendor Level Info'!$F$4:$F$50,0)),"-")</f>
        <v>1080000</v>
      </c>
      <c r="U34" s="375">
        <f t="shared" si="5"/>
        <v>-0.16852019382284733</v>
      </c>
      <c r="V34" s="27">
        <f>IFERROR($Q34*$O34*Controls!$C$4,"-")</f>
        <v>-154496.71274202649</v>
      </c>
      <c r="W34" s="27">
        <f>IFERROR($T34*(1-Controls!$C$6),0)</f>
        <v>831600</v>
      </c>
      <c r="X34" s="77">
        <f t="shared" si="6"/>
        <v>-0.1857824828547697</v>
      </c>
      <c r="Y34" s="77">
        <f>IFERROR(R34/INDEX('Vendor Level Info'!$N$4:$N$300,MATCH('Model 11'!$D34,'Vendor Level Info'!$M$4:$M$300,0)),"-")</f>
        <v>-2.9745820421229012E-6</v>
      </c>
    </row>
    <row r="35" spans="2:25" x14ac:dyDescent="0.35">
      <c r="B35" s="341">
        <f>IFERROR(INDEX(Controls!$L$4:$L$100,MATCH('Model 11'!$D35,Controls!$J$4:$J$100,0)),"-")</f>
        <v>5.5</v>
      </c>
      <c r="C35" s="365" t="str">
        <f>IFERROR(INDEX(Controls!$F$4:$F230,MATCH('Model 11'!$E35,Controls!$G$4:$G$200,0)),"-")</f>
        <v>Ad:40</v>
      </c>
      <c r="D35" s="16" t="str">
        <f>IFERROR(INDEX(Controls!$H$4:$H$200,MATCH('Model 11'!$E35,Controls!$G$4:$G$200,0)),"-")</f>
        <v>hcp_disp_imp</v>
      </c>
      <c r="E35" s="11" t="s">
        <v>453</v>
      </c>
      <c r="F35" s="12">
        <v>1</v>
      </c>
      <c r="G35" s="13">
        <f>IFERROR(INDEX('Raw Ridge Model 11'!$B$2:$BS$300,MATCH('Model 11'!$G$2,'Raw Ridge Model 11'!$A$2:$A$300,0),MATCH('Model 11'!$E35,'Raw Ridge Model 11'!$B$1:$BS$1,0)),"-")</f>
        <v>1.2107299480010427E-3</v>
      </c>
      <c r="H35" s="13">
        <f>IFERROR(INDEX('Raw Ridge Model 11'!$B$2:$BS$300,MATCH('Model 11'!$H$2,'Raw Ridge Model 11'!$A$2:$A$300,0),MATCH('Model 11'!$E35,'Raw Ridge Model 11'!$B$1:$BS$1,0)),"-")</f>
        <v>1.3342181156698118E-4</v>
      </c>
      <c r="I35" s="13">
        <f t="shared" si="0"/>
        <v>9.0744529232630384</v>
      </c>
      <c r="J35" s="23">
        <f t="shared" si="1"/>
        <v>7.2565759207866727E-19</v>
      </c>
      <c r="K35" s="13">
        <f>IFERROR(INDEX('Raw Ridge Model 11'!$B$2:$BS$300,MATCH('Model 11'!$K$2,'Raw Ridge Model 11'!$A$2:$A$300,0),MATCH('Model 11'!$E35,'Raw Ridge Model 11'!$B$1:$BS$1,0)),"-")</f>
        <v>0.78005335475406123</v>
      </c>
      <c r="L35" s="25">
        <f>INDEX(Controls!$X$3:$X$200,MATCH('Model 11'!$E35,Controls!$W$3:$W$200,0))</f>
        <v>670105.19999999995</v>
      </c>
      <c r="M35" s="25">
        <v>493920.30199999973</v>
      </c>
      <c r="N35" s="25">
        <f>INDEX(Controls!$AA$3:$AA$200,MATCH('Model 11'!$E35,Controls!$Z$3:$Z$200,0))</f>
        <v>511655</v>
      </c>
      <c r="O35" s="25">
        <v>253584.23500000039</v>
      </c>
      <c r="P35" s="14">
        <f t="shared" si="2"/>
        <v>1.6426059642942734E-3</v>
      </c>
      <c r="Q35" s="5">
        <f t="shared" si="3"/>
        <v>2.442880692265718E-3</v>
      </c>
      <c r="R35" s="62">
        <f t="shared" si="4"/>
        <v>619.47603154447347</v>
      </c>
      <c r="S35" s="27">
        <f>IFERROR($Q35*$O35*Controls!$C$5,"-")</f>
        <v>385314.09162066248</v>
      </c>
      <c r="T35" s="27">
        <f>IFERROR(INDEX('Vendor Level Info'!$I$4:$I$50,MATCH(SUBSTITUTE(SUBSTITUTE('Model 11'!$D35,"_pre",""),"_post",""),'Vendor Level Info'!$F$4:$F$50,0)),"-")</f>
        <v>0</v>
      </c>
      <c r="U35" s="375">
        <f t="shared" si="5"/>
        <v>0</v>
      </c>
      <c r="V35" s="27">
        <f>IFERROR($Q35*$O35*Controls!$C$4,"-")</f>
        <v>327083.34465548198</v>
      </c>
      <c r="W35" s="27">
        <f>IFERROR($T35*(1-Controls!$C$6),0)</f>
        <v>0</v>
      </c>
      <c r="X35" s="77" t="str">
        <f t="shared" si="6"/>
        <v>-</v>
      </c>
      <c r="Y35" s="77">
        <f>IFERROR(R35/INDEX('Vendor Level Info'!$N$4:$N$300,MATCH('Model 11'!$D35,'Vendor Level Info'!$M$4:$M$300,0)),"-")</f>
        <v>1.3797961331793636E-3</v>
      </c>
    </row>
    <row r="36" spans="2:25" x14ac:dyDescent="0.35">
      <c r="B36" s="341">
        <f>IFERROR(INDEX(Controls!$L$4:$L$100,MATCH('Model 11'!$D36,Controls!$J$4:$J$100,0)),"-")</f>
        <v>6.5</v>
      </c>
      <c r="C36" s="365" t="str">
        <f>IFERROR(INDEX(Controls!$F$4:$F231,MATCH('Model 11'!$E36,Controls!$G$4:$G$200,0)),"-")</f>
        <v>Ad: 20</v>
      </c>
      <c r="D36" s="16" t="str">
        <f>IFERROR(INDEX(Controls!$H$4:$H$200,MATCH('Model 11'!$E36,Controls!$G$4:$G$200,0)),"-")</f>
        <v>hcp_osrch_sessions</v>
      </c>
      <c r="E36" s="11" t="s">
        <v>461</v>
      </c>
      <c r="F36" s="12">
        <v>1</v>
      </c>
      <c r="G36" s="13">
        <f>IFERROR(INDEX('Raw Ridge Model 11'!$B$2:$BS$300,MATCH('Model 11'!$G$2,'Raw Ridge Model 11'!$A$2:$A$300,0),MATCH('Model 11'!$E36,'Raw Ridge Model 11'!$B$1:$BS$1,0)),"-")</f>
        <v>3.2585837494178593E-2</v>
      </c>
      <c r="H36" s="13">
        <f>IFERROR(INDEX('Raw Ridge Model 11'!$B$2:$BS$300,MATCH('Model 11'!$H$2,'Raw Ridge Model 11'!$A$2:$A$300,0),MATCH('Model 11'!$E36,'Raw Ridge Model 11'!$B$1:$BS$1,0)),"-")</f>
        <v>5.9428655673229809E-2</v>
      </c>
      <c r="I36" s="13">
        <f t="shared" si="0"/>
        <v>0.54831860362705775</v>
      </c>
      <c r="J36" s="23">
        <f t="shared" si="1"/>
        <v>0.34323493514278636</v>
      </c>
      <c r="K36" s="13">
        <f>IFERROR(INDEX('Raw Ridge Model 11'!$B$2:$BS$300,MATCH('Model 11'!$K$2,'Raw Ridge Model 11'!$A$2:$A$300,0),MATCH('Model 11'!$E36,'Raw Ridge Model 11'!$B$1:$BS$1,0)),"-")</f>
        <v>0.79251346880062778</v>
      </c>
      <c r="L36" s="25">
        <f>INDEX(Controls!$X$3:$X$200,MATCH('Model 11'!$E36,Controls!$W$3:$W$200,0))</f>
        <v>16873.96</v>
      </c>
      <c r="M36" s="25">
        <v>493920.30199999973</v>
      </c>
      <c r="N36" s="25">
        <f>INDEX(Controls!$AA$3:$AA$200,MATCH('Model 11'!$E36,Controls!$Z$3:$Z$200,0))</f>
        <v>8149.4350000000004</v>
      </c>
      <c r="O36" s="25">
        <v>253584.23500000039</v>
      </c>
      <c r="P36" s="14">
        <f t="shared" si="2"/>
        <v>1.1132405698182255E-3</v>
      </c>
      <c r="Q36" s="5">
        <f t="shared" si="3"/>
        <v>1.0472108590637384E-3</v>
      </c>
      <c r="R36" s="62">
        <f t="shared" si="4"/>
        <v>265.55616457937134</v>
      </c>
      <c r="S36" s="27">
        <f>IFERROR($Q36*$O36*Controls!$C$5,"-")</f>
        <v>165175.93436836897</v>
      </c>
      <c r="T36" s="27" t="str">
        <f>IFERROR(INDEX('Vendor Level Info'!$I$4:$I$50,MATCH(SUBSTITUTE(SUBSTITUTE('Model 11'!$D36,"_pre",""),"_post",""),'Vendor Level Info'!$F$4:$F$50,0)),"-")</f>
        <v>-</v>
      </c>
      <c r="U36" s="375">
        <f t="shared" si="5"/>
        <v>0</v>
      </c>
      <c r="V36" s="27">
        <f>IFERROR($Q36*$O36*Controls!$C$4,"-")</f>
        <v>140213.65489790807</v>
      </c>
      <c r="W36" s="27">
        <f>IFERROR($T36*(1-Controls!$C$6),0)</f>
        <v>0</v>
      </c>
      <c r="X36" s="77" t="str">
        <f t="shared" si="6"/>
        <v>-</v>
      </c>
      <c r="Y36" s="77">
        <f>IFERROR(R36/INDEX('Vendor Level Info'!$N$4:$N$300,MATCH('Model 11'!$D36,'Vendor Level Info'!$M$4:$M$300,0)),"-")</f>
        <v>3.5089345213976129E-2</v>
      </c>
    </row>
    <row r="37" spans="2:25" x14ac:dyDescent="0.35">
      <c r="B37" s="341">
        <f>IFERROR(INDEX(Controls!$L$4:$L$100,MATCH('Model 11'!$D37,Controls!$J$4:$J$100,0)),"-")</f>
        <v>13</v>
      </c>
      <c r="C37" s="365" t="str">
        <f>IFERROR(INDEX(Controls!$F$4:$F232,MATCH('Model 11'!$E37,Controls!$G$4:$G$200,0)),"-")</f>
        <v>No Ad &amp; Tf</v>
      </c>
      <c r="D37" s="16" t="str">
        <f>IFERROR(INDEX(Controls!$H$4:$H$200,MATCH('Model 11'!$E37,Controls!$G$4:$G$200,0)),"-")</f>
        <v>hcp_grail_sdot</v>
      </c>
      <c r="E37" s="11" t="s">
        <v>19</v>
      </c>
      <c r="F37" s="12">
        <v>1</v>
      </c>
      <c r="G37" s="13">
        <f>IFERROR(INDEX('Raw Ridge Model 11'!$B$2:$BS$300,MATCH('Model 11'!$G$2,'Raw Ridge Model 11'!$A$2:$A$300,0),MATCH('Model 11'!$E37,'Raw Ridge Model 11'!$B$1:$BS$1,0)),"-")</f>
        <v>6.8893795581327405E-4</v>
      </c>
      <c r="H37" s="13">
        <f>IFERROR(INDEX('Raw Ridge Model 11'!$B$2:$BS$300,MATCH('Model 11'!$H$2,'Raw Ridge Model 11'!$A$2:$A$300,0),MATCH('Model 11'!$E37,'Raw Ridge Model 11'!$B$1:$BS$1,0)),"-")</f>
        <v>4.0244531179429982E-4</v>
      </c>
      <c r="I37" s="13">
        <f t="shared" si="0"/>
        <v>1.7118796905389422</v>
      </c>
      <c r="J37" s="23">
        <f t="shared" si="1"/>
        <v>9.2170146750328127E-2</v>
      </c>
      <c r="K37" s="13">
        <f>IFERROR(INDEX('Raw Ridge Model 11'!$B$2:$BS$300,MATCH('Model 11'!$K$2,'Raw Ridge Model 11'!$A$2:$A$300,0),MATCH('Model 11'!$E37,'Raw Ridge Model 11'!$B$1:$BS$1,0)),"-")</f>
        <v>0.76746942414972152</v>
      </c>
      <c r="L37" s="25">
        <f>INDEX(Controls!$X$3:$X$200,MATCH('Model 11'!$E37,Controls!$W$3:$W$200,0))</f>
        <v>2527599</v>
      </c>
      <c r="M37" s="25">
        <v>493920.30199999973</v>
      </c>
      <c r="N37" s="25">
        <f>INDEX(Controls!$AA$3:$AA$200,MATCH('Model 11'!$E37,Controls!$Z$3:$Z$200,0))</f>
        <v>1138890</v>
      </c>
      <c r="O37" s="25">
        <v>253584.23500000039</v>
      </c>
      <c r="P37" s="14">
        <f t="shared" si="2"/>
        <v>3.5255867821681009E-3</v>
      </c>
      <c r="Q37" s="5">
        <f t="shared" si="3"/>
        <v>3.0941377270403995E-3</v>
      </c>
      <c r="R37" s="62">
        <f t="shared" si="4"/>
        <v>784.62454849617973</v>
      </c>
      <c r="S37" s="27">
        <f>IFERROR($Q37*$O37*Controls!$C$5,"-")</f>
        <v>488036.46916462376</v>
      </c>
      <c r="T37" s="27" t="str">
        <f>IFERROR(INDEX('Vendor Level Info'!$I$4:$I$50,MATCH(SUBSTITUTE(SUBSTITUTE('Model 11'!$D37,"_pre",""),"_post",""),'Vendor Level Info'!$F$4:$F$50,0)),"-")</f>
        <v>-</v>
      </c>
      <c r="U37" s="375">
        <f t="shared" si="5"/>
        <v>0</v>
      </c>
      <c r="V37" s="27">
        <f>IFERROR($Q37*$O37*Controls!$C$4,"-")</f>
        <v>414281.7616059829</v>
      </c>
      <c r="W37" s="27">
        <f>IFERROR($T37*(1-Controls!$C$6),0)</f>
        <v>0</v>
      </c>
      <c r="X37" s="77" t="str">
        <f t="shared" si="6"/>
        <v>-</v>
      </c>
      <c r="Y37" s="77">
        <f>IFERROR(R37/INDEX('Vendor Level Info'!$N$4:$N$300,MATCH('Model 11'!$D37,'Vendor Level Info'!$M$4:$M$300,0)),"-")</f>
        <v>6.8889440428757033E-4</v>
      </c>
    </row>
    <row r="38" spans="2:25" x14ac:dyDescent="0.35">
      <c r="B38" s="341">
        <f>IFERROR(INDEX(Controls!$L$4:$L$100,MATCH('Model 11'!$D38,Controls!$J$4:$J$100,0)),"-")</f>
        <v>14</v>
      </c>
      <c r="C38" s="365" t="str">
        <f>IFERROR(INDEX(Controls!$F$4:$F233,MATCH('Model 11'!$E38,Controls!$G$4:$G$200,0)),"-")</f>
        <v>Ad: 20</v>
      </c>
      <c r="D38" s="16" t="str">
        <f>IFERROR(INDEX(Controls!$H$4:$H$200,MATCH('Model 11'!$E38,Controls!$G$4:$G$200,0)),"-")</f>
        <v>hcp_grail_vnrx</v>
      </c>
      <c r="E38" s="11" t="s">
        <v>456</v>
      </c>
      <c r="F38" s="12">
        <v>1</v>
      </c>
      <c r="G38" s="13">
        <f>IFERROR(INDEX('Raw Ridge Model 11'!$B$2:$BS$300,MATCH('Model 11'!$G$2,'Raw Ridge Model 11'!$A$2:$A$300,0),MATCH('Model 11'!$E38,'Raw Ridge Model 11'!$B$1:$BS$1,0)),"-")</f>
        <v>0.26703960370760943</v>
      </c>
      <c r="H38" s="13">
        <f>IFERROR(INDEX('Raw Ridge Model 11'!$B$2:$BS$300,MATCH('Model 11'!$H$2,'Raw Ridge Model 11'!$A$2:$A$300,0),MATCH('Model 11'!$E38,'Raw Ridge Model 11'!$B$1:$BS$1,0)),"-")</f>
        <v>6.3450094021653608E-2</v>
      </c>
      <c r="I38" s="13">
        <f t="shared" si="0"/>
        <v>4.2086557604859793</v>
      </c>
      <c r="J38" s="23">
        <f t="shared" si="1"/>
        <v>5.7621910918122476E-5</v>
      </c>
      <c r="K38" s="13">
        <f>IFERROR(INDEX('Raw Ridge Model 11'!$B$2:$BS$300,MATCH('Model 11'!$K$2,'Raw Ridge Model 11'!$A$2:$A$300,0),MATCH('Model 11'!$E38,'Raw Ridge Model 11'!$B$1:$BS$1,0)),"-")</f>
        <v>0.70931586833190929</v>
      </c>
      <c r="L38" s="25">
        <f>INDEX(Controls!$X$3:$X$200,MATCH('Model 11'!$E38,Controls!$W$3:$W$200,0))</f>
        <v>13861.53</v>
      </c>
      <c r="M38" s="25">
        <v>493920.30199999973</v>
      </c>
      <c r="N38" s="25">
        <f>INDEX(Controls!$AA$3:$AA$200,MATCH('Model 11'!$E38,Controls!$Z$3:$Z$200,0))</f>
        <v>6868.7179999999998</v>
      </c>
      <c r="O38" s="25">
        <v>253584.23500000039</v>
      </c>
      <c r="P38" s="14">
        <f t="shared" si="2"/>
        <v>7.4942808849779606E-3</v>
      </c>
      <c r="Q38" s="5">
        <f t="shared" si="3"/>
        <v>7.233177301811845E-3</v>
      </c>
      <c r="R38" s="62">
        <f t="shared" si="4"/>
        <v>1834.2197326993237</v>
      </c>
      <c r="S38" s="27">
        <f>IFERROR($Q38*$O38*Controls!$C$5,"-")</f>
        <v>1140884.6737389793</v>
      </c>
      <c r="T38" s="27" t="str">
        <f>IFERROR(INDEX('Vendor Level Info'!$I$4:$I$50,MATCH(SUBSTITUTE(SUBSTITUTE('Model 11'!$D38,"_pre",""),"_post",""),'Vendor Level Info'!$F$4:$F$50,0)),"-")</f>
        <v>-</v>
      </c>
      <c r="U38" s="375">
        <f t="shared" si="5"/>
        <v>0</v>
      </c>
      <c r="V38" s="27">
        <f>IFERROR($Q38*$O38*Controls!$C$4,"-")</f>
        <v>968468.01886524295</v>
      </c>
      <c r="W38" s="27">
        <f>IFERROR($T38*(1-Controls!$C$6),0)</f>
        <v>0</v>
      </c>
      <c r="X38" s="77" t="str">
        <f t="shared" si="6"/>
        <v>-</v>
      </c>
      <c r="Y38" s="77">
        <f>IFERROR(R38/INDEX('Vendor Level Info'!$N$4:$N$300,MATCH('Model 11'!$D38,'Vendor Level Info'!$M$4:$M$300,0)),"-")</f>
        <v>0.33312932654356231</v>
      </c>
    </row>
    <row r="39" spans="2:25" x14ac:dyDescent="0.35">
      <c r="B39" s="341">
        <f>IFERROR(INDEX(Controls!$L$4:$L$100,MATCH('Model 11'!$D39,Controls!$J$4:$J$100,0)),"-")</f>
        <v>12</v>
      </c>
      <c r="C39" s="365" t="str">
        <f>IFERROR(INDEX(Controls!$F$4:$F234,MATCH('Model 11'!$E39,Controls!$G$4:$G$200,0)),"-")</f>
        <v>Ad: 40 &amp; Trf: RT4</v>
      </c>
      <c r="D39" s="16" t="str">
        <f>IFERROR(INDEX(Controls!$H$4:$H$200,MATCH('Model 11'!$E39,Controls!$G$4:$G$200,0)),"-")</f>
        <v>hcp_rdtl_totdet</v>
      </c>
      <c r="E39" s="11" t="s">
        <v>476</v>
      </c>
      <c r="F39" s="12">
        <v>1</v>
      </c>
      <c r="G39" s="13">
        <f>IFERROR(INDEX('Raw Ridge Model 11'!$B$2:$BS$300,MATCH('Model 11'!$G$2,'Raw Ridge Model 11'!$A$2:$A$300,0),MATCH('Model 11'!$E39,'Raw Ridge Model 11'!$B$1:$BS$1,0)),"-")</f>
        <v>0.15138714927073516</v>
      </c>
      <c r="H39" s="13">
        <f>IFERROR(INDEX('Raw Ridge Model 11'!$B$2:$BS$300,MATCH('Model 11'!$H$2,'Raw Ridge Model 11'!$A$2:$A$300,0),MATCH('Model 11'!$E39,'Raw Ridge Model 11'!$B$1:$BS$1,0)),"-")</f>
        <v>0.21259575031845279</v>
      </c>
      <c r="I39" s="13">
        <f t="shared" si="0"/>
        <v>0.71208925410770607</v>
      </c>
      <c r="J39" s="23">
        <f t="shared" si="1"/>
        <v>0.3095730347062311</v>
      </c>
      <c r="K39" s="13">
        <f>IFERROR(INDEX('Raw Ridge Model 11'!$B$2:$BS$300,MATCH('Model 11'!$K$2,'Raw Ridge Model 11'!$A$2:$A$300,0),MATCH('Model 11'!$E39,'Raw Ridge Model 11'!$B$1:$BS$1,0)),"-")</f>
        <v>0.82779158735130687</v>
      </c>
      <c r="L39" s="25">
        <f>INDEX(Controls!$X$3:$X$200,MATCH('Model 11'!$E39,Controls!$W$3:$W$200,0))</f>
        <v>27328.84</v>
      </c>
      <c r="M39" s="25">
        <v>493920.30199999973</v>
      </c>
      <c r="N39" s="25">
        <f>INDEX(Controls!$AA$3:$AA$200,MATCH('Model 11'!$E39,Controls!$Z$3:$Z$200,0))</f>
        <v>13693.91</v>
      </c>
      <c r="O39" s="25">
        <v>253584.23500000039</v>
      </c>
      <c r="P39" s="14">
        <f t="shared" si="2"/>
        <v>8.3763213695071791E-3</v>
      </c>
      <c r="Q39" s="5">
        <f t="shared" si="3"/>
        <v>8.1751217589295707E-3</v>
      </c>
      <c r="R39" s="62">
        <f t="shared" si="4"/>
        <v>2073.0819972700128</v>
      </c>
      <c r="S39" s="27">
        <f>IFERROR($Q39*$O39*Controls!$C$5,"-")</f>
        <v>1289457.0023019479</v>
      </c>
      <c r="T39" s="27">
        <f>IFERROR(INDEX('Vendor Level Info'!$I$4:$I$50,MATCH(SUBSTITUTE(SUBSTITUTE('Model 11'!$D39,"_pre",""),"_post",""),'Vendor Level Info'!$F$4:$F$50,0)),"-")</f>
        <v>0</v>
      </c>
      <c r="U39" s="375">
        <f t="shared" si="5"/>
        <v>0</v>
      </c>
      <c r="V39" s="27">
        <f>IFERROR($Q39*$O39*Controls!$C$4,"-")</f>
        <v>1094587.2945585668</v>
      </c>
      <c r="W39" s="27">
        <f>IFERROR($T39*(1-Controls!$C$6),0)</f>
        <v>0</v>
      </c>
      <c r="X39" s="77" t="str">
        <f t="shared" si="6"/>
        <v>-</v>
      </c>
      <c r="Y39" s="77">
        <f>IFERROR(R39/INDEX('Vendor Level Info'!$N$4:$N$300,MATCH('Model 11'!$D39,'Vendor Level Info'!$M$4:$M$300,0)),"-")</f>
        <v>1.2237430992414703E-2</v>
      </c>
    </row>
    <row r="40" spans="2:25" x14ac:dyDescent="0.35">
      <c r="B40" s="341">
        <f>IFERROR(INDEX(Controls!$L$4:$L$100,MATCH('Model 11'!$D40,Controls!$J$4:$J$100,0)),"-")</f>
        <v>5.5</v>
      </c>
      <c r="C40" s="365" t="str">
        <f>IFERROR(INDEX(Controls!$F$4:$F235,MATCH('Model 11'!$E40,Controls!$G$4:$G$200,0)),"-")</f>
        <v>Ad: 60 &amp; Trf: RT6</v>
      </c>
      <c r="D40" s="16" t="str">
        <f>IFERROR(INDEX(Controls!$H$4:$H$200,MATCH('Model 11'!$E40,Controls!$G$4:$G$200,0)),"-")</f>
        <v>hcp_npp_eng</v>
      </c>
      <c r="E40" s="11" t="s">
        <v>469</v>
      </c>
      <c r="F40" s="12">
        <v>1</v>
      </c>
      <c r="G40" s="13">
        <f>IFERROR(INDEX('Raw Ridge Model 11'!$B$2:$BS$300,MATCH('Model 11'!$G$2,'Raw Ridge Model 11'!$A$2:$A$300,0),MATCH('Model 11'!$E40,'Raw Ridge Model 11'!$B$1:$BS$1,0)),"-")</f>
        <v>-0.12474247858316288</v>
      </c>
      <c r="H40" s="13">
        <f>IFERROR(INDEX('Raw Ridge Model 11'!$B$2:$BS$300,MATCH('Model 11'!$H$2,'Raw Ridge Model 11'!$A$2:$A$300,0),MATCH('Model 11'!$E40,'Raw Ridge Model 11'!$B$1:$BS$1,0)),"-")</f>
        <v>3.2331011120443814E-2</v>
      </c>
      <c r="I40" s="13">
        <f t="shared" si="0"/>
        <v>-3.8582919079906128</v>
      </c>
      <c r="J40" s="23">
        <f t="shared" si="1"/>
        <v>2.3575904355140209E-4</v>
      </c>
      <c r="K40" s="13">
        <f>IFERROR(INDEX('Raw Ridge Model 11'!$B$2:$BS$300,MATCH('Model 11'!$K$2,'Raw Ridge Model 11'!$A$2:$A$300,0),MATCH('Model 11'!$E40,'Raw Ridge Model 11'!$B$1:$BS$1,0)),"-")</f>
        <v>0.94427469065519853</v>
      </c>
      <c r="L40" s="25">
        <f>INDEX(Controls!$X$3:$X$200,MATCH('Model 11'!$E40,Controls!$W$3:$W$200,0))</f>
        <v>110346.5</v>
      </c>
      <c r="M40" s="25">
        <v>493920.30199999973</v>
      </c>
      <c r="N40" s="25">
        <f>INDEX(Controls!$AA$3:$AA$200,MATCH('Model 11'!$E40,Controls!$Z$3:$Z$200,0))</f>
        <v>60072.15</v>
      </c>
      <c r="O40" s="25">
        <v>253584.23500000039</v>
      </c>
      <c r="P40" s="14">
        <f t="shared" si="2"/>
        <v>-2.7868657873020557E-2</v>
      </c>
      <c r="Q40" s="5">
        <f t="shared" si="3"/>
        <v>-2.9550531344425007E-2</v>
      </c>
      <c r="R40" s="62">
        <f t="shared" si="4"/>
        <v>-7493.5488848195482</v>
      </c>
      <c r="S40" s="27">
        <f>IFERROR($Q40*$O40*Controls!$C$5,"-")</f>
        <v>-4660987.4063577587</v>
      </c>
      <c r="T40" s="27" t="str">
        <f>IFERROR(INDEX('Vendor Level Info'!$I$4:$I$50,MATCH(SUBSTITUTE(SUBSTITUTE('Model 11'!$D40,"_pre",""),"_post",""),'Vendor Level Info'!$F$4:$F$50,0)),"-")</f>
        <v>-</v>
      </c>
      <c r="U40" s="375">
        <f t="shared" si="5"/>
        <v>0</v>
      </c>
      <c r="V40" s="27">
        <f>IFERROR($Q40*$O40*Controls!$C$4,"-")</f>
        <v>-3956593.8111847215</v>
      </c>
      <c r="W40" s="27">
        <f>IFERROR($T40*(1-Controls!$C$6),0)</f>
        <v>0</v>
      </c>
      <c r="X40" s="77" t="str">
        <f t="shared" si="6"/>
        <v>-</v>
      </c>
      <c r="Y40" s="77" t="str">
        <f>IFERROR(R40/INDEX('Vendor Level Info'!$N$4:$N$300,MATCH('Model 11'!$D40,'Vendor Level Info'!$M$4:$M$300,0)),"-")</f>
        <v>-</v>
      </c>
    </row>
    <row r="41" spans="2:25" x14ac:dyDescent="0.35">
      <c r="B41" s="341">
        <f>IFERROR(INDEX(Controls!$L$4:$L$100,MATCH('Model 11'!$D41,Controls!$J$4:$J$100,0)),"-")</f>
        <v>10</v>
      </c>
      <c r="C41" s="365" t="str">
        <f>IFERROR(INDEX(Controls!$F$4:$F236,MATCH('Model 11'!$E41,Controls!$G$4:$G$200,0)),"-")</f>
        <v>No Ad &amp; Tf</v>
      </c>
      <c r="D41" s="16" t="str">
        <f>IFERROR(INDEX(Controls!$H$4:$H$200,MATCH('Model 11'!$E41,Controls!$G$4:$G$200,0)),"-")</f>
        <v>pp_hcp</v>
      </c>
      <c r="E41" s="11" t="s">
        <v>112</v>
      </c>
      <c r="F41" s="12">
        <v>1</v>
      </c>
      <c r="G41" s="13">
        <f>IFERROR(INDEX('Raw Ridge Model 11'!$B$2:$BS$300,MATCH('Model 11'!$G$2,'Raw Ridge Model 11'!$A$2:$A$300,0),MATCH('Model 11'!$E41,'Raw Ridge Model 11'!$B$1:$BS$1,0)),"-")</f>
        <v>0.30958684342784987</v>
      </c>
      <c r="H41" s="13">
        <f>IFERROR(INDEX('Raw Ridge Model 11'!$B$2:$BS$300,MATCH('Model 11'!$H$2,'Raw Ridge Model 11'!$A$2:$A$300,0),MATCH('Model 11'!$E41,'Raw Ridge Model 11'!$B$1:$BS$1,0)),"-")</f>
        <v>4.2283090658434115E-2</v>
      </c>
      <c r="I41" s="13">
        <f t="shared" si="0"/>
        <v>7.3217647671196726</v>
      </c>
      <c r="J41" s="23">
        <f t="shared" si="1"/>
        <v>1.045162151847536E-12</v>
      </c>
      <c r="K41" s="13">
        <f>IFERROR(INDEX('Raw Ridge Model 11'!$B$2:$BS$300,MATCH('Model 11'!$K$2,'Raw Ridge Model 11'!$A$2:$A$300,0),MATCH('Model 11'!$E41,'Raw Ridge Model 11'!$B$1:$BS$1,0)),"-")</f>
        <v>0.70982871517074742</v>
      </c>
      <c r="L41" s="25">
        <f>INDEX(Controls!$X$3:$X$200,MATCH('Model 11'!$E41,Controls!$W$3:$W$200,0))</f>
        <v>63204</v>
      </c>
      <c r="M41" s="25">
        <v>493920.30199999973</v>
      </c>
      <c r="N41" s="25">
        <f>INDEX(Controls!$AA$3:$AA$200,MATCH('Model 11'!$E41,Controls!$Z$3:$Z$200,0))</f>
        <v>31548</v>
      </c>
      <c r="O41" s="25">
        <v>253584.23500000039</v>
      </c>
      <c r="P41" s="14">
        <f t="shared" si="2"/>
        <v>3.9615959847736394E-2</v>
      </c>
      <c r="Q41" s="5">
        <f t="shared" si="3"/>
        <v>3.8515192935640472E-2</v>
      </c>
      <c r="R41" s="62">
        <f t="shared" si="4"/>
        <v>9766.845736461808</v>
      </c>
      <c r="S41" s="27">
        <f>IFERROR($Q41*$O41*Controls!$C$5,"-")</f>
        <v>6074978.0480792448</v>
      </c>
      <c r="T41" s="27">
        <f>IFERROR(INDEX('Vendor Level Info'!$I$4:$I$50,MATCH(SUBSTITUTE(SUBSTITUTE('Model 11'!$D41,"_pre",""),"_post",""),'Vendor Level Info'!$F$4:$F$50,0)),"-")</f>
        <v>195006</v>
      </c>
      <c r="U41" s="375">
        <f t="shared" si="5"/>
        <v>31.152775032969473</v>
      </c>
      <c r="V41" s="27">
        <f>IFERROR($Q41*$O41*Controls!$C$4,"-")</f>
        <v>5156894.5488518346</v>
      </c>
      <c r="W41" s="27">
        <f>IFERROR($T41*(1-Controls!$C$6),0)</f>
        <v>150154.62</v>
      </c>
      <c r="X41" s="77">
        <f t="shared" si="6"/>
        <v>34.343895305065104</v>
      </c>
      <c r="Y41" s="77">
        <f>IFERROR(R41/INDEX('Vendor Level Info'!$N$4:$N$300,MATCH('Model 11'!$D41,'Vendor Level Info'!$M$4:$M$300,0)),"-")</f>
        <v>0.31474479509077402</v>
      </c>
    </row>
    <row r="42" spans="2:25" x14ac:dyDescent="0.35">
      <c r="B42" s="341">
        <f>IFERROR(INDEX(Controls!$L$4:$L$100,MATCH('Model 11'!$D42,Controls!$J$4:$J$100,0)),"-")</f>
        <v>10.5</v>
      </c>
      <c r="C42" s="365" t="str">
        <f>IFERROR(INDEX(Controls!$F$4:$F237,MATCH('Model 11'!$E42,Controls!$G$4:$G$200,0)),"-")</f>
        <v>No Ad &amp; Tf</v>
      </c>
      <c r="D42" s="16" t="str">
        <f>IFERROR(INDEX(Controls!$H$4:$H$200,MATCH('Model 11'!$E42,Controls!$G$4:$G$200,0)),"-")</f>
        <v>pp_hcc</v>
      </c>
      <c r="E42" s="11" t="s">
        <v>358</v>
      </c>
      <c r="F42" s="12">
        <v>1</v>
      </c>
      <c r="G42" s="13">
        <f>IFERROR(INDEX('Raw Ridge Model 11'!$B$2:$BS$300,MATCH('Model 11'!$G$2,'Raw Ridge Model 11'!$A$2:$A$300,0),MATCH('Model 11'!$E42,'Raw Ridge Model 11'!$B$1:$BS$1,0)),"-")</f>
        <v>-5.8496032774895713E-3</v>
      </c>
      <c r="H42" s="13">
        <f>IFERROR(INDEX('Raw Ridge Model 11'!$B$2:$BS$300,MATCH('Model 11'!$H$2,'Raw Ridge Model 11'!$A$2:$A$300,0),MATCH('Model 11'!$E42,'Raw Ridge Model 11'!$B$1:$BS$1,0)),"-")</f>
        <v>1.6782199754855486E-3</v>
      </c>
      <c r="I42" s="13">
        <f t="shared" si="0"/>
        <v>-3.4855998396736658</v>
      </c>
      <c r="J42" s="23">
        <f t="shared" si="1"/>
        <v>9.2327352693843728E-4</v>
      </c>
      <c r="K42" s="13">
        <f>IFERROR(INDEX('Raw Ridge Model 11'!$B$2:$BS$300,MATCH('Model 11'!$K$2,'Raw Ridge Model 11'!$A$2:$A$300,0),MATCH('Model 11'!$E42,'Raw Ridge Model 11'!$B$1:$BS$1,0)),"-")</f>
        <v>0.84629716927922749</v>
      </c>
      <c r="L42" s="25">
        <f>INDEX(Controls!$X$3:$X$200,MATCH('Model 11'!$E42,Controls!$W$3:$W$200,0))</f>
        <v>941558</v>
      </c>
      <c r="M42" s="25">
        <v>493920.30199999973</v>
      </c>
      <c r="N42" s="25">
        <f>INDEX(Controls!$AA$3:$AA$200,MATCH('Model 11'!$E42,Controls!$Z$3:$Z$200,0))</f>
        <v>459267</v>
      </c>
      <c r="O42" s="25">
        <v>253584.23500000039</v>
      </c>
      <c r="P42" s="14">
        <f t="shared" si="2"/>
        <v>-1.1151071823620906E-2</v>
      </c>
      <c r="Q42" s="5">
        <f t="shared" si="3"/>
        <v>-1.0594230151739515E-2</v>
      </c>
      <c r="R42" s="62">
        <f t="shared" si="4"/>
        <v>-2686.5297484428029</v>
      </c>
      <c r="S42" s="27">
        <f>IFERROR($Q42*$O42*Controls!$C$5,"-")</f>
        <v>-1671021.5035314234</v>
      </c>
      <c r="T42" s="27" t="str">
        <f>IFERROR(INDEX('Vendor Level Info'!$I$4:$I$50,MATCH(SUBSTITUTE(SUBSTITUTE('Model 11'!$D42,"_pre",""),"_post",""),'Vendor Level Info'!$F$4:$F$50,0)),"-")</f>
        <v>-</v>
      </c>
      <c r="U42" s="375">
        <f t="shared" si="5"/>
        <v>0</v>
      </c>
      <c r="V42" s="27">
        <f>IFERROR($Q42*$O42*Controls!$C$4,"-")</f>
        <v>-1418487.7071777999</v>
      </c>
      <c r="W42" s="27">
        <f>IFERROR($T42*(1-Controls!$C$6),0)</f>
        <v>0</v>
      </c>
      <c r="X42" s="77" t="str">
        <f t="shared" si="6"/>
        <v>-</v>
      </c>
      <c r="Y42" s="77" t="str">
        <f>IFERROR(R42/INDEX('Vendor Level Info'!$N$4:$N$300,MATCH('Model 11'!$D42,'Vendor Level Info'!$M$4:$M$300,0)),"-")</f>
        <v>-</v>
      </c>
    </row>
    <row r="43" spans="2:25" x14ac:dyDescent="0.35">
      <c r="B43" s="341">
        <f>IFERROR(INDEX(Controls!$L$4:$L$100,MATCH('Model 11'!$D43,Controls!$J$4:$J$100,0)),"-")</f>
        <v>11</v>
      </c>
      <c r="C43" s="365" t="str">
        <f>IFERROR(INDEX(Controls!$F$4:$F238,MATCH('Model 11'!$E43,Controls!$G$4:$G$200,0)),"-")</f>
        <v>No Ad &amp; Tf</v>
      </c>
      <c r="D43" s="16" t="str">
        <f>IFERROR(INDEX(Controls!$H$4:$H$200,MATCH('Model 11'!$E43,Controls!$G$4:$G$200,0)),"-")</f>
        <v>webmd</v>
      </c>
      <c r="E43" s="11" t="s">
        <v>113</v>
      </c>
      <c r="F43" s="12">
        <v>1</v>
      </c>
      <c r="G43" s="13">
        <f>IFERROR(INDEX('Raw Ridge Model 11'!$B$2:$BS$300,MATCH('Model 11'!$G$2,'Raw Ridge Model 11'!$A$2:$A$300,0),MATCH('Model 11'!$E43,'Raw Ridge Model 11'!$B$1:$BS$1,0)),"-")</f>
        <v>-6.3075210398515019E-2</v>
      </c>
      <c r="H43" s="13">
        <f>IFERROR(INDEX('Raw Ridge Model 11'!$B$2:$BS$300,MATCH('Model 11'!$H$2,'Raw Ridge Model 11'!$A$2:$A$300,0),MATCH('Model 11'!$E43,'Raw Ridge Model 11'!$B$1:$BS$1,0)),"-")</f>
        <v>3.6824634288786825E-3</v>
      </c>
      <c r="I43" s="13">
        <f t="shared" si="0"/>
        <v>-17.128536811490221</v>
      </c>
      <c r="J43" s="23">
        <f t="shared" si="1"/>
        <v>4.6322676749960352E-63</v>
      </c>
      <c r="K43" s="13">
        <f>IFERROR(INDEX('Raw Ridge Model 11'!$B$2:$BS$300,MATCH('Model 11'!$K$2,'Raw Ridge Model 11'!$A$2:$A$300,0),MATCH('Model 11'!$E43,'Raw Ridge Model 11'!$B$1:$BS$1,0)),"-")</f>
        <v>0.81265680466558987</v>
      </c>
      <c r="L43" s="25">
        <f>INDEX(Controls!$X$3:$X$200,MATCH('Model 11'!$E43,Controls!$W$3:$W$200,0))</f>
        <v>64834</v>
      </c>
      <c r="M43" s="25">
        <v>493920.30199999973</v>
      </c>
      <c r="N43" s="25">
        <f>INDEX(Controls!$AA$3:$AA$200,MATCH('Model 11'!$E43,Controls!$Z$3:$Z$200,0))</f>
        <v>0</v>
      </c>
      <c r="O43" s="25">
        <v>253584.23500000039</v>
      </c>
      <c r="P43" s="14">
        <f t="shared" si="2"/>
        <v>-8.2795102254722159E-3</v>
      </c>
      <c r="Q43" s="15">
        <f t="shared" si="3"/>
        <v>0</v>
      </c>
      <c r="R43" s="62">
        <f t="shared" si="4"/>
        <v>0</v>
      </c>
      <c r="S43" s="27">
        <f>IFERROR($Q43*$O43*Controls!$C$5,"-")</f>
        <v>0</v>
      </c>
      <c r="T43" s="27" t="str">
        <f>IFERROR(INDEX('Vendor Level Info'!$I$4:$I$50,MATCH(SUBSTITUTE(SUBSTITUTE('Model 11'!$D43,"_pre",""),"_post",""),'Vendor Level Info'!$F$4:$F$50,0)),"-")</f>
        <v>-</v>
      </c>
      <c r="U43" s="375">
        <f t="shared" si="5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6"/>
        <v>-</v>
      </c>
      <c r="Y43" s="77" t="str">
        <f>IFERROR(R43/INDEX('Vendor Level Info'!$N$4:$N$300,MATCH('Model 11'!$D43,'Vendor Level Info'!$M$4:$M$300,0)),"-")</f>
        <v>-</v>
      </c>
    </row>
    <row r="44" spans="2:25" x14ac:dyDescent="0.35">
      <c r="B44" s="341">
        <f>IFERROR(INDEX(Controls!$L$4:$L$100,MATCH('Model 11'!$D44,Controls!$J$4:$J$100,0)),"-")</f>
        <v>9</v>
      </c>
      <c r="C44" s="365" t="str">
        <f>IFERROR(INDEX(Controls!$F$4:$F239,MATCH('Model 11'!$E44,Controls!$G$4:$G$200,0)),"-")</f>
        <v>No Ad &amp; Tf</v>
      </c>
      <c r="D44" s="342" t="str">
        <f>IFERROR(INDEX(Controls!$H$4:$H$200,MATCH('Model 11'!$E44,Controls!$G$4:$G$200,0)),"-")</f>
        <v>cw_comm</v>
      </c>
      <c r="E44" s="11" t="s">
        <v>111</v>
      </c>
      <c r="F44" s="12">
        <v>1</v>
      </c>
      <c r="G44" s="13">
        <f>IFERROR(INDEX('Raw Ridge Model 11'!$B$2:$BS$300,MATCH('Model 11'!$G$2,'Raw Ridge Model 11'!$A$2:$A$300,0),MATCH('Model 11'!$E44,'Raw Ridge Model 11'!$B$1:$BS$1,0)),"-")</f>
        <v>5.5934852334640198E-2</v>
      </c>
      <c r="H44" s="13">
        <f>IFERROR(INDEX('Raw Ridge Model 11'!$B$2:$BS$300,MATCH('Model 11'!$H$2,'Raw Ridge Model 11'!$A$2:$A$300,0),MATCH('Model 11'!$E44,'Raw Ridge Model 11'!$B$1:$BS$1,0)),"-")</f>
        <v>2.054945826683658E-3</v>
      </c>
      <c r="I44" s="13">
        <f t="shared" si="0"/>
        <v>27.219623801426327</v>
      </c>
      <c r="J44" s="23">
        <f t="shared" si="1"/>
        <v>2.9241991170324228E-151</v>
      </c>
      <c r="K44" s="13">
        <f>IFERROR(INDEX('Raw Ridge Model 11'!$B$2:$BS$300,MATCH('Model 11'!$K$2,'Raw Ridge Model 11'!$A$2:$A$300,0),MATCH('Model 11'!$E44,'Raw Ridge Model 11'!$B$1:$BS$1,0)),"-")</f>
        <v>0.83231196529618001</v>
      </c>
      <c r="L44" s="25">
        <f>INDEX(Controls!$X$3:$X$200,MATCH('Model 11'!$E44,Controls!$W$3:$W$200,0))</f>
        <v>149006</v>
      </c>
      <c r="M44" s="25">
        <v>493920.30199999973</v>
      </c>
      <c r="N44" s="25">
        <f>INDEX(Controls!$AA$3:$AA$200,MATCH('Model 11'!$E44,Controls!$Z$3:$Z$200,0))</f>
        <v>135460</v>
      </c>
      <c r="O44" s="25">
        <v>253584.23500000039</v>
      </c>
      <c r="P44" s="14">
        <f t="shared" si="2"/>
        <v>1.6874440214800893E-2</v>
      </c>
      <c r="Q44" s="15">
        <f t="shared" si="3"/>
        <v>2.9879361772037403E-2</v>
      </c>
      <c r="R44" s="62">
        <f t="shared" si="4"/>
        <v>7576.9350972503607</v>
      </c>
      <c r="S44" s="27">
        <f>IFERROR($Q44*$O44*Controls!$C$5,"-")</f>
        <v>4712853.6304897247</v>
      </c>
      <c r="T44" s="27">
        <f>IFERROR(INDEX('Vendor Level Info'!$I$4:$I$50,MATCH(SUBSTITUTE(SUBSTITUTE('Model 11'!$D44,"_pre",""),"_post",""),'Vendor Level Info'!$F$4:$F$50,0)),"-")</f>
        <v>607005</v>
      </c>
      <c r="U44" s="375">
        <f t="shared" si="5"/>
        <v>7.7641100657980155</v>
      </c>
      <c r="V44" s="27">
        <f>IFERROR($Q44*$O44*Controls!$C$4,"-")</f>
        <v>4000621.7313481905</v>
      </c>
      <c r="W44" s="27">
        <f>IFERROR($T44*(1-Controls!$C$6),0)</f>
        <v>467393.85000000003</v>
      </c>
      <c r="X44" s="77">
        <f t="shared" si="6"/>
        <v>8.5594231317938618</v>
      </c>
      <c r="Y44" s="77">
        <f>IFERROR(R44/INDEX('Vendor Level Info'!$N$4:$N$300,MATCH('Model 11'!$D44,'Vendor Level Info'!$M$4:$M$300,0)),"-")</f>
        <v>5.0846112170090399E-2</v>
      </c>
    </row>
    <row r="45" spans="2:25" x14ac:dyDescent="0.35">
      <c r="B45" s="341" t="str">
        <f>IFERROR(INDEX(Controls!$L$4:$L$100,MATCH('Model 11'!$D45,Controls!$J$4:$J$100,0)),"-")</f>
        <v>-</v>
      </c>
      <c r="C45" s="365" t="str">
        <f>IFERROR(INDEX(Controls!$F$4:$F240,MATCH('Model 11'!$E45,Controls!$G$4:$G$200,0)),"-")</f>
        <v>-</v>
      </c>
      <c r="D45" s="342" t="str">
        <f>IFERROR(INDEX(Controls!$H$4:$H$200,MATCH('Model 11'!$E45,Controls!$G$4:$G$200,0)),"-")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4"/>
        <v>0</v>
      </c>
      <c r="S45" s="27">
        <f>IFERROR($Q45*$O45*Controls!$C$5,"-")</f>
        <v>0</v>
      </c>
      <c r="T45" s="27" t="str">
        <f>IFERROR(INDEX('Vendor Level Info'!$I$4:$I$50,MATCH(SUBSTITUTE(SUBSTITUTE('Model 11'!$D45,"_pre",""),"_post",""),'Vendor Level Info'!$F$4:$F$50,0)),"-")</f>
        <v>-</v>
      </c>
      <c r="U45" s="375">
        <f t="shared" si="5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6"/>
        <v>-</v>
      </c>
      <c r="Y45" s="77" t="str">
        <f>IFERROR(R45/INDEX('Vendor Level Info'!$N$4:$N$300,MATCH('Model 11'!$D45,'Vendor Level Info'!$M$4:$M$300,0)),"-")</f>
        <v>-</v>
      </c>
    </row>
    <row r="46" spans="2:25" x14ac:dyDescent="0.35">
      <c r="B46" s="341" t="str">
        <f>IFERROR(INDEX(Controls!$L$4:$L$100,MATCH('Model 11'!$D46,Controls!$J$4:$J$100,0)),"-")</f>
        <v>-</v>
      </c>
      <c r="C46" s="365" t="str">
        <f>IFERROR(INDEX(Controls!$F$4:$F241,MATCH('Model 11'!$E46,Controls!$G$4:$G$200,0)),"-")</f>
        <v>-</v>
      </c>
      <c r="D46" s="342" t="str">
        <f>IFERROR(INDEX(Controls!$H$4:$H$200,MATCH('Model 11'!$E46,Controls!$G$4:$G$200,0)),"-")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11'!$D46,"_pre",""),"_post",""),'Vendor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11'!$D46,'Vendor Level Info'!$M$4:$M$300,0)),"-")</f>
        <v>-</v>
      </c>
    </row>
    <row r="47" spans="2:25" x14ac:dyDescent="0.35">
      <c r="B47" s="341" t="str">
        <f>IFERROR(INDEX(Controls!$L$4:$L$100,MATCH('Model 11'!$D47,Controls!$J$4:$J$100,0)),"-")</f>
        <v>-</v>
      </c>
      <c r="C47" s="365" t="str">
        <f>IFERROR(INDEX(Controls!$F$4:$F242,MATCH('Model 11'!$E47,Controls!$G$4:$G$200,0)),"-")</f>
        <v>-</v>
      </c>
      <c r="D47" s="342" t="str">
        <f>IFERROR(INDEX(Controls!$H$4:$H$200,MATCH('Model 11'!$E47,Controls!$G$4:$G$200,0)),"-")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11'!$D47,"_pre",""),"_post",""),'Vendor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11'!$D47,'Vendor Level Info'!$M$4:$M$300,0)),"-")</f>
        <v>-</v>
      </c>
    </row>
    <row r="48" spans="2:25" x14ac:dyDescent="0.35">
      <c r="B48" s="341" t="str">
        <f>IFERROR(INDEX(Controls!$L$4:$L$100,MATCH('Model 11'!$D48,Controls!$J$4:$J$100,0)),"-")</f>
        <v>-</v>
      </c>
      <c r="C48" s="365" t="str">
        <f>IFERROR(INDEX(Controls!$F$4:$F243,MATCH('Model 11'!$E48,Controls!$G$4:$G$200,0)),"-")</f>
        <v>-</v>
      </c>
      <c r="D48" s="342" t="str">
        <f>IFERROR(INDEX(Controls!$H$4:$H$200,MATCH('Model 11'!$E48,Controls!$G$4:$G$200,0)),"-")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11'!$D48,"_pre",""),"_post",""),'Vendor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11'!$D48,'Vendor Level Info'!$M$4:$M$300,0)),"-")</f>
        <v>-</v>
      </c>
    </row>
    <row r="49" spans="2:25" x14ac:dyDescent="0.35">
      <c r="B49" s="341" t="str">
        <f>IFERROR(INDEX(Controls!$L$4:$L$100,MATCH('Model 11'!$D49,Controls!$J$4:$J$100,0)),"-")</f>
        <v>-</v>
      </c>
      <c r="C49" s="365" t="str">
        <f>IFERROR(INDEX(Controls!$F$4:$F244,MATCH('Model 11'!$E49,Controls!$G$4:$G$200,0)),"-")</f>
        <v>-</v>
      </c>
      <c r="D49" s="342" t="str">
        <f>IFERROR(INDEX(Controls!$H$4:$H$200,MATCH('Model 11'!$E49,Controls!$G$4:$G$200,0)),"-")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11'!$D49,"_pre",""),"_post",""),'Vendor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11'!$D49,'Vendor Level Info'!$M$4:$M$300,0)),"-")</f>
        <v>-</v>
      </c>
    </row>
    <row r="50" spans="2:25" x14ac:dyDescent="0.35">
      <c r="B50" s="341" t="str">
        <f>IFERROR(INDEX(Controls!$L$4:$L$100,MATCH('Model 11'!$D50,Controls!$J$4:$J$100,0)),"-")</f>
        <v>-</v>
      </c>
      <c r="C50" s="365" t="str">
        <f>IFERROR(INDEX(Controls!$F$4:$F245,MATCH('Model 11'!$E50,Controls!$G$4:$G$200,0)),"-")</f>
        <v>-</v>
      </c>
      <c r="D50" s="342" t="str">
        <f>IFERROR(INDEX(Controls!$H$4:$H$200,MATCH('Model 11'!$E50,Controls!$G$4:$G$200,0)),"-")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11'!$D50,"_pre",""),"_post",""),'Vendor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11'!$D50,'Vendor Level Info'!$M$4:$M$300,0)),"-")</f>
        <v>-</v>
      </c>
    </row>
    <row r="51" spans="2:25" x14ac:dyDescent="0.35">
      <c r="B51" s="341" t="str">
        <f>IFERROR(INDEX(Controls!$L$4:$L$100,MATCH('Model 11'!$D51,Controls!$J$4:$J$100,0)),"-")</f>
        <v>-</v>
      </c>
      <c r="C51" s="365" t="str">
        <f>IFERROR(INDEX(Controls!$F$4:$F246,MATCH('Model 11'!$E51,Controls!$G$4:$G$200,0)),"-")</f>
        <v>-</v>
      </c>
      <c r="D51" s="342" t="str">
        <f>IFERROR(INDEX(Controls!$H$4:$H$200,MATCH('Model 11'!$E51,Controls!$G$4:$G$200,0)),"-")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11'!$D51,"_pre",""),"_post",""),'Vendor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11'!$D51,'Vendor Level Info'!$M$4:$M$300,0)),"-")</f>
        <v>-</v>
      </c>
    </row>
    <row r="52" spans="2:25" x14ac:dyDescent="0.35">
      <c r="B52" s="341" t="str">
        <f>IFERROR(INDEX(Controls!$L$4:$L$100,MATCH('Model 11'!$D52,Controls!$J$4:$J$100,0)),"-")</f>
        <v>-</v>
      </c>
      <c r="C52" s="365" t="str">
        <f>IFERROR(INDEX(Controls!$F$4:$F247,MATCH('Model 11'!$E52,Controls!$G$4:$G$200,0)),"-")</f>
        <v>-</v>
      </c>
      <c r="D52" s="342" t="str">
        <f>IFERROR(INDEX(Controls!$H$4:$H$200,MATCH('Model 11'!$E52,Controls!$G$4:$G$200,0)),"-")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11'!$D52,"_pre",""),"_post",""),'Vendor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11'!$D52,'Vendor Level Info'!$M$4:$M$300,0)),"-")</f>
        <v>-</v>
      </c>
    </row>
    <row r="53" spans="2:25" x14ac:dyDescent="0.35">
      <c r="B53" s="341" t="str">
        <f>IFERROR(INDEX(Controls!$L$4:$L$100,MATCH('Model 11'!$D53,Controls!$J$4:$J$100,0)),"-")</f>
        <v>-</v>
      </c>
      <c r="C53" s="365" t="str">
        <f>IFERROR(INDEX(Controls!$F$4:$F248,MATCH('Model 11'!$E53,Controls!$G$4:$G$200,0)),"-")</f>
        <v>-</v>
      </c>
      <c r="D53" s="342" t="str">
        <f>IFERROR(INDEX(Controls!$H$4:$H$200,MATCH('Model 11'!$E53,Controls!$G$4:$G$200,0)),"-")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11'!$D53,"_pre",""),"_post",""),'Vendor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11'!$D53,'Vendor Level Info'!$M$4:$M$300,0)),"-")</f>
        <v>-</v>
      </c>
    </row>
    <row r="54" spans="2:25" x14ac:dyDescent="0.35">
      <c r="B54" s="341" t="str">
        <f>IFERROR(INDEX(Controls!$L$4:$L$100,MATCH('Model 11'!$D54,Controls!$J$4:$J$100,0)),"-")</f>
        <v>-</v>
      </c>
      <c r="C54" s="365" t="str">
        <f>IFERROR(INDEX(Controls!$F$4:$F249,MATCH('Model 11'!$E54,Controls!$G$4:$G$200,0)),"-")</f>
        <v>-</v>
      </c>
      <c r="D54" s="342" t="str">
        <f>IFERROR(INDEX(Controls!$H$4:$H$200,MATCH('Model 11'!$E54,Controls!$G$4:$G$200,0)),"-")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11'!$D54,"_pre",""),"_post",""),'Vendor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11'!$D54,'Vendor Level Info'!$M$4:$M$300,0)),"-")</f>
        <v>-</v>
      </c>
    </row>
    <row r="55" spans="2:25" x14ac:dyDescent="0.35">
      <c r="B55" s="341" t="str">
        <f>IFERROR(INDEX(Controls!$L$4:$L$100,MATCH('Model 11'!$D55,Controls!$J$4:$J$100,0)),"-")</f>
        <v>-</v>
      </c>
      <c r="C55" s="365" t="str">
        <f>IFERROR(INDEX(Controls!$F$4:$F250,MATCH('Model 11'!$E55,Controls!$G$4:$G$200,0)),"-")</f>
        <v>-</v>
      </c>
      <c r="D55" s="342" t="str">
        <f>IFERROR(INDEX(Controls!$H$4:$H$200,MATCH('Model 11'!$E55,Controls!$G$4:$G$200,0)),"-")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11'!$D55,"_pre",""),"_post",""),'Vendor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11'!$D55,'Vendor Level Info'!$M$4:$M$300,0)),"-")</f>
        <v>-</v>
      </c>
    </row>
    <row r="56" spans="2:25" x14ac:dyDescent="0.35">
      <c r="B56" s="341" t="str">
        <f>IFERROR(INDEX(Controls!$L$4:$L$100,MATCH('Model 11'!$D56,Controls!$J$4:$J$100,0)),"-")</f>
        <v>-</v>
      </c>
      <c r="C56" s="365" t="str">
        <f>IFERROR(INDEX(Controls!$F$4:$F251,MATCH('Model 11'!$E56,Controls!$G$4:$G$200,0)),"-")</f>
        <v>-</v>
      </c>
      <c r="D56" s="342" t="str">
        <f>IFERROR(INDEX(Controls!$H$4:$H$200,MATCH('Model 11'!$E56,Controls!$G$4:$G$200,0)),"-")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11'!$D56,"_pre",""),"_post",""),'Vendor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11'!$D56,'Vendor Level Info'!$M$4:$M$300,0)),"-")</f>
        <v>-</v>
      </c>
    </row>
    <row r="57" spans="2:25" x14ac:dyDescent="0.35">
      <c r="B57" s="341" t="str">
        <f>IFERROR(INDEX(Controls!$L$4:$L$100,MATCH('Model 11'!$D57,Controls!$J$4:$J$100,0)),"-")</f>
        <v>-</v>
      </c>
      <c r="C57" s="365" t="str">
        <f>IFERROR(INDEX(Controls!$F$4:$F252,MATCH('Model 11'!$E57,Controls!$G$4:$G$200,0)),"-")</f>
        <v>-</v>
      </c>
      <c r="D57" s="342" t="str">
        <f>IFERROR(INDEX(Controls!$H$4:$H$200,MATCH('Model 11'!$E57,Controls!$G$4:$G$200,0)),"-")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11'!$D57,"_pre",""),"_post",""),'Vendor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11'!$D57,'Vendor Level Info'!$M$4:$M$300,0)),"-")</f>
        <v>-</v>
      </c>
    </row>
    <row r="58" spans="2:25" x14ac:dyDescent="0.35">
      <c r="B58" s="341" t="str">
        <f>IFERROR(INDEX(Controls!$L$4:$L$100,MATCH('Model 11'!$D58,Controls!$J$4:$J$100,0)),"-")</f>
        <v>-</v>
      </c>
      <c r="C58" s="365" t="str">
        <f>IFERROR(INDEX(Controls!$F$4:$F253,MATCH('Model 11'!$E58,Controls!$G$4:$G$200,0)),"-")</f>
        <v>-</v>
      </c>
      <c r="D58" s="342" t="str">
        <f>IFERROR(INDEX(Controls!$H$4:$H$200,MATCH('Model 11'!$E58,Controls!$G$4:$G$200,0)),"-")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11'!$D58,"_pre",""),"_post",""),'Vendor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11'!$D58,'Vendor Level Info'!$M$4:$M$300,0)),"-")</f>
        <v>-</v>
      </c>
    </row>
    <row r="59" spans="2:25" x14ac:dyDescent="0.35">
      <c r="B59" s="341" t="str">
        <f>IFERROR(INDEX(Controls!$L$4:$L$100,MATCH('Model 11'!$D59,Controls!$J$4:$J$100,0)),"-")</f>
        <v>-</v>
      </c>
      <c r="C59" s="365" t="str">
        <f>IFERROR(INDEX(Controls!$F$4:$F254,MATCH('Model 11'!$E59,Controls!$G$4:$G$200,0)),"-")</f>
        <v>-</v>
      </c>
      <c r="D59" s="342" t="str">
        <f>IFERROR(INDEX(Controls!$H$4:$H$200,MATCH('Model 11'!$E59,Controls!$G$4:$G$200,0)),"-")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11'!$D59,"_pre",""),"_post",""),'Vendor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11'!$D59,'Vendor Level Info'!$M$4:$M$300,0)),"-")</f>
        <v>-</v>
      </c>
    </row>
    <row r="60" spans="2:25" x14ac:dyDescent="0.35">
      <c r="B60" s="341" t="str">
        <f>IFERROR(INDEX(Controls!$L$4:$L$100,MATCH('Model 11'!$D60,Controls!$J$4:$J$100,0)),"-")</f>
        <v>-</v>
      </c>
      <c r="C60" s="365" t="str">
        <f>IFERROR(INDEX(Controls!$F$4:$F255,MATCH('Model 11'!$E60,Controls!$G$4:$G$200,0)),"-")</f>
        <v>-</v>
      </c>
      <c r="D60" s="342" t="str">
        <f>IFERROR(INDEX(Controls!$H$4:$H$200,MATCH('Model 11'!$E60,Controls!$G$4:$G$200,0)),"-")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11'!$D60,"_pre",""),"_post",""),'Vendor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11'!$D60,'Vendor Level Info'!$M$4:$M$300,0)),"-")</f>
        <v>-</v>
      </c>
    </row>
    <row r="61" spans="2:25" x14ac:dyDescent="0.35">
      <c r="B61" s="341" t="str">
        <f>IFERROR(INDEX(Controls!$L$4:$L$100,MATCH('Model 11'!$D61,Controls!$J$4:$J$100,0)),"-")</f>
        <v>-</v>
      </c>
      <c r="C61" s="365" t="str">
        <f>IFERROR(INDEX(Controls!$F$4:$F256,MATCH('Model 11'!$E61,Controls!$G$4:$G$200,0)),"-")</f>
        <v>-</v>
      </c>
      <c r="D61" s="342" t="str">
        <f>IFERROR(INDEX(Controls!$H$4:$H$200,MATCH('Model 11'!$E61,Controls!$G$4:$G$200,0)),"-")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11'!$D61,"_pre",""),"_post",""),'Vendor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11'!$D61,'Vendor Level Info'!$M$4:$M$300,0)),"-")</f>
        <v>-</v>
      </c>
    </row>
    <row r="62" spans="2:25" x14ac:dyDescent="0.35">
      <c r="B62" s="341" t="str">
        <f>IFERROR(INDEX(Controls!$L$4:$L$100,MATCH('Model 11'!$D62,Controls!$J$4:$J$100,0)),"-")</f>
        <v>-</v>
      </c>
      <c r="C62" s="365" t="str">
        <f>IFERROR(INDEX(Controls!$F$4:$F257,MATCH('Model 11'!$E62,Controls!$G$4:$G$200,0)),"-")</f>
        <v>-</v>
      </c>
      <c r="D62" s="342" t="str">
        <f>IFERROR(INDEX(Controls!$H$4:$H$200,MATCH('Model 11'!$E62,Controls!$G$4:$G$200,0)),"-")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11'!$D62,"_pre",""),"_post",""),'Vendor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11'!$D62,'Vendor Level Info'!$M$4:$M$300,0)),"-")</f>
        <v>-</v>
      </c>
    </row>
    <row r="63" spans="2:25" x14ac:dyDescent="0.35">
      <c r="B63" s="341" t="str">
        <f>IFERROR(INDEX(Controls!$L$4:$L$100,MATCH('Model 11'!$D63,Controls!$J$4:$J$100,0)),"-")</f>
        <v>-</v>
      </c>
      <c r="C63" s="365" t="str">
        <f>IFERROR(INDEX(Controls!$F$4:$F258,MATCH('Model 11'!$E63,Controls!$G$4:$G$200,0)),"-")</f>
        <v>-</v>
      </c>
      <c r="D63" s="342" t="str">
        <f>IFERROR(INDEX(Controls!$H$4:$H$200,MATCH('Model 11'!$E63,Controls!$G$4:$G$200,0)),"-")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11'!$D63,"_pre",""),"_post",""),'Vendor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11'!$D63,'Vendor Level Info'!$M$4:$M$300,0)),"-")</f>
        <v>-</v>
      </c>
    </row>
    <row r="64" spans="2:25" x14ac:dyDescent="0.35">
      <c r="B64" s="341" t="str">
        <f>IFERROR(INDEX(Controls!$L$4:$L$100,MATCH('Model 11'!$D64,Controls!$J$4:$J$100,0)),"-")</f>
        <v>-</v>
      </c>
      <c r="C64" s="365" t="str">
        <f>IFERROR(INDEX(Controls!$F$4:$F259,MATCH('Model 11'!$E64,Controls!$G$4:$G$200,0)),"-")</f>
        <v>-</v>
      </c>
      <c r="D64" s="342" t="str">
        <f>IFERROR(INDEX(Controls!$H$4:$H$200,MATCH('Model 11'!$E64,Controls!$G$4:$G$200,0)),"-")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11'!$D64,"_pre",""),"_post",""),'Vendor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11'!$D64,'Vendor Level Info'!$M$4:$M$300,0)),"-")</f>
        <v>-</v>
      </c>
    </row>
    <row r="65" spans="2:25" x14ac:dyDescent="0.35">
      <c r="B65" s="341" t="str">
        <f>IFERROR(INDEX(Controls!$L$4:$L$100,MATCH('Model 11'!$D65,Controls!$J$4:$J$100,0)),"-")</f>
        <v>-</v>
      </c>
      <c r="C65" s="365" t="str">
        <f>IFERROR(INDEX(Controls!$F$4:$F260,MATCH('Model 11'!$E65,Controls!$G$4:$G$200,0)),"-")</f>
        <v>-</v>
      </c>
      <c r="D65" s="342" t="str">
        <f>IFERROR(INDEX(Controls!$H$4:$H$200,MATCH('Model 11'!$E65,Controls!$G$4:$G$200,0)),"-")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11'!$D65,"_pre",""),"_post",""),'Vendor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11'!$D65,'Vendor Level Info'!$M$4:$M$300,0)),"-")</f>
        <v>-</v>
      </c>
    </row>
    <row r="66" spans="2:25" x14ac:dyDescent="0.35">
      <c r="B66" s="341" t="str">
        <f>IFERROR(INDEX(Controls!$L$4:$L$100,MATCH('Model 11'!$D66,Controls!$J$4:$J$100,0)),"-")</f>
        <v>-</v>
      </c>
      <c r="C66" s="365" t="str">
        <f>IFERROR(INDEX(Controls!$F$4:$F261,MATCH('Model 11'!$E66,Controls!$G$4:$G$200,0)),"-")</f>
        <v>-</v>
      </c>
      <c r="D66" s="342" t="str">
        <f>IFERROR(INDEX(Controls!$H$4:$H$200,MATCH('Model 11'!$E66,Controls!$G$4:$G$200,0)),"-")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11'!$D66,"_pre",""),"_post",""),'Vendor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11'!$D66,'Vendor Level Info'!$M$4:$M$300,0)),"-")</f>
        <v>-</v>
      </c>
    </row>
    <row r="67" spans="2:25" x14ac:dyDescent="0.35">
      <c r="B67" s="341" t="str">
        <f>IFERROR(INDEX(Controls!$L$4:$L$100,MATCH('Model 11'!$D67,Controls!$J$4:$J$100,0)),"-")</f>
        <v>-</v>
      </c>
      <c r="C67" s="365" t="str">
        <f>IFERROR(INDEX(Controls!$F$4:$F262,MATCH('Model 11'!$E67,Controls!$G$4:$G$200,0)),"-")</f>
        <v>-</v>
      </c>
      <c r="D67" s="342" t="str">
        <f>IFERROR(INDEX(Controls!$H$4:$H$200,MATCH('Model 11'!$E67,Controls!$G$4:$G$200,0)),"-")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11'!$D67,"_pre",""),"_post",""),'Vendor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11'!$D67,'Vendor Level Info'!$M$4:$M$300,0)),"-")</f>
        <v>-</v>
      </c>
    </row>
    <row r="68" spans="2:25" x14ac:dyDescent="0.35">
      <c r="B68" s="341" t="str">
        <f>IFERROR(INDEX(Controls!$L$4:$L$100,MATCH('Model 11'!$D68,Controls!$J$4:$J$100,0)),"-")</f>
        <v>-</v>
      </c>
      <c r="C68" s="365" t="str">
        <f>IFERROR(INDEX(Controls!$F$4:$F263,MATCH('Model 11'!$E68,Controls!$G$4:$G$200,0)),"-")</f>
        <v>-</v>
      </c>
      <c r="D68" s="342" t="str">
        <f>IFERROR(INDEX(Controls!$H$4:$H$200,MATCH('Model 11'!$E68,Controls!$G$4:$G$200,0)),"-")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11'!$D68,"_pre",""),"_post",""),'Vendor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11'!$D68,'Vendor Level Info'!$M$4:$M$300,0)),"-")</f>
        <v>-</v>
      </c>
    </row>
    <row r="69" spans="2:25" x14ac:dyDescent="0.35">
      <c r="B69" s="341" t="str">
        <f>IFERROR(INDEX(Controls!$L$4:$L$100,MATCH('Model 11'!$D69,Controls!$J$4:$J$100,0)),"-")</f>
        <v>-</v>
      </c>
      <c r="C69" s="365" t="str">
        <f>IFERROR(INDEX(Controls!$F$4:$F264,MATCH('Model 11'!$E69,Controls!$G$4:$G$200,0)),"-")</f>
        <v>-</v>
      </c>
      <c r="D69" s="342" t="str">
        <f>IFERROR(INDEX(Controls!$H$4:$H$200,MATCH('Model 11'!$E69,Controls!$G$4:$G$200,0)),"-")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11'!$D69,"_pre",""),"_post",""),'Vendor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11'!$D69,'Vendor Level Info'!$M$4:$M$300,0)),"-")</f>
        <v>-</v>
      </c>
    </row>
    <row r="70" spans="2:25" x14ac:dyDescent="0.35">
      <c r="B70" s="341" t="str">
        <f>IFERROR(INDEX(Controls!$L$4:$L$100,MATCH('Model 11'!$D70,Controls!$J$4:$J$100,0)),"-")</f>
        <v>-</v>
      </c>
      <c r="C70" s="365" t="str">
        <f>IFERROR(INDEX(Controls!$F$4:$F265,MATCH('Model 11'!$E70,Controls!$G$4:$G$200,0)),"-")</f>
        <v>-</v>
      </c>
      <c r="D70" s="342" t="str">
        <f>IFERROR(INDEX(Controls!$H$4:$H$200,MATCH('Model 11'!$E70,Controls!$G$4:$G$200,0)),"-")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11'!$D70,"_pre",""),"_post",""),'Vendor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11'!$D70,'Vendor Level Info'!$M$4:$M$300,0)),"-")</f>
        <v>-</v>
      </c>
    </row>
    <row r="71" spans="2:25" x14ac:dyDescent="0.35">
      <c r="B71" s="341" t="str">
        <f>IFERROR(INDEX(Controls!$L$4:$L$100,MATCH('Model 11'!$D71,Controls!$J$4:$J$100,0)),"-")</f>
        <v>-</v>
      </c>
      <c r="C71" s="365" t="str">
        <f>IFERROR(INDEX(Controls!$F$4:$F266,MATCH('Model 11'!$E71,Controls!$G$4:$G$200,0)),"-")</f>
        <v>-</v>
      </c>
      <c r="D71" s="342" t="str">
        <f>IFERROR(INDEX(Controls!$H$4:$H$200,MATCH('Model 11'!$E71,Controls!$G$4:$G$200,0)),"-")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11'!$D71,"_pre",""),"_post",""),'Vendor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11'!$D71,'Vendor Level Info'!$M$4:$M$300,0)),"-")</f>
        <v>-</v>
      </c>
    </row>
    <row r="72" spans="2:25" ht="15" thickBot="1" x14ac:dyDescent="0.4">
      <c r="B72" s="343" t="str">
        <f>IFERROR(INDEX(Controls!$L$4:$L$100,MATCH('Model 11'!$D72,Controls!$J$4:$J$100,0)),"-")</f>
        <v>-</v>
      </c>
      <c r="C72" s="366" t="str">
        <f>IFERROR(INDEX(Controls!$F$4:$F267,MATCH('Model 11'!$E72,Controls!$G$4:$G$200,0)),"-")</f>
        <v>-</v>
      </c>
      <c r="D72" s="344" t="str">
        <f>IFERROR(INDEX(Controls!$H$4:$H$200,MATCH('Model 11'!$E72,Controls!$G$4:$G$200,0)),"-")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11'!$D72,"_pre",""),"_post",""),'Vendor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11'!$D72,'Vendor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A117DE1-4594-46C5-8D07-240C777A1132}">
          <x14:formula1>
            <xm:f>Controls!$U$3:$U$100</xm:f>
          </x14:formula1>
          <xm:sqref>E2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4E180-7320-4132-9994-867AE3ADB9D5}">
  <sheetPr codeName="Sheet24"/>
  <dimension ref="A1:AV156"/>
  <sheetViews>
    <sheetView topLeftCell="M1" workbookViewId="0">
      <selection activeCell="I1" sqref="I1:W1"/>
    </sheetView>
  </sheetViews>
  <sheetFormatPr defaultRowHeight="14.5" x14ac:dyDescent="0.35"/>
  <cols>
    <col min="1" max="1" width="12.54296875" bestFit="1" customWidth="1"/>
    <col min="2" max="3" width="9" bestFit="1" customWidth="1"/>
    <col min="4" max="4" width="12.08984375" bestFit="1" customWidth="1"/>
    <col min="5" max="5" width="8" bestFit="1" customWidth="1"/>
    <col min="6" max="6" width="9.54296875" bestFit="1" customWidth="1"/>
    <col min="7" max="7" width="11.81640625" bestFit="1" customWidth="1"/>
    <col min="8" max="8" width="12.453125" bestFit="1" customWidth="1"/>
    <col min="9" max="9" width="15.54296875" bestFit="1" customWidth="1"/>
    <col min="10" max="10" width="12.453125" bestFit="1" customWidth="1"/>
    <col min="11" max="11" width="19.1796875" bestFit="1" customWidth="1"/>
    <col min="12" max="12" width="18.54296875" bestFit="1" customWidth="1"/>
    <col min="13" max="13" width="13.54296875" bestFit="1" customWidth="1"/>
    <col min="14" max="14" width="14.54296875" bestFit="1" customWidth="1"/>
    <col min="15" max="15" width="19.453125" bestFit="1" customWidth="1"/>
    <col min="16" max="16" width="13.08984375" bestFit="1" customWidth="1"/>
    <col min="17" max="17" width="15.08984375" bestFit="1" customWidth="1"/>
    <col min="18" max="18" width="20.08984375" bestFit="1" customWidth="1"/>
    <col min="19" max="19" width="18.36328125" bestFit="1" customWidth="1"/>
    <col min="20" max="20" width="11.81640625" bestFit="1" customWidth="1"/>
    <col min="21" max="22" width="12.453125" bestFit="1" customWidth="1"/>
    <col min="23" max="23" width="11.81640625" bestFit="1" customWidth="1"/>
    <col min="24" max="25" width="12.453125" bestFit="1" customWidth="1"/>
    <col min="26" max="30" width="11.81640625" bestFit="1" customWidth="1"/>
    <col min="31" max="34" width="12.453125" bestFit="1" customWidth="1"/>
    <col min="35" max="35" width="11.81640625" bestFit="1" customWidth="1"/>
    <col min="36" max="37" width="12.453125" bestFit="1" customWidth="1"/>
    <col min="38" max="38" width="11.81640625" bestFit="1" customWidth="1"/>
    <col min="39" max="39" width="12.453125" bestFit="1" customWidth="1"/>
    <col min="40" max="40" width="11.81640625" bestFit="1" customWidth="1"/>
    <col min="41" max="41" width="12.453125" bestFit="1" customWidth="1"/>
    <col min="42" max="44" width="11.81640625" bestFit="1" customWidth="1"/>
    <col min="45" max="47" width="12.453125" bestFit="1" customWidth="1"/>
    <col min="48" max="48" width="12.08984375" bestFit="1" customWidth="1"/>
  </cols>
  <sheetData>
    <row r="1" spans="1:48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18</v>
      </c>
      <c r="J1" t="s">
        <v>257</v>
      </c>
      <c r="K1" t="s">
        <v>465</v>
      </c>
      <c r="L1" t="s">
        <v>475</v>
      </c>
      <c r="M1" t="s">
        <v>452</v>
      </c>
      <c r="N1" t="s">
        <v>453</v>
      </c>
      <c r="O1" t="s">
        <v>461</v>
      </c>
      <c r="P1" t="s">
        <v>19</v>
      </c>
      <c r="Q1" t="s">
        <v>456</v>
      </c>
      <c r="R1" t="s">
        <v>476</v>
      </c>
      <c r="S1" t="s">
        <v>469</v>
      </c>
      <c r="T1" t="s">
        <v>112</v>
      </c>
      <c r="U1" t="s">
        <v>358</v>
      </c>
      <c r="V1" t="s">
        <v>113</v>
      </c>
      <c r="W1" t="s">
        <v>111</v>
      </c>
      <c r="X1" t="s">
        <v>8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28</v>
      </c>
    </row>
    <row r="2" spans="1:48" x14ac:dyDescent="0.35">
      <c r="A2" t="str">
        <f>C2&amp;E2</f>
        <v>PARMS</v>
      </c>
      <c r="B2" t="s">
        <v>375</v>
      </c>
      <c r="C2" t="s">
        <v>376</v>
      </c>
      <c r="D2" t="s">
        <v>28</v>
      </c>
      <c r="G2">
        <v>12.423862208017756</v>
      </c>
      <c r="H2">
        <v>-14.532530837056152</v>
      </c>
      <c r="I2">
        <v>0.16083036120708497</v>
      </c>
      <c r="J2">
        <v>-4.1085080254581345E-5</v>
      </c>
      <c r="K2">
        <v>0.13976158170006309</v>
      </c>
      <c r="L2">
        <v>3.3261607330461724</v>
      </c>
      <c r="M2">
        <v>3.6120273860501794E-6</v>
      </c>
      <c r="N2">
        <v>9.4945222230670412E-4</v>
      </c>
      <c r="O2">
        <v>-0.11362244146786041</v>
      </c>
      <c r="P2">
        <v>1.4429329110914608E-3</v>
      </c>
      <c r="Q2">
        <v>0.2605779876210163</v>
      </c>
      <c r="R2">
        <v>0.41518073302945629</v>
      </c>
      <c r="S2">
        <v>-0.4210633150779543</v>
      </c>
      <c r="T2">
        <v>0.42052138629906127</v>
      </c>
      <c r="U2">
        <v>-6.4433821892674109E-3</v>
      </c>
      <c r="V2">
        <v>-8.2877844399017825E-2</v>
      </c>
      <c r="W2">
        <v>7.004772323768961E-2</v>
      </c>
      <c r="X2">
        <v>0.57875973743788856</v>
      </c>
      <c r="Y2">
        <v>13.163194912238783</v>
      </c>
      <c r="Z2">
        <v>15.616061553386501</v>
      </c>
      <c r="AA2">
        <v>14.586767396155256</v>
      </c>
      <c r="AB2">
        <v>16.226078249266891</v>
      </c>
      <c r="AC2">
        <v>13.757955873241631</v>
      </c>
      <c r="AD2">
        <v>16.662865320472839</v>
      </c>
      <c r="AE2">
        <v>6.2387415362773169</v>
      </c>
      <c r="AF2">
        <v>9.3928276136226625</v>
      </c>
      <c r="AG2">
        <v>7.1320477060746423</v>
      </c>
      <c r="AH2">
        <v>4.6407629197028104</v>
      </c>
      <c r="AI2">
        <v>8.3071099699720801</v>
      </c>
      <c r="AJ2">
        <v>-1.7057211051056451</v>
      </c>
      <c r="AK2">
        <v>-2.9834474909670794</v>
      </c>
      <c r="AL2">
        <v>8.6173539152747001</v>
      </c>
      <c r="AM2">
        <v>3.202531719238038</v>
      </c>
      <c r="AN2">
        <v>6.1904481588898008</v>
      </c>
      <c r="AO2">
        <v>5.485575719024161</v>
      </c>
      <c r="AP2">
        <v>5.3169207963389651</v>
      </c>
      <c r="AQ2">
        <v>3.6145467154122359</v>
      </c>
      <c r="AR2">
        <v>4.4237213730787213</v>
      </c>
      <c r="AS2">
        <v>-5.2865280822630023</v>
      </c>
      <c r="AT2">
        <v>-1.5623715541571617</v>
      </c>
      <c r="AU2">
        <v>0</v>
      </c>
      <c r="AV2">
        <v>-1</v>
      </c>
    </row>
    <row r="3" spans="1:48" x14ac:dyDescent="0.35">
      <c r="A3" t="str">
        <f t="shared" ref="A3:A66" si="0">C3&amp;E3</f>
        <v>SEB</v>
      </c>
      <c r="B3" t="s">
        <v>375</v>
      </c>
      <c r="C3" t="s">
        <v>377</v>
      </c>
      <c r="D3" t="s">
        <v>28</v>
      </c>
      <c r="G3">
        <v>12.423862208017756</v>
      </c>
      <c r="H3">
        <v>32.552221044934448</v>
      </c>
      <c r="I3">
        <v>7.3878188024835952E-3</v>
      </c>
      <c r="J3">
        <v>2.6826267843191677E-5</v>
      </c>
      <c r="K3">
        <v>1.6172758465594485E-2</v>
      </c>
      <c r="L3">
        <v>1.8863476707628124</v>
      </c>
      <c r="M3">
        <v>5.3962391390360132E-6</v>
      </c>
      <c r="N3">
        <v>1.793989097712629E-4</v>
      </c>
      <c r="O3">
        <v>8.2261119811167099E-2</v>
      </c>
      <c r="P3">
        <v>5.1901485149910044E-4</v>
      </c>
      <c r="Q3">
        <v>7.6349100402905767E-2</v>
      </c>
      <c r="R3">
        <v>0.29453608239509582</v>
      </c>
      <c r="S3">
        <v>6.4232589422133515E-2</v>
      </c>
      <c r="T3">
        <v>5.0946276239788285E-2</v>
      </c>
      <c r="U3">
        <v>2.6561434904253294E-3</v>
      </c>
      <c r="V3">
        <v>5.3605187610457289E-3</v>
      </c>
      <c r="W3">
        <v>2.9615553973344573E-3</v>
      </c>
      <c r="X3">
        <v>1.3811908970706774</v>
      </c>
      <c r="Y3">
        <v>31.215984362379697</v>
      </c>
      <c r="Z3">
        <v>29.886444673000188</v>
      </c>
      <c r="AA3">
        <v>28.466406463626218</v>
      </c>
      <c r="AB3">
        <v>27.060543779696257</v>
      </c>
      <c r="AC3">
        <v>25.656875475335251</v>
      </c>
      <c r="AD3">
        <v>24.31624192201015</v>
      </c>
      <c r="AE3">
        <v>22.881598084598142</v>
      </c>
      <c r="AF3">
        <v>21.525687953686909</v>
      </c>
      <c r="AG3">
        <v>20.128850027655325</v>
      </c>
      <c r="AH3">
        <v>18.742790358565681</v>
      </c>
      <c r="AI3">
        <v>17.412585513116706</v>
      </c>
      <c r="AJ3">
        <v>16.024621599929521</v>
      </c>
      <c r="AK3">
        <v>14.665081829010081</v>
      </c>
      <c r="AL3">
        <v>13.399510611761556</v>
      </c>
      <c r="AM3">
        <v>11.951575895364707</v>
      </c>
      <c r="AN3">
        <v>10.568488811981023</v>
      </c>
      <c r="AO3">
        <v>9.2168892853066744</v>
      </c>
      <c r="AP3">
        <v>7.8685999083694123</v>
      </c>
      <c r="AQ3">
        <v>6.5128873302659009</v>
      </c>
      <c r="AR3">
        <v>5.1247067541264153</v>
      </c>
      <c r="AS3">
        <v>3.7691511490760004</v>
      </c>
      <c r="AT3">
        <v>2.4048007828747919</v>
      </c>
      <c r="AV3">
        <v>-1</v>
      </c>
    </row>
    <row r="4" spans="1:48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I4">
        <v>2.5912741369260024</v>
      </c>
      <c r="J4">
        <v>4.4826496061448919</v>
      </c>
      <c r="K4">
        <v>1.7498437542202618</v>
      </c>
      <c r="L4">
        <v>3.9791983500148764</v>
      </c>
      <c r="M4">
        <v>7.1263340952336405</v>
      </c>
      <c r="N4">
        <v>1.4438208613861681</v>
      </c>
      <c r="O4">
        <v>1.5545587678789179</v>
      </c>
      <c r="P4">
        <v>1.306802566115119</v>
      </c>
      <c r="Q4">
        <v>1.0514437774123067</v>
      </c>
      <c r="R4">
        <v>1.6266418194587047</v>
      </c>
      <c r="S4">
        <v>3.815695472776313</v>
      </c>
      <c r="T4">
        <v>1.0549893575369083</v>
      </c>
      <c r="U4">
        <v>2.1703573804449361</v>
      </c>
      <c r="V4">
        <v>1.7629784461489855</v>
      </c>
      <c r="W4">
        <v>1.7698162395235795</v>
      </c>
      <c r="X4">
        <v>6.6298785040962063</v>
      </c>
      <c r="Y4">
        <v>1.0237359809109996</v>
      </c>
      <c r="Z4">
        <v>1.1272551750218431</v>
      </c>
      <c r="AA4">
        <v>0.97272258927138144</v>
      </c>
      <c r="AB4">
        <v>0.96175707361637042</v>
      </c>
      <c r="AC4">
        <v>0.94578056215984141</v>
      </c>
      <c r="AD4">
        <v>1.0310522519289662</v>
      </c>
      <c r="AE4">
        <v>1.0108926379859666</v>
      </c>
      <c r="AF4">
        <v>1.0581121023220403</v>
      </c>
      <c r="AG4">
        <v>1.3047610794780606</v>
      </c>
      <c r="AH4">
        <v>1.2913737685660471</v>
      </c>
      <c r="AI4">
        <v>1.2020406044371585</v>
      </c>
      <c r="AJ4">
        <v>1.2424529523380761</v>
      </c>
      <c r="AK4">
        <v>1.3537241626815899</v>
      </c>
      <c r="AL4">
        <v>1.8652099127893285</v>
      </c>
      <c r="AM4">
        <v>1.7935521671995089</v>
      </c>
      <c r="AN4">
        <v>1.8996616929031109</v>
      </c>
      <c r="AO4">
        <v>2.1887541098610974</v>
      </c>
      <c r="AP4">
        <v>2.4525271369735964</v>
      </c>
      <c r="AQ4">
        <v>2.5508096700655978</v>
      </c>
      <c r="AR4">
        <v>2.5142959754196594</v>
      </c>
      <c r="AS4">
        <v>2.5685996577861969</v>
      </c>
      <c r="AT4">
        <v>2.5824366471813907</v>
      </c>
      <c r="AU4">
        <v>2.3847074090361016</v>
      </c>
      <c r="AV4">
        <v>-1</v>
      </c>
    </row>
    <row r="5" spans="1:48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G5">
        <v>12.423862208017747</v>
      </c>
      <c r="H5">
        <v>-0.33586264943313743</v>
      </c>
      <c r="I5">
        <v>0.16083036120710023</v>
      </c>
      <c r="J5">
        <v>-4.10850802545831E-5</v>
      </c>
      <c r="K5">
        <v>0.13976158170006253</v>
      </c>
      <c r="L5">
        <v>3.3261607330487619</v>
      </c>
      <c r="M5">
        <v>3.6120273860554899E-6</v>
      </c>
      <c r="N5">
        <v>9.494522223066407E-4</v>
      </c>
      <c r="O5">
        <v>-0.11362244146789119</v>
      </c>
      <c r="P5">
        <v>1.4429329110914909E-3</v>
      </c>
      <c r="Q5">
        <v>0.26057798762102508</v>
      </c>
      <c r="R5">
        <v>0.41518073302967734</v>
      </c>
      <c r="S5">
        <v>-0.42106331507795219</v>
      </c>
      <c r="T5">
        <v>0.42052138629905494</v>
      </c>
      <c r="U5">
        <v>-6.4433821892680015E-3</v>
      </c>
      <c r="V5">
        <v>-8.2877844399015799E-2</v>
      </c>
      <c r="W5">
        <v>7.0047723237688403E-2</v>
      </c>
      <c r="X5">
        <v>-1.2768103712928072E-2</v>
      </c>
      <c r="Y5">
        <v>-0.44194543423327498</v>
      </c>
      <c r="Z5">
        <v>2.6024490480646651</v>
      </c>
      <c r="AA5">
        <v>2.164682731989187</v>
      </c>
      <c r="AB5">
        <v>4.3955214262465301</v>
      </c>
      <c r="AC5">
        <v>2.5189268913693987</v>
      </c>
      <c r="AD5">
        <v>6.0153641797585582</v>
      </c>
      <c r="AE5">
        <v>-3.8172317632888446</v>
      </c>
      <c r="AF5">
        <v>-7.1617844799118216E-2</v>
      </c>
      <c r="AG5">
        <v>-1.7408699111884098</v>
      </c>
      <c r="AH5">
        <v>-3.6406268564109565</v>
      </c>
      <c r="AI5">
        <v>0.61724803500607406</v>
      </c>
      <c r="AJ5">
        <v>-8.8040551989197553</v>
      </c>
      <c r="AK5">
        <v>-9.490253743625507</v>
      </c>
      <c r="AL5">
        <v>2.7020755037610176</v>
      </c>
      <c r="AM5">
        <v>-2.1212188511197527</v>
      </c>
      <c r="AN5">
        <v>1.4582254296709185</v>
      </c>
      <c r="AO5">
        <v>1.3448808309605105</v>
      </c>
      <c r="AP5">
        <v>1.7677537494369031</v>
      </c>
      <c r="AQ5">
        <v>0.65690750966440603</v>
      </c>
      <c r="AR5">
        <v>2.0576100084708324</v>
      </c>
      <c r="AS5">
        <v>-7.0611116057212175</v>
      </c>
      <c r="AT5">
        <v>-2.745427236466957</v>
      </c>
      <c r="AU5">
        <v>-0.59152784115718371</v>
      </c>
      <c r="AV5">
        <v>-1</v>
      </c>
    </row>
    <row r="6" spans="1:48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G6">
        <v>12.423862208017747</v>
      </c>
      <c r="H6">
        <v>0.41528974584795864</v>
      </c>
      <c r="I6">
        <v>7.3878188024840037E-3</v>
      </c>
      <c r="J6">
        <v>2.6826267843191701E-5</v>
      </c>
      <c r="K6">
        <v>1.6172758465594479E-2</v>
      </c>
      <c r="L6">
        <v>1.8863476707628057</v>
      </c>
      <c r="M6">
        <v>5.396239139036092E-6</v>
      </c>
      <c r="N6">
        <v>1.7939890977126306E-4</v>
      </c>
      <c r="O6">
        <v>8.2261119811166988E-2</v>
      </c>
      <c r="P6">
        <v>5.1901485149909946E-4</v>
      </c>
      <c r="Q6">
        <v>7.6349100402905767E-2</v>
      </c>
      <c r="R6">
        <v>0.29453608239509671</v>
      </c>
      <c r="S6">
        <v>6.423258942213346E-2</v>
      </c>
      <c r="T6">
        <v>5.0946276239788084E-2</v>
      </c>
      <c r="U6">
        <v>2.656143490425348E-3</v>
      </c>
      <c r="V6">
        <v>5.3605187610457228E-3</v>
      </c>
      <c r="W6">
        <v>2.9615553973344763E-3</v>
      </c>
      <c r="X6">
        <v>6.5095481445546638E-2</v>
      </c>
      <c r="Y6">
        <v>0.88609985458179985</v>
      </c>
      <c r="Z6">
        <v>0.92982196319884769</v>
      </c>
      <c r="AA6">
        <v>0.86374029814698106</v>
      </c>
      <c r="AB6">
        <v>0.85885802129034239</v>
      </c>
      <c r="AC6">
        <v>0.85169456047854264</v>
      </c>
      <c r="AD6">
        <v>0.88926053526108073</v>
      </c>
      <c r="AE6">
        <v>0.88052400112805329</v>
      </c>
      <c r="AF6">
        <v>0.90085423048260049</v>
      </c>
      <c r="AG6">
        <v>1.0003550714447</v>
      </c>
      <c r="AH6">
        <v>0.99520984072947927</v>
      </c>
      <c r="AI6">
        <v>0.96017026101782177</v>
      </c>
      <c r="AJ6">
        <v>0.97617719511094869</v>
      </c>
      <c r="AK6">
        <v>1.0189521074230194</v>
      </c>
      <c r="AL6">
        <v>1.1960588226218771</v>
      </c>
      <c r="AM6">
        <v>1.1728586847268134</v>
      </c>
      <c r="AN6">
        <v>1.2070543182806306</v>
      </c>
      <c r="AO6">
        <v>1.2956484170858211</v>
      </c>
      <c r="AP6">
        <v>1.3714993062405829</v>
      </c>
      <c r="AQ6">
        <v>1.3987100934253829</v>
      </c>
      <c r="AR6">
        <v>1.3886630557643804</v>
      </c>
      <c r="AS6">
        <v>1.4035790966238095</v>
      </c>
      <c r="AT6">
        <v>1.4073545436245782</v>
      </c>
      <c r="AU6">
        <v>1.3524033317441768</v>
      </c>
      <c r="AV6">
        <v>-1</v>
      </c>
    </row>
    <row r="7" spans="1:48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I7">
        <v>2.3719885471269611</v>
      </c>
      <c r="J7">
        <v>3.7604896194245487</v>
      </c>
      <c r="K7">
        <v>1.6601848345977399</v>
      </c>
      <c r="L7">
        <v>3.3977536586947545</v>
      </c>
      <c r="M7">
        <v>5.8225968981710414</v>
      </c>
      <c r="N7">
        <v>1.3849486691460826</v>
      </c>
      <c r="O7">
        <v>1.4849953166031538</v>
      </c>
      <c r="P7">
        <v>1.2625694914541552</v>
      </c>
      <c r="Q7">
        <v>1.0284015658704695</v>
      </c>
      <c r="R7">
        <v>1.5458663305711129</v>
      </c>
      <c r="S7">
        <v>3.3975376955926877</v>
      </c>
      <c r="T7">
        <v>1.0314032138629299</v>
      </c>
      <c r="U7">
        <v>2.0269963813454472</v>
      </c>
      <c r="V7">
        <v>1.6640762761129047</v>
      </c>
      <c r="W7">
        <v>1.672352232236741</v>
      </c>
      <c r="X7">
        <v>4.6251922627359701</v>
      </c>
      <c r="Y7">
        <v>0.9756849992322425</v>
      </c>
      <c r="Z7">
        <v>1.0757582776316246</v>
      </c>
      <c r="AA7">
        <v>0.94260238597645007</v>
      </c>
      <c r="AB7">
        <v>0.93535516280761188</v>
      </c>
      <c r="AC7">
        <v>0.92011438571384307</v>
      </c>
      <c r="AD7">
        <v>0.98683047638263488</v>
      </c>
      <c r="AE7">
        <v>0.97929518767751034</v>
      </c>
      <c r="AF7">
        <v>1.0106520606957283</v>
      </c>
      <c r="AG7">
        <v>1.2140028631834754</v>
      </c>
      <c r="AH7">
        <v>1.1906520403616099</v>
      </c>
      <c r="AI7">
        <v>1.1310163773424813</v>
      </c>
      <c r="AJ7">
        <v>1.1497458900685784</v>
      </c>
      <c r="AK7">
        <v>1.2189521133823946</v>
      </c>
      <c r="AL7">
        <v>1.5785018744524608</v>
      </c>
      <c r="AM7">
        <v>1.5098913815310215</v>
      </c>
      <c r="AN7">
        <v>1.5749421370705807</v>
      </c>
      <c r="AO7">
        <v>1.7651273820060842</v>
      </c>
      <c r="AP7">
        <v>1.9399312879297566</v>
      </c>
      <c r="AQ7">
        <v>2.0079603331424734</v>
      </c>
      <c r="AR7">
        <v>1.9872749168319224</v>
      </c>
      <c r="AS7">
        <v>2.0479264304874629</v>
      </c>
      <c r="AT7">
        <v>2.0929718936168955</v>
      </c>
      <c r="AU7">
        <v>2.1198820430599059</v>
      </c>
      <c r="AV7">
        <v>-1</v>
      </c>
    </row>
    <row r="8" spans="1:48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G8">
        <v>12.425999792889314</v>
      </c>
      <c r="H8">
        <v>-0.30789025234820344</v>
      </c>
      <c r="I8">
        <v>0.15662159909517231</v>
      </c>
      <c r="J8">
        <v>-3.9193413403396926E-5</v>
      </c>
      <c r="K8">
        <v>0.13984846786526342</v>
      </c>
      <c r="L8">
        <v>3.2637789827394097</v>
      </c>
      <c r="M8">
        <v>2.8633896644207888E-6</v>
      </c>
      <c r="N8">
        <v>9.7782778902315076E-4</v>
      </c>
      <c r="O8">
        <v>-0.10393196076132545</v>
      </c>
      <c r="P8">
        <v>1.3844504367663622E-3</v>
      </c>
      <c r="Q8">
        <v>0.2619097058027855</v>
      </c>
      <c r="R8">
        <v>0.38453830835300074</v>
      </c>
      <c r="S8">
        <v>-0.39238945842295841</v>
      </c>
      <c r="T8">
        <v>0.41313247187032426</v>
      </c>
      <c r="U8">
        <v>-6.4000142044667073E-3</v>
      </c>
      <c r="V8">
        <v>-8.1404007000691309E-2</v>
      </c>
      <c r="W8">
        <v>6.9051540627738814E-2</v>
      </c>
      <c r="X8">
        <v>-1.8082461778972426E-2</v>
      </c>
      <c r="Y8">
        <v>-0.34519008701112031</v>
      </c>
      <c r="Z8">
        <v>2.6824020744589925</v>
      </c>
      <c r="AA8">
        <v>2.2117911794608078</v>
      </c>
      <c r="AB8">
        <v>4.3139463456282963</v>
      </c>
      <c r="AC8">
        <v>2.4986666794999821</v>
      </c>
      <c r="AD8">
        <v>5.8867858317525963</v>
      </c>
      <c r="AE8">
        <v>-3.776251730771139</v>
      </c>
      <c r="AF8">
        <v>-8.6203888015485897E-2</v>
      </c>
      <c r="AG8">
        <v>-1.8295881762786201</v>
      </c>
      <c r="AH8">
        <v>-3.6422270838779651</v>
      </c>
      <c r="AI8">
        <v>0.75323478966229795</v>
      </c>
      <c r="AJ8">
        <v>-8.6860870338663752</v>
      </c>
      <c r="AK8">
        <v>-9.320275332722419</v>
      </c>
      <c r="AL8">
        <v>2.6857079176555283</v>
      </c>
      <c r="AM8">
        <v>-2.0516352845953993</v>
      </c>
      <c r="AN8">
        <v>1.4668409375143256</v>
      </c>
      <c r="AO8">
        <v>1.296535048671773</v>
      </c>
      <c r="AP8">
        <v>1.7141780556178405</v>
      </c>
      <c r="AQ8">
        <v>0.70611082361613176</v>
      </c>
      <c r="AR8">
        <v>2.0704527002374449</v>
      </c>
      <c r="AS8">
        <v>-6.868825694884201</v>
      </c>
      <c r="AT8">
        <v>-2.5272813246111734</v>
      </c>
      <c r="AU8">
        <v>-0.20253678992216501</v>
      </c>
      <c r="AV8">
        <v>-1</v>
      </c>
    </row>
    <row r="9" spans="1:48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G9">
        <v>12.425999792889314</v>
      </c>
      <c r="H9">
        <v>0.37468745293863359</v>
      </c>
      <c r="I9">
        <v>7.0695303753889691E-3</v>
      </c>
      <c r="J9">
        <v>2.4574787611358805E-5</v>
      </c>
      <c r="K9">
        <v>1.5755689079023683E-2</v>
      </c>
      <c r="L9">
        <v>1.7433902250514635</v>
      </c>
      <c r="M9">
        <v>4.8785546732169247E-6</v>
      </c>
      <c r="N9">
        <v>1.7573355628336003E-4</v>
      </c>
      <c r="O9">
        <v>8.0413377372947348E-2</v>
      </c>
      <c r="P9">
        <v>5.1024311990816029E-4</v>
      </c>
      <c r="Q9">
        <v>7.5520868773241254E-2</v>
      </c>
      <c r="R9">
        <v>0.28717936072865946</v>
      </c>
      <c r="S9">
        <v>6.0621326431690388E-2</v>
      </c>
      <c r="T9">
        <v>5.0382227308783438E-2</v>
      </c>
      <c r="U9">
        <v>2.5673620024414165E-3</v>
      </c>
      <c r="V9">
        <v>5.2088835631471314E-3</v>
      </c>
      <c r="W9">
        <v>2.8793493841963412E-3</v>
      </c>
      <c r="X9">
        <v>5.4379807980493265E-2</v>
      </c>
      <c r="Y9">
        <v>0.86520338817504194</v>
      </c>
      <c r="Z9">
        <v>0.90849124364759126</v>
      </c>
      <c r="AA9">
        <v>0.85040864195064014</v>
      </c>
      <c r="AB9">
        <v>0.84713313928036926</v>
      </c>
      <c r="AC9">
        <v>0.84020315486154928</v>
      </c>
      <c r="AD9">
        <v>0.87013106561212572</v>
      </c>
      <c r="AE9">
        <v>0.86680260472859472</v>
      </c>
      <c r="AF9">
        <v>0.88057069947335553</v>
      </c>
      <c r="AG9">
        <v>0.96510208311878876</v>
      </c>
      <c r="AH9">
        <v>0.95577535475923026</v>
      </c>
      <c r="AI9">
        <v>0.93153214148150565</v>
      </c>
      <c r="AJ9">
        <v>0.939213508736081</v>
      </c>
      <c r="AK9">
        <v>0.96706734756561474</v>
      </c>
      <c r="AL9">
        <v>1.1004896147325212</v>
      </c>
      <c r="AM9">
        <v>1.0763072126073545</v>
      </c>
      <c r="AN9">
        <v>1.0992480371405846</v>
      </c>
      <c r="AO9">
        <v>1.1637278385242715</v>
      </c>
      <c r="AP9">
        <v>1.2199908439429117</v>
      </c>
      <c r="AQ9">
        <v>1.241197699865118</v>
      </c>
      <c r="AR9">
        <v>1.2347879225407408</v>
      </c>
      <c r="AS9">
        <v>1.2534891324122852</v>
      </c>
      <c r="AT9">
        <v>1.2671997998536679</v>
      </c>
      <c r="AU9">
        <v>1.2753202204356873</v>
      </c>
      <c r="AV9">
        <v>-1</v>
      </c>
    </row>
    <row r="10" spans="1:48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I10">
        <v>2.1895681455908531</v>
      </c>
      <c r="J10">
        <v>3.2371878649103172</v>
      </c>
      <c r="K10">
        <v>1.5801348376334226</v>
      </c>
      <c r="L10">
        <v>2.9814855868046473</v>
      </c>
      <c r="M10">
        <v>4.8666569644766966</v>
      </c>
      <c r="N10">
        <v>1.3310282962240367</v>
      </c>
      <c r="O10">
        <v>1.4218928534788762</v>
      </c>
      <c r="P10">
        <v>1.2218857259408249</v>
      </c>
      <c r="Q10">
        <v>1.0062173837317838</v>
      </c>
      <c r="R10">
        <v>1.4771336080851933</v>
      </c>
      <c r="S10">
        <v>3.0597890193712476</v>
      </c>
      <c r="T10">
        <v>1.0088277980361466</v>
      </c>
      <c r="U10">
        <v>1.9000612993753776</v>
      </c>
      <c r="V10">
        <v>1.5770805354506896</v>
      </c>
      <c r="W10">
        <v>1.5874473226144021</v>
      </c>
      <c r="X10">
        <v>3.4458489683752553</v>
      </c>
      <c r="Y10">
        <v>0.93779464187156236</v>
      </c>
      <c r="Z10">
        <v>1.0328762079056131</v>
      </c>
      <c r="AA10">
        <v>0.91581075595493688</v>
      </c>
      <c r="AB10">
        <v>0.91081339364822766</v>
      </c>
      <c r="AC10">
        <v>0.89743709363143764</v>
      </c>
      <c r="AD10">
        <v>0.95219426536583063</v>
      </c>
      <c r="AE10">
        <v>0.95154792314760128</v>
      </c>
      <c r="AF10">
        <v>0.97407895935686351</v>
      </c>
      <c r="AG10">
        <v>1.1457096776049465</v>
      </c>
      <c r="AH10">
        <v>1.1194246701230528</v>
      </c>
      <c r="AI10">
        <v>1.0771413649259536</v>
      </c>
      <c r="AJ10">
        <v>1.084850866361341</v>
      </c>
      <c r="AK10">
        <v>1.1308253692353145</v>
      </c>
      <c r="AL10">
        <v>1.3985480174081728</v>
      </c>
      <c r="AM10">
        <v>1.3344758095199314</v>
      </c>
      <c r="AN10">
        <v>1.3763272625940628</v>
      </c>
      <c r="AO10">
        <v>1.5084984791124769</v>
      </c>
      <c r="AP10">
        <v>1.6316525784047493</v>
      </c>
      <c r="AQ10">
        <v>1.6811827617642774</v>
      </c>
      <c r="AR10">
        <v>1.6690842637670251</v>
      </c>
      <c r="AS10">
        <v>1.7273175719402856</v>
      </c>
      <c r="AT10">
        <v>1.790221718217639</v>
      </c>
      <c r="AU10">
        <v>1.9240672353399217</v>
      </c>
      <c r="AV10">
        <v>-1</v>
      </c>
    </row>
    <row r="11" spans="1:48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G11">
        <v>12.428443780392767</v>
      </c>
      <c r="H11">
        <v>-0.28280105779872183</v>
      </c>
      <c r="I11">
        <v>0.15275794398809134</v>
      </c>
      <c r="J11">
        <v>-3.7692872964843903E-5</v>
      </c>
      <c r="K11">
        <v>0.13979642992035607</v>
      </c>
      <c r="L11">
        <v>3.1935115707258821</v>
      </c>
      <c r="M11">
        <v>2.2261010560190601E-6</v>
      </c>
      <c r="N11">
        <v>1.0035204018990101E-3</v>
      </c>
      <c r="O11">
        <v>-9.4521283914556956E-2</v>
      </c>
      <c r="P11">
        <v>1.3290832728221123E-3</v>
      </c>
      <c r="Q11">
        <v>0.26306847161878844</v>
      </c>
      <c r="R11">
        <v>0.35788788115292092</v>
      </c>
      <c r="S11">
        <v>-0.36627286401731624</v>
      </c>
      <c r="T11">
        <v>0.40602591757628187</v>
      </c>
      <c r="U11">
        <v>-6.3625617260580436E-3</v>
      </c>
      <c r="V11">
        <v>-8.0007430526304907E-2</v>
      </c>
      <c r="W11">
        <v>6.8099906701483831E-2</v>
      </c>
      <c r="X11">
        <v>-2.2508814214381435E-2</v>
      </c>
      <c r="Y11">
        <v>-0.25691974020713843</v>
      </c>
      <c r="Z11">
        <v>2.7539262969647589</v>
      </c>
      <c r="AA11">
        <v>2.2539171309632571</v>
      </c>
      <c r="AB11">
        <v>4.2395425628067658</v>
      </c>
      <c r="AC11">
        <v>2.4802478335996425</v>
      </c>
      <c r="AD11">
        <v>5.7673056821592521</v>
      </c>
      <c r="AE11">
        <v>-3.7358233100728122</v>
      </c>
      <c r="AF11">
        <v>-9.9110778751354087E-2</v>
      </c>
      <c r="AG11">
        <v>-1.9057887463731429</v>
      </c>
      <c r="AH11">
        <v>-3.6393071186571264</v>
      </c>
      <c r="AI11">
        <v>0.87439916859777378</v>
      </c>
      <c r="AJ11">
        <v>-8.5758436633406827</v>
      </c>
      <c r="AK11">
        <v>-9.1640091306067664</v>
      </c>
      <c r="AL11">
        <v>2.6596448385640516</v>
      </c>
      <c r="AM11">
        <v>-1.9972645990643514</v>
      </c>
      <c r="AN11">
        <v>1.4628992458280625</v>
      </c>
      <c r="AO11">
        <v>1.2412219842209629</v>
      </c>
      <c r="AP11">
        <v>1.6531276770091774</v>
      </c>
      <c r="AQ11">
        <v>0.73739934777156713</v>
      </c>
      <c r="AR11">
        <v>2.0676034018861151</v>
      </c>
      <c r="AS11">
        <v>-6.7022082237782081</v>
      </c>
      <c r="AT11">
        <v>-2.3348209363672523</v>
      </c>
      <c r="AU11">
        <v>0.14024050347961514</v>
      </c>
      <c r="AV11">
        <v>-1</v>
      </c>
    </row>
    <row r="12" spans="1:48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G12">
        <v>12.428443780392767</v>
      </c>
      <c r="H12">
        <v>0.34811875929811065</v>
      </c>
      <c r="I12">
        <v>6.7935834449531444E-3</v>
      </c>
      <c r="J12">
        <v>2.2805360298204855E-5</v>
      </c>
      <c r="K12">
        <v>1.537416950234371E-2</v>
      </c>
      <c r="L12">
        <v>1.6334296304556506</v>
      </c>
      <c r="M12">
        <v>4.4610140577537609E-6</v>
      </c>
      <c r="N12">
        <v>1.7231255156383151E-4</v>
      </c>
      <c r="O12">
        <v>7.8701789394557478E-2</v>
      </c>
      <c r="P12">
        <v>5.0205375286319607E-4</v>
      </c>
      <c r="Q12">
        <v>7.4716570730775062E-2</v>
      </c>
      <c r="R12">
        <v>0.28077766311051905</v>
      </c>
      <c r="S12">
        <v>5.7540607636071522E-2</v>
      </c>
      <c r="T12">
        <v>4.9837592326085013E-2</v>
      </c>
      <c r="U12">
        <v>2.4861643737995706E-3</v>
      </c>
      <c r="V12">
        <v>5.0718964812192582E-3</v>
      </c>
      <c r="W12">
        <v>2.8058571731302698E-3</v>
      </c>
      <c r="X12">
        <v>4.6946833367684161E-2</v>
      </c>
      <c r="Y12">
        <v>0.84840394864932256</v>
      </c>
      <c r="Z12">
        <v>0.89037497354409012</v>
      </c>
      <c r="AA12">
        <v>0.83840078750279667</v>
      </c>
      <c r="AB12">
        <v>0.83611018117923808</v>
      </c>
      <c r="AC12">
        <v>0.82994787197377118</v>
      </c>
      <c r="AD12">
        <v>0.85489266022688204</v>
      </c>
      <c r="AE12">
        <v>0.85460246365800541</v>
      </c>
      <c r="AF12">
        <v>0.86466103585980991</v>
      </c>
      <c r="AG12">
        <v>0.93774789593653207</v>
      </c>
      <c r="AH12">
        <v>0.92692851922525177</v>
      </c>
      <c r="AI12">
        <v>0.90925387321074724</v>
      </c>
      <c r="AJ12">
        <v>0.9125020056526526</v>
      </c>
      <c r="AK12">
        <v>0.93163668014560796</v>
      </c>
      <c r="AL12">
        <v>1.0360661828506905</v>
      </c>
      <c r="AM12">
        <v>1.0120551062547682</v>
      </c>
      <c r="AN12">
        <v>1.0278024862390445</v>
      </c>
      <c r="AO12">
        <v>1.0760222355726401</v>
      </c>
      <c r="AP12">
        <v>1.1190839147455127</v>
      </c>
      <c r="AQ12">
        <v>1.1359422992973263</v>
      </c>
      <c r="AR12">
        <v>1.1318475599360744</v>
      </c>
      <c r="AS12">
        <v>1.1514230074599534</v>
      </c>
      <c r="AT12">
        <v>1.1722013531274307</v>
      </c>
      <c r="AU12">
        <v>1.2152312519099431</v>
      </c>
      <c r="AV12">
        <v>-1</v>
      </c>
    </row>
    <row r="13" spans="1:48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I13">
        <v>2.0338611086627738</v>
      </c>
      <c r="J13">
        <v>2.8396558854977143</v>
      </c>
      <c r="K13">
        <v>1.5076006774929209</v>
      </c>
      <c r="L13">
        <v>2.6623364783818109</v>
      </c>
      <c r="M13">
        <v>4.1402886211278194</v>
      </c>
      <c r="N13">
        <v>1.2813536472854317</v>
      </c>
      <c r="O13">
        <v>1.3640428889958898</v>
      </c>
      <c r="P13">
        <v>1.1840271881168736</v>
      </c>
      <c r="Q13">
        <v>0.98483009732140037</v>
      </c>
      <c r="R13">
        <v>1.4162475773798404</v>
      </c>
      <c r="S13">
        <v>2.7783714938912798</v>
      </c>
      <c r="T13">
        <v>0.98713964271528998</v>
      </c>
      <c r="U13">
        <v>1.7867727665065987</v>
      </c>
      <c r="V13">
        <v>1.4993724321283761</v>
      </c>
      <c r="W13">
        <v>1.5118517295327407</v>
      </c>
      <c r="X13">
        <v>2.6922039081672211</v>
      </c>
      <c r="Y13">
        <v>0.90590866231225542</v>
      </c>
      <c r="Z13">
        <v>0.99554043376670776</v>
      </c>
      <c r="AA13">
        <v>0.89135025797517575</v>
      </c>
      <c r="AB13">
        <v>0.8878590647475717</v>
      </c>
      <c r="AC13">
        <v>0.87666648874483333</v>
      </c>
      <c r="AD13">
        <v>0.92302922191721049</v>
      </c>
      <c r="AE13">
        <v>0.92637346057220293</v>
      </c>
      <c r="AF13">
        <v>0.94361332730820846</v>
      </c>
      <c r="AG13">
        <v>1.0906351373903274</v>
      </c>
      <c r="AH13">
        <v>1.0645001343987013</v>
      </c>
      <c r="AI13">
        <v>1.0332192412782435</v>
      </c>
      <c r="AJ13">
        <v>1.0351333837015149</v>
      </c>
      <c r="AK13">
        <v>1.0672680661720655</v>
      </c>
      <c r="AL13">
        <v>1.2745896927469418</v>
      </c>
      <c r="AM13">
        <v>1.2154477080698458</v>
      </c>
      <c r="AN13">
        <v>1.2432026528339015</v>
      </c>
      <c r="AO13">
        <v>1.3385434961462579</v>
      </c>
      <c r="AP13">
        <v>1.4291436747315676</v>
      </c>
      <c r="AQ13">
        <v>1.4664182174421885</v>
      </c>
      <c r="AR13">
        <v>1.4594374900353622</v>
      </c>
      <c r="AS13">
        <v>1.5123345521934226</v>
      </c>
      <c r="AT13">
        <v>1.5851783485942714</v>
      </c>
      <c r="AU13">
        <v>1.7696291501599342</v>
      </c>
      <c r="AV13">
        <v>-1</v>
      </c>
    </row>
    <row r="14" spans="1:48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G14">
        <v>12.432139940182671</v>
      </c>
      <c r="H14">
        <v>-0.25948271458579453</v>
      </c>
      <c r="I14">
        <v>0.14918875766488482</v>
      </c>
      <c r="J14">
        <v>-3.650018416569505E-5</v>
      </c>
      <c r="K14">
        <v>0.13962899801728945</v>
      </c>
      <c r="L14">
        <v>3.120386718768744</v>
      </c>
      <c r="M14">
        <v>1.676922143160615E-6</v>
      </c>
      <c r="N14">
        <v>1.0267997971495229E-3</v>
      </c>
      <c r="O14">
        <v>-8.5379493271598855E-2</v>
      </c>
      <c r="P14">
        <v>1.2767033150409624E-3</v>
      </c>
      <c r="Q14">
        <v>0.26407182591729478</v>
      </c>
      <c r="R14">
        <v>0.33444931411932571</v>
      </c>
      <c r="S14">
        <v>-0.3424337269557885</v>
      </c>
      <c r="T14">
        <v>0.39917764883518581</v>
      </c>
      <c r="U14">
        <v>-6.3290761780587582E-3</v>
      </c>
      <c r="V14">
        <v>-7.8682405753402601E-2</v>
      </c>
      <c r="W14">
        <v>6.7190031652055754E-2</v>
      </c>
      <c r="X14">
        <v>-2.6337205662613779E-2</v>
      </c>
      <c r="Y14">
        <v>-0.1763030328262489</v>
      </c>
      <c r="Z14">
        <v>2.8178636542852673</v>
      </c>
      <c r="AA14">
        <v>2.2915189612094862</v>
      </c>
      <c r="AB14">
        <v>4.1713503397524603</v>
      </c>
      <c r="AC14">
        <v>2.4636774964080899</v>
      </c>
      <c r="AD14">
        <v>5.6563787902078122</v>
      </c>
      <c r="AE14">
        <v>-3.6957898796717443</v>
      </c>
      <c r="AF14">
        <v>-0.11010325782233107</v>
      </c>
      <c r="AG14">
        <v>-1.9708087018680485</v>
      </c>
      <c r="AH14">
        <v>-3.6319395216954602</v>
      </c>
      <c r="AI14">
        <v>0.98303077988404142</v>
      </c>
      <c r="AJ14">
        <v>-8.471794055706555</v>
      </c>
      <c r="AK14">
        <v>-9.0186306501180393</v>
      </c>
      <c r="AL14">
        <v>2.6276325292620335</v>
      </c>
      <c r="AM14">
        <v>-1.9535688171677985</v>
      </c>
      <c r="AN14">
        <v>1.4509366640398769</v>
      </c>
      <c r="AO14">
        <v>1.1831279072436782</v>
      </c>
      <c r="AP14">
        <v>1.5890884856526446</v>
      </c>
      <c r="AQ14">
        <v>0.75675784449145955</v>
      </c>
      <c r="AR14">
        <v>2.0549106096555638</v>
      </c>
      <c r="AS14">
        <v>-6.5541524219984097</v>
      </c>
      <c r="AT14">
        <v>-2.1622473912533078</v>
      </c>
      <c r="AU14">
        <v>0.44484498483062351</v>
      </c>
      <c r="AV14">
        <v>-1</v>
      </c>
    </row>
    <row r="15" spans="1:48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G15">
        <v>12.432139940182671</v>
      </c>
      <c r="H15">
        <v>0.32963594052411332</v>
      </c>
      <c r="I15">
        <v>6.5495198827199268E-3</v>
      </c>
      <c r="J15">
        <v>2.1365594487656639E-5</v>
      </c>
      <c r="K15">
        <v>1.5021624123201287E-2</v>
      </c>
      <c r="L15">
        <v>1.5439907053759907</v>
      </c>
      <c r="M15">
        <v>4.115879680952175E-6</v>
      </c>
      <c r="N15">
        <v>1.691168621215544E-4</v>
      </c>
      <c r="O15">
        <v>7.7107091526222388E-2</v>
      </c>
      <c r="P15">
        <v>4.9436179157466087E-4</v>
      </c>
      <c r="Q15">
        <v>7.3940233377669168E-2</v>
      </c>
      <c r="R15">
        <v>0.27501184096022496</v>
      </c>
      <c r="S15">
        <v>5.4847015199319157E-2</v>
      </c>
      <c r="T15">
        <v>4.9313629439045763E-2</v>
      </c>
      <c r="U15">
        <v>2.4116253081215848E-3</v>
      </c>
      <c r="V15">
        <v>4.9468340759633005E-3</v>
      </c>
      <c r="W15">
        <v>2.7390479644432333E-3</v>
      </c>
      <c r="X15">
        <v>4.1508906987032954E-2</v>
      </c>
      <c r="Y15">
        <v>0.83410389982181687</v>
      </c>
      <c r="Z15">
        <v>0.87439445990774833</v>
      </c>
      <c r="AA15">
        <v>0.82737452121772515</v>
      </c>
      <c r="AB15">
        <v>0.82575262328448651</v>
      </c>
      <c r="AC15">
        <v>0.82053129249646772</v>
      </c>
      <c r="AD15">
        <v>0.84194877762044695</v>
      </c>
      <c r="AE15">
        <v>0.84347263613510015</v>
      </c>
      <c r="AF15">
        <v>0.85128499522758849</v>
      </c>
      <c r="AG15">
        <v>0.91520353351698314</v>
      </c>
      <c r="AH15">
        <v>0.90417148359771005</v>
      </c>
      <c r="AI15">
        <v>0.89078765180859665</v>
      </c>
      <c r="AJ15">
        <v>0.89161240679880371</v>
      </c>
      <c r="AK15">
        <v>0.90534624164969779</v>
      </c>
      <c r="AL15">
        <v>0.98938004465129326</v>
      </c>
      <c r="AM15">
        <v>0.96615339664827893</v>
      </c>
      <c r="AN15">
        <v>0.97712226557436033</v>
      </c>
      <c r="AO15">
        <v>1.0138978208316645</v>
      </c>
      <c r="AP15">
        <v>1.0476492134570494</v>
      </c>
      <c r="AQ15">
        <v>1.0612235259345832</v>
      </c>
      <c r="AR15">
        <v>1.058694592001137</v>
      </c>
      <c r="AS15">
        <v>1.0777099259016456</v>
      </c>
      <c r="AT15">
        <v>1.1033594308152757</v>
      </c>
      <c r="AU15">
        <v>1.1657866489942899</v>
      </c>
      <c r="AV15">
        <v>-1</v>
      </c>
    </row>
    <row r="16" spans="1:48" x14ac:dyDescent="0.35">
      <c r="A16" t="str">
        <f t="shared" si="0"/>
        <v>RIDGEVIF0.04</v>
      </c>
      <c r="B16" t="s">
        <v>375</v>
      </c>
      <c r="C16" t="s">
        <v>378</v>
      </c>
      <c r="D16" t="s">
        <v>28</v>
      </c>
      <c r="E16">
        <v>0.04</v>
      </c>
      <c r="I16">
        <v>1.8986735815704932</v>
      </c>
      <c r="J16">
        <v>2.5272677380529704</v>
      </c>
      <c r="K16">
        <v>1.4412857483872417</v>
      </c>
      <c r="L16">
        <v>2.4065647206777898</v>
      </c>
      <c r="M16">
        <v>3.5733664040379907</v>
      </c>
      <c r="N16">
        <v>1.2353696634677886</v>
      </c>
      <c r="O16">
        <v>1.3106535389322582</v>
      </c>
      <c r="P16">
        <v>1.1485493945325194</v>
      </c>
      <c r="Q16">
        <v>0.96418843142029387</v>
      </c>
      <c r="R16">
        <v>1.3610874445585108</v>
      </c>
      <c r="S16">
        <v>2.5392213749358388</v>
      </c>
      <c r="T16">
        <v>0.96625544778277639</v>
      </c>
      <c r="U16">
        <v>1.685044462695066</v>
      </c>
      <c r="V16">
        <v>1.4292631115927052</v>
      </c>
      <c r="W16">
        <v>1.4436524243266013</v>
      </c>
      <c r="X16">
        <v>2.180372483918068</v>
      </c>
      <c r="Y16">
        <v>0.87799188143096618</v>
      </c>
      <c r="Z16">
        <v>0.9621690994536114</v>
      </c>
      <c r="AA16">
        <v>0.86868219208184017</v>
      </c>
      <c r="AB16">
        <v>0.86628056285617494</v>
      </c>
      <c r="AC16">
        <v>0.85726912779553144</v>
      </c>
      <c r="AD16">
        <v>0.89737590912844101</v>
      </c>
      <c r="AE16">
        <v>0.90310963711638825</v>
      </c>
      <c r="AF16">
        <v>0.91700012555583799</v>
      </c>
      <c r="AG16">
        <v>1.0442296292165854</v>
      </c>
      <c r="AH16">
        <v>1.0196277039745456</v>
      </c>
      <c r="AI16">
        <v>0.99574659375624741</v>
      </c>
      <c r="AJ16">
        <v>0.99463488023036295</v>
      </c>
      <c r="AK16">
        <v>1.0180606654061826</v>
      </c>
      <c r="AL16">
        <v>1.1831366092187336</v>
      </c>
      <c r="AM16">
        <v>1.1288708099861819</v>
      </c>
      <c r="AN16">
        <v>1.1476109847166043</v>
      </c>
      <c r="AO16">
        <v>1.2181941316469544</v>
      </c>
      <c r="AP16">
        <v>1.2869984295243566</v>
      </c>
      <c r="AQ16">
        <v>1.3156799547375344</v>
      </c>
      <c r="AR16">
        <v>1.3119762604315637</v>
      </c>
      <c r="AS16">
        <v>1.3588239634866381</v>
      </c>
      <c r="AT16">
        <v>1.4366877664259556</v>
      </c>
      <c r="AU16">
        <v>1.6427158520707901</v>
      </c>
      <c r="AV16">
        <v>-1</v>
      </c>
    </row>
    <row r="17" spans="1:48" x14ac:dyDescent="0.35">
      <c r="A17" t="str">
        <f t="shared" si="0"/>
        <v>RIDGE0.04</v>
      </c>
      <c r="B17" t="s">
        <v>375</v>
      </c>
      <c r="C17" t="s">
        <v>379</v>
      </c>
      <c r="D17" t="s">
        <v>28</v>
      </c>
      <c r="E17">
        <v>0.04</v>
      </c>
      <c r="G17">
        <v>12.436859236896133</v>
      </c>
      <c r="H17">
        <v>-0.23737101277209616</v>
      </c>
      <c r="I17">
        <v>0.14587460242251987</v>
      </c>
      <c r="J17">
        <v>-3.5550109523937591E-5</v>
      </c>
      <c r="K17">
        <v>0.13936641763592852</v>
      </c>
      <c r="L17">
        <v>3.04711161656977</v>
      </c>
      <c r="M17">
        <v>1.1983526667301492E-6</v>
      </c>
      <c r="N17">
        <v>1.0479089639463871E-3</v>
      </c>
      <c r="O17">
        <v>-7.6503064859606409E-2</v>
      </c>
      <c r="P17">
        <v>1.2271295661841284E-3</v>
      </c>
      <c r="Q17">
        <v>0.26493497374327968</v>
      </c>
      <c r="R17">
        <v>0.31366174393032115</v>
      </c>
      <c r="S17">
        <v>-0.32061479591367009</v>
      </c>
      <c r="T17">
        <v>0.39256711647058251</v>
      </c>
      <c r="U17">
        <v>-6.2982555272078147E-3</v>
      </c>
      <c r="V17">
        <v>-7.7423177870436302E-2</v>
      </c>
      <c r="W17">
        <v>6.631894170771524E-2</v>
      </c>
      <c r="X17">
        <v>-2.9731737174997518E-2</v>
      </c>
      <c r="Y17">
        <v>-0.10247993256077707</v>
      </c>
      <c r="Z17">
        <v>2.8750682344342864</v>
      </c>
      <c r="AA17">
        <v>2.3250683642414218</v>
      </c>
      <c r="AB17">
        <v>4.1085517703905117</v>
      </c>
      <c r="AC17">
        <v>2.4488221986640561</v>
      </c>
      <c r="AD17">
        <v>5.5532718169207351</v>
      </c>
      <c r="AE17">
        <v>-3.6561181485400907</v>
      </c>
      <c r="AF17">
        <v>-0.11922898717517259</v>
      </c>
      <c r="AG17">
        <v>-2.0260350072236433</v>
      </c>
      <c r="AH17">
        <v>-3.620561810274368</v>
      </c>
      <c r="AI17">
        <v>1.080826221819521</v>
      </c>
      <c r="AJ17">
        <v>-8.3729901294408347</v>
      </c>
      <c r="AK17">
        <v>-8.8823252706486731</v>
      </c>
      <c r="AL17">
        <v>2.5918229646592787</v>
      </c>
      <c r="AM17">
        <v>-1.9177825015630225</v>
      </c>
      <c r="AN17">
        <v>1.4336055799197962</v>
      </c>
      <c r="AO17">
        <v>1.1244312613689973</v>
      </c>
      <c r="AP17">
        <v>1.5243849076149998</v>
      </c>
      <c r="AQ17">
        <v>0.76771059493304417</v>
      </c>
      <c r="AR17">
        <v>2.0357484806110544</v>
      </c>
      <c r="AS17">
        <v>-6.4202854257239492</v>
      </c>
      <c r="AT17">
        <v>-2.0059059497840814</v>
      </c>
      <c r="AU17">
        <v>0.71717901663438788</v>
      </c>
      <c r="AV17">
        <v>-1</v>
      </c>
    </row>
    <row r="18" spans="1:48" x14ac:dyDescent="0.35">
      <c r="A18" t="str">
        <f t="shared" si="0"/>
        <v>RIDGESEB0.04</v>
      </c>
      <c r="B18" t="s">
        <v>375</v>
      </c>
      <c r="C18" t="s">
        <v>380</v>
      </c>
      <c r="D18" t="s">
        <v>28</v>
      </c>
      <c r="E18">
        <v>0.04</v>
      </c>
      <c r="G18">
        <v>12.436859236896133</v>
      </c>
      <c r="H18">
        <v>0.31613806085866869</v>
      </c>
      <c r="I18">
        <v>6.3305114937387275E-3</v>
      </c>
      <c r="J18">
        <v>2.016380921506588E-5</v>
      </c>
      <c r="K18">
        <v>1.4693105730099382E-2</v>
      </c>
      <c r="L18">
        <v>1.4685096746033324</v>
      </c>
      <c r="M18">
        <v>3.8251719808626876E-6</v>
      </c>
      <c r="N18">
        <v>1.6611762075828001E-4</v>
      </c>
      <c r="O18">
        <v>7.5611715237956748E-2</v>
      </c>
      <c r="P18">
        <v>4.8708384701443496E-4</v>
      </c>
      <c r="Q18">
        <v>7.3189022661481418E-2</v>
      </c>
      <c r="R18">
        <v>0.26970540259448739</v>
      </c>
      <c r="S18">
        <v>5.2453316440110379E-2</v>
      </c>
      <c r="T18">
        <v>4.8807715156306802E-2</v>
      </c>
      <c r="U18">
        <v>2.3428564624839482E-3</v>
      </c>
      <c r="V18">
        <v>4.8316281661410507E-3</v>
      </c>
      <c r="W18">
        <v>2.677572185784976E-3</v>
      </c>
      <c r="X18">
        <v>3.7369518122839424E-2</v>
      </c>
      <c r="Y18">
        <v>0.82146303320506275</v>
      </c>
      <c r="Z18">
        <v>0.85994064635183431</v>
      </c>
      <c r="AA18">
        <v>0.81709628076828378</v>
      </c>
      <c r="AB18">
        <v>0.81596599369056133</v>
      </c>
      <c r="AC18">
        <v>0.81171087857685209</v>
      </c>
      <c r="AD18">
        <v>0.83048152888989257</v>
      </c>
      <c r="AE18">
        <v>0.8331304595694814</v>
      </c>
      <c r="AF18">
        <v>0.83951308952605097</v>
      </c>
      <c r="AG18">
        <v>0.8958613087610604</v>
      </c>
      <c r="AH18">
        <v>0.8852452149176403</v>
      </c>
      <c r="AI18">
        <v>0.87481695001965409</v>
      </c>
      <c r="AJ18">
        <v>0.87432846356816263</v>
      </c>
      <c r="AK18">
        <v>0.88456469849405361</v>
      </c>
      <c r="AL18">
        <v>0.95358677811477333</v>
      </c>
      <c r="AM18">
        <v>0.93146147233798404</v>
      </c>
      <c r="AN18">
        <v>0.9391611580894782</v>
      </c>
      <c r="AO18">
        <v>0.96761151034864668</v>
      </c>
      <c r="AP18">
        <v>0.99456181927659071</v>
      </c>
      <c r="AQ18">
        <v>1.0055829552162916</v>
      </c>
      <c r="AR18">
        <v>1.0041665786068084</v>
      </c>
      <c r="AS18">
        <v>1.0219375873902938</v>
      </c>
      <c r="AT18">
        <v>1.0508094535763106</v>
      </c>
      <c r="AU18">
        <v>1.1236317397694136</v>
      </c>
      <c r="AV18">
        <v>-1</v>
      </c>
    </row>
    <row r="19" spans="1:48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I19">
        <v>1.7798413020194772</v>
      </c>
      <c r="J19">
        <v>2.2753449575285787</v>
      </c>
      <c r="K19">
        <v>1.3802815520855565</v>
      </c>
      <c r="L19">
        <v>2.195288124180983</v>
      </c>
      <c r="M19">
        <v>3.121348350531775</v>
      </c>
      <c r="N19">
        <v>1.1926269418899742</v>
      </c>
      <c r="O19">
        <v>1.2611446277030234</v>
      </c>
      <c r="P19">
        <v>1.1151434179916808</v>
      </c>
      <c r="Q19">
        <v>0.94424802144378539</v>
      </c>
      <c r="R19">
        <v>1.3104283243110029</v>
      </c>
      <c r="S19">
        <v>2.3331512079276981</v>
      </c>
      <c r="T19">
        <v>0.94611276401231614</v>
      </c>
      <c r="U19">
        <v>1.5932287949681039</v>
      </c>
      <c r="V19">
        <v>1.3655437954754213</v>
      </c>
      <c r="W19">
        <v>1.3815707343213304</v>
      </c>
      <c r="X19">
        <v>1.8161291543849369</v>
      </c>
      <c r="Y19">
        <v>0.85292004218994866</v>
      </c>
      <c r="Z19">
        <v>0.93183464639003322</v>
      </c>
      <c r="AA19">
        <v>0.84747399230620346</v>
      </c>
      <c r="AB19">
        <v>0.84590911038130345</v>
      </c>
      <c r="AC19">
        <v>0.83894600093289262</v>
      </c>
      <c r="AD19">
        <v>0.87418375352668176</v>
      </c>
      <c r="AE19">
        <v>0.88136458043627841</v>
      </c>
      <c r="AF19">
        <v>0.89304390304209924</v>
      </c>
      <c r="AG19">
        <v>1.0039640473789464</v>
      </c>
      <c r="AH19">
        <v>0.98148171706061382</v>
      </c>
      <c r="AI19">
        <v>0.9628031184567537</v>
      </c>
      <c r="AJ19">
        <v>0.96021049124470459</v>
      </c>
      <c r="AK19">
        <v>0.97792408289473298</v>
      </c>
      <c r="AL19">
        <v>1.1120561711631274</v>
      </c>
      <c r="AM19">
        <v>1.0624276091887133</v>
      </c>
      <c r="AN19">
        <v>1.0751841381380765</v>
      </c>
      <c r="AO19">
        <v>1.128392568913936</v>
      </c>
      <c r="AP19">
        <v>1.1819123426539591</v>
      </c>
      <c r="AQ19">
        <v>1.2043130667770867</v>
      </c>
      <c r="AR19">
        <v>1.2028273696334923</v>
      </c>
      <c r="AS19">
        <v>1.2437727802320266</v>
      </c>
      <c r="AT19">
        <v>1.3235170054446757</v>
      </c>
      <c r="AU19">
        <v>1.5354820167082808</v>
      </c>
      <c r="AV19">
        <v>-1</v>
      </c>
    </row>
    <row r="20" spans="1:48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G20">
        <v>12.442421858968219</v>
      </c>
      <c r="H20">
        <v>-0.21615753729325679</v>
      </c>
      <c r="I20">
        <v>0.14278380519123302</v>
      </c>
      <c r="J20">
        <v>-3.4792457870289983E-5</v>
      </c>
      <c r="K20">
        <v>0.13902560690331944</v>
      </c>
      <c r="L20">
        <v>2.9751938838839416</v>
      </c>
      <c r="M20">
        <v>7.7716179663836898E-7</v>
      </c>
      <c r="N20">
        <v>1.0670639017643156E-3</v>
      </c>
      <c r="O20">
        <v>-6.7890338226421237E-2</v>
      </c>
      <c r="P20">
        <v>1.1801684546009403E-3</v>
      </c>
      <c r="Q20">
        <v>0.2656711366717675</v>
      </c>
      <c r="R20">
        <v>0.29510043680093923</v>
      </c>
      <c r="S20">
        <v>-0.30058820859062413</v>
      </c>
      <c r="T20">
        <v>0.38617679256044563</v>
      </c>
      <c r="U20">
        <v>-6.2691957487081701E-3</v>
      </c>
      <c r="V20">
        <v>-7.6224356736357621E-2</v>
      </c>
      <c r="W20">
        <v>6.5483779825671787E-2</v>
      </c>
      <c r="X20">
        <v>-3.27939245109473E-2</v>
      </c>
      <c r="Y20">
        <v>-3.4665187219397535E-2</v>
      </c>
      <c r="Z20">
        <v>2.9263182370666221</v>
      </c>
      <c r="AA20">
        <v>2.3550008374038236</v>
      </c>
      <c r="AB20">
        <v>4.0504546433128681</v>
      </c>
      <c r="AC20">
        <v>2.4355056225144911</v>
      </c>
      <c r="AD20">
        <v>5.4572364033971477</v>
      </c>
      <c r="AE20">
        <v>-3.616817847845561</v>
      </c>
      <c r="AF20">
        <v>-0.12663414760592556</v>
      </c>
      <c r="AG20">
        <v>-2.0727370983006868</v>
      </c>
      <c r="AH20">
        <v>-3.6056964876906994</v>
      </c>
      <c r="AI20">
        <v>1.1691331325323968</v>
      </c>
      <c r="AJ20">
        <v>-8.2787662322717495</v>
      </c>
      <c r="AK20">
        <v>-8.7538062609557556</v>
      </c>
      <c r="AL20">
        <v>2.5535589033670285</v>
      </c>
      <c r="AM20">
        <v>-1.888073369547008</v>
      </c>
      <c r="AN20">
        <v>1.4125851777327101</v>
      </c>
      <c r="AO20">
        <v>1.0663253320052677</v>
      </c>
      <c r="AP20">
        <v>1.4602877408068506</v>
      </c>
      <c r="AQ20">
        <v>0.77251070858301507</v>
      </c>
      <c r="AR20">
        <v>2.0122176447334668</v>
      </c>
      <c r="AS20">
        <v>-6.297701749399212</v>
      </c>
      <c r="AT20">
        <v>-1.8632578900698127</v>
      </c>
      <c r="AU20">
        <v>0.9618079831104327</v>
      </c>
      <c r="AV20">
        <v>-1</v>
      </c>
    </row>
    <row r="21" spans="1:48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G21">
        <v>12.442421858968219</v>
      </c>
      <c r="H21">
        <v>0.30588618323719247</v>
      </c>
      <c r="I21">
        <v>6.1319483932860408E-3</v>
      </c>
      <c r="J21">
        <v>1.9141006904491683E-5</v>
      </c>
      <c r="K21">
        <v>1.4385223122392765E-2</v>
      </c>
      <c r="L21">
        <v>1.4031949278074247</v>
      </c>
      <c r="M21">
        <v>3.5766588151979353E-6</v>
      </c>
      <c r="N21">
        <v>1.6329156340489062E-4</v>
      </c>
      <c r="O21">
        <v>7.4203055352109429E-2</v>
      </c>
      <c r="P21">
        <v>4.8016273804951919E-4</v>
      </c>
      <c r="Q21">
        <v>7.2460651481513316E-2</v>
      </c>
      <c r="R21">
        <v>0.26475701197147139</v>
      </c>
      <c r="S21">
        <v>5.0302354734868646E-2</v>
      </c>
      <c r="T21">
        <v>4.8317911445605745E-2</v>
      </c>
      <c r="U21">
        <v>2.2791519269879648E-3</v>
      </c>
      <c r="V21">
        <v>4.7248109002706222E-3</v>
      </c>
      <c r="W21">
        <v>2.6205390232787165E-3</v>
      </c>
      <c r="X21">
        <v>3.4120840414402581E-2</v>
      </c>
      <c r="Y21">
        <v>0.81001141151949818</v>
      </c>
      <c r="Z21">
        <v>0.84665485745178359</v>
      </c>
      <c r="AA21">
        <v>0.80742123498169804</v>
      </c>
      <c r="AB21">
        <v>0.80667542878184184</v>
      </c>
      <c r="AC21">
        <v>0.80334848970163142</v>
      </c>
      <c r="AD21">
        <v>0.82004624239652224</v>
      </c>
      <c r="AE21">
        <v>0.82340741605082801</v>
      </c>
      <c r="AF21">
        <v>0.82884511529871108</v>
      </c>
      <c r="AG21">
        <v>0.87881216048290511</v>
      </c>
      <c r="AH21">
        <v>0.86891658055411769</v>
      </c>
      <c r="AI21">
        <v>0.86060867912708094</v>
      </c>
      <c r="AJ21">
        <v>0.8594491785359144</v>
      </c>
      <c r="AK21">
        <v>0.86734034452164754</v>
      </c>
      <c r="AL21">
        <v>0.92491184150240269</v>
      </c>
      <c r="AM21">
        <v>0.90403792855288267</v>
      </c>
      <c r="AN21">
        <v>0.90944910901914988</v>
      </c>
      <c r="AO21">
        <v>0.93168067231174545</v>
      </c>
      <c r="AP21">
        <v>0.95351957114418073</v>
      </c>
      <c r="AQ21">
        <v>0.96251316121275321</v>
      </c>
      <c r="AR21">
        <v>0.96191927728185456</v>
      </c>
      <c r="AS21">
        <v>0.97815459969143748</v>
      </c>
      <c r="AT21">
        <v>1.0090245671907474</v>
      </c>
      <c r="AU21">
        <v>1.086824311349857</v>
      </c>
      <c r="AV21">
        <v>-1</v>
      </c>
    </row>
    <row r="22" spans="1:48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6.0000000000000005E-2</v>
      </c>
      <c r="I22">
        <v>1.6743804346686106</v>
      </c>
      <c r="J22">
        <v>2.0679356401328493</v>
      </c>
      <c r="K22">
        <v>1.3239005989203647</v>
      </c>
      <c r="L22">
        <v>2.0169358101410766</v>
      </c>
      <c r="M22">
        <v>2.7545423925816568</v>
      </c>
      <c r="N22">
        <v>1.1527544278605661</v>
      </c>
      <c r="O22">
        <v>1.2150619203916468</v>
      </c>
      <c r="P22">
        <v>1.0835765608655585</v>
      </c>
      <c r="Q22">
        <v>0.92496970115462118</v>
      </c>
      <c r="R22">
        <v>1.2634857651705642</v>
      </c>
      <c r="S22">
        <v>2.153703818687084</v>
      </c>
      <c r="T22">
        <v>0.92666147455034498</v>
      </c>
      <c r="U22">
        <v>1.509988142957118</v>
      </c>
      <c r="V22">
        <v>1.3072937922967847</v>
      </c>
      <c r="W22">
        <v>1.3246783682745531</v>
      </c>
      <c r="X22">
        <v>1.5471191130362554</v>
      </c>
      <c r="Y22">
        <v>0.83001231933088537</v>
      </c>
      <c r="Z22">
        <v>0.90393878868047084</v>
      </c>
      <c r="AA22">
        <v>0.82749966890148785</v>
      </c>
      <c r="AB22">
        <v>0.8266074541802344</v>
      </c>
      <c r="AC22">
        <v>0.82151177133517372</v>
      </c>
      <c r="AD22">
        <v>0.85283535111441156</v>
      </c>
      <c r="AE22">
        <v>0.86088231492069545</v>
      </c>
      <c r="AF22">
        <v>0.8710510103290473</v>
      </c>
      <c r="AG22">
        <v>0.96829674864287552</v>
      </c>
      <c r="AH22">
        <v>0.94812878158417446</v>
      </c>
      <c r="AI22">
        <v>0.93323659176362739</v>
      </c>
      <c r="AJ22">
        <v>0.93005182289421073</v>
      </c>
      <c r="AK22">
        <v>0.94389465271700335</v>
      </c>
      <c r="AL22">
        <v>1.0545378948880642</v>
      </c>
      <c r="AM22">
        <v>1.0092368658633559</v>
      </c>
      <c r="AN22">
        <v>1.0179104964586982</v>
      </c>
      <c r="AO22">
        <v>1.0585106631222532</v>
      </c>
      <c r="AP22">
        <v>1.1009124728852218</v>
      </c>
      <c r="AQ22">
        <v>1.1185760889601548</v>
      </c>
      <c r="AR22">
        <v>1.1186570154306288</v>
      </c>
      <c r="AS22">
        <v>1.1541679108724678</v>
      </c>
      <c r="AT22">
        <v>1.233761551545969</v>
      </c>
      <c r="AU22">
        <v>1.4430597457791834</v>
      </c>
      <c r="AV22">
        <v>-1</v>
      </c>
    </row>
    <row r="23" spans="1:48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6.0000000000000005E-2</v>
      </c>
      <c r="G23">
        <v>12.448684737781056</v>
      </c>
      <c r="H23">
        <v>-0.19566377635147494</v>
      </c>
      <c r="I23">
        <v>0.13989038223870717</v>
      </c>
      <c r="J23">
        <v>-3.4188586195007904E-5</v>
      </c>
      <c r="K23">
        <v>0.13862057205281533</v>
      </c>
      <c r="L23">
        <v>2.9054726029634601</v>
      </c>
      <c r="M23">
        <v>4.0322737815506098E-7</v>
      </c>
      <c r="N23">
        <v>1.0844557098871623E-3</v>
      </c>
      <c r="O23">
        <v>-5.9539501881491298E-2</v>
      </c>
      <c r="P23">
        <v>1.135630454656739E-3</v>
      </c>
      <c r="Q23">
        <v>0.26629188946566179</v>
      </c>
      <c r="R23">
        <v>0.27843272617327913</v>
      </c>
      <c r="S23">
        <v>-0.28215493103138511</v>
      </c>
      <c r="T23">
        <v>0.37999159459388837</v>
      </c>
      <c r="U23">
        <v>-6.2412565835893259E-3</v>
      </c>
      <c r="V23">
        <v>-7.5081031916743882E-2</v>
      </c>
      <c r="W23">
        <v>6.468190222973294E-2</v>
      </c>
      <c r="X23">
        <v>-3.5590968894508544E-2</v>
      </c>
      <c r="Y23">
        <v>2.7829747359671447E-2</v>
      </c>
      <c r="Z23">
        <v>2.9722977404002049</v>
      </c>
      <c r="AA23">
        <v>2.381704264956642</v>
      </c>
      <c r="AB23">
        <v>3.9964735514190632</v>
      </c>
      <c r="AC23">
        <v>2.4235469116177457</v>
      </c>
      <c r="AD23">
        <v>5.3675704857667776</v>
      </c>
      <c r="AE23">
        <v>-3.5779120291284188</v>
      </c>
      <c r="AF23">
        <v>-0.13249262990316063</v>
      </c>
      <c r="AG23">
        <v>-2.1120288384652794</v>
      </c>
      <c r="AH23">
        <v>-3.587852113365456</v>
      </c>
      <c r="AI23">
        <v>1.2490633769169504</v>
      </c>
      <c r="AJ23">
        <v>-8.1886142890801707</v>
      </c>
      <c r="AK23">
        <v>-8.632098992329027</v>
      </c>
      <c r="AL23">
        <v>2.5137285661847009</v>
      </c>
      <c r="AM23">
        <v>-1.8631539392652945</v>
      </c>
      <c r="AN23">
        <v>1.3890000560238174</v>
      </c>
      <c r="AO23">
        <v>1.0094776832699159</v>
      </c>
      <c r="AP23">
        <v>1.3975083435310678</v>
      </c>
      <c r="AQ23">
        <v>0.77268620315909831</v>
      </c>
      <c r="AR23">
        <v>1.9856989418558151</v>
      </c>
      <c r="AS23">
        <v>-6.1843601591217165</v>
      </c>
      <c r="AT23">
        <v>-1.7324159870185132</v>
      </c>
      <c r="AU23">
        <v>1.1823839281301847</v>
      </c>
      <c r="AV23">
        <v>-1</v>
      </c>
    </row>
    <row r="24" spans="1:48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6.0000000000000005E-2</v>
      </c>
      <c r="G24">
        <v>12.448684737781056</v>
      </c>
      <c r="H24">
        <v>0.29784332907320671</v>
      </c>
      <c r="I24">
        <v>5.9505001133871643E-3</v>
      </c>
      <c r="J24">
        <v>1.8256949390895129E-5</v>
      </c>
      <c r="K24">
        <v>1.4095451662834947E-2</v>
      </c>
      <c r="L24">
        <v>1.3456645984411875</v>
      </c>
      <c r="M24">
        <v>3.3616281430902393E-6</v>
      </c>
      <c r="N24">
        <v>1.606195427762075E-4</v>
      </c>
      <c r="O24">
        <v>7.287139655733671E-2</v>
      </c>
      <c r="P24">
        <v>4.7355610474674711E-4</v>
      </c>
      <c r="Q24">
        <v>7.1753236108698132E-2</v>
      </c>
      <c r="R24">
        <v>0.26010251921087635</v>
      </c>
      <c r="S24">
        <v>4.835355489620307E-2</v>
      </c>
      <c r="T24">
        <v>4.7842713464653235E-2</v>
      </c>
      <c r="U24">
        <v>2.2199312134075053E-3</v>
      </c>
      <c r="V24">
        <v>4.6252664987932682E-3</v>
      </c>
      <c r="W24">
        <v>2.5673071931871802E-3</v>
      </c>
      <c r="X24">
        <v>3.1508430946304636E-2</v>
      </c>
      <c r="Y24">
        <v>0.79946194028466433</v>
      </c>
      <c r="Z24">
        <v>0.83430536326766813</v>
      </c>
      <c r="AA24">
        <v>0.79825093961360882</v>
      </c>
      <c r="AB24">
        <v>0.79782048426272434</v>
      </c>
      <c r="AC24">
        <v>0.7953575709731231</v>
      </c>
      <c r="AD24">
        <v>0.81037889337400515</v>
      </c>
      <c r="AE24">
        <v>0.8141930992802251</v>
      </c>
      <c r="AF24">
        <v>0.8189875852487466</v>
      </c>
      <c r="AG24">
        <v>0.86349486818256094</v>
      </c>
      <c r="AH24">
        <v>0.85445498771094286</v>
      </c>
      <c r="AI24">
        <v>0.84771799747770726</v>
      </c>
      <c r="AJ24">
        <v>0.84627029751755223</v>
      </c>
      <c r="AK24">
        <v>0.8525449514405502</v>
      </c>
      <c r="AL24">
        <v>0.90112828029037917</v>
      </c>
      <c r="AM24">
        <v>0.88156040793851353</v>
      </c>
      <c r="AN24">
        <v>0.88534047741116184</v>
      </c>
      <c r="AO24">
        <v>0.9028240981671638</v>
      </c>
      <c r="AP24">
        <v>0.92072920754463272</v>
      </c>
      <c r="AQ24">
        <v>0.92808614604559136</v>
      </c>
      <c r="AR24">
        <v>0.92811971791362713</v>
      </c>
      <c r="AS24">
        <v>0.94273584839278601</v>
      </c>
      <c r="AT24">
        <v>0.97470039047115065</v>
      </c>
      <c r="AU24">
        <v>1.0541385119839852</v>
      </c>
      <c r="AV24">
        <v>-1</v>
      </c>
    </row>
    <row r="25" spans="1:48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I25">
        <v>1.5800569616080209</v>
      </c>
      <c r="J25">
        <v>1.8942412767848995</v>
      </c>
      <c r="K25">
        <v>1.2715965939150076</v>
      </c>
      <c r="L25">
        <v>1.8639074848241655</v>
      </c>
      <c r="M25">
        <v>2.4524165986845072</v>
      </c>
      <c r="N25">
        <v>1.1154412844772539</v>
      </c>
      <c r="O25">
        <v>1.172034985927666</v>
      </c>
      <c r="P25">
        <v>1.0536640243703417</v>
      </c>
      <c r="Q25">
        <v>0.90631839449082419</v>
      </c>
      <c r="R25">
        <v>1.2197152928846293</v>
      </c>
      <c r="S25">
        <v>1.9961117490973146</v>
      </c>
      <c r="T25">
        <v>0.90785949489810602</v>
      </c>
      <c r="U25">
        <v>1.4342176537028228</v>
      </c>
      <c r="V25">
        <v>1.2537840319113636</v>
      </c>
      <c r="W25">
        <v>1.2722638194918208</v>
      </c>
      <c r="X25">
        <v>1.3423524150373263</v>
      </c>
      <c r="Y25">
        <v>0.80882567452765552</v>
      </c>
      <c r="Z25">
        <v>0.87806713879685794</v>
      </c>
      <c r="AA25">
        <v>0.8085946914938632</v>
      </c>
      <c r="AB25">
        <v>0.80826226276473356</v>
      </c>
      <c r="AC25">
        <v>0.80484196229271543</v>
      </c>
      <c r="AD25">
        <v>0.83294021744482383</v>
      </c>
      <c r="AE25">
        <v>0.84148279902317147</v>
      </c>
      <c r="AF25">
        <v>0.85058860950409043</v>
      </c>
      <c r="AG25">
        <v>0.93621882371886578</v>
      </c>
      <c r="AH25">
        <v>0.9183633253045661</v>
      </c>
      <c r="AI25">
        <v>0.90630472420539088</v>
      </c>
      <c r="AJ25">
        <v>0.9030459743411634</v>
      </c>
      <c r="AK25">
        <v>0.9141954512141488</v>
      </c>
      <c r="AL25">
        <v>1.0064995221783777</v>
      </c>
      <c r="AM25">
        <v>0.96519810783468152</v>
      </c>
      <c r="AN25">
        <v>0.97102801805709082</v>
      </c>
      <c r="AO25">
        <v>1.0022320341327542</v>
      </c>
      <c r="AP25">
        <v>1.0363033709581997</v>
      </c>
      <c r="AQ25">
        <v>1.0503065661499738</v>
      </c>
      <c r="AR25">
        <v>1.0515303011150601</v>
      </c>
      <c r="AS25">
        <v>1.0821686911142878</v>
      </c>
      <c r="AT25">
        <v>1.1602950224224422</v>
      </c>
      <c r="AU25">
        <v>1.3622113149598152</v>
      </c>
      <c r="AV25">
        <v>-1</v>
      </c>
    </row>
    <row r="26" spans="1:48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G26">
        <v>12.455532727941009</v>
      </c>
      <c r="H26">
        <v>-0.17578136432590238</v>
      </c>
      <c r="I26">
        <v>0.13717267495579075</v>
      </c>
      <c r="J26">
        <v>-3.370853345667793E-5</v>
      </c>
      <c r="K26">
        <v>0.1381628858853764</v>
      </c>
      <c r="L26">
        <v>2.8383954983804762</v>
      </c>
      <c r="M26">
        <v>6.8697377200403999E-8</v>
      </c>
      <c r="N26">
        <v>1.1002533018706954E-3</v>
      </c>
      <c r="O26">
        <v>-5.1447917489816281E-2</v>
      </c>
      <c r="P26">
        <v>1.0933369234877577E-3</v>
      </c>
      <c r="Q26">
        <v>0.26680743586077993</v>
      </c>
      <c r="R26">
        <v>0.26339185918115604</v>
      </c>
      <c r="S26">
        <v>-0.26514193819022952</v>
      </c>
      <c r="T26">
        <v>0.37399840182108923</v>
      </c>
      <c r="U26">
        <v>-6.213980593275336E-3</v>
      </c>
      <c r="V26">
        <v>-7.398878043533462E-2</v>
      </c>
      <c r="W26">
        <v>6.3910899865831275E-2</v>
      </c>
      <c r="X26">
        <v>-3.816978581256264E-2</v>
      </c>
      <c r="Y26">
        <v>8.5600163471825558E-2</v>
      </c>
      <c r="Z26">
        <v>3.0136004800610592</v>
      </c>
      <c r="AA26">
        <v>2.4055197229404235</v>
      </c>
      <c r="AB26">
        <v>3.9461124162211529</v>
      </c>
      <c r="AC26">
        <v>2.4127758563626238</v>
      </c>
      <c r="AD26">
        <v>5.2836376700315295</v>
      </c>
      <c r="AE26">
        <v>-3.5394256420010244</v>
      </c>
      <c r="AF26">
        <v>-0.13697767614012538</v>
      </c>
      <c r="AG26">
        <v>-2.1448721018120875</v>
      </c>
      <c r="AH26">
        <v>-3.5674898555266381</v>
      </c>
      <c r="AI26">
        <v>1.3215547628843214</v>
      </c>
      <c r="AJ26">
        <v>-8.1021251789437922</v>
      </c>
      <c r="AK26">
        <v>-8.516431557431865</v>
      </c>
      <c r="AL26">
        <v>2.4729447230405555</v>
      </c>
      <c r="AM26">
        <v>-1.8420801887276967</v>
      </c>
      <c r="AN26">
        <v>1.3636348998248113</v>
      </c>
      <c r="AO26">
        <v>0.95425833910932423</v>
      </c>
      <c r="AP26">
        <v>1.3364425327097564</v>
      </c>
      <c r="AQ26">
        <v>0.76931978141054524</v>
      </c>
      <c r="AR26">
        <v>1.9571372730816134</v>
      </c>
      <c r="AS26">
        <v>-6.0787644990398046</v>
      </c>
      <c r="AT26">
        <v>-1.6119085986530768</v>
      </c>
      <c r="AU26">
        <v>1.38189680917627</v>
      </c>
      <c r="AV26">
        <v>-1</v>
      </c>
    </row>
    <row r="27" spans="1:48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G27">
        <v>12.455532727941009</v>
      </c>
      <c r="H27">
        <v>0.29135982861835069</v>
      </c>
      <c r="I27">
        <v>5.783644731861967E-3</v>
      </c>
      <c r="J27">
        <v>1.7483009323399222E-5</v>
      </c>
      <c r="K27">
        <v>1.3821806982182945E-2</v>
      </c>
      <c r="L27">
        <v>1.2943204218992634</v>
      </c>
      <c r="M27">
        <v>3.1736636871176947E-6</v>
      </c>
      <c r="N27">
        <v>1.5808555257623005E-4</v>
      </c>
      <c r="O27">
        <v>7.1608901902734196E-2</v>
      </c>
      <c r="P27">
        <v>4.6723089606440444E-4</v>
      </c>
      <c r="Q27">
        <v>7.1065198772398544E-2</v>
      </c>
      <c r="R27">
        <v>0.25569807295204078</v>
      </c>
      <c r="S27">
        <v>4.657648210603476E-2</v>
      </c>
      <c r="T27">
        <v>4.7380911139552694E-2</v>
      </c>
      <c r="U27">
        <v>2.164706990872645E-3</v>
      </c>
      <c r="V27">
        <v>4.5321092189154703E-3</v>
      </c>
      <c r="W27">
        <v>2.5173873325232644E-3</v>
      </c>
      <c r="X27">
        <v>2.9365473901988508E-2</v>
      </c>
      <c r="Y27">
        <v>0.78962670379678013</v>
      </c>
      <c r="Z27">
        <v>0.82273168811532638</v>
      </c>
      <c r="AA27">
        <v>0.78951394563337618</v>
      </c>
      <c r="AB27">
        <v>0.78935163681465093</v>
      </c>
      <c r="AC27">
        <v>0.78767972774044093</v>
      </c>
      <c r="AD27">
        <v>0.80131132123215965</v>
      </c>
      <c r="AE27">
        <v>0.80540993807242134</v>
      </c>
      <c r="AF27">
        <v>0.80975594286167096</v>
      </c>
      <c r="AG27">
        <v>0.84953846439043146</v>
      </c>
      <c r="AH27">
        <v>0.84139829697423518</v>
      </c>
      <c r="AI27">
        <v>0.83585603907627437</v>
      </c>
      <c r="AJ27">
        <v>0.83435196512169307</v>
      </c>
      <c r="AK27">
        <v>0.83948683668524626</v>
      </c>
      <c r="AL27">
        <v>0.88084835823385921</v>
      </c>
      <c r="AM27">
        <v>0.86258637432600271</v>
      </c>
      <c r="AN27">
        <v>0.86518751407644945</v>
      </c>
      <c r="AO27">
        <v>0.87897900672876117</v>
      </c>
      <c r="AP27">
        <v>0.8937947886149622</v>
      </c>
      <c r="AQ27">
        <v>0.89981328933335514</v>
      </c>
      <c r="AR27">
        <v>0.90033733272597782</v>
      </c>
      <c r="AS27">
        <v>0.91335969950045826</v>
      </c>
      <c r="AT27">
        <v>0.94575485035051454</v>
      </c>
      <c r="AU27">
        <v>1.0247468791815404</v>
      </c>
      <c r="AV27">
        <v>-1</v>
      </c>
    </row>
    <row r="28" spans="1:48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I28">
        <v>1.4951443031423846</v>
      </c>
      <c r="J28">
        <v>1.7466838650254093</v>
      </c>
      <c r="K28">
        <v>1.2229212709452988</v>
      </c>
      <c r="L28">
        <v>1.7309348892414966</v>
      </c>
      <c r="M28">
        <v>2.2003517651606228</v>
      </c>
      <c r="N28">
        <v>1.0804241076938697</v>
      </c>
      <c r="O28">
        <v>1.1317536772609345</v>
      </c>
      <c r="P28">
        <v>1.0252537009039984</v>
      </c>
      <c r="Q28">
        <v>0.88826234723950837</v>
      </c>
      <c r="R28">
        <v>1.178714686787899</v>
      </c>
      <c r="S28">
        <v>1.8567314035606992</v>
      </c>
      <c r="T28">
        <v>0.88967037161849483</v>
      </c>
      <c r="U28">
        <v>1.3649936473662803</v>
      </c>
      <c r="V28">
        <v>1.204422079278092</v>
      </c>
      <c r="W28">
        <v>1.2237613876100248</v>
      </c>
      <c r="X28">
        <v>1.1825280303116616</v>
      </c>
      <c r="Y28">
        <v>0.7890548052898585</v>
      </c>
      <c r="Z28">
        <v>0.85391684392045664</v>
      </c>
      <c r="AA28">
        <v>0.79063314228826853</v>
      </c>
      <c r="AB28">
        <v>0.79077875913110729</v>
      </c>
      <c r="AC28">
        <v>0.78884740737704928</v>
      </c>
      <c r="AD28">
        <v>0.81423610619615616</v>
      </c>
      <c r="AE28">
        <v>0.82303214899891641</v>
      </c>
      <c r="AF28">
        <v>0.83136990327393634</v>
      </c>
      <c r="AG28">
        <v>0.90703231966746245</v>
      </c>
      <c r="AH28">
        <v>0.8913898004868529</v>
      </c>
      <c r="AI28">
        <v>0.88150129965422352</v>
      </c>
      <c r="AJ28">
        <v>0.87846913419897033</v>
      </c>
      <c r="AK28">
        <v>0.88770238556161085</v>
      </c>
      <c r="AL28">
        <v>0.96536032063816746</v>
      </c>
      <c r="AM28">
        <v>0.9277369588174903</v>
      </c>
      <c r="AN28">
        <v>0.93155634073067206</v>
      </c>
      <c r="AO28">
        <v>0.95560542244636137</v>
      </c>
      <c r="AP28">
        <v>0.98328038089373293</v>
      </c>
      <c r="AQ28">
        <v>0.99440076385900555</v>
      </c>
      <c r="AR28">
        <v>0.99647808695297857</v>
      </c>
      <c r="AS28">
        <v>1.0228044137591858</v>
      </c>
      <c r="AT28">
        <v>1.0986184317833785</v>
      </c>
      <c r="AU28">
        <v>1.2906647695719649</v>
      </c>
      <c r="AV28">
        <v>-1</v>
      </c>
    </row>
    <row r="29" spans="1:48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G29">
        <v>12.46287221824654</v>
      </c>
      <c r="H29">
        <v>-0.15644158587390036</v>
      </c>
      <c r="I29">
        <v>0.13461240074946482</v>
      </c>
      <c r="J29">
        <v>-3.3328859868642838E-5</v>
      </c>
      <c r="K29">
        <v>0.13766212079094176</v>
      </c>
      <c r="L29">
        <v>2.7741739982582936</v>
      </c>
      <c r="M29">
        <v>-2.3260443119269344E-7</v>
      </c>
      <c r="N29">
        <v>1.114606121609814E-3</v>
      </c>
      <c r="O29">
        <v>-4.3611980215474799E-2</v>
      </c>
      <c r="P29">
        <v>1.0531225700445698E-3</v>
      </c>
      <c r="Q29">
        <v>0.26722682761705779</v>
      </c>
      <c r="R29">
        <v>0.24976017699679506</v>
      </c>
      <c r="S29">
        <v>-0.24939890778403315</v>
      </c>
      <c r="T29">
        <v>0.36818567692785953</v>
      </c>
      <c r="U29">
        <v>-6.187040686809182E-3</v>
      </c>
      <c r="V29">
        <v>-7.2943635244797175E-2</v>
      </c>
      <c r="W29">
        <v>6.3168591141462838E-2</v>
      </c>
      <c r="X29">
        <v>-4.0564559993447061E-2</v>
      </c>
      <c r="Y29">
        <v>0.13915881013067574</v>
      </c>
      <c r="Z29">
        <v>3.0507399986733694</v>
      </c>
      <c r="AA29">
        <v>2.4267460153078164</v>
      </c>
      <c r="AB29">
        <v>3.89894946668801</v>
      </c>
      <c r="AC29">
        <v>2.4030383474539891</v>
      </c>
      <c r="AD29">
        <v>5.2048699858686369</v>
      </c>
      <c r="AE29">
        <v>-3.5013812513205456</v>
      </c>
      <c r="AF29">
        <v>-0.14025078730318732</v>
      </c>
      <c r="AG29">
        <v>-2.1720929634601616</v>
      </c>
      <c r="AH29">
        <v>-3.5450152495213407</v>
      </c>
      <c r="AI29">
        <v>1.387409366857185</v>
      </c>
      <c r="AJ29">
        <v>-8.0189580509616185</v>
      </c>
      <c r="AK29">
        <v>-8.4061734247757318</v>
      </c>
      <c r="AL29">
        <v>2.4316432281806835</v>
      </c>
      <c r="AM29">
        <v>-1.824137610832943</v>
      </c>
      <c r="AN29">
        <v>1.3370541535394134</v>
      </c>
      <c r="AO29">
        <v>0.90086183999909242</v>
      </c>
      <c r="AP29">
        <v>1.2773003614745946</v>
      </c>
      <c r="AQ29">
        <v>0.76320469738557895</v>
      </c>
      <c r="AR29">
        <v>1.9271991980793644</v>
      </c>
      <c r="AS29">
        <v>-5.9797809107705389</v>
      </c>
      <c r="AT29">
        <v>-1.5005481402304748</v>
      </c>
      <c r="AU29">
        <v>1.5628363872905329</v>
      </c>
      <c r="AV29">
        <v>-1</v>
      </c>
    </row>
    <row r="30" spans="1:48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G30">
        <v>12.46287221824654</v>
      </c>
      <c r="H30">
        <v>0.28601170365691353</v>
      </c>
      <c r="I30">
        <v>5.6294067088187294E-3</v>
      </c>
      <c r="J30">
        <v>1.6798152918401189E-5</v>
      </c>
      <c r="K30">
        <v>1.3562671110288211E-2</v>
      </c>
      <c r="L30">
        <v>1.2480323084935372</v>
      </c>
      <c r="M30">
        <v>3.0079157814087942E-6</v>
      </c>
      <c r="N30">
        <v>1.5567604599510469E-4</v>
      </c>
      <c r="O30">
        <v>7.0409055456844241E-2</v>
      </c>
      <c r="P30">
        <v>4.6116037640955111E-4</v>
      </c>
      <c r="Q30">
        <v>7.039519875206228E-2</v>
      </c>
      <c r="R30">
        <v>0.25151182176071862</v>
      </c>
      <c r="S30">
        <v>4.4947406163976716E-2</v>
      </c>
      <c r="T30">
        <v>4.6931505585924641E-2</v>
      </c>
      <c r="U30">
        <v>2.113064422251365E-3</v>
      </c>
      <c r="V30">
        <v>4.4446154267974167E-3</v>
      </c>
      <c r="W30">
        <v>2.470390804593047E-3</v>
      </c>
      <c r="X30">
        <v>2.7578160618043523E-2</v>
      </c>
      <c r="Y30">
        <v>0.78037578032455579</v>
      </c>
      <c r="Z30">
        <v>0.81181671280768031</v>
      </c>
      <c r="AA30">
        <v>0.78115587863777325</v>
      </c>
      <c r="AB30">
        <v>0.78122781099785776</v>
      </c>
      <c r="AC30">
        <v>0.78027321524064008</v>
      </c>
      <c r="AD30">
        <v>0.79273014992665891</v>
      </c>
      <c r="AE30">
        <v>0.7970005068941608</v>
      </c>
      <c r="AF30">
        <v>0.80102735400042313</v>
      </c>
      <c r="AG30">
        <v>0.83668422122417996</v>
      </c>
      <c r="AH30">
        <v>0.82943819026354337</v>
      </c>
      <c r="AI30">
        <v>0.82482473500411491</v>
      </c>
      <c r="AJ30">
        <v>0.82340490754653295</v>
      </c>
      <c r="AK30">
        <v>0.82772084262920431</v>
      </c>
      <c r="AL30">
        <v>0.86316718154850158</v>
      </c>
      <c r="AM30">
        <v>0.84617974770361137</v>
      </c>
      <c r="AN30">
        <v>0.84791976900115418</v>
      </c>
      <c r="AO30">
        <v>0.85879498647107788</v>
      </c>
      <c r="AP30">
        <v>0.87114186350943579</v>
      </c>
      <c r="AQ30">
        <v>0.87605409159226888</v>
      </c>
      <c r="AR30">
        <v>0.87696866146649266</v>
      </c>
      <c r="AS30">
        <v>0.8884776234431524</v>
      </c>
      <c r="AT30">
        <v>0.92081765649156189</v>
      </c>
      <c r="AU30">
        <v>0.99806063220654595</v>
      </c>
      <c r="AV30">
        <v>-1</v>
      </c>
    </row>
    <row r="31" spans="1:48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I31">
        <v>1.4182757352906514</v>
      </c>
      <c r="J31">
        <v>1.6197882119924703</v>
      </c>
      <c r="K31">
        <v>1.1774985964611411</v>
      </c>
      <c r="L31">
        <v>1.6142087838946784</v>
      </c>
      <c r="M31">
        <v>1.9876838474439702</v>
      </c>
      <c r="N31">
        <v>1.0474775437742547</v>
      </c>
      <c r="O31">
        <v>1.0939536112393859</v>
      </c>
      <c r="P31">
        <v>0.99821720790007407</v>
      </c>
      <c r="Q31">
        <v>0.87077256846200668</v>
      </c>
      <c r="R31">
        <v>1.1401721998903287</v>
      </c>
      <c r="S31">
        <v>1.7327069021080659</v>
      </c>
      <c r="T31">
        <v>0.87206183177693553</v>
      </c>
      <c r="U31">
        <v>1.3015367228155941</v>
      </c>
      <c r="V31">
        <v>1.1587176530852159</v>
      </c>
      <c r="W31">
        <v>1.1787095896979574</v>
      </c>
      <c r="X31">
        <v>1.0551112552420907</v>
      </c>
      <c r="Y31">
        <v>0.77047936617124202</v>
      </c>
      <c r="Z31">
        <v>0.83125730011342958</v>
      </c>
      <c r="AA31">
        <v>0.77351504928302239</v>
      </c>
      <c r="AB31">
        <v>0.77407680532666545</v>
      </c>
      <c r="AC31">
        <v>0.77346083929734599</v>
      </c>
      <c r="AD31">
        <v>0.79653791088429104</v>
      </c>
      <c r="AE31">
        <v>0.80542650521604597</v>
      </c>
      <c r="AF31">
        <v>0.81319504578578461</v>
      </c>
      <c r="AG31">
        <v>0.88023274278577068</v>
      </c>
      <c r="AH31">
        <v>0.86665822743849408</v>
      </c>
      <c r="AI31">
        <v>0.85846476662022309</v>
      </c>
      <c r="AJ31">
        <v>0.85582838599730271</v>
      </c>
      <c r="AK31">
        <v>0.86367174935542579</v>
      </c>
      <c r="AL31">
        <v>0.92941512155479955</v>
      </c>
      <c r="AM31">
        <v>0.8951657618732537</v>
      </c>
      <c r="AN31">
        <v>0.89754893313528927</v>
      </c>
      <c r="AO31">
        <v>0.91605239156186324</v>
      </c>
      <c r="AP31">
        <v>0.93871437847599426</v>
      </c>
      <c r="AQ31">
        <v>0.94752964378699533</v>
      </c>
      <c r="AR31">
        <v>0.95025506866261134</v>
      </c>
      <c r="AS31">
        <v>0.97278958051818898</v>
      </c>
      <c r="AT31">
        <v>1.0457634341837987</v>
      </c>
      <c r="AU31">
        <v>1.2267578272061623</v>
      </c>
      <c r="AV31">
        <v>-1</v>
      </c>
    </row>
    <row r="32" spans="1:48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G32">
        <v>12.470626413879934</v>
      </c>
      <c r="H32">
        <v>-0.13759892781635977</v>
      </c>
      <c r="I32">
        <v>0.13219396562965346</v>
      </c>
      <c r="J32">
        <v>-3.3031055307253659E-5</v>
      </c>
      <c r="K32">
        <v>0.13712621304990505</v>
      </c>
      <c r="L32">
        <v>2.7128744556981692</v>
      </c>
      <c r="M32">
        <v>-5.0560061178496329E-7</v>
      </c>
      <c r="N32">
        <v>1.1276466371084306E-3</v>
      </c>
      <c r="O32">
        <v>-3.6027191264381551E-2</v>
      </c>
      <c r="P32">
        <v>1.0148358977901039E-3</v>
      </c>
      <c r="Q32">
        <v>0.26755813866099099</v>
      </c>
      <c r="R32">
        <v>0.23735765342924847</v>
      </c>
      <c r="S32">
        <v>-0.23479505577540341</v>
      </c>
      <c r="T32">
        <v>0.36254317500817196</v>
      </c>
      <c r="U32">
        <v>-6.1602044224459106E-3</v>
      </c>
      <c r="V32">
        <v>-7.1942041148041772E-2</v>
      </c>
      <c r="W32">
        <v>6.2453004194336859E-2</v>
      </c>
      <c r="X32">
        <v>-4.2801088038924087E-2</v>
      </c>
      <c r="Y32">
        <v>0.18894769838132405</v>
      </c>
      <c r="Z32">
        <v>3.0841607725324596</v>
      </c>
      <c r="AA32">
        <v>2.4456449804480527</v>
      </c>
      <c r="AB32">
        <v>3.8546247030701388</v>
      </c>
      <c r="AC32">
        <v>2.3941975730051457</v>
      </c>
      <c r="AD32">
        <v>5.130764075948445</v>
      </c>
      <c r="AE32">
        <v>-3.4637976647665201</v>
      </c>
      <c r="AF32">
        <v>-0.14245801610593506</v>
      </c>
      <c r="AG32">
        <v>-2.1944003227065321</v>
      </c>
      <c r="AH32">
        <v>-3.520779747583664</v>
      </c>
      <c r="AI32">
        <v>1.4473197613699329</v>
      </c>
      <c r="AJ32">
        <v>-7.9388225933360346</v>
      </c>
      <c r="AK32">
        <v>-8.3007980463520585</v>
      </c>
      <c r="AL32">
        <v>2.3901410485510004</v>
      </c>
      <c r="AM32">
        <v>-1.8087721226133302</v>
      </c>
      <c r="AN32">
        <v>1.309673248521235</v>
      </c>
      <c r="AO32">
        <v>0.84937631230732069</v>
      </c>
      <c r="AP32">
        <v>1.2201792555299269</v>
      </c>
      <c r="AQ32">
        <v>0.75493750238740565</v>
      </c>
      <c r="AR32">
        <v>1.8963660424399611</v>
      </c>
      <c r="AS32">
        <v>-5.8865265632677737</v>
      </c>
      <c r="AT32">
        <v>-1.397351928806269</v>
      </c>
      <c r="AU32">
        <v>1.7273030570337031</v>
      </c>
      <c r="AV32">
        <v>-1</v>
      </c>
    </row>
    <row r="33" spans="1:48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G33">
        <v>12.470626413879934</v>
      </c>
      <c r="H33">
        <v>0.28151255510589063</v>
      </c>
      <c r="I33">
        <v>5.4861987196094522E-3</v>
      </c>
      <c r="J33">
        <v>1.6186524917806894E-5</v>
      </c>
      <c r="K33">
        <v>1.3316690521035396E-2</v>
      </c>
      <c r="L33">
        <v>1.2059670513385203</v>
      </c>
      <c r="M33">
        <v>2.8606412409908785E-6</v>
      </c>
      <c r="N33">
        <v>1.5337943967963407E-4</v>
      </c>
      <c r="O33">
        <v>6.9266324184914504E-2</v>
      </c>
      <c r="P33">
        <v>4.5532234637302816E-4</v>
      </c>
      <c r="Q33">
        <v>6.9742082201681765E-2</v>
      </c>
      <c r="R33">
        <v>0.24751949268941284</v>
      </c>
      <c r="S33">
        <v>4.3447297986786246E-2</v>
      </c>
      <c r="T33">
        <v>4.6493655068120143E-2</v>
      </c>
      <c r="U33">
        <v>2.0646467779868202E-3</v>
      </c>
      <c r="V33">
        <v>4.3621819242545623E-3</v>
      </c>
      <c r="W33">
        <v>2.4260001556140145E-3</v>
      </c>
      <c r="X33">
        <v>2.6066266401735913E-2</v>
      </c>
      <c r="Y33">
        <v>0.77161530076139373</v>
      </c>
      <c r="Z33">
        <v>0.8014714578148503</v>
      </c>
      <c r="AA33">
        <v>0.77313388577129349</v>
      </c>
      <c r="AB33">
        <v>0.77341457443295081</v>
      </c>
      <c r="AC33">
        <v>0.77310679366025004</v>
      </c>
      <c r="AD33">
        <v>0.78455528079841441</v>
      </c>
      <c r="AE33">
        <v>0.78892057633522628</v>
      </c>
      <c r="AF33">
        <v>0.79271611444292112</v>
      </c>
      <c r="AG33">
        <v>0.82474384722749083</v>
      </c>
      <c r="AH33">
        <v>0.81835974198515182</v>
      </c>
      <c r="AI33">
        <v>0.81448213400357661</v>
      </c>
      <c r="AJ33">
        <v>0.81323051824963333</v>
      </c>
      <c r="AK33">
        <v>0.81694850368454008</v>
      </c>
      <c r="AL33">
        <v>0.84747167495926456</v>
      </c>
      <c r="AM33">
        <v>0.83171025453327585</v>
      </c>
      <c r="AN33">
        <v>0.83281663649555848</v>
      </c>
      <c r="AO33">
        <v>0.84135732680564601</v>
      </c>
      <c r="AP33">
        <v>0.85170080879716226</v>
      </c>
      <c r="AQ33">
        <v>0.85569053379594295</v>
      </c>
      <c r="AR33">
        <v>0.85692028195850012</v>
      </c>
      <c r="AS33">
        <v>0.86702132571556323</v>
      </c>
      <c r="AT33">
        <v>0.89895313394290632</v>
      </c>
      <c r="AU33">
        <v>0.97364299460471193</v>
      </c>
      <c r="AV33">
        <v>-1</v>
      </c>
    </row>
    <row r="34" spans="1:48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9.9999999999999992E-2</v>
      </c>
      <c r="I34">
        <v>1.348348956289944</v>
      </c>
      <c r="J34">
        <v>1.509501316002783</v>
      </c>
      <c r="K34">
        <v>1.1350080827676301</v>
      </c>
      <c r="L34">
        <v>1.5108810112487903</v>
      </c>
      <c r="M34">
        <v>1.8064727048135094</v>
      </c>
      <c r="N34">
        <v>1.0164072054522193</v>
      </c>
      <c r="O34">
        <v>1.058406476908305</v>
      </c>
      <c r="P34">
        <v>0.97244418759605633</v>
      </c>
      <c r="Q34">
        <v>0.85382240989867864</v>
      </c>
      <c r="R34">
        <v>1.1038371373155111</v>
      </c>
      <c r="S34">
        <v>1.6217563221417046</v>
      </c>
      <c r="T34">
        <v>0.85500484955571554</v>
      </c>
      <c r="U34">
        <v>1.2431842161599813</v>
      </c>
      <c r="V34">
        <v>1.1162594167440014</v>
      </c>
      <c r="W34">
        <v>1.1367248144141207</v>
      </c>
      <c r="X34">
        <v>0.95167124750704246</v>
      </c>
      <c r="Y34">
        <v>0.75293421090299828</v>
      </c>
      <c r="Z34">
        <v>0.80990724276000214</v>
      </c>
      <c r="AA34">
        <v>0.75715881829030618</v>
      </c>
      <c r="AB34">
        <v>0.75808797680095585</v>
      </c>
      <c r="AC34">
        <v>0.75862935714467872</v>
      </c>
      <c r="AD34">
        <v>0.77970942360214546</v>
      </c>
      <c r="AE34">
        <v>0.78858263483394719</v>
      </c>
      <c r="AF34">
        <v>0.79591870702437617</v>
      </c>
      <c r="AG34">
        <v>0.85544240983101105</v>
      </c>
      <c r="AH34">
        <v>0.84377339135769847</v>
      </c>
      <c r="AI34">
        <v>0.83692692166092542</v>
      </c>
      <c r="AJ34">
        <v>0.83477472948739273</v>
      </c>
      <c r="AK34">
        <v>0.84159233957495416</v>
      </c>
      <c r="AL34">
        <v>0.89749444624396912</v>
      </c>
      <c r="AM34">
        <v>0.86633704774927234</v>
      </c>
      <c r="AN34">
        <v>0.8676879700562925</v>
      </c>
      <c r="AO34">
        <v>0.88182951065752013</v>
      </c>
      <c r="AP34">
        <v>0.90049387371181377</v>
      </c>
      <c r="AQ34">
        <v>0.9074432662328481</v>
      </c>
      <c r="AR34">
        <v>0.91066578047152502</v>
      </c>
      <c r="AS34">
        <v>0.92987552464406786</v>
      </c>
      <c r="AT34">
        <v>0.99969727296776278</v>
      </c>
      <c r="AU34">
        <v>1.1692334820097303</v>
      </c>
      <c r="AV34">
        <v>-1</v>
      </c>
    </row>
    <row r="35" spans="1:48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9.9999999999999992E-2</v>
      </c>
      <c r="G35">
        <v>12.47873179749041</v>
      </c>
      <c r="H35">
        <v>-0.11922181858628013</v>
      </c>
      <c r="I35">
        <v>0.12990395118164647</v>
      </c>
      <c r="J35">
        <v>-3.2800370202441962E-5</v>
      </c>
      <c r="K35">
        <v>0.13656176098458089</v>
      </c>
      <c r="L35">
        <v>2.6544738285653939</v>
      </c>
      <c r="M35">
        <v>-7.5426290820305237E-7</v>
      </c>
      <c r="N35">
        <v>1.1394925466396873E-3</v>
      </c>
      <c r="O35">
        <v>-2.8688304905579207E-2</v>
      </c>
      <c r="P35">
        <v>9.7833870833499465E-4</v>
      </c>
      <c r="Q35">
        <v>0.26780860498384051</v>
      </c>
      <c r="R35">
        <v>0.22603374358251774</v>
      </c>
      <c r="S35">
        <v>-0.22121631737696151</v>
      </c>
      <c r="T35">
        <v>0.35706171931045716</v>
      </c>
      <c r="U35">
        <v>-6.1333089057835442E-3</v>
      </c>
      <c r="V35">
        <v>-7.0980809068934059E-2</v>
      </c>
      <c r="W35">
        <v>6.1762356248756221E-2</v>
      </c>
      <c r="X35">
        <v>-4.4899411275813463E-2</v>
      </c>
      <c r="Y35">
        <v>0.23534897027210108</v>
      </c>
      <c r="Z35">
        <v>3.1142484977667468</v>
      </c>
      <c r="AA35">
        <v>2.4624465383824177</v>
      </c>
      <c r="AB35">
        <v>3.81282956428154</v>
      </c>
      <c r="AC35">
        <v>2.3861333617274036</v>
      </c>
      <c r="AD35">
        <v>5.0608750574695698</v>
      </c>
      <c r="AE35">
        <v>-3.4266897547532804</v>
      </c>
      <c r="AF35">
        <v>-0.14372947335985467</v>
      </c>
      <c r="AG35">
        <v>-2.2124034256009111</v>
      </c>
      <c r="AH35">
        <v>-3.4950858036630299</v>
      </c>
      <c r="AI35">
        <v>1.5018882288291513</v>
      </c>
      <c r="AJ35">
        <v>-7.8614678404375589</v>
      </c>
      <c r="AK35">
        <v>-8.1998584574662079</v>
      </c>
      <c r="AL35">
        <v>2.3486723584419078</v>
      </c>
      <c r="AM35">
        <v>-1.7955457971730651</v>
      </c>
      <c r="AN35">
        <v>1.2818032761319373</v>
      </c>
      <c r="AO35">
        <v>0.7998242843687251</v>
      </c>
      <c r="AP35">
        <v>1.1651071059501359</v>
      </c>
      <c r="AQ35">
        <v>0.74497622751592341</v>
      </c>
      <c r="AR35">
        <v>1.8649916982361976</v>
      </c>
      <c r="AS35">
        <v>-5.7982985357677812</v>
      </c>
      <c r="AT35">
        <v>-1.3014914257486125</v>
      </c>
      <c r="AU35">
        <v>1.8770872304261346</v>
      </c>
      <c r="AV35">
        <v>-1</v>
      </c>
    </row>
    <row r="36" spans="1:48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9.9999999999999992E-2</v>
      </c>
      <c r="G36">
        <v>12.47873179749041</v>
      </c>
      <c r="H36">
        <v>0.2776631049335116</v>
      </c>
      <c r="I36">
        <v>5.3527200628844382E-3</v>
      </c>
      <c r="J36">
        <v>1.5635919743298451E-5</v>
      </c>
      <c r="K36">
        <v>1.3082711560830572E-2</v>
      </c>
      <c r="L36">
        <v>1.1674892821619027</v>
      </c>
      <c r="M36">
        <v>2.7289000207226317E-6</v>
      </c>
      <c r="N36">
        <v>1.5118574187768301E-4</v>
      </c>
      <c r="O36">
        <v>6.8175936751504643E-2</v>
      </c>
      <c r="P36">
        <v>4.4969800715121848E-4</v>
      </c>
      <c r="Q36">
        <v>6.9104844805167639E-2</v>
      </c>
      <c r="R36">
        <v>0.24370187161054332</v>
      </c>
      <c r="S36">
        <v>4.206057458154365E-2</v>
      </c>
      <c r="T36">
        <v>4.606663824883464E-2</v>
      </c>
      <c r="U36">
        <v>2.0191448468652941E-3</v>
      </c>
      <c r="V36">
        <v>4.2842983968167572E-3</v>
      </c>
      <c r="W36">
        <v>2.3839506878856366E-3</v>
      </c>
      <c r="X36">
        <v>2.4771674072388221E-2</v>
      </c>
      <c r="Y36">
        <v>0.76327497093041241</v>
      </c>
      <c r="Z36">
        <v>0.79162617832761051</v>
      </c>
      <c r="AA36">
        <v>0.76541328963983102</v>
      </c>
      <c r="AB36">
        <v>0.76588278969843648</v>
      </c>
      <c r="AC36">
        <v>0.76615621435392967</v>
      </c>
      <c r="AD36">
        <v>0.77672788645326329</v>
      </c>
      <c r="AE36">
        <v>0.78113502389532363</v>
      </c>
      <c r="AF36">
        <v>0.78476000679888991</v>
      </c>
      <c r="AG36">
        <v>0.81357556173463019</v>
      </c>
      <c r="AH36">
        <v>0.8080075501925722</v>
      </c>
      <c r="AI36">
        <v>0.80472274242576958</v>
      </c>
      <c r="AJ36">
        <v>0.8036873874850653</v>
      </c>
      <c r="AK36">
        <v>0.80696257375867086</v>
      </c>
      <c r="AL36">
        <v>0.83333263691495907</v>
      </c>
      <c r="AM36">
        <v>0.81873988859660674</v>
      </c>
      <c r="AN36">
        <v>0.81937799078597862</v>
      </c>
      <c r="AO36">
        <v>0.8260280978439315</v>
      </c>
      <c r="AP36">
        <v>0.83472397473520032</v>
      </c>
      <c r="AQ36">
        <v>0.83793869723366421</v>
      </c>
      <c r="AR36">
        <v>0.83942522340568981</v>
      </c>
      <c r="AS36">
        <v>0.84823251183089077</v>
      </c>
      <c r="AT36">
        <v>0.87950185505253842</v>
      </c>
      <c r="AU36">
        <v>0.95115901339645292</v>
      </c>
      <c r="AV36">
        <v>-1</v>
      </c>
    </row>
    <row r="37" spans="1:48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0.10999999999999999</v>
      </c>
      <c r="I37">
        <v>1.2844614166608743</v>
      </c>
      <c r="J37">
        <v>1.4127603970868758</v>
      </c>
      <c r="K37">
        <v>1.0951733039177118</v>
      </c>
      <c r="L37">
        <v>1.4187638613680571</v>
      </c>
      <c r="M37">
        <v>1.6507006222597103</v>
      </c>
      <c r="N37">
        <v>0.9870442077927748</v>
      </c>
      <c r="O37">
        <v>1.0249131701666205</v>
      </c>
      <c r="P37">
        <v>0.94783845721042226</v>
      </c>
      <c r="Q37">
        <v>0.83738724042038892</v>
      </c>
      <c r="R37">
        <v>1.0695021081799176</v>
      </c>
      <c r="S37">
        <v>1.5220284349051882</v>
      </c>
      <c r="T37">
        <v>0.8384730134743158</v>
      </c>
      <c r="U37">
        <v>1.1893690469543274</v>
      </c>
      <c r="V37">
        <v>1.0766985219055103</v>
      </c>
      <c r="W37">
        <v>1.097483575952483</v>
      </c>
      <c r="X37">
        <v>0.86636585247250919</v>
      </c>
      <c r="Y37">
        <v>0.73629165267219687</v>
      </c>
      <c r="Z37">
        <v>0.78972056815588265</v>
      </c>
      <c r="AA37">
        <v>0.74149642284527351</v>
      </c>
      <c r="AB37">
        <v>0.7427533350844957</v>
      </c>
      <c r="AC37">
        <v>0.74430994583329124</v>
      </c>
      <c r="AD37">
        <v>0.76364684641124825</v>
      </c>
      <c r="AE37">
        <v>0.77243211671588941</v>
      </c>
      <c r="AF37">
        <v>0.77943128255388971</v>
      </c>
      <c r="AG37">
        <v>0.83237041884207252</v>
      </c>
      <c r="AH37">
        <v>0.82244190496754133</v>
      </c>
      <c r="AI37">
        <v>0.8166824716492419</v>
      </c>
      <c r="AJ37">
        <v>0.81505268055326763</v>
      </c>
      <c r="AK37">
        <v>0.82110094689486979</v>
      </c>
      <c r="AL37">
        <v>0.86877016407856</v>
      </c>
      <c r="AM37">
        <v>0.84044584017554913</v>
      </c>
      <c r="AN37">
        <v>0.84105338357121651</v>
      </c>
      <c r="AO37">
        <v>0.85172162755764069</v>
      </c>
      <c r="AP37">
        <v>0.86715024732082802</v>
      </c>
      <c r="AQ37">
        <v>0.87257424041122622</v>
      </c>
      <c r="AR37">
        <v>0.87617970760792852</v>
      </c>
      <c r="AS37">
        <v>0.89247697225016576</v>
      </c>
      <c r="AT37">
        <v>0.95898280047286077</v>
      </c>
      <c r="AU37">
        <v>1.1171157748589637</v>
      </c>
      <c r="AV37">
        <v>-1</v>
      </c>
    </row>
    <row r="38" spans="1:48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0.10999999999999999</v>
      </c>
      <c r="G38">
        <v>12.487135438798903</v>
      </c>
      <c r="H38">
        <v>-0.10128723632102027</v>
      </c>
      <c r="I38">
        <v>0.1277307226640359</v>
      </c>
      <c r="J38">
        <v>-3.2624952219872056E-5</v>
      </c>
      <c r="K38">
        <v>0.13597426644792354</v>
      </c>
      <c r="L38">
        <v>2.5988945893162736</v>
      </c>
      <c r="M38">
        <v>-9.818322504226154E-7</v>
      </c>
      <c r="N38">
        <v>1.1502486962442697E-3</v>
      </c>
      <c r="O38">
        <v>-2.1589490496206773E-2</v>
      </c>
      <c r="P38">
        <v>9.4350519487464515E-4</v>
      </c>
      <c r="Q38">
        <v>0.26798473847925292</v>
      </c>
      <c r="R38">
        <v>0.21566139564340334</v>
      </c>
      <c r="S38">
        <v>-0.20856291361135509</v>
      </c>
      <c r="T38">
        <v>0.35173302690970409</v>
      </c>
      <c r="U38">
        <v>-6.1062427238540882E-3</v>
      </c>
      <c r="V38">
        <v>-7.0057073034600237E-2</v>
      </c>
      <c r="W38">
        <v>6.1095033224627782E-2</v>
      </c>
      <c r="X38">
        <v>-4.6875484682063658E-2</v>
      </c>
      <c r="Y38">
        <v>0.27869428500482812</v>
      </c>
      <c r="Z38">
        <v>3.1413390292423791</v>
      </c>
      <c r="AA38">
        <v>2.4773531618594609</v>
      </c>
      <c r="AB38">
        <v>3.7732984509445182</v>
      </c>
      <c r="AC38">
        <v>2.378740775143894</v>
      </c>
      <c r="AD38">
        <v>4.9948098863785386</v>
      </c>
      <c r="AE38">
        <v>-3.3900687481726712</v>
      </c>
      <c r="AF38">
        <v>-0.14418019598808746</v>
      </c>
      <c r="AG38">
        <v>-2.2266272225327399</v>
      </c>
      <c r="AH38">
        <v>-3.4681928850666632</v>
      </c>
      <c r="AI38">
        <v>1.5516415017336751</v>
      </c>
      <c r="AJ38">
        <v>-7.7866745536118893</v>
      </c>
      <c r="AK38">
        <v>-8.1029704508998943</v>
      </c>
      <c r="AL38">
        <v>2.3074120134175886</v>
      </c>
      <c r="AM38">
        <v>-1.7841072071253183</v>
      </c>
      <c r="AN38">
        <v>1.2536802243673355</v>
      </c>
      <c r="AO38">
        <v>0.7521876300382303</v>
      </c>
      <c r="AP38">
        <v>1.1120685579045171</v>
      </c>
      <c r="AQ38">
        <v>0.73367849178093913</v>
      </c>
      <c r="AR38">
        <v>1.8333399820665022</v>
      </c>
      <c r="AS38">
        <v>-5.7145265218286161</v>
      </c>
      <c r="AT38">
        <v>-1.2122579247873131</v>
      </c>
      <c r="AU38">
        <v>2.0137281891038827</v>
      </c>
      <c r="AV38">
        <v>-1</v>
      </c>
    </row>
    <row r="39" spans="1:48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0.10999999999999999</v>
      </c>
      <c r="G39">
        <v>12.487135438798903</v>
      </c>
      <c r="H39">
        <v>0.27432107735196448</v>
      </c>
      <c r="I39">
        <v>5.2278880948384591E-3</v>
      </c>
      <c r="J39">
        <v>1.5136773495984942E-5</v>
      </c>
      <c r="K39">
        <v>1.2859736958039996E-2</v>
      </c>
      <c r="L39">
        <v>1.1321010709319705</v>
      </c>
      <c r="M39">
        <v>2.6103482545608512E-6</v>
      </c>
      <c r="N39">
        <v>1.4908626735808732E-4</v>
      </c>
      <c r="O39">
        <v>6.7133730072991754E-2</v>
      </c>
      <c r="P39">
        <v>4.4427119392754491E-4</v>
      </c>
      <c r="Q39">
        <v>6.8482603485220367E-2</v>
      </c>
      <c r="R39">
        <v>0.24004328306810516</v>
      </c>
      <c r="S39">
        <v>4.0774266396945834E-2</v>
      </c>
      <c r="T39">
        <v>4.5649828218529587E-2</v>
      </c>
      <c r="U39">
        <v>1.976288842192031E-3</v>
      </c>
      <c r="V39">
        <v>4.2105281339592801E-3</v>
      </c>
      <c r="W39">
        <v>2.3440182240437352E-3</v>
      </c>
      <c r="X39">
        <v>2.3651294609682561E-2</v>
      </c>
      <c r="Y39">
        <v>0.75530057645075133</v>
      </c>
      <c r="Z39">
        <v>0.7822248386284496</v>
      </c>
      <c r="AA39">
        <v>0.75796544647364039</v>
      </c>
      <c r="AB39">
        <v>0.75860758892353064</v>
      </c>
      <c r="AC39">
        <v>0.7594020913709818</v>
      </c>
      <c r="AD39">
        <v>0.76920333585571976</v>
      </c>
      <c r="AE39">
        <v>0.77361528007809843</v>
      </c>
      <c r="AF39">
        <v>0.77711231945680614</v>
      </c>
      <c r="AG39">
        <v>0.80306961926477716</v>
      </c>
      <c r="AH39">
        <v>0.79826574415855223</v>
      </c>
      <c r="AI39">
        <v>0.79546576789268131</v>
      </c>
      <c r="AJ39">
        <v>0.79467164623581221</v>
      </c>
      <c r="AK39">
        <v>0.79761470876568574</v>
      </c>
      <c r="AL39">
        <v>0.82044094565302905</v>
      </c>
      <c r="AM39">
        <v>0.80695579302736864</v>
      </c>
      <c r="AN39">
        <v>0.80724740735338574</v>
      </c>
      <c r="AO39">
        <v>0.81235099239657516</v>
      </c>
      <c r="AP39">
        <v>0.81967568793143708</v>
      </c>
      <c r="AQ39">
        <v>0.82223521246625431</v>
      </c>
      <c r="AR39">
        <v>0.82393219473781931</v>
      </c>
      <c r="AS39">
        <v>0.83155961081457386</v>
      </c>
      <c r="AT39">
        <v>0.86198614783126093</v>
      </c>
      <c r="AU39">
        <v>0.93034487586467263</v>
      </c>
      <c r="AV39">
        <v>-1</v>
      </c>
    </row>
    <row r="40" spans="1:48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0.11999999999999998</v>
      </c>
      <c r="I40">
        <v>1.225864841132434</v>
      </c>
      <c r="J40">
        <v>1.3272092586261457</v>
      </c>
      <c r="K40">
        <v>1.0577536029450321</v>
      </c>
      <c r="L40">
        <v>1.3361396431076089</v>
      </c>
      <c r="M40">
        <v>1.515735458702655</v>
      </c>
      <c r="N40">
        <v>0.95924088129972163</v>
      </c>
      <c r="O40">
        <v>0.99329870665122544</v>
      </c>
      <c r="P40">
        <v>0.92431527985345641</v>
      </c>
      <c r="Q40">
        <v>0.82144418828632981</v>
      </c>
      <c r="R40">
        <v>1.0369917484441415</v>
      </c>
      <c r="S40">
        <v>1.432002686435778</v>
      </c>
      <c r="T40">
        <v>0.82244207811252601</v>
      </c>
      <c r="U40">
        <v>1.1396031427730837</v>
      </c>
      <c r="V40">
        <v>1.039736482327545</v>
      </c>
      <c r="W40">
        <v>1.0607099742674428</v>
      </c>
      <c r="X40">
        <v>0.79504148293311938</v>
      </c>
      <c r="Y40">
        <v>0.72045037692815495</v>
      </c>
      <c r="Z40">
        <v>0.77057711177498345</v>
      </c>
      <c r="AA40">
        <v>0.7264701867009854</v>
      </c>
      <c r="AB40">
        <v>0.72802170593258919</v>
      </c>
      <c r="AC40">
        <v>0.73046667664304676</v>
      </c>
      <c r="AD40">
        <v>0.74826870236843401</v>
      </c>
      <c r="AE40">
        <v>0.7569175553040951</v>
      </c>
      <c r="AF40">
        <v>0.76364749503960838</v>
      </c>
      <c r="AG40">
        <v>0.81078741846562941</v>
      </c>
      <c r="AH40">
        <v>0.80243988431099622</v>
      </c>
      <c r="AI40">
        <v>0.79757011495079244</v>
      </c>
      <c r="AJ40">
        <v>0.79646973629905138</v>
      </c>
      <c r="AK40">
        <v>0.80193190898615763</v>
      </c>
      <c r="AL40">
        <v>0.84263937944565448</v>
      </c>
      <c r="AM40">
        <v>0.816911870666851</v>
      </c>
      <c r="AN40">
        <v>0.81698540654300122</v>
      </c>
      <c r="AO40">
        <v>0.82485924486091455</v>
      </c>
      <c r="AP40">
        <v>0.83763488866062297</v>
      </c>
      <c r="AQ40">
        <v>0.84180169888141154</v>
      </c>
      <c r="AR40">
        <v>0.84570184325424858</v>
      </c>
      <c r="AS40">
        <v>0.85944749323186831</v>
      </c>
      <c r="AT40">
        <v>0.92257552236358209</v>
      </c>
      <c r="AU40">
        <v>1.0696305589448754</v>
      </c>
      <c r="AV40">
        <v>-1</v>
      </c>
    </row>
    <row r="41" spans="1:48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0.11999999999999998</v>
      </c>
      <c r="G41">
        <v>12.49579292516334</v>
      </c>
      <c r="H41">
        <v>-8.3777486031170606E-2</v>
      </c>
      <c r="I41">
        <v>0.12566412397826981</v>
      </c>
      <c r="J41">
        <v>-3.2495203252516651E-5</v>
      </c>
      <c r="K41">
        <v>0.13536832986820804</v>
      </c>
      <c r="L41">
        <v>2.546027029524891</v>
      </c>
      <c r="M41">
        <v>-1.190980731379388E-6</v>
      </c>
      <c r="N41">
        <v>1.1600087323140422E-3</v>
      </c>
      <c r="O41">
        <v>-1.4724484611496546E-2</v>
      </c>
      <c r="P41">
        <v>9.1022088908809242E-4</v>
      </c>
      <c r="Q41">
        <v>0.26809242074541073</v>
      </c>
      <c r="R41">
        <v>0.20613253942462537</v>
      </c>
      <c r="S41">
        <v>-0.19674728136806524</v>
      </c>
      <c r="T41">
        <v>0.34654957162242855</v>
      </c>
      <c r="U41">
        <v>-6.0789327224738728E-3</v>
      </c>
      <c r="V41">
        <v>-6.9168251411146131E-2</v>
      </c>
      <c r="W41">
        <v>6.0449570860320601E-2</v>
      </c>
      <c r="X41">
        <v>-4.8742275569334616E-2</v>
      </c>
      <c r="Y41">
        <v>0.31927271078737901</v>
      </c>
      <c r="Z41">
        <v>3.1657259473822146</v>
      </c>
      <c r="AA41">
        <v>2.490543721911139</v>
      </c>
      <c r="AB41">
        <v>3.7358017753830075</v>
      </c>
      <c r="AC41">
        <v>2.3719284659048188</v>
      </c>
      <c r="AD41">
        <v>4.9322210024180908</v>
      </c>
      <c r="AE41">
        <v>-3.3539426704943054</v>
      </c>
      <c r="AF41">
        <v>-0.14391152987563496</v>
      </c>
      <c r="AG41">
        <v>-2.2375254250765457</v>
      </c>
      <c r="AH41">
        <v>-3.440323337269751</v>
      </c>
      <c r="AI41">
        <v>1.5970424278611037</v>
      </c>
      <c r="AJ41">
        <v>-7.7142497086926181</v>
      </c>
      <c r="AK41">
        <v>-8.0098004494380852</v>
      </c>
      <c r="AL41">
        <v>2.2664913856843363</v>
      </c>
      <c r="AM41">
        <v>-1.7741708201290787</v>
      </c>
      <c r="AN41">
        <v>1.2254847943619578</v>
      </c>
      <c r="AO41">
        <v>0.70642321161616672</v>
      </c>
      <c r="AP41">
        <v>1.0610214874185739</v>
      </c>
      <c r="AQ41">
        <v>0.7213273681980884</v>
      </c>
      <c r="AR41">
        <v>1.8016095994526578</v>
      </c>
      <c r="AS41">
        <v>-5.6347403173723825</v>
      </c>
      <c r="AT41">
        <v>-1.1290383166901861</v>
      </c>
      <c r="AU41">
        <v>2.1385588997186251</v>
      </c>
      <c r="AV41">
        <v>-1</v>
      </c>
    </row>
    <row r="42" spans="1:48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0.11999999999999998</v>
      </c>
      <c r="G42">
        <v>12.49579292516334</v>
      </c>
      <c r="H42">
        <v>0.27138256863810428</v>
      </c>
      <c r="I42">
        <v>5.1107900806266759E-3</v>
      </c>
      <c r="J42">
        <v>1.4681477199034732E-5</v>
      </c>
      <c r="K42">
        <v>1.2646895061732765E-2</v>
      </c>
      <c r="L42">
        <v>1.0994033720222505</v>
      </c>
      <c r="M42">
        <v>2.5030930648250199E-6</v>
      </c>
      <c r="N42">
        <v>1.4707341493425821E-4</v>
      </c>
      <c r="O42">
        <v>6.6136037908194376E-2</v>
      </c>
      <c r="P42">
        <v>4.3902783478654939E-4</v>
      </c>
      <c r="Q42">
        <v>6.7874574647586075E-2</v>
      </c>
      <c r="R42">
        <v>0.23653062711415115</v>
      </c>
      <c r="S42">
        <v>3.9577438870274713E-2</v>
      </c>
      <c r="T42">
        <v>4.5242673580410474E-2</v>
      </c>
      <c r="U42">
        <v>1.935842050095547E-3</v>
      </c>
      <c r="V42">
        <v>4.1404939460081011E-3</v>
      </c>
      <c r="W42">
        <v>2.3060105657639169E-3</v>
      </c>
      <c r="X42">
        <v>2.2672538437309743E-2</v>
      </c>
      <c r="Y42">
        <v>0.74764926652859243</v>
      </c>
      <c r="Z42">
        <v>0.77322151121936744</v>
      </c>
      <c r="AA42">
        <v>0.7507663055577618</v>
      </c>
      <c r="AB42">
        <v>0.75156758213892427</v>
      </c>
      <c r="AC42">
        <v>0.75282854763660012</v>
      </c>
      <c r="AD42">
        <v>0.76194682792691981</v>
      </c>
      <c r="AE42">
        <v>0.76633765223548833</v>
      </c>
      <c r="AF42">
        <v>0.76973696099927325</v>
      </c>
      <c r="AG42">
        <v>0.79313912810569109</v>
      </c>
      <c r="AH42">
        <v>0.78904564734317284</v>
      </c>
      <c r="AI42">
        <v>0.78664776193640207</v>
      </c>
      <c r="AJ42">
        <v>0.78610491989880349</v>
      </c>
      <c r="AK42">
        <v>0.78879585967690102</v>
      </c>
      <c r="AL42">
        <v>0.80856837453319641</v>
      </c>
      <c r="AM42">
        <v>0.79612906352863</v>
      </c>
      <c r="AN42">
        <v>0.79616489525839673</v>
      </c>
      <c r="AO42">
        <v>0.79999228410805601</v>
      </c>
      <c r="AP42">
        <v>0.80616372845723239</v>
      </c>
      <c r="AQ42">
        <v>0.80816636956732701</v>
      </c>
      <c r="AR42">
        <v>0.81003636051617589</v>
      </c>
      <c r="AS42">
        <v>0.8165928063209591</v>
      </c>
      <c r="AT42">
        <v>0.84605157645459916</v>
      </c>
      <c r="AU42">
        <v>0.91098825151266594</v>
      </c>
      <c r="AV42">
        <v>-1</v>
      </c>
    </row>
    <row r="43" spans="1:48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0.12999999999999998</v>
      </c>
      <c r="I43">
        <v>1.171932278110525</v>
      </c>
      <c r="J43">
        <v>1.2510066509571891</v>
      </c>
      <c r="K43">
        <v>1.022537876356274</v>
      </c>
      <c r="L43">
        <v>1.2616350521376962</v>
      </c>
      <c r="M43">
        <v>1.3979621786052605</v>
      </c>
      <c r="N43">
        <v>0.93286736140052107</v>
      </c>
      <c r="O43">
        <v>0.96340832137065024</v>
      </c>
      <c r="P43">
        <v>0.90179935333510841</v>
      </c>
      <c r="Q43">
        <v>0.80597193314220383</v>
      </c>
      <c r="R43">
        <v>1.0061552220574839</v>
      </c>
      <c r="S43">
        <v>1.3504170907573607</v>
      </c>
      <c r="T43">
        <v>0.80688963438075734</v>
      </c>
      <c r="U43">
        <v>1.0934642570977442</v>
      </c>
      <c r="V43">
        <v>1.0051159770136229</v>
      </c>
      <c r="W43">
        <v>1.0261664971814877</v>
      </c>
      <c r="X43">
        <v>0.73467833615056211</v>
      </c>
      <c r="Y43">
        <v>0.70532822561334818</v>
      </c>
      <c r="Z43">
        <v>0.75237639549168345</v>
      </c>
      <c r="AA43">
        <v>0.71203053892337631</v>
      </c>
      <c r="AB43">
        <v>0.71384833078351873</v>
      </c>
      <c r="AC43">
        <v>0.71706888188950757</v>
      </c>
      <c r="AD43">
        <v>0.73350940677186605</v>
      </c>
      <c r="AE43">
        <v>0.74199000764596834</v>
      </c>
      <c r="AF43">
        <v>0.74849919809699339</v>
      </c>
      <c r="AG43">
        <v>0.79050903847109233</v>
      </c>
      <c r="AH43">
        <v>0.78359240837668165</v>
      </c>
      <c r="AI43">
        <v>0.77946029884269641</v>
      </c>
      <c r="AJ43">
        <v>0.77887715239325583</v>
      </c>
      <c r="AK43">
        <v>0.78388584676764972</v>
      </c>
      <c r="AL43">
        <v>0.8186523886882705</v>
      </c>
      <c r="AM43">
        <v>0.79530674040829008</v>
      </c>
      <c r="AN43">
        <v>0.79499968150254074</v>
      </c>
      <c r="AO43">
        <v>0.80060570395439978</v>
      </c>
      <c r="AP43">
        <v>0.81118169073680224</v>
      </c>
      <c r="AQ43">
        <v>0.81430552927843847</v>
      </c>
      <c r="AR43">
        <v>0.81843078539527081</v>
      </c>
      <c r="AS43">
        <v>0.82993941929949544</v>
      </c>
      <c r="AT43">
        <v>0.88969777975522468</v>
      </c>
      <c r="AU43">
        <v>1.0261528565781945</v>
      </c>
      <c r="AV43">
        <v>-1</v>
      </c>
    </row>
    <row r="44" spans="1:48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0.12999999999999998</v>
      </c>
      <c r="G44">
        <v>12.504666753051781</v>
      </c>
      <c r="H44">
        <v>-6.6678233976648127E-2</v>
      </c>
      <c r="I44">
        <v>0.12369523655220449</v>
      </c>
      <c r="J44">
        <v>-3.2403295772661823E-5</v>
      </c>
      <c r="K44">
        <v>0.13474780791104715</v>
      </c>
      <c r="L44">
        <v>2.4957436835137807</v>
      </c>
      <c r="M44">
        <v>-1.3839324403430902E-6</v>
      </c>
      <c r="N44">
        <v>1.1688565207639929E-3</v>
      </c>
      <c r="O44">
        <v>-8.086724073712347E-3</v>
      </c>
      <c r="P44">
        <v>8.7838159319595169E-4</v>
      </c>
      <c r="Q44">
        <v>0.26813698126503166</v>
      </c>
      <c r="R44">
        <v>0.19735461841062724</v>
      </c>
      <c r="S44">
        <v>-0.18569232427013405</v>
      </c>
      <c r="T44">
        <v>0.34150447487467867</v>
      </c>
      <c r="U44">
        <v>-6.0513342073688966E-3</v>
      </c>
      <c r="V44">
        <v>-6.8312012700417687E-2</v>
      </c>
      <c r="W44">
        <v>5.9824637762318299E-2</v>
      </c>
      <c r="X44">
        <v>-5.0510510807054335E-2</v>
      </c>
      <c r="Y44">
        <v>0.35733728724336244</v>
      </c>
      <c r="Z44">
        <v>3.1876668924028912</v>
      </c>
      <c r="AA44">
        <v>2.5021767543185951</v>
      </c>
      <c r="AB44">
        <v>3.7001402549539106</v>
      </c>
      <c r="AC44">
        <v>2.365617042908791</v>
      </c>
      <c r="AD44">
        <v>4.8728005568845125</v>
      </c>
      <c r="AE44">
        <v>-3.3183168102888843</v>
      </c>
      <c r="AF44">
        <v>-0.14301263758153226</v>
      </c>
      <c r="AG44">
        <v>-2.2454914574271223</v>
      </c>
      <c r="AH44">
        <v>-3.4116676953620853</v>
      </c>
      <c r="AI44">
        <v>1.638499400691771</v>
      </c>
      <c r="AJ44">
        <v>-7.6440223156936939</v>
      </c>
      <c r="AK44">
        <v>-7.9200564513758076</v>
      </c>
      <c r="AL44">
        <v>2.2260093757151624</v>
      </c>
      <c r="AM44">
        <v>-1.7655022473411086</v>
      </c>
      <c r="AN44">
        <v>1.1973562295994935</v>
      </c>
      <c r="AO44">
        <v>0.66247288274168314</v>
      </c>
      <c r="AP44">
        <v>1.0119075434898996</v>
      </c>
      <c r="AQ44">
        <v>0.70814947251908589</v>
      </c>
      <c r="AR44">
        <v>1.7699513008898899</v>
      </c>
      <c r="AS44">
        <v>-5.558546836199997</v>
      </c>
      <c r="AT44">
        <v>-1.0512973366893943</v>
      </c>
      <c r="AU44">
        <v>2.2527408749987767</v>
      </c>
      <c r="AV44">
        <v>-1</v>
      </c>
    </row>
    <row r="45" spans="1:48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0.12999999999999998</v>
      </c>
      <c r="G45">
        <v>12.504666753051781</v>
      </c>
      <c r="H45">
        <v>0.26877016023091371</v>
      </c>
      <c r="I45">
        <v>5.0006482768347659E-3</v>
      </c>
      <c r="J45">
        <v>1.4263896064818517E-5</v>
      </c>
      <c r="K45">
        <v>1.2443417220054447E-2</v>
      </c>
      <c r="L45">
        <v>1.0690704262893949</v>
      </c>
      <c r="M45">
        <v>2.4055883139022855E-6</v>
      </c>
      <c r="N45">
        <v>1.4514049128173075E-4</v>
      </c>
      <c r="O45">
        <v>6.5179607043440002E-2</v>
      </c>
      <c r="P45">
        <v>4.3395555499194696E-4</v>
      </c>
      <c r="Q45">
        <v>6.7280057230577769E-2</v>
      </c>
      <c r="R45">
        <v>0.23315274256685359</v>
      </c>
      <c r="S45">
        <v>3.8460775423324656E-2</v>
      </c>
      <c r="T45">
        <v>4.4844684333443033E-2</v>
      </c>
      <c r="U45">
        <v>1.8975957483532845E-3</v>
      </c>
      <c r="V45">
        <v>4.0738675354418333E-3</v>
      </c>
      <c r="W45">
        <v>2.2697612895839253E-3</v>
      </c>
      <c r="X45">
        <v>2.181032673552603E-2</v>
      </c>
      <c r="Y45">
        <v>0.74028646605416093</v>
      </c>
      <c r="Z45">
        <v>0.76457793188417511</v>
      </c>
      <c r="AA45">
        <v>0.74379540024216251</v>
      </c>
      <c r="AB45">
        <v>0.74474423832210013</v>
      </c>
      <c r="AC45">
        <v>0.74642231729799646</v>
      </c>
      <c r="AD45">
        <v>0.75493058696000215</v>
      </c>
      <c r="AE45">
        <v>0.75928217803114528</v>
      </c>
      <c r="AF45">
        <v>0.76260534969798521</v>
      </c>
      <c r="AG45">
        <v>0.78371398712144058</v>
      </c>
      <c r="AH45">
        <v>0.78027786635615137</v>
      </c>
      <c r="AI45">
        <v>0.77821783147902168</v>
      </c>
      <c r="AJ45">
        <v>0.77792666855694037</v>
      </c>
      <c r="AK45">
        <v>0.78042395126439579</v>
      </c>
      <c r="AL45">
        <v>0.79754270050590637</v>
      </c>
      <c r="AM45">
        <v>0.78608862052648376</v>
      </c>
      <c r="AN45">
        <v>0.78593685592927809</v>
      </c>
      <c r="AO45">
        <v>0.78870304547816172</v>
      </c>
      <c r="AP45">
        <v>0.79389533067871121</v>
      </c>
      <c r="AQ45">
        <v>0.79542249644359675</v>
      </c>
      <c r="AR45">
        <v>0.79743474867358255</v>
      </c>
      <c r="AS45">
        <v>0.80302187155968163</v>
      </c>
      <c r="AT45">
        <v>0.83142950298205187</v>
      </c>
      <c r="AU45">
        <v>0.89291518168238193</v>
      </c>
      <c r="AV45">
        <v>-1</v>
      </c>
    </row>
    <row r="46" spans="1:48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0.13999999999999999</v>
      </c>
      <c r="I46">
        <v>1.1221336354798055</v>
      </c>
      <c r="J46">
        <v>1.1826935920347712</v>
      </c>
      <c r="K46">
        <v>0.98933977835287445</v>
      </c>
      <c r="L46">
        <v>1.1941353610432648</v>
      </c>
      <c r="M46">
        <v>1.2945245507782357</v>
      </c>
      <c r="N46">
        <v>0.90780884293565434</v>
      </c>
      <c r="O46">
        <v>0.93510439900904474</v>
      </c>
      <c r="P46">
        <v>0.88022328095167557</v>
      </c>
      <c r="Q46">
        <v>0.79095053535731552</v>
      </c>
      <c r="R46">
        <v>0.97686103128772406</v>
      </c>
      <c r="S46">
        <v>1.2762148956605166</v>
      </c>
      <c r="T46">
        <v>0.79179485901119318</v>
      </c>
      <c r="U46">
        <v>1.0505853632932471</v>
      </c>
      <c r="V46">
        <v>0.97261371891902293</v>
      </c>
      <c r="W46">
        <v>0.99364707340169267</v>
      </c>
      <c r="X46">
        <v>0.68303737337575154</v>
      </c>
      <c r="Y46">
        <v>0.69085733392596926</v>
      </c>
      <c r="Z46">
        <v>0.73503323694875689</v>
      </c>
      <c r="AA46">
        <v>0.6981343921007781</v>
      </c>
      <c r="AB46">
        <v>0.70019379852751584</v>
      </c>
      <c r="AC46">
        <v>0.70408991955521272</v>
      </c>
      <c r="AD46">
        <v>0.71931502300054051</v>
      </c>
      <c r="AE46">
        <v>0.72760717049508883</v>
      </c>
      <c r="AF46">
        <v>0.73393067136453871</v>
      </c>
      <c r="AG46">
        <v>0.77138461978608552</v>
      </c>
      <c r="AH46">
        <v>0.76576000658308696</v>
      </c>
      <c r="AI46">
        <v>0.76224701516781568</v>
      </c>
      <c r="AJ46">
        <v>0.76215743094814858</v>
      </c>
      <c r="AK46">
        <v>0.76680964641432159</v>
      </c>
      <c r="AL46">
        <v>0.79646648773500972</v>
      </c>
      <c r="AM46">
        <v>0.77530739689288974</v>
      </c>
      <c r="AN46">
        <v>0.7747331256966985</v>
      </c>
      <c r="AO46">
        <v>0.77848523051907248</v>
      </c>
      <c r="AP46">
        <v>0.78721945631562229</v>
      </c>
      <c r="AQ46">
        <v>0.78947341874185073</v>
      </c>
      <c r="AR46">
        <v>0.79376813328159923</v>
      </c>
      <c r="AS46">
        <v>0.80331363130334121</v>
      </c>
      <c r="AT46">
        <v>0.85975814492143965</v>
      </c>
      <c r="AU46">
        <v>0.98617064552031342</v>
      </c>
      <c r="AV46">
        <v>-1</v>
      </c>
    </row>
    <row r="47" spans="1:48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0.13999999999999999</v>
      </c>
      <c r="G47">
        <v>12.513725065883847</v>
      </c>
      <c r="H47">
        <v>-4.9977290700680604E-2</v>
      </c>
      <c r="I47">
        <v>0.12181618623634582</v>
      </c>
      <c r="J47">
        <v>-3.2342805360631303E-5</v>
      </c>
      <c r="K47">
        <v>0.1341159412584797</v>
      </c>
      <c r="L47">
        <v>2.4479087082492006</v>
      </c>
      <c r="M47">
        <v>-1.5625547493715816E-6</v>
      </c>
      <c r="N47">
        <v>1.1768673647199869E-3</v>
      </c>
      <c r="O47">
        <v>-1.6694578009033558E-3</v>
      </c>
      <c r="P47">
        <v>8.4789236108067246E-4</v>
      </c>
      <c r="Q47">
        <v>0.26812326322393132</v>
      </c>
      <c r="R47">
        <v>0.18924787978745072</v>
      </c>
      <c r="S47">
        <v>-0.17532993806489713</v>
      </c>
      <c r="T47">
        <v>0.33659141775666523</v>
      </c>
      <c r="U47">
        <v>-6.0234236147449919E-3</v>
      </c>
      <c r="V47">
        <v>-6.7486245679430207E-2</v>
      </c>
      <c r="W47">
        <v>5.9219020416778317E-2</v>
      </c>
      <c r="X47">
        <v>-5.218919963635206E-2</v>
      </c>
      <c r="Y47">
        <v>0.39311046295057434</v>
      </c>
      <c r="Z47">
        <v>3.2073888462990072</v>
      </c>
      <c r="AA47">
        <v>2.5123932218049858</v>
      </c>
      <c r="AB47">
        <v>3.6661402136063264</v>
      </c>
      <c r="AC47">
        <v>2.3597375496578343</v>
      </c>
      <c r="AD47">
        <v>4.8162753069785786</v>
      </c>
      <c r="AE47">
        <v>-3.2831941501864028</v>
      </c>
      <c r="AF47">
        <v>-0.14156195562594187</v>
      </c>
      <c r="AG47">
        <v>-2.2508675921100161</v>
      </c>
      <c r="AH47">
        <v>-3.3823893283594022</v>
      </c>
      <c r="AI47">
        <v>1.6763740992035112</v>
      </c>
      <c r="AJ47">
        <v>-7.5758401354194502</v>
      </c>
      <c r="AK47">
        <v>-7.8334810780418866</v>
      </c>
      <c r="AL47">
        <v>2.1860402661918963</v>
      </c>
      <c r="AM47">
        <v>-1.7579074149966418</v>
      </c>
      <c r="AN47">
        <v>1.1694022064921248</v>
      </c>
      <c r="AO47">
        <v>0.62026997350177671</v>
      </c>
      <c r="AP47">
        <v>0.96465899496609608</v>
      </c>
      <c r="AQ47">
        <v>0.69432793656877756</v>
      </c>
      <c r="AR47">
        <v>1.7384799556920989</v>
      </c>
      <c r="AS47">
        <v>-5.4856134647805677</v>
      </c>
      <c r="AT47">
        <v>-0.97856416243266608</v>
      </c>
      <c r="AU47">
        <v>2.3572917641314417</v>
      </c>
      <c r="AV47">
        <v>-1</v>
      </c>
    </row>
    <row r="48" spans="1:48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0.13999999999999999</v>
      </c>
      <c r="G48">
        <v>12.513725065883847</v>
      </c>
      <c r="H48">
        <v>0.26642512438046123</v>
      </c>
      <c r="I48">
        <v>4.8967939298370745E-3</v>
      </c>
      <c r="J48">
        <v>1.3879025218913074E-5</v>
      </c>
      <c r="K48">
        <v>1.2248620618269455E-2</v>
      </c>
      <c r="L48">
        <v>1.0408321743014597</v>
      </c>
      <c r="M48">
        <v>2.3165582589718415E-6</v>
      </c>
      <c r="N48">
        <v>1.4328156967450983E-4</v>
      </c>
      <c r="O48">
        <v>6.4261532445173547E-2</v>
      </c>
      <c r="P48">
        <v>4.2904337914611109E-4</v>
      </c>
      <c r="Q48">
        <v>6.6698419342806667E-2</v>
      </c>
      <c r="R48">
        <v>0.22989997015338079</v>
      </c>
      <c r="S48">
        <v>3.7416267727047405E-2</v>
      </c>
      <c r="T48">
        <v>4.4455421120053643E-2</v>
      </c>
      <c r="U48">
        <v>1.8613650818269346E-3</v>
      </c>
      <c r="V48">
        <v>4.0103612707031609E-3</v>
      </c>
      <c r="W48">
        <v>2.2351250954070587E-3</v>
      </c>
      <c r="X48">
        <v>2.1045065180649608E-2</v>
      </c>
      <c r="Y48">
        <v>0.73318378341703594</v>
      </c>
      <c r="Z48">
        <v>0.75626178131211519</v>
      </c>
      <c r="AA48">
        <v>0.73703511733318294</v>
      </c>
      <c r="AB48">
        <v>0.73812139610233252</v>
      </c>
      <c r="AC48">
        <v>0.74017212897697748</v>
      </c>
      <c r="AD48">
        <v>0.74813199751603421</v>
      </c>
      <c r="AE48">
        <v>0.75243181359115197</v>
      </c>
      <c r="AF48">
        <v>0.75569436402022627</v>
      </c>
      <c r="AG48">
        <v>0.77473674076865773</v>
      </c>
      <c r="AH48">
        <v>0.77190704536136701</v>
      </c>
      <c r="AI48">
        <v>0.77013441425073503</v>
      </c>
      <c r="AJ48">
        <v>0.77008915732195771</v>
      </c>
      <c r="AK48">
        <v>0.77243589703618276</v>
      </c>
      <c r="AL48">
        <v>0.78723141765679883</v>
      </c>
      <c r="AM48">
        <v>0.77670415462622988</v>
      </c>
      <c r="AN48">
        <v>0.77641644845204705</v>
      </c>
      <c r="AO48">
        <v>0.77829430619399753</v>
      </c>
      <c r="AP48">
        <v>0.78264817005680987</v>
      </c>
      <c r="AQ48">
        <v>0.78376780616791564</v>
      </c>
      <c r="AR48">
        <v>0.78589675282056271</v>
      </c>
      <c r="AS48">
        <v>0.79060805133340706</v>
      </c>
      <c r="AT48">
        <v>0.81791244055239587</v>
      </c>
      <c r="AU48">
        <v>0.87598102750918971</v>
      </c>
      <c r="AV48">
        <v>-1</v>
      </c>
    </row>
    <row r="49" spans="1:48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I49">
        <v>1.076017144436902</v>
      </c>
      <c r="J49">
        <v>1.1210995354638411</v>
      </c>
      <c r="K49">
        <v>0.95799393488463125</v>
      </c>
      <c r="L49">
        <v>1.1327240411518598</v>
      </c>
      <c r="M49">
        <v>1.2031406773556799</v>
      </c>
      <c r="N49">
        <v>0.88396334728604287</v>
      </c>
      <c r="O49">
        <v>0.90826400834570609</v>
      </c>
      <c r="P49">
        <v>0.85952637886128136</v>
      </c>
      <c r="Q49">
        <v>0.77636129394821363</v>
      </c>
      <c r="R49">
        <v>0.94899329683460576</v>
      </c>
      <c r="S49">
        <v>1.2085043034549035</v>
      </c>
      <c r="T49">
        <v>0.77713831883481044</v>
      </c>
      <c r="U49">
        <v>1.0106460396139862</v>
      </c>
      <c r="V49">
        <v>0.9420348281858324</v>
      </c>
      <c r="W49">
        <v>0.96297170241677443</v>
      </c>
      <c r="X49">
        <v>0.63842932331888369</v>
      </c>
      <c r="Y49">
        <v>0.67698075154265991</v>
      </c>
      <c r="Z49">
        <v>0.71847457409774151</v>
      </c>
      <c r="AA49">
        <v>0.68474393644989784</v>
      </c>
      <c r="AB49">
        <v>0.68702319072263951</v>
      </c>
      <c r="AC49">
        <v>0.69150630935884605</v>
      </c>
      <c r="AD49">
        <v>0.70564037187268702</v>
      </c>
      <c r="AE49">
        <v>0.71373206327875871</v>
      </c>
      <c r="AF49">
        <v>0.71989544763643476</v>
      </c>
      <c r="AG49">
        <v>0.75328931481492867</v>
      </c>
      <c r="AH49">
        <v>0.7488294958187347</v>
      </c>
      <c r="AI49">
        <v>0.74584213148596401</v>
      </c>
      <c r="AJ49">
        <v>0.74621593359026117</v>
      </c>
      <c r="AK49">
        <v>0.75058326874063397</v>
      </c>
      <c r="AL49">
        <v>0.77581548716035664</v>
      </c>
      <c r="AM49">
        <v>0.75666556334073176</v>
      </c>
      <c r="AN49">
        <v>0.75590842613856302</v>
      </c>
      <c r="AO49">
        <v>0.75813573988957161</v>
      </c>
      <c r="AP49">
        <v>0.76531451567034359</v>
      </c>
      <c r="AQ49">
        <v>0.76683989073129144</v>
      </c>
      <c r="AR49">
        <v>0.77125900312535334</v>
      </c>
      <c r="AS49">
        <v>0.779079825850028</v>
      </c>
      <c r="AT49">
        <v>0.83229826815419128</v>
      </c>
      <c r="AU49">
        <v>0.94925919586217455</v>
      </c>
      <c r="AV49">
        <v>-1</v>
      </c>
    </row>
    <row r="50" spans="1:48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G50">
        <v>12.522940655047307</v>
      </c>
      <c r="H50">
        <v>-3.366384977460006E-2</v>
      </c>
      <c r="I50">
        <v>0.12001998689969762</v>
      </c>
      <c r="J50">
        <v>-3.2308428730084484E-5</v>
      </c>
      <c r="K50">
        <v>0.13347545853361559</v>
      </c>
      <c r="L50">
        <v>2.4023839758450571</v>
      </c>
      <c r="M50">
        <v>-1.7284281059100937E-6</v>
      </c>
      <c r="N50">
        <v>1.1841090501028965E-3</v>
      </c>
      <c r="O50">
        <v>4.534161484325774E-3</v>
      </c>
      <c r="P50">
        <v>8.1866655689498706E-4</v>
      </c>
      <c r="Q50">
        <v>0.26805567941109243</v>
      </c>
      <c r="R50">
        <v>0.18174322757139488</v>
      </c>
      <c r="S50">
        <v>-0.16559976735094584</v>
      </c>
      <c r="T50">
        <v>0.33180456931695024</v>
      </c>
      <c r="U50">
        <v>-5.9951929908625768E-3</v>
      </c>
      <c r="V50">
        <v>-6.6689033462491706E-2</v>
      </c>
      <c r="W50">
        <v>5.8631610037146807E-2</v>
      </c>
      <c r="X50">
        <v>-5.3786008704928494E-2</v>
      </c>
      <c r="Y50">
        <v>0.42678860236121557</v>
      </c>
      <c r="Z50">
        <v>3.2250925371025168</v>
      </c>
      <c r="AA50">
        <v>2.5213188488767133</v>
      </c>
      <c r="AB50">
        <v>3.633649700471667</v>
      </c>
      <c r="AC50">
        <v>2.3542300961631906</v>
      </c>
      <c r="AD50">
        <v>4.7624021627695452</v>
      </c>
      <c r="AE50">
        <v>-3.2485757460840996</v>
      </c>
      <c r="AF50">
        <v>-0.13962852890813113</v>
      </c>
      <c r="AG50">
        <v>-2.253952561818922</v>
      </c>
      <c r="AH50">
        <v>-3.3526284281278245</v>
      </c>
      <c r="AI50">
        <v>1.7109879114818196</v>
      </c>
      <c r="AJ50">
        <v>-7.5095670331103133</v>
      </c>
      <c r="AK50">
        <v>-7.7498461141957815</v>
      </c>
      <c r="AL50">
        <v>2.1466394446198547</v>
      </c>
      <c r="AM50">
        <v>-1.7512244471061114</v>
      </c>
      <c r="AN50">
        <v>1.1417060568176243</v>
      </c>
      <c r="AO50">
        <v>0.5797435301697399</v>
      </c>
      <c r="AP50">
        <v>0.91920322072454796</v>
      </c>
      <c r="AQ50">
        <v>0.68001191565191932</v>
      </c>
      <c r="AR50">
        <v>1.7072832245043543</v>
      </c>
      <c r="AS50">
        <v>-5.4156557525329285</v>
      </c>
      <c r="AT50">
        <v>-0.9104220401779155</v>
      </c>
      <c r="AU50">
        <v>2.4531075031405702</v>
      </c>
      <c r="AV50">
        <v>-1</v>
      </c>
    </row>
    <row r="51" spans="1:48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G51">
        <v>12.522940655047307</v>
      </c>
      <c r="H51">
        <v>0.26430218784560083</v>
      </c>
      <c r="I51">
        <v>4.7986474819431907E-3</v>
      </c>
      <c r="J51">
        <v>1.3522738281620983E-5</v>
      </c>
      <c r="K51">
        <v>1.2061894927495381E-2</v>
      </c>
      <c r="L51">
        <v>1.0144618085270809</v>
      </c>
      <c r="M51">
        <v>2.2349406755504929E-6</v>
      </c>
      <c r="N51">
        <v>1.4149137549579967E-4</v>
      </c>
      <c r="O51">
        <v>6.3379205951013276E-2</v>
      </c>
      <c r="P51">
        <v>4.2428150168867946E-4</v>
      </c>
      <c r="Q51">
        <v>6.6129087616421112E-2</v>
      </c>
      <c r="R51">
        <v>0.22676384287073054</v>
      </c>
      <c r="S51">
        <v>3.643697997216773E-2</v>
      </c>
      <c r="T51">
        <v>4.4074486893611806E-2</v>
      </c>
      <c r="U51">
        <v>1.8269856755045218E-3</v>
      </c>
      <c r="V51">
        <v>3.9497216923306206E-3</v>
      </c>
      <c r="W51">
        <v>2.2019742295235601E-3</v>
      </c>
      <c r="X51">
        <v>2.0361237421981867E-2</v>
      </c>
      <c r="Y51">
        <v>0.72631755029467659</v>
      </c>
      <c r="Z51">
        <v>0.74824544168300211</v>
      </c>
      <c r="AA51">
        <v>0.73047015335283105</v>
      </c>
      <c r="AB51">
        <v>0.73168487315683228</v>
      </c>
      <c r="AC51">
        <v>0.73406826886986754</v>
      </c>
      <c r="AD51">
        <v>0.74153232578317885</v>
      </c>
      <c r="AE51">
        <v>0.74577184172605582</v>
      </c>
      <c r="AF51">
        <v>0.74898495082629724</v>
      </c>
      <c r="AG51">
        <v>0.7661596597768181</v>
      </c>
      <c r="AH51">
        <v>0.76388828421205479</v>
      </c>
      <c r="AI51">
        <v>0.76236304172932079</v>
      </c>
      <c r="AJ51">
        <v>0.7625540588362808</v>
      </c>
      <c r="AK51">
        <v>0.76478228152386263</v>
      </c>
      <c r="AL51">
        <v>0.77753079800587321</v>
      </c>
      <c r="AM51">
        <v>0.76787470696725502</v>
      </c>
      <c r="AN51">
        <v>0.76749043414881557</v>
      </c>
      <c r="AO51">
        <v>0.76862032274115755</v>
      </c>
      <c r="AP51">
        <v>0.77225077588165225</v>
      </c>
      <c r="AQ51">
        <v>0.77301999276577771</v>
      </c>
      <c r="AR51">
        <v>0.77524415645188804</v>
      </c>
      <c r="AS51">
        <v>0.77916485896734367</v>
      </c>
      <c r="AT51">
        <v>0.80533740964017886</v>
      </c>
      <c r="AU51">
        <v>0.86006402944550231</v>
      </c>
      <c r="AV51">
        <v>-1</v>
      </c>
    </row>
    <row r="52" spans="1:48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I52">
        <v>1.0331950721422927</v>
      </c>
      <c r="J52">
        <v>1.0652747597457031</v>
      </c>
      <c r="K52">
        <v>0.92835289974743318</v>
      </c>
      <c r="L52">
        <v>1.0766391790578498</v>
      </c>
      <c r="M52">
        <v>1.121969052825968</v>
      </c>
      <c r="N52">
        <v>0.86123988999240841</v>
      </c>
      <c r="O52">
        <v>0.88277688972693436</v>
      </c>
      <c r="P52">
        <v>0.83965372641062863</v>
      </c>
      <c r="Q52">
        <v>0.76218662676814797</v>
      </c>
      <c r="R52">
        <v>0.92244900808739738</v>
      </c>
      <c r="S52">
        <v>1.1465275227548299</v>
      </c>
      <c r="T52">
        <v>0.76290181411073699</v>
      </c>
      <c r="U52">
        <v>0.97336541466115356</v>
      </c>
      <c r="V52">
        <v>0.91320832961742249</v>
      </c>
      <c r="W52">
        <v>0.93398222506194351</v>
      </c>
      <c r="X52">
        <v>0.59955975708042741</v>
      </c>
      <c r="Y52">
        <v>0.66365003204251938</v>
      </c>
      <c r="Z52">
        <v>0.70263711030222276</v>
      </c>
      <c r="AA52">
        <v>0.67182572138796182</v>
      </c>
      <c r="AB52">
        <v>0.67430539133298451</v>
      </c>
      <c r="AC52">
        <v>0.67929711085099265</v>
      </c>
      <c r="AD52">
        <v>0.69244700777880408</v>
      </c>
      <c r="AE52">
        <v>0.70033204610648514</v>
      </c>
      <c r="AF52">
        <v>0.70635411329519715</v>
      </c>
      <c r="AG52">
        <v>0.73611840459209499</v>
      </c>
      <c r="AH52">
        <v>0.73270759876287583</v>
      </c>
      <c r="AI52">
        <v>0.7301713674542688</v>
      </c>
      <c r="AJ52">
        <v>0.73097511127696813</v>
      </c>
      <c r="AK52">
        <v>0.73511083307744562</v>
      </c>
      <c r="AL52">
        <v>0.75648907213113825</v>
      </c>
      <c r="AM52">
        <v>0.73918714004514963</v>
      </c>
      <c r="AN52">
        <v>0.73831016802519822</v>
      </c>
      <c r="AO52">
        <v>0.7392771079952869</v>
      </c>
      <c r="AP52">
        <v>0.74513219529552954</v>
      </c>
      <c r="AQ52">
        <v>0.74604532059882223</v>
      </c>
      <c r="AR52">
        <v>0.75055200210101358</v>
      </c>
      <c r="AS52">
        <v>0.75685598351114358</v>
      </c>
      <c r="AT52">
        <v>0.8069569163469269</v>
      </c>
      <c r="AU52">
        <v>0.91506241391932941</v>
      </c>
      <c r="AV52">
        <v>-1</v>
      </c>
    </row>
    <row r="53" spans="1:48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G53">
        <v>12.532290162877249</v>
      </c>
      <c r="H53">
        <v>-1.7728008851129132E-2</v>
      </c>
      <c r="I53">
        <v>0.11830041249529916</v>
      </c>
      <c r="J53">
        <v>-3.2295765301755048E-5</v>
      </c>
      <c r="K53">
        <v>0.1328286611560737</v>
      </c>
      <c r="L53">
        <v>2.3590329934592571</v>
      </c>
      <c r="M53">
        <v>-1.8828999932783135E-6</v>
      </c>
      <c r="N53">
        <v>1.1906427449537053E-3</v>
      </c>
      <c r="O53">
        <v>1.053100342828937E-2</v>
      </c>
      <c r="P53">
        <v>7.9062500094208082E-4</v>
      </c>
      <c r="Q53">
        <v>0.26793826005919064</v>
      </c>
      <c r="R53">
        <v>0.1747805019136659</v>
      </c>
      <c r="S53">
        <v>-0.15644815579612889</v>
      </c>
      <c r="T53">
        <v>0.32713852744992861</v>
      </c>
      <c r="U53">
        <v>-5.9666458131552701E-3</v>
      </c>
      <c r="V53">
        <v>-6.5918631013594561E-2</v>
      </c>
      <c r="W53">
        <v>5.8061391062641979E-2</v>
      </c>
      <c r="X53">
        <v>-5.5307537102638984E-2</v>
      </c>
      <c r="Y53">
        <v>0.45854573033315632</v>
      </c>
      <c r="Z53">
        <v>3.2409561186120062</v>
      </c>
      <c r="AA53">
        <v>2.5290660988916867</v>
      </c>
      <c r="AB53">
        <v>3.6025352714154395</v>
      </c>
      <c r="AC53">
        <v>2.3490426523786585</v>
      </c>
      <c r="AD53">
        <v>4.7109643320293877</v>
      </c>
      <c r="AE53">
        <v>-3.2144610521389994</v>
      </c>
      <c r="AF53">
        <v>-0.13727319920531569</v>
      </c>
      <c r="AG53">
        <v>-2.2550079085896968</v>
      </c>
      <c r="AH53">
        <v>-3.32250540405549</v>
      </c>
      <c r="AI53">
        <v>1.7426273122686649</v>
      </c>
      <c r="AJ53">
        <v>-7.4450808047293027</v>
      </c>
      <c r="AK53">
        <v>-7.6689481423441359</v>
      </c>
      <c r="AL53">
        <v>2.1078476491336229</v>
      </c>
      <c r="AM53">
        <v>-1.7453174711122577</v>
      </c>
      <c r="AN53">
        <v>1.1143321364687182</v>
      </c>
      <c r="AO53">
        <v>0.54082109444257331</v>
      </c>
      <c r="AP53">
        <v>0.87546566686899996</v>
      </c>
      <c r="AQ53">
        <v>0.66532368668213548</v>
      </c>
      <c r="AR53">
        <v>1.6764278998722473</v>
      </c>
      <c r="AS53">
        <v>-5.3484281390035191</v>
      </c>
      <c r="AT53">
        <v>-0.84650008638914209</v>
      </c>
      <c r="AU53">
        <v>2.540980313081604</v>
      </c>
      <c r="AV53">
        <v>-1</v>
      </c>
    </row>
    <row r="54" spans="1:48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G54">
        <v>12.532290162877249</v>
      </c>
      <c r="H54">
        <v>0.26236593692206006</v>
      </c>
      <c r="I54">
        <v>4.7057032207580354E-3</v>
      </c>
      <c r="J54">
        <v>1.3191600612664693E-5</v>
      </c>
      <c r="K54">
        <v>1.1882691702716336E-2</v>
      </c>
      <c r="L54">
        <v>0.98976673087562628</v>
      </c>
      <c r="M54">
        <v>2.1598438426968418E-6</v>
      </c>
      <c r="N54">
        <v>1.3976519256590046E-4</v>
      </c>
      <c r="O54">
        <v>6.2530274927579343E-2</v>
      </c>
      <c r="P54">
        <v>4.1966110656804849E-4</v>
      </c>
      <c r="Q54">
        <v>6.5571538639921323E-2</v>
      </c>
      <c r="R54">
        <v>0.22373686013292679</v>
      </c>
      <c r="S54">
        <v>3.551686583150708E-2</v>
      </c>
      <c r="T54">
        <v>4.3701520363269158E-2</v>
      </c>
      <c r="U54">
        <v>1.7943108267670447E-3</v>
      </c>
      <c r="V54">
        <v>3.8917243047327005E-3</v>
      </c>
      <c r="W54">
        <v>2.1701956768767202E-3</v>
      </c>
      <c r="X54">
        <v>1.9746408246698523E-2</v>
      </c>
      <c r="Y54">
        <v>0.7196677758542982</v>
      </c>
      <c r="Z54">
        <v>0.7405050744402174</v>
      </c>
      <c r="AA54">
        <v>0.72408710055075187</v>
      </c>
      <c r="AB54">
        <v>0.72542215162518486</v>
      </c>
      <c r="AC54">
        <v>0.7281022629749091</v>
      </c>
      <c r="AD54">
        <v>0.73511581921003766</v>
      </c>
      <c r="AE54">
        <v>0.73928942988547675</v>
      </c>
      <c r="AF54">
        <v>0.74246115458102879</v>
      </c>
      <c r="AG54">
        <v>0.75794263148185459</v>
      </c>
      <c r="AH54">
        <v>0.75618462847991341</v>
      </c>
      <c r="AI54">
        <v>0.75487474602785898</v>
      </c>
      <c r="AJ54">
        <v>0.75529009992141993</v>
      </c>
      <c r="AK54">
        <v>0.75742373200580959</v>
      </c>
      <c r="AL54">
        <v>0.76835836993667861</v>
      </c>
      <c r="AM54">
        <v>0.75952084659391494</v>
      </c>
      <c r="AN54">
        <v>0.75907016491183599</v>
      </c>
      <c r="AO54">
        <v>0.75956706659075801</v>
      </c>
      <c r="AP54">
        <v>0.76256902647907621</v>
      </c>
      <c r="AQ54">
        <v>0.76303613008915583</v>
      </c>
      <c r="AR54">
        <v>0.76533731954877071</v>
      </c>
      <c r="AS54">
        <v>0.76854468145423538</v>
      </c>
      <c r="AT54">
        <v>0.79357443987200904</v>
      </c>
      <c r="AU54">
        <v>0.84506060388694249</v>
      </c>
      <c r="AV54">
        <v>-1</v>
      </c>
    </row>
    <row r="55" spans="1:48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I55">
        <v>0.99333254666436221</v>
      </c>
      <c r="J55">
        <v>1.0144408343826208</v>
      </c>
      <c r="K55">
        <v>0.90028467065656759</v>
      </c>
      <c r="L55">
        <v>1.0252413138794472</v>
      </c>
      <c r="M55">
        <v>1.0495098572122317</v>
      </c>
      <c r="N55">
        <v>0.83955696488148657</v>
      </c>
      <c r="O55">
        <v>0.85854379081338827</v>
      </c>
      <c r="P55">
        <v>0.82055539676438494</v>
      </c>
      <c r="Q55">
        <v>0.74840996830724582</v>
      </c>
      <c r="R55">
        <v>0.89713593502384303</v>
      </c>
      <c r="S55">
        <v>1.089636642723707</v>
      </c>
      <c r="T55">
        <v>0.74906825045504433</v>
      </c>
      <c r="U55">
        <v>0.93849634971009521</v>
      </c>
      <c r="V55">
        <v>0.88598350756718081</v>
      </c>
      <c r="W55">
        <v>0.9065389411111483</v>
      </c>
      <c r="X55">
        <v>0.56542287743991204</v>
      </c>
      <c r="Y55">
        <v>0.65082347251868655</v>
      </c>
      <c r="Z55">
        <v>0.6874655301625977</v>
      </c>
      <c r="AA55">
        <v>0.6593499418196751</v>
      </c>
      <c r="AB55">
        <v>0.66201252465221549</v>
      </c>
      <c r="AC55">
        <v>0.66744346410639555</v>
      </c>
      <c r="AD55">
        <v>0.67970176644864366</v>
      </c>
      <c r="AE55">
        <v>0.68737807114740501</v>
      </c>
      <c r="AF55">
        <v>0.69327274525305538</v>
      </c>
      <c r="AG55">
        <v>0.71978311776221693</v>
      </c>
      <c r="AH55">
        <v>0.71731639292698857</v>
      </c>
      <c r="AI55">
        <v>0.71517137039157563</v>
      </c>
      <c r="AJ55">
        <v>0.71637044091667224</v>
      </c>
      <c r="AK55">
        <v>0.72031445143375661</v>
      </c>
      <c r="AL55">
        <v>0.73831850507791064</v>
      </c>
      <c r="AM55">
        <v>0.72271801065180497</v>
      </c>
      <c r="AN55">
        <v>0.72176842585570622</v>
      </c>
      <c r="AO55">
        <v>0.72168936551315543</v>
      </c>
      <c r="AP55">
        <v>0.72641036924290137</v>
      </c>
      <c r="AQ55">
        <v>0.72680776819042237</v>
      </c>
      <c r="AR55">
        <v>0.73137169980344519</v>
      </c>
      <c r="AS55">
        <v>0.73634026196052582</v>
      </c>
      <c r="AT55">
        <v>0.78344507886471415</v>
      </c>
      <c r="AU55">
        <v>0.88327897862589633</v>
      </c>
      <c r="AV55">
        <v>-1</v>
      </c>
    </row>
    <row r="56" spans="1:48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G56">
        <v>12.541753442035386</v>
      </c>
      <c r="H56">
        <v>-2.1604680104818906E-3</v>
      </c>
      <c r="I56">
        <v>0.1166518914948394</v>
      </c>
      <c r="J56">
        <v>-3.2301146484820192E-5</v>
      </c>
      <c r="K56">
        <v>0.13217749290919154</v>
      </c>
      <c r="L56">
        <v>2.3177233729106232</v>
      </c>
      <c r="M56">
        <v>-2.0271270896129829E-6</v>
      </c>
      <c r="N56">
        <v>1.1965237747067672E-3</v>
      </c>
      <c r="O56">
        <v>1.6327901523432338E-2</v>
      </c>
      <c r="P56">
        <v>7.6369520295329122E-4</v>
      </c>
      <c r="Q56">
        <v>0.26777469406215343</v>
      </c>
      <c r="R56">
        <v>0.16830708604034847</v>
      </c>
      <c r="S56">
        <v>-0.147827257688252</v>
      </c>
      <c r="T56">
        <v>0.32258826966198439</v>
      </c>
      <c r="U56">
        <v>-5.9377938160658271E-3</v>
      </c>
      <c r="V56">
        <v>-6.5173445650900774E-2</v>
      </c>
      <c r="W56">
        <v>5.7507431110479804E-2</v>
      </c>
      <c r="X56">
        <v>-5.6759522073391452E-2</v>
      </c>
      <c r="Y56">
        <v>0.48853665418031222</v>
      </c>
      <c r="Z56">
        <v>3.2551382543957748</v>
      </c>
      <c r="AA56">
        <v>2.5357358530203924</v>
      </c>
      <c r="AB56">
        <v>3.5726793098656611</v>
      </c>
      <c r="AC56">
        <v>2.3441299958847557</v>
      </c>
      <c r="AD56">
        <v>4.661767994700468</v>
      </c>
      <c r="AE56">
        <v>-3.1808481955419352</v>
      </c>
      <c r="AF56">
        <v>-0.1345496479355088</v>
      </c>
      <c r="AG56">
        <v>-2.2542632924718395</v>
      </c>
      <c r="AH56">
        <v>-3.2921237593365191</v>
      </c>
      <c r="AI56">
        <v>1.7715483963814025</v>
      </c>
      <c r="AJ56">
        <v>-7.3822713662014587</v>
      </c>
      <c r="AK56">
        <v>-7.5906049997027321</v>
      </c>
      <c r="AL56">
        <v>2.0696941676243945</v>
      </c>
      <c r="AM56">
        <v>-1.7400718183032238</v>
      </c>
      <c r="AN56">
        <v>1.0873298778880389</v>
      </c>
      <c r="AO56">
        <v>0.50343051814769646</v>
      </c>
      <c r="AP56">
        <v>0.83337179060239619</v>
      </c>
      <c r="AQ56">
        <v>0.65036403382595875</v>
      </c>
      <c r="AR56">
        <v>1.6459646140316644</v>
      </c>
      <c r="AS56">
        <v>-5.2837168535663883</v>
      </c>
      <c r="AT56">
        <v>-0.78646669513188416</v>
      </c>
      <c r="AU56">
        <v>2.6216134756371003</v>
      </c>
      <c r="AV56">
        <v>-1</v>
      </c>
    </row>
    <row r="57" spans="1:48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G57">
        <v>12.541753442035386</v>
      </c>
      <c r="H57">
        <v>0.2605883006022206</v>
      </c>
      <c r="I57">
        <v>4.6175171843759796E-3</v>
      </c>
      <c r="J57">
        <v>1.2882728493156117E-5</v>
      </c>
      <c r="K57">
        <v>1.1710515819878425E-2</v>
      </c>
      <c r="L57">
        <v>0.96658183281905319</v>
      </c>
      <c r="M57">
        <v>2.0905135735874226E-6</v>
      </c>
      <c r="N57">
        <v>1.3809878585147847E-4</v>
      </c>
      <c r="O57">
        <v>6.1712608455340566E-2</v>
      </c>
      <c r="P57">
        <v>4.1517422320000175E-4</v>
      </c>
      <c r="Q57">
        <v>6.5025292000662219E-2</v>
      </c>
      <c r="R57">
        <v>0.22081231880847915</v>
      </c>
      <c r="S57">
        <v>3.4650623943237979E-2</v>
      </c>
      <c r="T57">
        <v>4.3336190767989682E-2</v>
      </c>
      <c r="U57">
        <v>1.7632091591209013E-3</v>
      </c>
      <c r="V57">
        <v>3.8361693445344291E-3</v>
      </c>
      <c r="W57">
        <v>2.1396889197343441E-3</v>
      </c>
      <c r="X57">
        <v>1.9190503939794813E-2</v>
      </c>
      <c r="Y57">
        <v>0.71321738063309004</v>
      </c>
      <c r="Z57">
        <v>0.73301992172095387</v>
      </c>
      <c r="AA57">
        <v>0.71787412563448227</v>
      </c>
      <c r="AB57">
        <v>0.71932212269784845</v>
      </c>
      <c r="AC57">
        <v>0.7222666406138295</v>
      </c>
      <c r="AD57">
        <v>0.72886905732403495</v>
      </c>
      <c r="AE57">
        <v>0.73297329302702507</v>
      </c>
      <c r="AF57">
        <v>0.73610942390521816</v>
      </c>
      <c r="AG57">
        <v>0.75005160087939826</v>
      </c>
      <c r="AH57">
        <v>0.7487652698027889</v>
      </c>
      <c r="AI57">
        <v>0.74764489885948981</v>
      </c>
      <c r="AJ57">
        <v>0.74827139451467717</v>
      </c>
      <c r="AK57">
        <v>0.75032838852651973</v>
      </c>
      <c r="AL57">
        <v>0.75964763665047819</v>
      </c>
      <c r="AM57">
        <v>0.7515792011140271</v>
      </c>
      <c r="AN57">
        <v>0.75108528595198276</v>
      </c>
      <c r="AO57">
        <v>0.7510441490138321</v>
      </c>
      <c r="AP57">
        <v>0.75349666021694583</v>
      </c>
      <c r="AQ57">
        <v>0.75370274058827946</v>
      </c>
      <c r="AR57">
        <v>0.7560654455156548</v>
      </c>
      <c r="AS57">
        <v>0.75862925794638691</v>
      </c>
      <c r="AT57">
        <v>0.78251846201699571</v>
      </c>
      <c r="AU57">
        <v>0.83088182958557222</v>
      </c>
      <c r="AV57">
        <v>-1</v>
      </c>
    </row>
    <row r="58" spans="1:48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0.18000000000000002</v>
      </c>
      <c r="I58">
        <v>0.95613870456779126</v>
      </c>
      <c r="J58">
        <v>0.96795378390360587</v>
      </c>
      <c r="K58">
        <v>0.87367063725006955</v>
      </c>
      <c r="L58">
        <v>0.97798924315998947</v>
      </c>
      <c r="M58">
        <v>0.98453123132603659</v>
      </c>
      <c r="N58">
        <v>0.8188412808719755</v>
      </c>
      <c r="O58">
        <v>0.83547507549317246</v>
      </c>
      <c r="P58">
        <v>0.80218582451875742</v>
      </c>
      <c r="Q58">
        <v>0.73501568161589359</v>
      </c>
      <c r="R58">
        <v>0.87297100485738088</v>
      </c>
      <c r="S58">
        <v>1.0372745914210553</v>
      </c>
      <c r="T58">
        <v>0.73562153222834958</v>
      </c>
      <c r="U58">
        <v>0.90582061073434494</v>
      </c>
      <c r="V58">
        <v>0.86022692570747916</v>
      </c>
      <c r="W58">
        <v>0.88051786955339051</v>
      </c>
      <c r="X58">
        <v>0.53522725936115845</v>
      </c>
      <c r="Y58">
        <v>0.63846480126567784</v>
      </c>
      <c r="Z58">
        <v>0.67291112259666697</v>
      </c>
      <c r="AA58">
        <v>0.64728987397496573</v>
      </c>
      <c r="AB58">
        <v>0.65011949407241143</v>
      </c>
      <c r="AC58">
        <v>0.65592824267569139</v>
      </c>
      <c r="AD58">
        <v>0.66737569976028821</v>
      </c>
      <c r="AE58">
        <v>0.67484410091466573</v>
      </c>
      <c r="AF58">
        <v>0.68062177512942346</v>
      </c>
      <c r="AG58">
        <v>0.7042074937229108</v>
      </c>
      <c r="AH58">
        <v>0.70258999626063301</v>
      </c>
      <c r="AI58">
        <v>0.70078754458733594</v>
      </c>
      <c r="AJ58">
        <v>0.70234750337812646</v>
      </c>
      <c r="AK58">
        <v>0.70612987599818111</v>
      </c>
      <c r="AL58">
        <v>0.72116651663759013</v>
      </c>
      <c r="AM58">
        <v>0.70713406326190109</v>
      </c>
      <c r="AN58">
        <v>0.70614725822186919</v>
      </c>
      <c r="AO58">
        <v>0.70519741342015541</v>
      </c>
      <c r="AP58">
        <v>0.7089409426465878</v>
      </c>
      <c r="AQ58">
        <v>0.70890323287491375</v>
      </c>
      <c r="AR58">
        <v>0.7134993204295349</v>
      </c>
      <c r="AS58">
        <v>0.71729112279434037</v>
      </c>
      <c r="AT58">
        <v>0.76152837585881739</v>
      </c>
      <c r="AU58">
        <v>0.8536518413882046</v>
      </c>
      <c r="AV58">
        <v>-1</v>
      </c>
    </row>
    <row r="59" spans="1:48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0.18000000000000002</v>
      </c>
      <c r="G59">
        <v>12.551313037022236</v>
      </c>
      <c r="H59">
        <v>1.3047659431586244E-2</v>
      </c>
      <c r="I59">
        <v>0.11506941909666209</v>
      </c>
      <c r="J59">
        <v>-3.2321501122352623E-5</v>
      </c>
      <c r="K59">
        <v>0.1315235972052051</v>
      </c>
      <c r="L59">
        <v>2.2783283260877267</v>
      </c>
      <c r="M59">
        <v>-2.1621085299673014E-6</v>
      </c>
      <c r="N59">
        <v>1.2018022922533609E-3</v>
      </c>
      <c r="O59">
        <v>2.1931607397542071E-2</v>
      </c>
      <c r="P59">
        <v>7.3781067810032143E-4</v>
      </c>
      <c r="Q59">
        <v>0.26756836469615153</v>
      </c>
      <c r="R59">
        <v>0.16227676846040767</v>
      </c>
      <c r="S59">
        <v>-0.13969428392653346</v>
      </c>
      <c r="T59">
        <v>0.31814911167333176</v>
      </c>
      <c r="U59">
        <v>-5.9086545753774915E-3</v>
      </c>
      <c r="V59">
        <v>-6.4452020126693099E-2</v>
      </c>
      <c r="W59">
        <v>5.6968872194049072E-2</v>
      </c>
      <c r="X59">
        <v>-5.8146995617365936E-2</v>
      </c>
      <c r="Y59">
        <v>0.51689957739032499</v>
      </c>
      <c r="Z59">
        <v>3.267780712151982</v>
      </c>
      <c r="AA59">
        <v>2.54141884100149</v>
      </c>
      <c r="AB59">
        <v>3.543977787692759</v>
      </c>
      <c r="AC59">
        <v>2.3394528000211157</v>
      </c>
      <c r="AD59">
        <v>4.6146394380410278</v>
      </c>
      <c r="AE59">
        <v>-3.1477342072759429</v>
      </c>
      <c r="AF59">
        <v>-0.1315053036248402</v>
      </c>
      <c r="AG59">
        <v>-2.251920944044179</v>
      </c>
      <c r="AH59">
        <v>-3.2615725241346141</v>
      </c>
      <c r="AI59">
        <v>1.7979807230229412</v>
      </c>
      <c r="AJ59">
        <v>-7.3210392288757271</v>
      </c>
      <c r="AK59">
        <v>-7.5146528672682926</v>
      </c>
      <c r="AL59">
        <v>2.0321992803751754</v>
      </c>
      <c r="AM59">
        <v>-1.7353902555870571</v>
      </c>
      <c r="AN59">
        <v>1.0607368897962184</v>
      </c>
      <c r="AO59">
        <v>0.46750113335185522</v>
      </c>
      <c r="AP59">
        <v>0.79284832566964702</v>
      </c>
      <c r="AQ59">
        <v>0.63521639296921539</v>
      </c>
      <c r="AR59">
        <v>1.615931382094284</v>
      </c>
      <c r="AS59">
        <v>-5.2213343986089598</v>
      </c>
      <c r="AT59">
        <v>-0.73002415885641336</v>
      </c>
      <c r="AU59">
        <v>2.6956335718714048</v>
      </c>
      <c r="AV59">
        <v>-1</v>
      </c>
    </row>
    <row r="60" spans="1:48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0.18000000000000002</v>
      </c>
      <c r="G60">
        <v>12.551313037022236</v>
      </c>
      <c r="H60">
        <v>0.25894675706251213</v>
      </c>
      <c r="I60">
        <v>4.5336975009440308E-3</v>
      </c>
      <c r="J60">
        <v>1.2593681517576425E-5</v>
      </c>
      <c r="K60">
        <v>1.1544918460815283E-2</v>
      </c>
      <c r="L60">
        <v>0.94476440080139079</v>
      </c>
      <c r="M60">
        <v>2.0263076405137663E-6</v>
      </c>
      <c r="N60">
        <v>1.3648833720274485E-4</v>
      </c>
      <c r="O60">
        <v>6.0924269319995408E-2</v>
      </c>
      <c r="P60">
        <v>4.1081360978265037E-4</v>
      </c>
      <c r="Q60">
        <v>6.4489904585571717E-2</v>
      </c>
      <c r="R60">
        <v>0.21798418395473629</v>
      </c>
      <c r="S60">
        <v>3.3833582189950348E-2</v>
      </c>
      <c r="T60">
        <v>4.2978193660243386E-2</v>
      </c>
      <c r="U60">
        <v>1.733562647923666E-3</v>
      </c>
      <c r="V60">
        <v>3.7828783049039414E-3</v>
      </c>
      <c r="W60">
        <v>2.1103641232833219E-3</v>
      </c>
      <c r="X60">
        <v>1.8685284114348204E-2</v>
      </c>
      <c r="Y60">
        <v>0.70695162403281975</v>
      </c>
      <c r="Z60">
        <v>0.72577176753396766</v>
      </c>
      <c r="AA60">
        <v>0.71182071639257816</v>
      </c>
      <c r="AB60">
        <v>0.71337487770465113</v>
      </c>
      <c r="AC60">
        <v>0.7165547549015272</v>
      </c>
      <c r="AD60">
        <v>0.72278047372468457</v>
      </c>
      <c r="AE60">
        <v>0.72681343188460523</v>
      </c>
      <c r="AF60">
        <v>0.72991810556935965</v>
      </c>
      <c r="AG60">
        <v>0.74245739605318906</v>
      </c>
      <c r="AH60">
        <v>0.74160422894039457</v>
      </c>
      <c r="AI60">
        <v>0.74065234789939771</v>
      </c>
      <c r="AJ60">
        <v>0.74147623874141111</v>
      </c>
      <c r="AK60">
        <v>0.74347010481286135</v>
      </c>
      <c r="AL60">
        <v>0.75134429646297529</v>
      </c>
      <c r="AM60">
        <v>0.74399856140077536</v>
      </c>
      <c r="AN60">
        <v>0.74347925545538318</v>
      </c>
      <c r="AO60">
        <v>0.74297905699596645</v>
      </c>
      <c r="AP60">
        <v>0.74494849301504029</v>
      </c>
      <c r="AQ60">
        <v>0.74492868021437952</v>
      </c>
      <c r="AR60">
        <v>0.74733960586414572</v>
      </c>
      <c r="AS60">
        <v>0.74932279565432514</v>
      </c>
      <c r="AT60">
        <v>0.77208348339166244</v>
      </c>
      <c r="AU60">
        <v>0.81745077043463599</v>
      </c>
      <c r="AV60">
        <v>-1</v>
      </c>
    </row>
    <row r="61" spans="1:48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0.19000000000000003</v>
      </c>
      <c r="I61">
        <v>0.92135959998689154</v>
      </c>
      <c r="J61">
        <v>0.92527632232053669</v>
      </c>
      <c r="K61">
        <v>0.84840386835737713</v>
      </c>
      <c r="L61">
        <v>0.93442151607321611</v>
      </c>
      <c r="M61">
        <v>0.92601353403078601</v>
      </c>
      <c r="N61">
        <v>0.79902670233252371</v>
      </c>
      <c r="O61">
        <v>0.81348955061405182</v>
      </c>
      <c r="P61">
        <v>0.78450327948184795</v>
      </c>
      <c r="Q61">
        <v>0.72198898169850623</v>
      </c>
      <c r="R61">
        <v>0.84987901393583087</v>
      </c>
      <c r="S61">
        <v>0.98895994450098879</v>
      </c>
      <c r="T61">
        <v>0.72254647238077085</v>
      </c>
      <c r="U61">
        <v>0.87514483882000549</v>
      </c>
      <c r="V61">
        <v>0.83581996953456272</v>
      </c>
      <c r="W61">
        <v>0.85580850531740971</v>
      </c>
      <c r="X61">
        <v>0.50834300199233728</v>
      </c>
      <c r="Y61">
        <v>0.6265421814564448</v>
      </c>
      <c r="Z61">
        <v>0.65893070108377871</v>
      </c>
      <c r="AA61">
        <v>0.63562142291299573</v>
      </c>
      <c r="AB61">
        <v>0.63860360089071788</v>
      </c>
      <c r="AC61">
        <v>0.64473578596665937</v>
      </c>
      <c r="AD61">
        <v>0.65544327888214071</v>
      </c>
      <c r="AE61">
        <v>0.66270664870639662</v>
      </c>
      <c r="AF61">
        <v>0.66837514702159162</v>
      </c>
      <c r="AG61">
        <v>0.6893259885142401</v>
      </c>
      <c r="AH61">
        <v>0.68847210755038379</v>
      </c>
      <c r="AI61">
        <v>0.68697240967369555</v>
      </c>
      <c r="AJ61">
        <v>0.68885984210721463</v>
      </c>
      <c r="AK61">
        <v>0.69250336881401597</v>
      </c>
      <c r="AL61">
        <v>0.70492002418539068</v>
      </c>
      <c r="AM61">
        <v>0.69233404623466466</v>
      </c>
      <c r="AN61">
        <v>0.69133649502926475</v>
      </c>
      <c r="AO61">
        <v>0.68966011744447864</v>
      </c>
      <c r="AP61">
        <v>0.69255665588336246</v>
      </c>
      <c r="AQ61">
        <v>0.692151563794425</v>
      </c>
      <c r="AR61">
        <v>0.69675895955468281</v>
      </c>
      <c r="AS61">
        <v>0.69951303225067196</v>
      </c>
      <c r="AT61">
        <v>0.74101439306659544</v>
      </c>
      <c r="AU61">
        <v>0.8259601405703566</v>
      </c>
      <c r="AV61">
        <v>-1</v>
      </c>
    </row>
    <row r="62" spans="1:48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0.19000000000000003</v>
      </c>
      <c r="G62">
        <v>12.560953761804322</v>
      </c>
      <c r="H62">
        <v>2.7904964319609267E-2</v>
      </c>
      <c r="I62">
        <v>0.11354848369634606</v>
      </c>
      <c r="J62">
        <v>-3.2354248605801068E-5</v>
      </c>
      <c r="K62">
        <v>0.13086836441119176</v>
      </c>
      <c r="L62">
        <v>2.2407275043226345</v>
      </c>
      <c r="M62">
        <v>-2.2887123897199544E-6</v>
      </c>
      <c r="N62">
        <v>1.2065238586765642E-3</v>
      </c>
      <c r="O62">
        <v>2.7348755677379717E-2</v>
      </c>
      <c r="P62">
        <v>7.1291033894291971E-4</v>
      </c>
      <c r="Q62">
        <v>0.26732238073899955</v>
      </c>
      <c r="R62">
        <v>0.15664880637265188</v>
      </c>
      <c r="S62">
        <v>-0.13201086015088109</v>
      </c>
      <c r="T62">
        <v>0.31381667230106886</v>
      </c>
      <c r="U62">
        <v>-5.8792496689066354E-3</v>
      </c>
      <c r="V62">
        <v>-6.3753017916203261E-2</v>
      </c>
      <c r="W62">
        <v>5.6444923037139466E-2</v>
      </c>
      <c r="X62">
        <v>-5.9474405618442965E-2</v>
      </c>
      <c r="Y62">
        <v>0.54375829733349235</v>
      </c>
      <c r="Z62">
        <v>3.2790105549472841</v>
      </c>
      <c r="AA62">
        <v>2.5461968649384925</v>
      </c>
      <c r="AB62">
        <v>3.516338386446868</v>
      </c>
      <c r="AC62">
        <v>2.3349768465750342</v>
      </c>
      <c r="AD62">
        <v>4.5694225884058417</v>
      </c>
      <c r="AE62">
        <v>-3.1151152153624424</v>
      </c>
      <c r="AF62">
        <v>-0.12818212833763687</v>
      </c>
      <c r="AG62">
        <v>-2.2481594118981314</v>
      </c>
      <c r="AH62">
        <v>-3.230928314064923</v>
      </c>
      <c r="AI62">
        <v>1.8221305923854574</v>
      </c>
      <c r="AJ62">
        <v>-7.2612942053245515</v>
      </c>
      <c r="AK62">
        <v>-7.4409438533930992</v>
      </c>
      <c r="AL62">
        <v>1.9953761465350845</v>
      </c>
      <c r="AM62">
        <v>-1.7311899928241337</v>
      </c>
      <c r="AN62">
        <v>1.0345813557616463</v>
      </c>
      <c r="AO62">
        <v>0.43296448790686637</v>
      </c>
      <c r="AP62">
        <v>0.75382408916580934</v>
      </c>
      <c r="AQ62">
        <v>0.61995008101525484</v>
      </c>
      <c r="AR62">
        <v>1.5863563008262038</v>
      </c>
      <c r="AS62">
        <v>-5.1611152063297547</v>
      </c>
      <c r="AT62">
        <v>-0.67690422468626155</v>
      </c>
      <c r="AU62">
        <v>2.763600699492875</v>
      </c>
      <c r="AV62">
        <v>-1</v>
      </c>
    </row>
    <row r="63" spans="1:48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0.19000000000000003</v>
      </c>
      <c r="G63">
        <v>12.560953761804322</v>
      </c>
      <c r="H63">
        <v>0.25742303483671491</v>
      </c>
      <c r="I63">
        <v>4.4538965804323668E-3</v>
      </c>
      <c r="J63">
        <v>1.2322379369622983E-5</v>
      </c>
      <c r="K63">
        <v>1.1385491296370443E-2</v>
      </c>
      <c r="L63">
        <v>0.92419018534798603</v>
      </c>
      <c r="M63">
        <v>1.9666757194618971E-6</v>
      </c>
      <c r="N63">
        <v>1.3493039154972926E-4</v>
      </c>
      <c r="O63">
        <v>6.0163490563877563E-2</v>
      </c>
      <c r="P63">
        <v>4.0657265761457706E-4</v>
      </c>
      <c r="Q63">
        <v>6.396496587428277E-2</v>
      </c>
      <c r="R63">
        <v>0.21524698793979705</v>
      </c>
      <c r="S63">
        <v>3.3061603914582641E-2</v>
      </c>
      <c r="T63">
        <v>4.2627247467254173E-2</v>
      </c>
      <c r="U63">
        <v>1.7052649489376734E-3</v>
      </c>
      <c r="V63">
        <v>3.7316910543143435E-3</v>
      </c>
      <c r="W63">
        <v>2.0821406493732168E-3</v>
      </c>
      <c r="X63">
        <v>1.8223948273216359E-2</v>
      </c>
      <c r="Y63">
        <v>0.70085766891406376</v>
      </c>
      <c r="Z63">
        <v>0.71874451558412933</v>
      </c>
      <c r="AA63">
        <v>0.70591747908098179</v>
      </c>
      <c r="AB63">
        <v>0.70757153605921053</v>
      </c>
      <c r="AC63">
        <v>0.71096064404061909</v>
      </c>
      <c r="AD63">
        <v>0.71683999746718741</v>
      </c>
      <c r="AE63">
        <v>0.72080092662733342</v>
      </c>
      <c r="AF63">
        <v>0.72387706812902197</v>
      </c>
      <c r="AG63">
        <v>0.73513482805455488</v>
      </c>
      <c r="AH63">
        <v>0.73467937435203656</v>
      </c>
      <c r="AI63">
        <v>0.73387876256918194</v>
      </c>
      <c r="AJ63">
        <v>0.73488622404337578</v>
      </c>
      <c r="AK63">
        <v>0.73682714597195709</v>
      </c>
      <c r="AL63">
        <v>0.74340349089400604</v>
      </c>
      <c r="AM63">
        <v>0.73673706041733278</v>
      </c>
      <c r="AN63">
        <v>0.73620610439252443</v>
      </c>
      <c r="AO63">
        <v>0.73531297312645538</v>
      </c>
      <c r="AP63">
        <v>0.73685549428454822</v>
      </c>
      <c r="AQ63">
        <v>0.73663996102045748</v>
      </c>
      <c r="AR63">
        <v>0.73908766365944178</v>
      </c>
      <c r="AS63">
        <v>0.74054691557531205</v>
      </c>
      <c r="AT63">
        <v>0.76219833229518352</v>
      </c>
      <c r="AU63">
        <v>0.80470039992821396</v>
      </c>
      <c r="AV63">
        <v>-1</v>
      </c>
    </row>
    <row r="64" spans="1:48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0.20000000000000004</v>
      </c>
      <c r="I64">
        <v>0.88877246851402625</v>
      </c>
      <c r="J64">
        <v>0.88595666562982278</v>
      </c>
      <c r="K64">
        <v>0.82438766983006406</v>
      </c>
      <c r="L64">
        <v>0.89414206767115489</v>
      </c>
      <c r="M64">
        <v>0.87310672140432533</v>
      </c>
      <c r="N64">
        <v>0.78005335475406123</v>
      </c>
      <c r="O64">
        <v>0.79251346880062778</v>
      </c>
      <c r="P64">
        <v>0.76746942414972152</v>
      </c>
      <c r="Q64">
        <v>0.70931586833190929</v>
      </c>
      <c r="R64">
        <v>0.82779158735130687</v>
      </c>
      <c r="S64">
        <v>0.94427469065519853</v>
      </c>
      <c r="T64">
        <v>0.70982871517074742</v>
      </c>
      <c r="U64">
        <v>0.84629716927922749</v>
      </c>
      <c r="V64">
        <v>0.81265680466558987</v>
      </c>
      <c r="W64">
        <v>0.83231196529618001</v>
      </c>
      <c r="X64">
        <v>0.48426351010320196</v>
      </c>
      <c r="Y64">
        <v>0.61502744229883533</v>
      </c>
      <c r="Z64">
        <v>0.64548574500869405</v>
      </c>
      <c r="AA64">
        <v>0.62432275498882706</v>
      </c>
      <c r="AB64">
        <v>0.62744422715472836</v>
      </c>
      <c r="AC64">
        <v>0.63385168908063794</v>
      </c>
      <c r="AD64">
        <v>0.6438817874640701</v>
      </c>
      <c r="AE64">
        <v>0.65094441027183303</v>
      </c>
      <c r="AF64">
        <v>0.65650968138539645</v>
      </c>
      <c r="AG64">
        <v>0.67508161982921056</v>
      </c>
      <c r="AH64">
        <v>0.67491415013435796</v>
      </c>
      <c r="AI64">
        <v>0.67368433822159213</v>
      </c>
      <c r="AJ64">
        <v>0.67586736657026358</v>
      </c>
      <c r="AK64">
        <v>0.679389411765976</v>
      </c>
      <c r="AL64">
        <v>0.68948479799094375</v>
      </c>
      <c r="AM64">
        <v>0.67823436840008111</v>
      </c>
      <c r="AN64">
        <v>0.67724577882595016</v>
      </c>
      <c r="AO64">
        <v>0.67496240040971744</v>
      </c>
      <c r="AP64">
        <v>0.67712152758796784</v>
      </c>
      <c r="AQ64">
        <v>0.67640624192453169</v>
      </c>
      <c r="AR64">
        <v>0.68100758605335077</v>
      </c>
      <c r="AS64">
        <v>0.68284600848221322</v>
      </c>
      <c r="AT64">
        <v>0.7217434077023489</v>
      </c>
      <c r="AU64">
        <v>0.80001288441791207</v>
      </c>
      <c r="AV64">
        <v>-1</v>
      </c>
    </row>
    <row r="65" spans="1:48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0.20000000000000004</v>
      </c>
      <c r="G65">
        <v>12.570662353629485</v>
      </c>
      <c r="H65">
        <v>4.2419813099838506E-2</v>
      </c>
      <c r="I65">
        <v>0.11208500490459791</v>
      </c>
      <c r="J65">
        <v>-3.2397213346017097E-5</v>
      </c>
      <c r="K65">
        <v>0.13021297111105781</v>
      </c>
      <c r="L65">
        <v>2.2048073967751218</v>
      </c>
      <c r="M65">
        <v>-2.4076969513392764E-6</v>
      </c>
      <c r="N65">
        <v>1.2107299480010427E-3</v>
      </c>
      <c r="O65">
        <v>3.2585837494178593E-2</v>
      </c>
      <c r="P65">
        <v>6.8893795581327405E-4</v>
      </c>
      <c r="Q65">
        <v>0.26703960370760943</v>
      </c>
      <c r="R65">
        <v>0.15138714927073516</v>
      </c>
      <c r="S65">
        <v>-0.12474247858316288</v>
      </c>
      <c r="T65">
        <v>0.30958684342784987</v>
      </c>
      <c r="U65">
        <v>-5.8496032774895713E-3</v>
      </c>
      <c r="V65">
        <v>-6.3075210398515019E-2</v>
      </c>
      <c r="W65">
        <v>5.5934852334640198E-2</v>
      </c>
      <c r="X65">
        <v>-6.0745710889734281E-2</v>
      </c>
      <c r="Y65">
        <v>0.56922406140323734</v>
      </c>
      <c r="Z65">
        <v>3.2889419996249583</v>
      </c>
      <c r="AA65">
        <v>2.5501438500640328</v>
      </c>
      <c r="AB65">
        <v>3.4896789147998981</v>
      </c>
      <c r="AC65">
        <v>2.3306723472412485</v>
      </c>
      <c r="AD65">
        <v>4.5259768826386733</v>
      </c>
      <c r="AE65">
        <v>-3.082986606605107</v>
      </c>
      <c r="AF65">
        <v>-0.12461729800547551</v>
      </c>
      <c r="AG65">
        <v>-2.2431367282967711</v>
      </c>
      <c r="AH65">
        <v>-3.2002570736317821</v>
      </c>
      <c r="AI65">
        <v>1.8441838510728763</v>
      </c>
      <c r="AJ65">
        <v>-7.2029543034034482</v>
      </c>
      <c r="AK65">
        <v>-7.3693439700836327</v>
      </c>
      <c r="AL65">
        <v>1.9592322755634366</v>
      </c>
      <c r="AM65">
        <v>-1.7274002819909595</v>
      </c>
      <c r="AN65">
        <v>1.0088839090843644</v>
      </c>
      <c r="AO65">
        <v>0.39975478639332362</v>
      </c>
      <c r="AP65">
        <v>0.71623047623274805</v>
      </c>
      <c r="AQ65">
        <v>0.60462284004337352</v>
      </c>
      <c r="AR65">
        <v>1.5572596261687781</v>
      </c>
      <c r="AS65">
        <v>-5.1029121785641758</v>
      </c>
      <c r="AT65">
        <v>-0.62686438457992022</v>
      </c>
      <c r="AU65">
        <v>2.8260170621256195</v>
      </c>
      <c r="AV65">
        <v>-1</v>
      </c>
    </row>
    <row r="66" spans="1:48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0.20000000000000004</v>
      </c>
      <c r="G66">
        <v>12.570662353629485</v>
      </c>
      <c r="H66">
        <v>0.25600215827276324</v>
      </c>
      <c r="I66">
        <v>4.3778047372819377E-3</v>
      </c>
      <c r="J66">
        <v>1.2067036751410847E-5</v>
      </c>
      <c r="K66">
        <v>1.1231861612700999E-2</v>
      </c>
      <c r="L66">
        <v>0.90475032062950755</v>
      </c>
      <c r="M66">
        <v>1.9111435069634676E-6</v>
      </c>
      <c r="N66">
        <v>1.3342181156698118E-4</v>
      </c>
      <c r="O66">
        <v>5.9428655673229809E-2</v>
      </c>
      <c r="P66">
        <v>4.0244531179429982E-4</v>
      </c>
      <c r="Q66">
        <v>6.3450094021653608E-2</v>
      </c>
      <c r="R66">
        <v>0.21259575031845279</v>
      </c>
      <c r="S66">
        <v>3.2331011120443814E-2</v>
      </c>
      <c r="T66">
        <v>4.2283090658434115E-2</v>
      </c>
      <c r="U66">
        <v>1.6782199754855486E-3</v>
      </c>
      <c r="V66">
        <v>3.6824634288786825E-3</v>
      </c>
      <c r="W66">
        <v>2.054945826683658E-3</v>
      </c>
      <c r="X66">
        <v>1.7800838774269901E-2</v>
      </c>
      <c r="Y66">
        <v>0.69492424524860497</v>
      </c>
      <c r="Z66">
        <v>0.71192385392923252</v>
      </c>
      <c r="AA66">
        <v>0.70015597445191358</v>
      </c>
      <c r="AB66">
        <v>0.70190410264654757</v>
      </c>
      <c r="AC66">
        <v>0.705478922486106</v>
      </c>
      <c r="AD66">
        <v>0.71103877947331573</v>
      </c>
      <c r="AE66">
        <v>0.71492777199431035</v>
      </c>
      <c r="AF66">
        <v>0.7179774171137624</v>
      </c>
      <c r="AG66">
        <v>0.7280619907335989</v>
      </c>
      <c r="AH66">
        <v>0.72797167877829816</v>
      </c>
      <c r="AI66">
        <v>0.72730813034887087</v>
      </c>
      <c r="AJ66">
        <v>0.72848557356690735</v>
      </c>
      <c r="AK66">
        <v>0.73038123038107994</v>
      </c>
      <c r="AL66">
        <v>0.73578776937767287</v>
      </c>
      <c r="AM66">
        <v>0.72976009848688095</v>
      </c>
      <c r="AN66">
        <v>0.72922805798631585</v>
      </c>
      <c r="AO66">
        <v>0.72799770001832786</v>
      </c>
      <c r="AP66">
        <v>0.72916116082133708</v>
      </c>
      <c r="AQ66">
        <v>0.72877592987319406</v>
      </c>
      <c r="AR66">
        <v>0.73125052653766409</v>
      </c>
      <c r="AS66">
        <v>0.73223688948854293</v>
      </c>
      <c r="AT66">
        <v>0.75280350042208655</v>
      </c>
      <c r="AU66">
        <v>0.79257196745277125</v>
      </c>
      <c r="AV66">
        <v>-1</v>
      </c>
    </row>
    <row r="67" spans="1:48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0.21000000000000005</v>
      </c>
      <c r="I67">
        <v>0.85818104610252721</v>
      </c>
      <c r="J67">
        <v>0.84961218089377921</v>
      </c>
      <c r="K67">
        <v>0.80153436093926644</v>
      </c>
      <c r="L67">
        <v>0.8568089221809545</v>
      </c>
      <c r="M67">
        <v>0.82509742192012547</v>
      </c>
      <c r="N67">
        <v>0.76186686567816841</v>
      </c>
      <c r="O67">
        <v>0.77247967527195061</v>
      </c>
      <c r="P67">
        <v>0.75104893813872065</v>
      </c>
      <c r="Q67">
        <v>0.69698306671075239</v>
      </c>
      <c r="R67">
        <v>0.80664632557749183</v>
      </c>
      <c r="S67">
        <v>0.90285429516493199</v>
      </c>
      <c r="T67">
        <v>0.69745466913650256</v>
      </c>
      <c r="U67">
        <v>0.81912438123943687</v>
      </c>
      <c r="V67">
        <v>0.79064266918752379</v>
      </c>
      <c r="W67">
        <v>0.80993944358015879</v>
      </c>
      <c r="X67">
        <v>0.4625774485222196</v>
      </c>
      <c r="Y67">
        <v>0.60389547700907009</v>
      </c>
      <c r="Z67">
        <v>0.63254170835168155</v>
      </c>
      <c r="AA67">
        <v>0.61337399602676723</v>
      </c>
      <c r="AB67">
        <v>0.6166225701298228</v>
      </c>
      <c r="AC67">
        <v>0.62326263504635226</v>
      </c>
      <c r="AD67">
        <v>0.63267085206273488</v>
      </c>
      <c r="AE67">
        <v>0.63953796482019676</v>
      </c>
      <c r="AF67">
        <v>0.64500458645615621</v>
      </c>
      <c r="AG67">
        <v>0.66142451041984107</v>
      </c>
      <c r="AH67">
        <v>0.66187384951479222</v>
      </c>
      <c r="AI67">
        <v>0.66088657034511722</v>
      </c>
      <c r="AJ67">
        <v>0.66333514305799657</v>
      </c>
      <c r="AK67">
        <v>0.66674900491059563</v>
      </c>
      <c r="AL67">
        <v>0.67478149356819483</v>
      </c>
      <c r="AM67">
        <v>0.66476525708648571</v>
      </c>
      <c r="AN67">
        <v>0.66380017691753657</v>
      </c>
      <c r="AO67">
        <v>0.66100942346522584</v>
      </c>
      <c r="AP67">
        <v>0.66252383056626785</v>
      </c>
      <c r="AQ67">
        <v>0.6615468601732174</v>
      </c>
      <c r="AR67">
        <v>0.66612768323432792</v>
      </c>
      <c r="AS67">
        <v>0.66715786995999637</v>
      </c>
      <c r="AT67">
        <v>0.70358149169071682</v>
      </c>
      <c r="AU67">
        <v>0.77564395223457494</v>
      </c>
      <c r="AV67">
        <v>-1</v>
      </c>
    </row>
    <row r="68" spans="1:48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0.21000000000000005</v>
      </c>
      <c r="G68">
        <v>12.580427187644531</v>
      </c>
      <c r="H68">
        <v>5.6600389897988275E-2</v>
      </c>
      <c r="I68">
        <v>0.11067528098938323</v>
      </c>
      <c r="J68">
        <v>-3.2448555865935128E-5</v>
      </c>
      <c r="K68">
        <v>0.12955841279751051</v>
      </c>
      <c r="L68">
        <v>2.1704614344484874</v>
      </c>
      <c r="M68">
        <v>-2.5197279187822214E-6</v>
      </c>
      <c r="N68">
        <v>1.2144583871589736E-3</v>
      </c>
      <c r="O68">
        <v>3.7649180999527222E-2</v>
      </c>
      <c r="P68">
        <v>6.6584167819845087E-4</v>
      </c>
      <c r="Q68">
        <v>0.26672267179832243</v>
      </c>
      <c r="R68">
        <v>0.14645979125121461</v>
      </c>
      <c r="S68">
        <v>-0.11785802837619626</v>
      </c>
      <c r="T68">
        <v>0.30545576412696729</v>
      </c>
      <c r="U68">
        <v>-5.8197411237590254E-3</v>
      </c>
      <c r="V68">
        <v>-6.2417465658504728E-2</v>
      </c>
      <c r="W68">
        <v>5.54379828299848E-2</v>
      </c>
      <c r="X68">
        <v>-6.1964456732732924E-2</v>
      </c>
      <c r="Y68">
        <v>0.59339714161340185</v>
      </c>
      <c r="Z68">
        <v>3.2976779994537191</v>
      </c>
      <c r="AA68">
        <v>2.55332675034767</v>
      </c>
      <c r="AB68">
        <v>3.4639259703980905</v>
      </c>
      <c r="AC68">
        <v>2.3265133591949962</v>
      </c>
      <c r="AD68">
        <v>4.4841754294690919</v>
      </c>
      <c r="AE68">
        <v>-3.0513431620743789</v>
      </c>
      <c r="AF68">
        <v>-0.12084379081130546</v>
      </c>
      <c r="AG68">
        <v>-2.2369930932860305</v>
      </c>
      <c r="AH68">
        <v>-3.1696155554181473</v>
      </c>
      <c r="AI68">
        <v>1.864308303997906</v>
      </c>
      <c r="AJ68">
        <v>-7.1459447760308121</v>
      </c>
      <c r="AK68">
        <v>-7.299731425195203</v>
      </c>
      <c r="AL68">
        <v>1.9237706848656178</v>
      </c>
      <c r="AM68">
        <v>-1.723960473854955</v>
      </c>
      <c r="AN68">
        <v>0.98365911140675777</v>
      </c>
      <c r="AO68">
        <v>0.36780913090883371</v>
      </c>
      <c r="AP68">
        <v>0.68000174162423421</v>
      </c>
      <c r="AQ68">
        <v>0.58928286153122977</v>
      </c>
      <c r="AR68">
        <v>1.5286553876567301</v>
      </c>
      <c r="AS68">
        <v>-5.0465939001290661</v>
      </c>
      <c r="AT68">
        <v>-0.57968474987638141</v>
      </c>
      <c r="AU68">
        <v>2.8833342352323186</v>
      </c>
      <c r="AV68">
        <v>-1</v>
      </c>
    </row>
    <row r="69" spans="1:48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0.21000000000000005</v>
      </c>
      <c r="G69">
        <v>12.580427187644531</v>
      </c>
      <c r="H69">
        <v>0.25467173646312558</v>
      </c>
      <c r="I69">
        <v>4.3051449333216191E-3</v>
      </c>
      <c r="J69">
        <v>1.182611199762463E-5</v>
      </c>
      <c r="K69">
        <v>1.1083688190782181E-2</v>
      </c>
      <c r="L69">
        <v>0.88634887707175636</v>
      </c>
      <c r="M69">
        <v>1.8593000270059071E-6</v>
      </c>
      <c r="N69">
        <v>1.3195973924806957E-4</v>
      </c>
      <c r="O69">
        <v>5.8718281702514544E-2</v>
      </c>
      <c r="P69">
        <v>3.9842600487270652E-4</v>
      </c>
      <c r="Q69">
        <v>6.294493257317324E-2</v>
      </c>
      <c r="R69">
        <v>0.21002591318757324</v>
      </c>
      <c r="S69">
        <v>3.1638521005376792E-2</v>
      </c>
      <c r="T69">
        <v>4.1945479390660151E-2</v>
      </c>
      <c r="U69">
        <v>1.6523406811929987E-3</v>
      </c>
      <c r="V69">
        <v>3.6350652061955323E-3</v>
      </c>
      <c r="W69">
        <v>2.0287139241008108E-3</v>
      </c>
      <c r="X69">
        <v>1.7411213826606951E-2</v>
      </c>
      <c r="Y69">
        <v>0.68914138664676372</v>
      </c>
      <c r="Z69">
        <v>0.70529698537688301</v>
      </c>
      <c r="AA69">
        <v>0.69452858365868309</v>
      </c>
      <c r="AB69">
        <v>0.69636534890396085</v>
      </c>
      <c r="AC69">
        <v>0.70010469436466871</v>
      </c>
      <c r="AD69">
        <v>0.70536898064632758</v>
      </c>
      <c r="AE69">
        <v>0.70918674400854109</v>
      </c>
      <c r="AF69">
        <v>0.71221127610530854</v>
      </c>
      <c r="AG69">
        <v>0.72121970887438303</v>
      </c>
      <c r="AH69">
        <v>0.72146464777910491</v>
      </c>
      <c r="AI69">
        <v>0.7209263633034303</v>
      </c>
      <c r="AJ69">
        <v>0.72226063810650232</v>
      </c>
      <c r="AK69">
        <v>0.72411681425472418</v>
      </c>
      <c r="AL69">
        <v>0.72846556221604797</v>
      </c>
      <c r="AM69">
        <v>0.72303879599088083</v>
      </c>
      <c r="AN69">
        <v>0.72251376566164294</v>
      </c>
      <c r="AO69">
        <v>0.72099336718991203</v>
      </c>
      <c r="AP69">
        <v>0.72181881140041437</v>
      </c>
      <c r="AQ69">
        <v>0.72128641109951164</v>
      </c>
      <c r="AR69">
        <v>0.72377934518286058</v>
      </c>
      <c r="AS69">
        <v>0.72433880234935988</v>
      </c>
      <c r="AT69">
        <v>0.74384876654616106</v>
      </c>
      <c r="AU69">
        <v>0.78101369503765061</v>
      </c>
      <c r="AV69">
        <v>-1</v>
      </c>
    </row>
    <row r="70" spans="1:48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0.22000000000000006</v>
      </c>
      <c r="I70">
        <v>0.82941171861048713</v>
      </c>
      <c r="J70">
        <v>0.81591663645061363</v>
      </c>
      <c r="K70">
        <v>0.77976422929304334</v>
      </c>
      <c r="L70">
        <v>0.82212520695880742</v>
      </c>
      <c r="M70">
        <v>0.78138325910501716</v>
      </c>
      <c r="N70">
        <v>0.74441771704121862</v>
      </c>
      <c r="O70">
        <v>0.75332687358679995</v>
      </c>
      <c r="P70">
        <v>0.73520919686962749</v>
      </c>
      <c r="Q70">
        <v>0.68497797465784549</v>
      </c>
      <c r="R70">
        <v>0.78638609508592106</v>
      </c>
      <c r="S70">
        <v>0.86437956871698829</v>
      </c>
      <c r="T70">
        <v>0.68541144836599177</v>
      </c>
      <c r="U70">
        <v>0.79348948357735705</v>
      </c>
      <c r="V70">
        <v>0.76969243674057819</v>
      </c>
      <c r="W70">
        <v>0.78861091500750768</v>
      </c>
      <c r="X70">
        <v>0.44294788503202204</v>
      </c>
      <c r="Y70">
        <v>0.59312376517080168</v>
      </c>
      <c r="Z70">
        <v>0.62006745696977228</v>
      </c>
      <c r="AA70">
        <v>0.60275698103516706</v>
      </c>
      <c r="AB70">
        <v>0.60612141866957137</v>
      </c>
      <c r="AC70">
        <v>0.61295625891044281</v>
      </c>
      <c r="AD70">
        <v>0.62179207342202758</v>
      </c>
      <c r="AE70">
        <v>0.62846952956889157</v>
      </c>
      <c r="AF70">
        <v>0.63384107718379645</v>
      </c>
      <c r="AG70">
        <v>0.6483107306420286</v>
      </c>
      <c r="AH70">
        <v>0.64931412838065805</v>
      </c>
      <c r="AI70">
        <v>0.64854643413667323</v>
      </c>
      <c r="AJ70">
        <v>0.65123246558985926</v>
      </c>
      <c r="AK70">
        <v>0.65454838363784251</v>
      </c>
      <c r="AL70">
        <v>0.66074265845924052</v>
      </c>
      <c r="AM70">
        <v>0.65186787995045958</v>
      </c>
      <c r="AN70">
        <v>0.65093690590776965</v>
      </c>
      <c r="AO70">
        <v>0.64772224637877174</v>
      </c>
      <c r="AP70">
        <v>0.64867085933723367</v>
      </c>
      <c r="AQ70">
        <v>0.64747351410308829</v>
      </c>
      <c r="AR70">
        <v>0.65202175980525456</v>
      </c>
      <c r="AS70">
        <v>0.65233841096632805</v>
      </c>
      <c r="AT70">
        <v>0.68641530968035391</v>
      </c>
      <c r="AU70">
        <v>0.7527080937480376</v>
      </c>
      <c r="AV70">
        <v>-1</v>
      </c>
    </row>
    <row r="71" spans="1:48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0.22000000000000006</v>
      </c>
      <c r="G71">
        <v>12.590238040346515</v>
      </c>
      <c r="H71">
        <v>7.0454719965520177E-2</v>
      </c>
      <c r="I71">
        <v>0.10931594406590324</v>
      </c>
      <c r="J71">
        <v>-3.2506716931258321E-5</v>
      </c>
      <c r="K71">
        <v>0.12890553118902737</v>
      </c>
      <c r="L71">
        <v>2.1375899004444365</v>
      </c>
      <c r="M71">
        <v>-2.6253924561146201E-6</v>
      </c>
      <c r="N71">
        <v>1.2177437405791586E-3</v>
      </c>
      <c r="O71">
        <v>4.2544937533797393E-2</v>
      </c>
      <c r="P71">
        <v>6.4357361012285289E-4</v>
      </c>
      <c r="Q71">
        <v>0.26637402100991242</v>
      </c>
      <c r="R71">
        <v>0.14183822755581607</v>
      </c>
      <c r="S71">
        <v>-0.11132939191908597</v>
      </c>
      <c r="T71">
        <v>0.30141979821443249</v>
      </c>
      <c r="U71">
        <v>-5.7896896709355179E-3</v>
      </c>
      <c r="V71">
        <v>-6.177873867918586E-2</v>
      </c>
      <c r="W71">
        <v>5.4953686097778787E-2</v>
      </c>
      <c r="X71">
        <v>-6.3133835722756576E-2</v>
      </c>
      <c r="Y71">
        <v>0.61636817614749395</v>
      </c>
      <c r="Z71">
        <v>3.3053115974187963</v>
      </c>
      <c r="AA71">
        <v>2.5558063318783861</v>
      </c>
      <c r="AB71">
        <v>3.4390138041677707</v>
      </c>
      <c r="AC71">
        <v>2.3224772816501402</v>
      </c>
      <c r="AD71">
        <v>4.4439034183297652</v>
      </c>
      <c r="AE71">
        <v>-3.0201791707720411</v>
      </c>
      <c r="AF71">
        <v>-0.11689089640353315</v>
      </c>
      <c r="AG71">
        <v>-2.229853158911717</v>
      </c>
      <c r="AH71">
        <v>-3.1390525777478047</v>
      </c>
      <c r="AI71">
        <v>1.8826557958206653</v>
      </c>
      <c r="AJ71">
        <v>-7.0901973009864179</v>
      </c>
      <c r="AK71">
        <v>-7.2319951715096105</v>
      </c>
      <c r="AL71">
        <v>1.8889908173833412</v>
      </c>
      <c r="AM71">
        <v>-1.7208184324041451</v>
      </c>
      <c r="AN71">
        <v>0.95891662795959987</v>
      </c>
      <c r="AO71">
        <v>0.33706762610201257</v>
      </c>
      <c r="AP71">
        <v>0.64507513575005193</v>
      </c>
      <c r="AQ71">
        <v>0.57397041118507719</v>
      </c>
      <c r="AR71">
        <v>1.5005526535359239</v>
      </c>
      <c r="AS71">
        <v>-4.9920423723086849</v>
      </c>
      <c r="AT71">
        <v>-0.53516539726614953</v>
      </c>
      <c r="AU71">
        <v>2.9359593474009138</v>
      </c>
      <c r="AV71">
        <v>-1</v>
      </c>
    </row>
    <row r="72" spans="1:48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0.22000000000000006</v>
      </c>
      <c r="G72">
        <v>12.590238040346515</v>
      </c>
      <c r="H72">
        <v>0.25342142690729791</v>
      </c>
      <c r="I72">
        <v>4.2356684082142226E-3</v>
      </c>
      <c r="J72">
        <v>1.1598266124050805E-5</v>
      </c>
      <c r="K72">
        <v>1.0940657794961881E-2</v>
      </c>
      <c r="L72">
        <v>0.86890089301069762</v>
      </c>
      <c r="M72">
        <v>1.8107874025893191E-6</v>
      </c>
      <c r="N72">
        <v>1.3054156315815005E-4</v>
      </c>
      <c r="O72">
        <v>5.8031004798234261E-2</v>
      </c>
      <c r="P72">
        <v>3.945096008720094E-4</v>
      </c>
      <c r="Q72">
        <v>6.2449147691586562E-2</v>
      </c>
      <c r="R72">
        <v>0.20753328829772807</v>
      </c>
      <c r="S72">
        <v>3.0981193092217304E-2</v>
      </c>
      <c r="T72">
        <v>4.1614185534041885E-2</v>
      </c>
      <c r="U72">
        <v>1.6275480138556913E-3</v>
      </c>
      <c r="V72">
        <v>3.589378389507316E-3</v>
      </c>
      <c r="W72">
        <v>2.0033852870869483E-3</v>
      </c>
      <c r="X72">
        <v>1.7051072065328091E-2</v>
      </c>
      <c r="Y72">
        <v>0.68350022137268496</v>
      </c>
      <c r="Z72">
        <v>0.69885240840014995</v>
      </c>
      <c r="AA72">
        <v>0.68902839757316581</v>
      </c>
      <c r="AB72">
        <v>0.69094871309763528</v>
      </c>
      <c r="AC72">
        <v>0.6948334837447484</v>
      </c>
      <c r="AD72">
        <v>0.69982360553195011</v>
      </c>
      <c r="AE72">
        <v>0.70357129109005678</v>
      </c>
      <c r="AF72">
        <v>0.70657161605741026</v>
      </c>
      <c r="AG72">
        <v>0.71459109809277477</v>
      </c>
      <c r="AH72">
        <v>0.71514387459166107</v>
      </c>
      <c r="AI72">
        <v>0.71472098666695538</v>
      </c>
      <c r="AJ72">
        <v>0.7161995079600193</v>
      </c>
      <c r="AK72">
        <v>0.71802055007634358</v>
      </c>
      <c r="AL72">
        <v>0.72141001966451423</v>
      </c>
      <c r="AM72">
        <v>0.71654882446614299</v>
      </c>
      <c r="AN72">
        <v>0.71603696713699949</v>
      </c>
      <c r="AO72">
        <v>0.71426670033937678</v>
      </c>
      <c r="AP72">
        <v>0.71478954385308258</v>
      </c>
      <c r="AQ72">
        <v>0.7141295441416099</v>
      </c>
      <c r="AR72">
        <v>0.7166333936910485</v>
      </c>
      <c r="AS72">
        <v>0.71680738731048455</v>
      </c>
      <c r="AT72">
        <v>0.73529138471143374</v>
      </c>
      <c r="AU72">
        <v>0.76997972534779613</v>
      </c>
      <c r="AV72">
        <v>-1</v>
      </c>
    </row>
    <row r="73" spans="1:48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0.23000000000000007</v>
      </c>
      <c r="I73">
        <v>0.80231033180065614</v>
      </c>
      <c r="J73">
        <v>0.78459016452827846</v>
      </c>
      <c r="K73">
        <v>0.75900463296180343</v>
      </c>
      <c r="L73">
        <v>0.78983193073010949</v>
      </c>
      <c r="M73">
        <v>0.7414526492860799</v>
      </c>
      <c r="N73">
        <v>0.72766068987206201</v>
      </c>
      <c r="O73">
        <v>0.73499899044846573</v>
      </c>
      <c r="P73">
        <v>0.71991999470315204</v>
      </c>
      <c r="Q73">
        <v>0.67328861539152074</v>
      </c>
      <c r="R73">
        <v>0.76695843174957312</v>
      </c>
      <c r="S73">
        <v>0.82856996778795433</v>
      </c>
      <c r="T73">
        <v>0.67368682058274132</v>
      </c>
      <c r="U73">
        <v>0.76926966170758104</v>
      </c>
      <c r="V73">
        <v>0.74972940072334848</v>
      </c>
      <c r="W73">
        <v>0.76825404005670006</v>
      </c>
      <c r="X73">
        <v>0.42509658791188132</v>
      </c>
      <c r="Y73">
        <v>0.58269198924767185</v>
      </c>
      <c r="Z73">
        <v>0.6080348060258427</v>
      </c>
      <c r="AA73">
        <v>0.59245504485814271</v>
      </c>
      <c r="AB73">
        <v>0.59592496382208349</v>
      </c>
      <c r="AC73">
        <v>0.60292103616121939</v>
      </c>
      <c r="AD73">
        <v>0.61122873307160663</v>
      </c>
      <c r="AE73">
        <v>0.61772275620620176</v>
      </c>
      <c r="AF73">
        <v>0.62300207380853379</v>
      </c>
      <c r="AG73">
        <v>0.63570136883859585</v>
      </c>
      <c r="AH73">
        <v>0.63720223744309901</v>
      </c>
      <c r="AI73">
        <v>0.63663472143142241</v>
      </c>
      <c r="AJ73">
        <v>0.63953213252499963</v>
      </c>
      <c r="AK73">
        <v>0.64275803858326463</v>
      </c>
      <c r="AL73">
        <v>0.64731044472770694</v>
      </c>
      <c r="AM73">
        <v>0.63949216125486286</v>
      </c>
      <c r="AN73">
        <v>0.63860285579721909</v>
      </c>
      <c r="AO73">
        <v>0.63503455061088099</v>
      </c>
      <c r="AP73">
        <v>0.63548498375715612</v>
      </c>
      <c r="AQ73">
        <v>0.63410256576080359</v>
      </c>
      <c r="AR73">
        <v>0.63860820507543015</v>
      </c>
      <c r="AS73">
        <v>0.63829497200919361</v>
      </c>
      <c r="AT73">
        <v>0.67014814395511346</v>
      </c>
      <c r="AU73">
        <v>0.73107769493187424</v>
      </c>
      <c r="AV73">
        <v>-1</v>
      </c>
    </row>
    <row r="74" spans="1:48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0.23000000000000007</v>
      </c>
      <c r="G74">
        <v>12.600085892491027</v>
      </c>
      <c r="H74">
        <v>8.3990681470373724E-2</v>
      </c>
      <c r="I74">
        <v>0.10800392169894651</v>
      </c>
      <c r="J74">
        <v>-3.2570371983503267E-5</v>
      </c>
      <c r="K74">
        <v>0.12825503713177056</v>
      </c>
      <c r="L74">
        <v>2.1060997157674959</v>
      </c>
      <c r="M74">
        <v>-2.7252107166400034E-6</v>
      </c>
      <c r="N74">
        <v>1.2206176473104117E-3</v>
      </c>
      <c r="O74">
        <v>4.7279072327374813E-2</v>
      </c>
      <c r="P74">
        <v>6.2208943314263519E-4</v>
      </c>
      <c r="Q74">
        <v>0.26599590384619326</v>
      </c>
      <c r="R74">
        <v>0.13749699614547117</v>
      </c>
      <c r="S74">
        <v>-0.1051310967223026</v>
      </c>
      <c r="T74">
        <v>0.29747551465001765</v>
      </c>
      <c r="U74">
        <v>-5.759475522260667E-3</v>
      </c>
      <c r="V74">
        <v>-6.1158062728716489E-2</v>
      </c>
      <c r="W74">
        <v>5.4481377936092826E-2</v>
      </c>
      <c r="X74">
        <v>-6.425673714219568E-2</v>
      </c>
      <c r="Y74">
        <v>0.63821931715895452</v>
      </c>
      <c r="Z74">
        <v>3.3119270879782561</v>
      </c>
      <c r="AA74">
        <v>2.5576378529315056</v>
      </c>
      <c r="AB74">
        <v>3.4148833529635243</v>
      </c>
      <c r="AC74">
        <v>2.3185444218895994</v>
      </c>
      <c r="AD74">
        <v>4.4050567393190008</v>
      </c>
      <c r="AE74">
        <v>-2.9894885251744667</v>
      </c>
      <c r="AF74">
        <v>-0.11278465716284786</v>
      </c>
      <c r="AG74">
        <v>-2.22182798015529</v>
      </c>
      <c r="AH74">
        <v>-3.1086100965040022</v>
      </c>
      <c r="AI74">
        <v>1.899364013546877</v>
      </c>
      <c r="AJ74">
        <v>-7.0356492700876148</v>
      </c>
      <c r="AK74">
        <v>-7.1660336666838438</v>
      </c>
      <c r="AL74">
        <v>1.8548892736591691</v>
      </c>
      <c r="AM74">
        <v>-1.7179292319018122</v>
      </c>
      <c r="AN74">
        <v>0.93466216814417657</v>
      </c>
      <c r="AO74">
        <v>0.30747339273602026</v>
      </c>
      <c r="AP74">
        <v>0.61139094180452647</v>
      </c>
      <c r="AQ74">
        <v>0.55871914359841557</v>
      </c>
      <c r="AR74">
        <v>1.472956529598179</v>
      </c>
      <c r="AS74">
        <v>-4.9391511526257279</v>
      </c>
      <c r="AT74">
        <v>-0.49312409938850427</v>
      </c>
      <c r="AU74">
        <v>2.9842603660502589</v>
      </c>
      <c r="AV74">
        <v>-1</v>
      </c>
    </row>
    <row r="75" spans="1:48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0.23000000000000007</v>
      </c>
      <c r="G75">
        <v>12.600085892491027</v>
      </c>
      <c r="H75">
        <v>0.25224252628489047</v>
      </c>
      <c r="I75">
        <v>4.1691510204975944E-3</v>
      </c>
      <c r="J75">
        <v>1.1382329915189645E-5</v>
      </c>
      <c r="K75">
        <v>1.0802482159422396E-2</v>
      </c>
      <c r="L75">
        <v>0.85233077426911419</v>
      </c>
      <c r="M75">
        <v>1.7652925497989838E-6</v>
      </c>
      <c r="N75">
        <v>1.2916489038296381E-4</v>
      </c>
      <c r="O75">
        <v>5.7365567702633409E-2</v>
      </c>
      <c r="P75">
        <v>3.9069134769067446E-4</v>
      </c>
      <c r="Q75">
        <v>6.1962425799402282E-2</v>
      </c>
      <c r="R75">
        <v>0.20511401324120518</v>
      </c>
      <c r="S75">
        <v>3.0356384869908715E-2</v>
      </c>
      <c r="T75">
        <v>4.1288995003486345E-2</v>
      </c>
      <c r="U75">
        <v>1.6037700125791593E-3</v>
      </c>
      <c r="V75">
        <v>3.5452957463900656E-3</v>
      </c>
      <c r="W75">
        <v>1.978905606163474E-3</v>
      </c>
      <c r="X75">
        <v>1.6717015595647759E-2</v>
      </c>
      <c r="Y75">
        <v>0.67799280469878431</v>
      </c>
      <c r="Z75">
        <v>0.6925797373915501</v>
      </c>
      <c r="AA75">
        <v>0.68364912467014205</v>
      </c>
      <c r="AB75">
        <v>0.68564821624984296</v>
      </c>
      <c r="AC75">
        <v>0.68966117785159131</v>
      </c>
      <c r="AD75">
        <v>0.69439637012071509</v>
      </c>
      <c r="AE75">
        <v>0.69807544426694967</v>
      </c>
      <c r="AF75">
        <v>0.70105212049503374</v>
      </c>
      <c r="AG75">
        <v>0.70816121016606559</v>
      </c>
      <c r="AH75">
        <v>0.70899668919508851</v>
      </c>
      <c r="AI75">
        <v>0.70868088945337282</v>
      </c>
      <c r="AJ75">
        <v>0.7102917102631211</v>
      </c>
      <c r="AK75">
        <v>0.71208087144201315</v>
      </c>
      <c r="AL75">
        <v>0.71459811858962707</v>
      </c>
      <c r="AM75">
        <v>0.71026951301609009</v>
      </c>
      <c r="AN75">
        <v>0.70977547544676145</v>
      </c>
      <c r="AO75">
        <v>0.70778970026885801</v>
      </c>
      <c r="AP75">
        <v>0.70804067513912761</v>
      </c>
      <c r="AQ75">
        <v>0.70727012894611985</v>
      </c>
      <c r="AR75">
        <v>0.70977844816955782</v>
      </c>
      <c r="AS75">
        <v>0.70960435602123084</v>
      </c>
      <c r="AT75">
        <v>0.7270946861156069</v>
      </c>
      <c r="AU75">
        <v>0.75942926351258822</v>
      </c>
      <c r="AV75">
        <v>-1</v>
      </c>
    </row>
    <row r="76" spans="1:48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0.24000000000000007</v>
      </c>
      <c r="I76">
        <v>0.77673953116173888</v>
      </c>
      <c r="J76">
        <v>0.75539128875973127</v>
      </c>
      <c r="K76">
        <v>0.73918922500871231</v>
      </c>
      <c r="L76">
        <v>0.75970212600245912</v>
      </c>
      <c r="M76">
        <v>0.70486877636306444</v>
      </c>
      <c r="N76">
        <v>0.71155438598812371</v>
      </c>
      <c r="O76">
        <v>0.71744462363556805</v>
      </c>
      <c r="P76">
        <v>0.70515330485711314</v>
      </c>
      <c r="Q76">
        <v>0.66190359503695773</v>
      </c>
      <c r="R76">
        <v>0.74831503398907784</v>
      </c>
      <c r="S76">
        <v>0.79517803991845259</v>
      </c>
      <c r="T76">
        <v>0.66226916090435473</v>
      </c>
      <c r="U76">
        <v>0.74635452428994653</v>
      </c>
      <c r="V76">
        <v>0.73068424035464208</v>
      </c>
      <c r="W76">
        <v>0.74880323438323249</v>
      </c>
      <c r="X76">
        <v>0.40879206994832507</v>
      </c>
      <c r="Y76">
        <v>0.57258172334507207</v>
      </c>
      <c r="Z76">
        <v>0.59641813635602436</v>
      </c>
      <c r="AA76">
        <v>0.58245284570179856</v>
      </c>
      <c r="AB76">
        <v>0.5860186375795865</v>
      </c>
      <c r="AC76">
        <v>0.59314619001955327</v>
      </c>
      <c r="AD76">
        <v>0.60096555700369392</v>
      </c>
      <c r="AE76">
        <v>0.60728256057605501</v>
      </c>
      <c r="AF76">
        <v>0.61247196032693341</v>
      </c>
      <c r="AG76">
        <v>0.62356177749146458</v>
      </c>
      <c r="AH76">
        <v>0.62550906394829131</v>
      </c>
      <c r="AI76">
        <v>0.62512518245103799</v>
      </c>
      <c r="AJ76">
        <v>0.6282098764184666</v>
      </c>
      <c r="AK76">
        <v>0.63135195749338546</v>
      </c>
      <c r="AL76">
        <v>0.63443483978110904</v>
      </c>
      <c r="AM76">
        <v>0.6275951054625315</v>
      </c>
      <c r="AN76">
        <v>0.62675269664266697</v>
      </c>
      <c r="AO76">
        <v>0.62289013644678437</v>
      </c>
      <c r="AP76">
        <v>0.62290063840558862</v>
      </c>
      <c r="AQ76">
        <v>0.62136340778032784</v>
      </c>
      <c r="AR76">
        <v>0.62581812361019473</v>
      </c>
      <c r="AS76">
        <v>0.6249490334657859</v>
      </c>
      <c r="AT76">
        <v>0.65469682019216124</v>
      </c>
      <c r="AU76">
        <v>0.71064013973651297</v>
      </c>
      <c r="AV76">
        <v>-1</v>
      </c>
    </row>
    <row r="77" spans="1:48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0.24000000000000007</v>
      </c>
      <c r="G77">
        <v>12.609962764063358</v>
      </c>
      <c r="H77">
        <v>9.7216010174632259E-2</v>
      </c>
      <c r="I77">
        <v>0.10673640384511904</v>
      </c>
      <c r="J77">
        <v>-3.2638393770071293E-5</v>
      </c>
      <c r="K77">
        <v>0.12760752986085394</v>
      </c>
      <c r="L77">
        <v>2.0759041484973433</v>
      </c>
      <c r="M77">
        <v>-2.8196453735408663E-6</v>
      </c>
      <c r="N77">
        <v>1.2231091173450868E-3</v>
      </c>
      <c r="O77">
        <v>5.1857358817044369E-2</v>
      </c>
      <c r="P77">
        <v>6.0134807122602652E-4</v>
      </c>
      <c r="Q77">
        <v>0.26559040592908972</v>
      </c>
      <c r="R77">
        <v>0.13341328910030337</v>
      </c>
      <c r="S77">
        <v>-9.9240014285476227E-2</v>
      </c>
      <c r="T77">
        <v>0.29361967032503627</v>
      </c>
      <c r="U77">
        <v>-5.7291249755063956E-3</v>
      </c>
      <c r="V77">
        <v>-6.0554541776068956E-2</v>
      </c>
      <c r="W77">
        <v>5.4020514286802608E-2</v>
      </c>
      <c r="X77">
        <v>-6.5335787582371796E-2</v>
      </c>
      <c r="Y77">
        <v>0.65902521678662629</v>
      </c>
      <c r="Z77">
        <v>3.3176010182152504</v>
      </c>
      <c r="AA77">
        <v>2.5588716563636318</v>
      </c>
      <c r="AB77">
        <v>3.3914814127239366</v>
      </c>
      <c r="AC77">
        <v>2.3146976208005823</v>
      </c>
      <c r="AD77">
        <v>4.3675407835374473</v>
      </c>
      <c r="AE77">
        <v>-2.9592648017098506</v>
      </c>
      <c r="AF77">
        <v>-0.10854825122972399</v>
      </c>
      <c r="AG77">
        <v>-2.2130166870768986</v>
      </c>
      <c r="AH77">
        <v>-3.0783241208083703</v>
      </c>
      <c r="AI77">
        <v>1.9145580528115875</v>
      </c>
      <c r="AJ77">
        <v>-6.9822431709478137</v>
      </c>
      <c r="AK77">
        <v>-7.1017538077289277</v>
      </c>
      <c r="AL77">
        <v>1.8214603991869316</v>
      </c>
      <c r="AM77">
        <v>-1.7152540792704782</v>
      </c>
      <c r="AN77">
        <v>0.91089824289323074</v>
      </c>
      <c r="AO77">
        <v>0.27897252042729698</v>
      </c>
      <c r="AP77">
        <v>0.57889244633670611</v>
      </c>
      <c r="AQ77">
        <v>0.54355717363270251</v>
      </c>
      <c r="AR77">
        <v>1.4458689530516071</v>
      </c>
      <c r="AS77">
        <v>-4.8878238152955529</v>
      </c>
      <c r="AT77">
        <v>-0.45339437236083691</v>
      </c>
      <c r="AU77">
        <v>3.0285706387067974</v>
      </c>
      <c r="AV77">
        <v>-1</v>
      </c>
    </row>
    <row r="78" spans="1:48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0.24000000000000007</v>
      </c>
      <c r="G78">
        <v>12.609962764063358</v>
      </c>
      <c r="H78">
        <v>0.25112765486369942</v>
      </c>
      <c r="I78">
        <v>4.105390162965958E-3</v>
      </c>
      <c r="J78">
        <v>1.1177277265042036E-5</v>
      </c>
      <c r="K78">
        <v>1.0668895385644138E-2</v>
      </c>
      <c r="L78">
        <v>0.83657098010901632</v>
      </c>
      <c r="M78">
        <v>1.7225403848181883E-6</v>
      </c>
      <c r="N78">
        <v>1.2782752238589976E-4</v>
      </c>
      <c r="O78">
        <v>5.6720808905412812E-2</v>
      </c>
      <c r="P78">
        <v>3.869668363576564E-4</v>
      </c>
      <c r="Q78">
        <v>6.1484471562023885E-2</v>
      </c>
      <c r="R78">
        <v>0.20276451475284649</v>
      </c>
      <c r="S78">
        <v>2.9761714334782342E-2</v>
      </c>
      <c r="T78">
        <v>4.0969706338153014E-2</v>
      </c>
      <c r="U78">
        <v>1.5809410255127278E-3</v>
      </c>
      <c r="V78">
        <v>3.5027195577792677E-3</v>
      </c>
      <c r="W78">
        <v>1.9552252934673903E-3</v>
      </c>
      <c r="X78">
        <v>1.6406142062206495E-2</v>
      </c>
      <c r="Y78">
        <v>0.67261198304035574</v>
      </c>
      <c r="Z78">
        <v>0.68646955391271181</v>
      </c>
      <c r="AA78">
        <v>0.678385013791303</v>
      </c>
      <c r="AB78">
        <v>0.68045839090227889</v>
      </c>
      <c r="AC78">
        <v>0.68458398035698365</v>
      </c>
      <c r="AD78">
        <v>0.68908159560378612</v>
      </c>
      <c r="AE78">
        <v>0.69269374250856397</v>
      </c>
      <c r="AF78">
        <v>0.69564707778450197</v>
      </c>
      <c r="AG78">
        <v>0.7019167445054052</v>
      </c>
      <c r="AH78">
        <v>0.70301187860514169</v>
      </c>
      <c r="AI78">
        <v>0.70279612260188995</v>
      </c>
      <c r="AJ78">
        <v>0.70452797023624314</v>
      </c>
      <c r="AK78">
        <v>0.70628767107182011</v>
      </c>
      <c r="AL78">
        <v>0.70800996728085674</v>
      </c>
      <c r="AM78">
        <v>0.70418315764547212</v>
      </c>
      <c r="AN78">
        <v>0.70371039320310258</v>
      </c>
      <c r="AO78">
        <v>0.70153862390256383</v>
      </c>
      <c r="AP78">
        <v>0.70154453786575166</v>
      </c>
      <c r="AQ78">
        <v>0.70067834680650953</v>
      </c>
      <c r="AR78">
        <v>0.70318553378813164</v>
      </c>
      <c r="AS78">
        <v>0.70269709799892477</v>
      </c>
      <c r="AT78">
        <v>0.71922698815438613</v>
      </c>
      <c r="AU78">
        <v>0.74932587048055943</v>
      </c>
      <c r="AV78">
        <v>-1</v>
      </c>
    </row>
    <row r="79" spans="1:48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0.25000000000000006</v>
      </c>
      <c r="I79">
        <v>0.75257653019247506</v>
      </c>
      <c r="J79">
        <v>0.7281105392738294</v>
      </c>
      <c r="K79">
        <v>0.72025728055353677</v>
      </c>
      <c r="L79">
        <v>0.73153605828986157</v>
      </c>
      <c r="M79">
        <v>0.67125678256398147</v>
      </c>
      <c r="N79">
        <v>0.69606081423626387</v>
      </c>
      <c r="O79">
        <v>0.70061656014769724</v>
      </c>
      <c r="P79">
        <v>0.6908830700266575</v>
      </c>
      <c r="Q79">
        <v>0.65081206421933657</v>
      </c>
      <c r="R79">
        <v>0.7304113283292295</v>
      </c>
      <c r="S79">
        <v>0.76398479165668609</v>
      </c>
      <c r="T79">
        <v>0.65114741037883839</v>
      </c>
      <c r="U79">
        <v>0.72464460037554224</v>
      </c>
      <c r="V79">
        <v>0.71249413724168986</v>
      </c>
      <c r="W79">
        <v>0.73019887401267281</v>
      </c>
      <c r="X79">
        <v>0.39384038952623784</v>
      </c>
      <c r="Y79">
        <v>0.56277617810628489</v>
      </c>
      <c r="Z79">
        <v>0.58519407373337839</v>
      </c>
      <c r="AA79">
        <v>0.5727362153208434</v>
      </c>
      <c r="AB79">
        <v>0.57638897489662266</v>
      </c>
      <c r="AC79">
        <v>0.58362161356055187</v>
      </c>
      <c r="AD79">
        <v>0.59098852319131023</v>
      </c>
      <c r="AE79">
        <v>0.59713497898894186</v>
      </c>
      <c r="AF79">
        <v>0.60223638862840556</v>
      </c>
      <c r="AG79">
        <v>0.61186095654859041</v>
      </c>
      <c r="AH79">
        <v>0.61420857579943389</v>
      </c>
      <c r="AI79">
        <v>0.61399411260332715</v>
      </c>
      <c r="AJ79">
        <v>0.61724390955724495</v>
      </c>
      <c r="AK79">
        <v>0.62030703195373948</v>
      </c>
      <c r="AL79">
        <v>0.62207228287045568</v>
      </c>
      <c r="AM79">
        <v>0.61613949618873576</v>
      </c>
      <c r="AN79">
        <v>0.61534741504224466</v>
      </c>
      <c r="AO79">
        <v>0.61124099097723572</v>
      </c>
      <c r="AP79">
        <v>0.61086200139210767</v>
      </c>
      <c r="AQ79">
        <v>0.60919596532618558</v>
      </c>
      <c r="AR79">
        <v>0.6135928924370273</v>
      </c>
      <c r="AS79">
        <v>0.61223356905661364</v>
      </c>
      <c r="AT79">
        <v>0.63998930337566362</v>
      </c>
      <c r="AU79">
        <v>0.69129564034994306</v>
      </c>
      <c r="AV79">
        <v>-1</v>
      </c>
    </row>
    <row r="80" spans="1:48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0.25000000000000006</v>
      </c>
      <c r="G80">
        <v>12.619861575444785</v>
      </c>
      <c r="H80">
        <v>0.11013829995211509</v>
      </c>
      <c r="I80">
        <v>0.10551081426726319</v>
      </c>
      <c r="J80">
        <v>-3.2709821538595848E-5</v>
      </c>
      <c r="K80">
        <v>0.12696351324831451</v>
      </c>
      <c r="L80">
        <v>2.0469224792724208</v>
      </c>
      <c r="M80">
        <v>-2.9091095472752631E-6</v>
      </c>
      <c r="N80">
        <v>1.2252447927724704E-3</v>
      </c>
      <c r="O80">
        <v>5.6285375828737369E-2</v>
      </c>
      <c r="P80">
        <v>5.8131139244536781E-4</v>
      </c>
      <c r="Q80">
        <v>0.26515946079980118</v>
      </c>
      <c r="R80">
        <v>0.12956662170627264</v>
      </c>
      <c r="S80">
        <v>-9.3635098806997996E-2</v>
      </c>
      <c r="T80">
        <v>0.28984919486410021</v>
      </c>
      <c r="U80">
        <v>-5.6986636974315176E-3</v>
      </c>
      <c r="V80">
        <v>-5.9967343794528644E-2</v>
      </c>
      <c r="W80">
        <v>5.3570587614262866E-2</v>
      </c>
      <c r="X80">
        <v>-6.637338459651744E-2</v>
      </c>
      <c r="Y80">
        <v>0.67885387748911308</v>
      </c>
      <c r="Z80">
        <v>3.3224030537736464</v>
      </c>
      <c r="AA80">
        <v>2.5595536873241493</v>
      </c>
      <c r="AB80">
        <v>3.3687599293358708</v>
      </c>
      <c r="AC80">
        <v>2.3109219293526935</v>
      </c>
      <c r="AD80">
        <v>4.3312693977495167</v>
      </c>
      <c r="AE80">
        <v>-2.9295013286829779</v>
      </c>
      <c r="AF80">
        <v>-0.1042023256145483</v>
      </c>
      <c r="AG80">
        <v>-2.2035079228780563</v>
      </c>
      <c r="AH80">
        <v>-3.0482254972559519</v>
      </c>
      <c r="AI80">
        <v>1.9283517830841868</v>
      </c>
      <c r="AJ80">
        <v>-6.9299260475072408</v>
      </c>
      <c r="AK80">
        <v>-7.0390700109931599</v>
      </c>
      <c r="AL80">
        <v>1.7886967579484903</v>
      </c>
      <c r="AM80">
        <v>-1.712759417616319</v>
      </c>
      <c r="AN80">
        <v>0.88762477777077209</v>
      </c>
      <c r="AO80">
        <v>0.25151398085939036</v>
      </c>
      <c r="AP80">
        <v>0.54752586584450902</v>
      </c>
      <c r="AQ80">
        <v>0.52850795526401873</v>
      </c>
      <c r="AR80">
        <v>1.4192893272343761</v>
      </c>
      <c r="AS80">
        <v>-4.8379726672468797</v>
      </c>
      <c r="AT80">
        <v>-0.41582378674865172</v>
      </c>
      <c r="AU80">
        <v>3.0691928117300518</v>
      </c>
      <c r="AV80">
        <v>-1</v>
      </c>
    </row>
    <row r="81" spans="1:48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0.25000000000000006</v>
      </c>
      <c r="G81">
        <v>12.619861575444785</v>
      </c>
      <c r="H81">
        <v>0.25007051069069264</v>
      </c>
      <c r="I81">
        <v>4.0442021462410282E-3</v>
      </c>
      <c r="J81">
        <v>1.0982203425117743E-5</v>
      </c>
      <c r="K81">
        <v>1.0539651682067509E-2</v>
      </c>
      <c r="L81">
        <v>0.82156093479418268</v>
      </c>
      <c r="M81">
        <v>1.682288231344944E-6</v>
      </c>
      <c r="N81">
        <v>1.2652743413544892E-4</v>
      </c>
      <c r="O81">
        <v>5.6095653177966415E-2</v>
      </c>
      <c r="P81">
        <v>3.8333196592957953E-4</v>
      </c>
      <c r="Q81">
        <v>6.1015006151671686E-2</v>
      </c>
      <c r="R81">
        <v>0.20048147766117985</v>
      </c>
      <c r="S81">
        <v>2.9195028173427361E-2</v>
      </c>
      <c r="T81">
        <v>4.0656129483476515E-2</v>
      </c>
      <c r="U81">
        <v>1.5590010295845219E-3</v>
      </c>
      <c r="V81">
        <v>3.4615605419711735E-3</v>
      </c>
      <c r="W81">
        <v>1.9322989484389073E-3</v>
      </c>
      <c r="X81">
        <v>1.6115958852043977E-2</v>
      </c>
      <c r="Y81">
        <v>0.66735128281619793</v>
      </c>
      <c r="Z81">
        <v>0.68051328262620148</v>
      </c>
      <c r="AA81">
        <v>0.67323078894633059</v>
      </c>
      <c r="AB81">
        <v>0.67537422046618778</v>
      </c>
      <c r="AC81">
        <v>0.67959837260255906</v>
      </c>
      <c r="AD81">
        <v>0.6838741221117105</v>
      </c>
      <c r="AE81">
        <v>0.68742117015735493</v>
      </c>
      <c r="AF81">
        <v>0.69035129409956764</v>
      </c>
      <c r="AG81">
        <v>0.69584581142865054</v>
      </c>
      <c r="AH81">
        <v>0.69717946170675338</v>
      </c>
      <c r="AI81">
        <v>0.69705773401057292</v>
      </c>
      <c r="AJ81">
        <v>0.69890002083047531</v>
      </c>
      <c r="AK81">
        <v>0.70063204835669468</v>
      </c>
      <c r="AL81">
        <v>0.70162825881855528</v>
      </c>
      <c r="AM81">
        <v>0.69827448196675002</v>
      </c>
      <c r="AN81">
        <v>0.69782550253358555</v>
      </c>
      <c r="AO81">
        <v>0.69549319064486448</v>
      </c>
      <c r="AP81">
        <v>0.69527754284788734</v>
      </c>
      <c r="AQ81">
        <v>0.69432876198513549</v>
      </c>
      <c r="AR81">
        <v>0.6968299473608438</v>
      </c>
      <c r="AS81">
        <v>0.69605765808095788</v>
      </c>
      <c r="AT81">
        <v>0.71166073431211296</v>
      </c>
      <c r="AU81">
        <v>0.73963687623353935</v>
      </c>
      <c r="AV81">
        <v>-1</v>
      </c>
    </row>
    <row r="82" spans="1:48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0.26000000000000006</v>
      </c>
      <c r="I82">
        <v>0.72971122773744646</v>
      </c>
      <c r="J82">
        <v>0.70256529964161452</v>
      </c>
      <c r="K82">
        <v>0.70215311028988547</v>
      </c>
      <c r="L82">
        <v>0.70515727818248664</v>
      </c>
      <c r="M82">
        <v>0.64029345645526881</v>
      </c>
      <c r="N82">
        <v>0.68114503111390834</v>
      </c>
      <c r="O82">
        <v>0.68447135400829295</v>
      </c>
      <c r="P82">
        <v>0.67708501883510475</v>
      </c>
      <c r="Q82">
        <v>0.6400036831947451</v>
      </c>
      <c r="R82">
        <v>0.71320609411467739</v>
      </c>
      <c r="S82">
        <v>0.73479580530053679</v>
      </c>
      <c r="T82">
        <v>0.64031103858846528</v>
      </c>
      <c r="U82">
        <v>0.70405004659258985</v>
      </c>
      <c r="V82">
        <v>0.69510201722636844</v>
      </c>
      <c r="W82">
        <v>0.71238661306916307</v>
      </c>
      <c r="X82">
        <v>0.38007800419119214</v>
      </c>
      <c r="Y82">
        <v>0.55325998972079249</v>
      </c>
      <c r="Z82">
        <v>0.57434121873786703</v>
      </c>
      <c r="AA82">
        <v>0.56329203101747194</v>
      </c>
      <c r="AB82">
        <v>0.56702349505189775</v>
      </c>
      <c r="AC82">
        <v>0.57433780364059916</v>
      </c>
      <c r="AD82">
        <v>0.58128470320009951</v>
      </c>
      <c r="AE82">
        <v>0.58726704608744029</v>
      </c>
      <c r="AF82">
        <v>0.59228211791117569</v>
      </c>
      <c r="AG82">
        <v>0.60057104493124691</v>
      </c>
      <c r="AH82">
        <v>0.60327737040882734</v>
      </c>
      <c r="AI82">
        <v>0.60322001156191485</v>
      </c>
      <c r="AJ82">
        <v>0.60661455789384577</v>
      </c>
      <c r="AK82">
        <v>0.60960258807417056</v>
      </c>
      <c r="AL82">
        <v>0.61018457203647014</v>
      </c>
      <c r="AM82">
        <v>0.60509287617527718</v>
      </c>
      <c r="AN82">
        <v>0.60435317147190648</v>
      </c>
      <c r="AO82">
        <v>0.60004578195880798</v>
      </c>
      <c r="AP82">
        <v>0.59932118699926507</v>
      </c>
      <c r="AQ82">
        <v>0.59754874862891283</v>
      </c>
      <c r="AR82">
        <v>0.60188225743101886</v>
      </c>
      <c r="AS82">
        <v>0.60009096998233546</v>
      </c>
      <c r="AT82">
        <v>0.62596279833314472</v>
      </c>
      <c r="AU82">
        <v>0.67295543957577675</v>
      </c>
      <c r="AV82">
        <v>-1</v>
      </c>
    </row>
    <row r="83" spans="1:48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0.26000000000000006</v>
      </c>
      <c r="G83">
        <v>12.629776030090472</v>
      </c>
      <c r="H83">
        <v>0.12276500105423689</v>
      </c>
      <c r="I83">
        <v>0.10432478571427947</v>
      </c>
      <c r="J83">
        <v>-3.2783835520092147E-5</v>
      </c>
      <c r="K83">
        <v>0.12632340954810342</v>
      </c>
      <c r="L83">
        <v>2.0190796456687332</v>
      </c>
      <c r="M83">
        <v>-2.993973437888503E-6</v>
      </c>
      <c r="N83">
        <v>1.2270491785288148E-3</v>
      </c>
      <c r="O83">
        <v>6.0568507017551412E-2</v>
      </c>
      <c r="P83">
        <v>5.6194394301666397E-4</v>
      </c>
      <c r="Q83">
        <v>0.26470486314243491</v>
      </c>
      <c r="R83">
        <v>0.12593854946553099</v>
      </c>
      <c r="S83">
        <v>-8.8297159787227325E-2</v>
      </c>
      <c r="T83">
        <v>0.28616117713780465</v>
      </c>
      <c r="U83">
        <v>-5.6681164909983808E-3</v>
      </c>
      <c r="V83">
        <v>-5.9395694833400695E-2</v>
      </c>
      <c r="W83">
        <v>5.3131123682734968E-2</v>
      </c>
      <c r="X83">
        <v>-6.7371724827418988E-2</v>
      </c>
      <c r="Y83">
        <v>0.69776738810599759</v>
      </c>
      <c r="Z83">
        <v>3.3263967304954605</v>
      </c>
      <c r="AA83">
        <v>2.5597259471087437</v>
      </c>
      <c r="AB83">
        <v>3.3466753884628169</v>
      </c>
      <c r="AC83">
        <v>2.3072043286992567</v>
      </c>
      <c r="AD83">
        <v>4.2961639713296176</v>
      </c>
      <c r="AE83">
        <v>-2.9001912437130981</v>
      </c>
      <c r="AF83">
        <v>-9.9765286488280827E-2</v>
      </c>
      <c r="AG83">
        <v>-2.1933810847012722</v>
      </c>
      <c r="AH83">
        <v>-3.0183405832421446</v>
      </c>
      <c r="AI83">
        <v>1.940849041138067</v>
      </c>
      <c r="AJ83">
        <v>-6.8786490278851762</v>
      </c>
      <c r="AK83">
        <v>-6.9779034142382947</v>
      </c>
      <c r="AL83">
        <v>1.7565895157749654</v>
      </c>
      <c r="AM83">
        <v>-1.7104161764660821</v>
      </c>
      <c r="AN83">
        <v>0.86483961162230238</v>
      </c>
      <c r="AO83">
        <v>0.22504951630758421</v>
      </c>
      <c r="AP83">
        <v>0.51724024520299572</v>
      </c>
      <c r="AQ83">
        <v>0.51359100680113234</v>
      </c>
      <c r="AR83">
        <v>1.3932150317497194</v>
      </c>
      <c r="AS83">
        <v>-4.7895176696369033</v>
      </c>
      <c r="AT83">
        <v>-0.38027249921345296</v>
      </c>
      <c r="AU83">
        <v>3.1064022255153256</v>
      </c>
      <c r="AV83">
        <v>-1</v>
      </c>
    </row>
    <row r="84" spans="1:48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0.26000000000000006</v>
      </c>
      <c r="G84">
        <v>12.629776030090472</v>
      </c>
      <c r="H84">
        <v>0.24906567635603566</v>
      </c>
      <c r="I84">
        <v>3.985419966967785E-3</v>
      </c>
      <c r="J84">
        <v>1.079630713517332E-5</v>
      </c>
      <c r="K84">
        <v>1.0414523390875121E-2</v>
      </c>
      <c r="L84">
        <v>0.80724611884419761</v>
      </c>
      <c r="M84">
        <v>1.6443211877107711E-6</v>
      </c>
      <c r="N84">
        <v>1.2526275598387658E-4</v>
      </c>
      <c r="O84">
        <v>5.5489103275577559E-2</v>
      </c>
      <c r="P84">
        <v>3.7978291307378228E-4</v>
      </c>
      <c r="Q84">
        <v>6.0553765744215317E-2</v>
      </c>
      <c r="R84">
        <v>0.19826181838400045</v>
      </c>
      <c r="S84">
        <v>2.865437459306263E-2</v>
      </c>
      <c r="T84">
        <v>4.0348084739972298E-2</v>
      </c>
      <c r="U84">
        <v>1.537895036901071E-3</v>
      </c>
      <c r="V84">
        <v>3.4217369250622732E-3</v>
      </c>
      <c r="W84">
        <v>1.9100848975556045E-3</v>
      </c>
      <c r="X84">
        <v>1.5844314342569613E-2</v>
      </c>
      <c r="Y84">
        <v>0.66220481875807558</v>
      </c>
      <c r="Z84">
        <v>0.67470308707074689</v>
      </c>
      <c r="AA84">
        <v>0.66818159393395959</v>
      </c>
      <c r="AB84">
        <v>0.67039108735034103</v>
      </c>
      <c r="AC84">
        <v>0.67470108113767147</v>
      </c>
      <c r="AD84">
        <v>0.6787692380198993</v>
      </c>
      <c r="AE84">
        <v>0.68225310413125162</v>
      </c>
      <c r="AF84">
        <v>0.68516002240270868</v>
      </c>
      <c r="AG84">
        <v>0.68993773642451639</v>
      </c>
      <c r="AH84">
        <v>0.69149050632672715</v>
      </c>
      <c r="AI84">
        <v>0.69145763252533543</v>
      </c>
      <c r="AJ84">
        <v>0.69340044945800683</v>
      </c>
      <c r="AK84">
        <v>0.69510610941269724</v>
      </c>
      <c r="AL84">
        <v>0.69543783708956497</v>
      </c>
      <c r="AM84">
        <v>0.69253021208755228</v>
      </c>
      <c r="AN84">
        <v>0.69210678576045714</v>
      </c>
      <c r="AO84">
        <v>0.68963595862238858</v>
      </c>
      <c r="AP84">
        <v>0.68921944233067156</v>
      </c>
      <c r="AQ84">
        <v>0.68819953552448865</v>
      </c>
      <c r="AR84">
        <v>0.69069048811980038</v>
      </c>
      <c r="AS84">
        <v>0.68966192555705796</v>
      </c>
      <c r="AT84">
        <v>0.70437180951299994</v>
      </c>
      <c r="AU84">
        <v>0.73033288882711311</v>
      </c>
      <c r="AV84">
        <v>-1</v>
      </c>
    </row>
    <row r="85" spans="1:48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0.27000000000000007</v>
      </c>
      <c r="I85">
        <v>0.7080446116067427</v>
      </c>
      <c r="J85">
        <v>0.678595617891811</v>
      </c>
      <c r="K85">
        <v>0.68482554732856937</v>
      </c>
      <c r="L85">
        <v>0.68040934552244492</v>
      </c>
      <c r="M85">
        <v>0.61169887562323655</v>
      </c>
      <c r="N85">
        <v>0.66677482742534322</v>
      </c>
      <c r="O85">
        <v>0.66896895502237186</v>
      </c>
      <c r="P85">
        <v>0.66373650417028762</v>
      </c>
      <c r="Q85">
        <v>0.62946859006797995</v>
      </c>
      <c r="R85">
        <v>0.69666113710083577</v>
      </c>
      <c r="S85">
        <v>0.70743796724446073</v>
      </c>
      <c r="T85">
        <v>0.62975000975008777</v>
      </c>
      <c r="U85">
        <v>0.68448953121981715</v>
      </c>
      <c r="V85">
        <v>0.67845589706335496</v>
      </c>
      <c r="W85">
        <v>0.69531679543779801</v>
      </c>
      <c r="X85">
        <v>0.36736616855893711</v>
      </c>
      <c r="Y85">
        <v>0.54401904396029255</v>
      </c>
      <c r="Z85">
        <v>0.56383991770757613</v>
      </c>
      <c r="AA85">
        <v>0.55410810562872381</v>
      </c>
      <c r="AB85">
        <v>0.55791059917443264</v>
      </c>
      <c r="AC85">
        <v>0.56528580433076292</v>
      </c>
      <c r="AD85">
        <v>0.57184213061757161</v>
      </c>
      <c r="AE85">
        <v>0.57766669032013018</v>
      </c>
      <c r="AF85">
        <v>0.58259688167960488</v>
      </c>
      <c r="AG85">
        <v>0.58966689817138862</v>
      </c>
      <c r="AH85">
        <v>0.59269430531476031</v>
      </c>
      <c r="AI85">
        <v>0.59278329964676757</v>
      </c>
      <c r="AJ85">
        <v>0.59630396330158009</v>
      </c>
      <c r="AK85">
        <v>0.59922001144099102</v>
      </c>
      <c r="AL85">
        <v>0.59873799224371682</v>
      </c>
      <c r="AM85">
        <v>0.5944267399792027</v>
      </c>
      <c r="AN85">
        <v>0.59374039973591353</v>
      </c>
      <c r="AO85">
        <v>0.58926867282828344</v>
      </c>
      <c r="AP85">
        <v>0.58823682543084321</v>
      </c>
      <c r="AQ85">
        <v>0.58637732082117255</v>
      </c>
      <c r="AR85">
        <v>0.5906428363492332</v>
      </c>
      <c r="AS85">
        <v>0.58847140217644278</v>
      </c>
      <c r="AT85">
        <v>0.61256223455567316</v>
      </c>
      <c r="AU85">
        <v>0.6555403114703513</v>
      </c>
      <c r="AV85">
        <v>-1</v>
      </c>
    </row>
    <row r="86" spans="1:48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0.27000000000000007</v>
      </c>
      <c r="G86">
        <v>12.639700514959387</v>
      </c>
      <c r="H86">
        <v>0.13510341734296649</v>
      </c>
      <c r="I86">
        <v>0.10317613828699426</v>
      </c>
      <c r="J86">
        <v>-3.2859735697672662E-5</v>
      </c>
      <c r="K86">
        <v>0.12568757105486622</v>
      </c>
      <c r="L86">
        <v>1.9923058808095873</v>
      </c>
      <c r="M86">
        <v>-3.0745699043257281E-6</v>
      </c>
      <c r="N86">
        <v>1.228544846790998E-3</v>
      </c>
      <c r="O86">
        <v>6.4711942070826534E-2</v>
      </c>
      <c r="P86">
        <v>5.4321270977674709E-4</v>
      </c>
      <c r="Q86">
        <v>0.26422828062904435</v>
      </c>
      <c r="R86">
        <v>0.12251242512547093</v>
      </c>
      <c r="S86">
        <v>-8.3208663555802531E-2</v>
      </c>
      <c r="T86">
        <v>0.28255285323809454</v>
      </c>
      <c r="U86">
        <v>-5.6375071342391787E-3</v>
      </c>
      <c r="V86">
        <v>-5.8838873756147381E-2</v>
      </c>
      <c r="W86">
        <v>5.2701678681580932E-2</v>
      </c>
      <c r="X86">
        <v>-6.8332827698757162E-2</v>
      </c>
      <c r="Y86">
        <v>0.71582256327820404</v>
      </c>
      <c r="Z86">
        <v>3.329640109065195</v>
      </c>
      <c r="AA86">
        <v>2.559426892212898</v>
      </c>
      <c r="AB86">
        <v>3.3251882888690507</v>
      </c>
      <c r="AC86">
        <v>2.3035334876614382</v>
      </c>
      <c r="AD86">
        <v>4.2621526368383051</v>
      </c>
      <c r="AE86">
        <v>-2.8713275423834128</v>
      </c>
      <c r="AF86">
        <v>-9.5253552691745944E-2</v>
      </c>
      <c r="AG86">
        <v>-2.1827073975924161</v>
      </c>
      <c r="AH86">
        <v>-2.9886918264767717</v>
      </c>
      <c r="AI86">
        <v>1.9521446773332762</v>
      </c>
      <c r="AJ86">
        <v>-6.8283669099928739</v>
      </c>
      <c r="AK86">
        <v>-6.9181811817619296</v>
      </c>
      <c r="AL86">
        <v>1.7251287517841007</v>
      </c>
      <c r="AM86">
        <v>-1.7081991416453846</v>
      </c>
      <c r="AN86">
        <v>0.84253890380153196</v>
      </c>
      <c r="AO86">
        <v>0.19953351380369044</v>
      </c>
      <c r="AP86">
        <v>0.48798733900529362</v>
      </c>
      <c r="AQ86">
        <v>0.49882251259572868</v>
      </c>
      <c r="AR86">
        <v>1.3676418343729229</v>
      </c>
      <c r="AS86">
        <v>-4.7423855259703442</v>
      </c>
      <c r="AT86">
        <v>-0.34661197029691077</v>
      </c>
      <c r="AU86">
        <v>3.1404498671976482</v>
      </c>
      <c r="AV86">
        <v>-1</v>
      </c>
    </row>
    <row r="87" spans="1:48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0.27000000000000007</v>
      </c>
      <c r="G87">
        <v>12.639700514959387</v>
      </c>
      <c r="H87">
        <v>0.24810846576671136</v>
      </c>
      <c r="I87">
        <v>3.9288913942240556E-3</v>
      </c>
      <c r="J87">
        <v>1.061887584967946E-5</v>
      </c>
      <c r="K87">
        <v>1.0293299257365053E-2</v>
      </c>
      <c r="L87">
        <v>0.79357730483444744</v>
      </c>
      <c r="M87">
        <v>1.6084482667266051E-6</v>
      </c>
      <c r="N87">
        <v>1.2403175787181552E-4</v>
      </c>
      <c r="O87">
        <v>5.4900232632579773E-2</v>
      </c>
      <c r="P87">
        <v>3.7631610557063673E-4</v>
      </c>
      <c r="Q87">
        <v>6.0100500210354103E-2</v>
      </c>
      <c r="R87">
        <v>0.19610266212055474</v>
      </c>
      <c r="S87">
        <v>2.8137980006714094E-2</v>
      </c>
      <c r="T87">
        <v>4.0045401850340327E-2</v>
      </c>
      <c r="U87">
        <v>1.5175725750904434E-3</v>
      </c>
      <c r="V87">
        <v>3.3831736346180961E-3</v>
      </c>
      <c r="W87">
        <v>1.8885447959870055E-3</v>
      </c>
      <c r="X87">
        <v>1.5589342395802714E-2</v>
      </c>
      <c r="Y87">
        <v>0.65716721767157238</v>
      </c>
      <c r="Z87">
        <v>0.66903178152874154</v>
      </c>
      <c r="AA87">
        <v>0.66323294503565655</v>
      </c>
      <c r="AB87">
        <v>0.6655047284034975</v>
      </c>
      <c r="AC87">
        <v>0.66988905033244073</v>
      </c>
      <c r="AD87">
        <v>0.67376262151126198</v>
      </c>
      <c r="AE87">
        <v>0.6771852690835013</v>
      </c>
      <c r="AF87">
        <v>0.68006890395894171</v>
      </c>
      <c r="AG87">
        <v>0.6841828971614291</v>
      </c>
      <c r="AH87">
        <v>0.6859369793690232</v>
      </c>
      <c r="AI87">
        <v>0.68598847489665993</v>
      </c>
      <c r="AJ87">
        <v>0.68802257344927409</v>
      </c>
      <c r="AK87">
        <v>0.68970280721842181</v>
      </c>
      <c r="AL87">
        <v>0.68942534913069131</v>
      </c>
      <c r="AM87">
        <v>0.68693873852383847</v>
      </c>
      <c r="AN87">
        <v>0.68654204550709363</v>
      </c>
      <c r="AO87">
        <v>0.68395183027779638</v>
      </c>
      <c r="AP87">
        <v>0.6833527460520632</v>
      </c>
      <c r="AQ87">
        <v>0.68227180098622564</v>
      </c>
      <c r="AR87">
        <v>0.68474884732755248</v>
      </c>
      <c r="AS87">
        <v>0.68348898598007279</v>
      </c>
      <c r="AT87">
        <v>0.69733899024547696</v>
      </c>
      <c r="AU87">
        <v>0.7213873807846265</v>
      </c>
      <c r="AV87">
        <v>-1</v>
      </c>
    </row>
    <row r="88" spans="1:48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0.28000000000000008</v>
      </c>
      <c r="I88">
        <v>0.68748739846442375</v>
      </c>
      <c r="J88">
        <v>0.65606077809908692</v>
      </c>
      <c r="K88">
        <v>0.66822749656568337</v>
      </c>
      <c r="L88">
        <v>0.65715309408166855</v>
      </c>
      <c r="M88">
        <v>0.58522959080675618</v>
      </c>
      <c r="N88">
        <v>0.65292045408397081</v>
      </c>
      <c r="O88">
        <v>0.65407238126461187</v>
      </c>
      <c r="P88">
        <v>0.65081636018290778</v>
      </c>
      <c r="Q88">
        <v>0.61919737172062916</v>
      </c>
      <c r="R88">
        <v>0.68074100382859903</v>
      </c>
      <c r="S88">
        <v>0.68175669884198364</v>
      </c>
      <c r="T88">
        <v>0.61945475184717147</v>
      </c>
      <c r="U88">
        <v>0.66588926781164248</v>
      </c>
      <c r="V88">
        <v>0.66250831925290732</v>
      </c>
      <c r="W88">
        <v>0.6789439452786229</v>
      </c>
      <c r="X88">
        <v>0.35558650585384716</v>
      </c>
      <c r="Y88">
        <v>0.53504032829668791</v>
      </c>
      <c r="Z88">
        <v>0.55367206731106644</v>
      </c>
      <c r="AA88">
        <v>0.5451730924567868</v>
      </c>
      <c r="AB88">
        <v>0.54903948134404335</v>
      </c>
      <c r="AC88">
        <v>0.55645715808730078</v>
      </c>
      <c r="AD88">
        <v>0.56264969080030813</v>
      </c>
      <c r="AE88">
        <v>0.56832264391997911</v>
      </c>
      <c r="AF88">
        <v>0.57316927654631367</v>
      </c>
      <c r="AG88">
        <v>0.57912573522205391</v>
      </c>
      <c r="AH88">
        <v>0.58244019327557461</v>
      </c>
      <c r="AI88">
        <v>0.5826660800786182</v>
      </c>
      <c r="AJ88">
        <v>0.58629583919703709</v>
      </c>
      <c r="AK88">
        <v>0.58914244452430642</v>
      </c>
      <c r="AL88">
        <v>0.58770261372132249</v>
      </c>
      <c r="AM88">
        <v>0.58411588932755409</v>
      </c>
      <c r="AN88">
        <v>0.58348309097124662</v>
      </c>
      <c r="AO88">
        <v>0.57887838233202171</v>
      </c>
      <c r="AP88">
        <v>0.5775729371234718</v>
      </c>
      <c r="AQ88">
        <v>0.57564308217515547</v>
      </c>
      <c r="AR88">
        <v>0.5798369316140255</v>
      </c>
      <c r="AS88">
        <v>0.57733149550733986</v>
      </c>
      <c r="AT88">
        <v>0.59973904674889078</v>
      </c>
      <c r="AU88">
        <v>0.63897930303590034</v>
      </c>
      <c r="AV88">
        <v>-1</v>
      </c>
    </row>
    <row r="89" spans="1:48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0.28000000000000008</v>
      </c>
      <c r="G89">
        <v>12.649630015662405</v>
      </c>
      <c r="H89">
        <v>0.1471607032539709</v>
      </c>
      <c r="I89">
        <v>0.10206286051238438</v>
      </c>
      <c r="J89">
        <v>-3.2936924066596419E-5</v>
      </c>
      <c r="K89">
        <v>0.12505629001819149</v>
      </c>
      <c r="L89">
        <v>1.9665363564560008</v>
      </c>
      <c r="M89">
        <v>-3.1511991822878398E-6</v>
      </c>
      <c r="N89">
        <v>1.2297526184592701E-3</v>
      </c>
      <c r="O89">
        <v>6.8720679274079863E-2</v>
      </c>
      <c r="P89">
        <v>5.2508690768271937E-4</v>
      </c>
      <c r="Q89">
        <v>0.26373126455577356</v>
      </c>
      <c r="R89">
        <v>0.11927318928599472</v>
      </c>
      <c r="S89">
        <v>-7.8353559558484873E-2</v>
      </c>
      <c r="T89">
        <v>0.27902159571149693</v>
      </c>
      <c r="U89">
        <v>-5.6068582743359213E-3</v>
      </c>
      <c r="V89">
        <v>-5.8296207558184349E-2</v>
      </c>
      <c r="W89">
        <v>5.2281836654513573E-2</v>
      </c>
      <c r="X89">
        <v>-6.9258555512313344E-2</v>
      </c>
      <c r="Y89">
        <v>0.73307150081246242</v>
      </c>
      <c r="Z89">
        <v>3.3321863470340842</v>
      </c>
      <c r="AA89">
        <v>2.558691786194037</v>
      </c>
      <c r="AB89">
        <v>3.3042626864283529</v>
      </c>
      <c r="AC89">
        <v>2.2998995522819015</v>
      </c>
      <c r="AD89">
        <v>4.2291695684217672</v>
      </c>
      <c r="AE89">
        <v>-2.8429031195014112</v>
      </c>
      <c r="AF89">
        <v>-9.0681777595298843E-2</v>
      </c>
      <c r="AG89">
        <v>-2.1715508468618885</v>
      </c>
      <c r="AH89">
        <v>-2.9592982649407404</v>
      </c>
      <c r="AI89">
        <v>1.962325475335104</v>
      </c>
      <c r="AJ89">
        <v>-6.7790377968783879</v>
      </c>
      <c r="AK89">
        <v>-6.8598358969510818</v>
      </c>
      <c r="AL89">
        <v>1.6943037121061137</v>
      </c>
      <c r="AM89">
        <v>-1.7060864233331221</v>
      </c>
      <c r="AN89">
        <v>0.82071746791121236</v>
      </c>
      <c r="AO89">
        <v>0.17492287210849514</v>
      </c>
      <c r="AP89">
        <v>0.45972148356540099</v>
      </c>
      <c r="AQ89">
        <v>0.48421582477374292</v>
      </c>
      <c r="AR89">
        <v>1.3425642249882235</v>
      </c>
      <c r="AS89">
        <v>-4.6965089063343406</v>
      </c>
      <c r="AT89">
        <v>-0.3147238401816656</v>
      </c>
      <c r="AU89">
        <v>3.17156494757235</v>
      </c>
      <c r="AV89">
        <v>-1</v>
      </c>
    </row>
    <row r="90" spans="1:48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0.28000000000000008</v>
      </c>
      <c r="G90">
        <v>12.649630015662405</v>
      </c>
      <c r="H90">
        <v>0.2471948016575479</v>
      </c>
      <c r="I90">
        <v>3.8744773209093766E-3</v>
      </c>
      <c r="J90">
        <v>1.044927345027248E-5</v>
      </c>
      <c r="K90">
        <v>1.0175782905591586E-2</v>
      </c>
      <c r="L90">
        <v>0.78050991052575724</v>
      </c>
      <c r="M90">
        <v>1.5744991618501121E-6</v>
      </c>
      <c r="N90">
        <v>1.2283283550839326E-4</v>
      </c>
      <c r="O90">
        <v>5.4328178906579754E-2</v>
      </c>
      <c r="P90">
        <v>3.7292819911577933E-4</v>
      </c>
      <c r="Q90">
        <v>5.9654971969900668E-2</v>
      </c>
      <c r="R90">
        <v>0.19400132308190862</v>
      </c>
      <c r="S90">
        <v>2.764422893564988E-2</v>
      </c>
      <c r="T90">
        <v>3.9747919202018846E-2</v>
      </c>
      <c r="U90">
        <v>1.4979872309830089E-3</v>
      </c>
      <c r="V90">
        <v>3.3458015975648702E-3</v>
      </c>
      <c r="W90">
        <v>1.8676432813394611E-3</v>
      </c>
      <c r="X90">
        <v>1.5349417234207848E-2</v>
      </c>
      <c r="Y90">
        <v>0.65223355458547139</v>
      </c>
      <c r="Z90">
        <v>0.66349275604784042</v>
      </c>
      <c r="AA90">
        <v>0.65838069039179092</v>
      </c>
      <c r="AB90">
        <v>0.66071119648098531</v>
      </c>
      <c r="AC90">
        <v>0.66515941910646237</v>
      </c>
      <c r="AD90">
        <v>0.66885029188570055</v>
      </c>
      <c r="AE90">
        <v>0.67221369909372264</v>
      </c>
      <c r="AF90">
        <v>0.6750739197587744</v>
      </c>
      <c r="AG90">
        <v>0.67857258687904332</v>
      </c>
      <c r="AH90">
        <v>0.6805116230817847</v>
      </c>
      <c r="AI90">
        <v>0.68064357113029661</v>
      </c>
      <c r="AJ90">
        <v>0.68276033798919966</v>
      </c>
      <c r="AK90">
        <v>0.68441581266357143</v>
      </c>
      <c r="AL90">
        <v>0.68357896428601206</v>
      </c>
      <c r="AM90">
        <v>0.68148984508686061</v>
      </c>
      <c r="AN90">
        <v>0.68112060113901329</v>
      </c>
      <c r="AO90">
        <v>0.6784276573701884</v>
      </c>
      <c r="AP90">
        <v>0.67766225479233011</v>
      </c>
      <c r="AQ90">
        <v>0.67652916489495207</v>
      </c>
      <c r="AR90">
        <v>0.67898912017491897</v>
      </c>
      <c r="AS90">
        <v>0.67752059911384632</v>
      </c>
      <c r="AT90">
        <v>0.69054349922904057</v>
      </c>
      <c r="AU90">
        <v>0.71277633848074728</v>
      </c>
      <c r="AV90">
        <v>-1</v>
      </c>
    </row>
    <row r="91" spans="1:48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0.29000000000000009</v>
      </c>
      <c r="I91">
        <v>0.66795886983572628</v>
      </c>
      <c r="J91">
        <v>0.63483647653611097</v>
      </c>
      <c r="K91">
        <v>0.65231553762479189</v>
      </c>
      <c r="L91">
        <v>0.63526433427881601</v>
      </c>
      <c r="M91">
        <v>0.56067303418066383</v>
      </c>
      <c r="N91">
        <v>0.63955438134374543</v>
      </c>
      <c r="O91">
        <v>0.63974742926178774</v>
      </c>
      <c r="P91">
        <v>0.63830477529135188</v>
      </c>
      <c r="Q91">
        <v>0.60918103713246219</v>
      </c>
      <c r="R91">
        <v>0.66541273033624626</v>
      </c>
      <c r="S91">
        <v>0.65761360242820988</v>
      </c>
      <c r="T91">
        <v>0.60941612841117287</v>
      </c>
      <c r="U91">
        <v>0.64818217573450343</v>
      </c>
      <c r="V91">
        <v>0.64721586134454667</v>
      </c>
      <c r="W91">
        <v>0.66322632407728244</v>
      </c>
      <c r="X91">
        <v>0.34463747966024738</v>
      </c>
      <c r="Y91">
        <v>0.52631180673370492</v>
      </c>
      <c r="Z91">
        <v>0.54382094684173066</v>
      </c>
      <c r="AA91">
        <v>0.53647640269502239</v>
      </c>
      <c r="AB91">
        <v>0.54040005114490908</v>
      </c>
      <c r="AC91">
        <v>0.54784386328161694</v>
      </c>
      <c r="AD91">
        <v>0.55369702773413698</v>
      </c>
      <c r="AE91">
        <v>0.55922436492167793</v>
      </c>
      <c r="AF91">
        <v>0.56398866845249018</v>
      </c>
      <c r="AG91">
        <v>0.56892684126716209</v>
      </c>
      <c r="AH91">
        <v>0.57249754868090941</v>
      </c>
      <c r="AI91">
        <v>0.5728519382920344</v>
      </c>
      <c r="AJ91">
        <v>0.57657526826262029</v>
      </c>
      <c r="AK91">
        <v>0.57935454033511247</v>
      </c>
      <c r="AL91">
        <v>0.57705172255852621</v>
      </c>
      <c r="AM91">
        <v>0.57413791406037107</v>
      </c>
      <c r="AN91">
        <v>0.57355821966552245</v>
      </c>
      <c r="AO91">
        <v>0.56884743222124456</v>
      </c>
      <c r="AP91">
        <v>0.56729803330766626</v>
      </c>
      <c r="AQ91">
        <v>0.56531229765462065</v>
      </c>
      <c r="AR91">
        <v>0.56943158122906812</v>
      </c>
      <c r="AS91">
        <v>0.56663328972276339</v>
      </c>
      <c r="AT91">
        <v>0.58745018520915182</v>
      </c>
      <c r="AU91">
        <v>0.62320867222245291</v>
      </c>
      <c r="AV91">
        <v>-1</v>
      </c>
    </row>
    <row r="92" spans="1:48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0.29000000000000009</v>
      </c>
      <c r="G92">
        <v>12.659560043868021</v>
      </c>
      <c r="H92">
        <v>0.15894386095193302</v>
      </c>
      <c r="I92">
        <v>0.1009830927301379</v>
      </c>
      <c r="J92">
        <v>-3.3014889753023469E-5</v>
      </c>
      <c r="K92">
        <v>0.12442980709349417</v>
      </c>
      <c r="L92">
        <v>1.9417108372546765</v>
      </c>
      <c r="M92">
        <v>-3.2241328932120653E-6</v>
      </c>
      <c r="N92">
        <v>1.2306917246705854E-3</v>
      </c>
      <c r="O92">
        <v>7.2599529116388395E-2</v>
      </c>
      <c r="P92">
        <v>5.0753778935456529E-4</v>
      </c>
      <c r="Q92">
        <v>0.26321525941551416</v>
      </c>
      <c r="R92">
        <v>0.11620718930749553</v>
      </c>
      <c r="S92">
        <v>-7.3717127902702184E-2</v>
      </c>
      <c r="T92">
        <v>0.27556490388008714</v>
      </c>
      <c r="U92">
        <v>-5.5761913640898445E-3</v>
      </c>
      <c r="V92">
        <v>-5.7767067190190126E-2</v>
      </c>
      <c r="W92">
        <v>5.1871207195354992E-2</v>
      </c>
      <c r="X92">
        <v>-7.0150630608875469E-2</v>
      </c>
      <c r="Y92">
        <v>0.74956206910507106</v>
      </c>
      <c r="Z92">
        <v>3.3340842002096465</v>
      </c>
      <c r="AA92">
        <v>2.5575530107581348</v>
      </c>
      <c r="AB92">
        <v>3.2838657981686517</v>
      </c>
      <c r="AC92">
        <v>2.2962939629259491</v>
      </c>
      <c r="AD92">
        <v>4.1971543646212215</v>
      </c>
      <c r="AE92">
        <v>-2.8149108041259447</v>
      </c>
      <c r="AF92">
        <v>-8.6063043671020842E-2</v>
      </c>
      <c r="AG92">
        <v>-2.1599689898529055</v>
      </c>
      <c r="AH92">
        <v>-2.930175959197745</v>
      </c>
      <c r="AI92">
        <v>1.9714709626615066</v>
      </c>
      <c r="AJ92">
        <v>-6.7306227750274843</v>
      </c>
      <c r="AK92">
        <v>-6.8028050293768141</v>
      </c>
      <c r="AL92">
        <v>1.6641030170506437</v>
      </c>
      <c r="AM92">
        <v>-1.7040590051407756</v>
      </c>
      <c r="AN92">
        <v>0.79936904614153437</v>
      </c>
      <c r="AO92">
        <v>0.15117686642934738</v>
      </c>
      <c r="AP92">
        <v>0.43239946497586124</v>
      </c>
      <c r="AQ92">
        <v>0.46978188351918682</v>
      </c>
      <c r="AR92">
        <v>1.3179756872559965</v>
      </c>
      <c r="AS92">
        <v>-4.6518257836403372</v>
      </c>
      <c r="AT92">
        <v>-0.28449893928102021</v>
      </c>
      <c r="AU92">
        <v>3.1999571574872316</v>
      </c>
      <c r="AV92">
        <v>-1</v>
      </c>
    </row>
    <row r="93" spans="1:48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0.29000000000000009</v>
      </c>
      <c r="G93">
        <v>12.659560043868021</v>
      </c>
      <c r="H93">
        <v>0.24632111692623576</v>
      </c>
      <c r="I93">
        <v>3.8220503371030564E-3</v>
      </c>
      <c r="J93">
        <v>1.0286929967997993E-5</v>
      </c>
      <c r="K93">
        <v>1.0061791490402936E-2</v>
      </c>
      <c r="L93">
        <v>0.76800344802057796</v>
      </c>
      <c r="M93">
        <v>1.5423215241759008E-6</v>
      </c>
      <c r="N93">
        <v>1.2166449823666863E-4</v>
      </c>
      <c r="O93">
        <v>5.377213825252436E-2</v>
      </c>
      <c r="P93">
        <v>3.696160569178569E-4</v>
      </c>
      <c r="Q93">
        <v>5.9216954983705564E-2</v>
      </c>
      <c r="R93">
        <v>0.19195528724209507</v>
      </c>
      <c r="S93">
        <v>2.7171646612311209E-2</v>
      </c>
      <c r="T93">
        <v>3.9455483126731666E-2</v>
      </c>
      <c r="U93">
        <v>1.4790962487454371E-3</v>
      </c>
      <c r="V93">
        <v>3.3095571266409402E-3</v>
      </c>
      <c r="W93">
        <v>1.8473476714620095E-3</v>
      </c>
      <c r="X93">
        <v>1.5123116517370869E-2</v>
      </c>
      <c r="Y93">
        <v>0.64739929891806713</v>
      </c>
      <c r="Z93">
        <v>0.65807991229341689</v>
      </c>
      <c r="AA93">
        <v>0.65362097494494176</v>
      </c>
      <c r="AB93">
        <v>0.65600682716200021</v>
      </c>
      <c r="AC93">
        <v>0.66050950102266937</v>
      </c>
      <c r="AD93">
        <v>0.66402856869113025</v>
      </c>
      <c r="AE93">
        <v>0.66733470475772028</v>
      </c>
      <c r="AF93">
        <v>0.67017134985156723</v>
      </c>
      <c r="AG93">
        <v>0.6730988992041208</v>
      </c>
      <c r="AH93">
        <v>0.67520785216424162</v>
      </c>
      <c r="AI93">
        <v>0.67541680469961274</v>
      </c>
      <c r="AJ93">
        <v>0.67760823181045804</v>
      </c>
      <c r="AK93">
        <v>0.67923940966338769</v>
      </c>
      <c r="AL93">
        <v>0.67788814555413746</v>
      </c>
      <c r="AM93">
        <v>0.67617448978115413</v>
      </c>
      <c r="AN93">
        <v>0.67583304433393332</v>
      </c>
      <c r="AO93">
        <v>0.67305192303535155</v>
      </c>
      <c r="AP93">
        <v>0.67213468501374485</v>
      </c>
      <c r="AQ93">
        <v>0.67095730404493625</v>
      </c>
      <c r="AR93">
        <v>0.6733974126235811</v>
      </c>
      <c r="AS93">
        <v>0.67174077550181333</v>
      </c>
      <c r="AT93">
        <v>0.68396864192292561</v>
      </c>
      <c r="AU93">
        <v>0.70447796322699741</v>
      </c>
      <c r="AV93">
        <v>-1</v>
      </c>
    </row>
    <row r="94" spans="1:48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0.3000000000000001</v>
      </c>
      <c r="I94">
        <v>0.64938587178081075</v>
      </c>
      <c r="J94">
        <v>0.61481248179465253</v>
      </c>
      <c r="K94">
        <v>0.63704957390872763</v>
      </c>
      <c r="L94">
        <v>0.61463191342318302</v>
      </c>
      <c r="M94">
        <v>0.53784290625195319</v>
      </c>
      <c r="N94">
        <v>0.62665108669276248</v>
      </c>
      <c r="O94">
        <v>0.62596241679730613</v>
      </c>
      <c r="P94">
        <v>0.62618317898887266</v>
      </c>
      <c r="Q94">
        <v>0.59941099282742982</v>
      </c>
      <c r="R94">
        <v>0.6506456200132853</v>
      </c>
      <c r="S94">
        <v>0.63488445209430922</v>
      </c>
      <c r="T94">
        <v>0.59962541263436941</v>
      </c>
      <c r="U94">
        <v>0.6313071487827866</v>
      </c>
      <c r="V94">
        <v>0.63253870842282545</v>
      </c>
      <c r="W94">
        <v>0.64812554411232237</v>
      </c>
      <c r="X94">
        <v>0.33443156218317655</v>
      </c>
      <c r="Y94">
        <v>0.51782231316124483</v>
      </c>
      <c r="Z94">
        <v>0.53427107352826697</v>
      </c>
      <c r="AA94">
        <v>0.52800813336736885</v>
      </c>
      <c r="AB94">
        <v>0.53198286592603861</v>
      </c>
      <c r="AC94">
        <v>0.53943833700525479</v>
      </c>
      <c r="AD94">
        <v>0.54497446475731925</v>
      </c>
      <c r="AE94">
        <v>0.55036196924181136</v>
      </c>
      <c r="AF94">
        <v>0.55504511293792247</v>
      </c>
      <c r="AG94">
        <v>0.559051316200327</v>
      </c>
      <c r="AH94">
        <v>0.56285037515790115</v>
      </c>
      <c r="AI94">
        <v>0.56332577143588702</v>
      </c>
      <c r="AJ94">
        <v>0.56712853368930338</v>
      </c>
      <c r="AK94">
        <v>0.56984226016416983</v>
      </c>
      <c r="AL94">
        <v>0.56676135500435731</v>
      </c>
      <c r="AM94">
        <v>0.56447277090845127</v>
      </c>
      <c r="AN94">
        <v>0.56394527992609333</v>
      </c>
      <c r="AO94">
        <v>0.55915154080790386</v>
      </c>
      <c r="AP94">
        <v>0.55738439187534283</v>
      </c>
      <c r="AQ94">
        <v>0.55535531321944487</v>
      </c>
      <c r="AR94">
        <v>0.55939779436307058</v>
      </c>
      <c r="AS94">
        <v>0.55634338066805666</v>
      </c>
      <c r="AT94">
        <v>0.57565730645158641</v>
      </c>
      <c r="AU94">
        <v>0.60817098691425009</v>
      </c>
      <c r="AV94">
        <v>-1</v>
      </c>
    </row>
    <row r="95" spans="1:48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0.3000000000000001</v>
      </c>
      <c r="G95">
        <v>12.669486574960052</v>
      </c>
      <c r="H95">
        <v>0.17045973794204083</v>
      </c>
      <c r="I95">
        <v>9.993511246155401E-2</v>
      </c>
      <c r="J95">
        <v>-3.3093196484645492E-5</v>
      </c>
      <c r="K95">
        <v>0.12380831856172438</v>
      </c>
      <c r="L95">
        <v>1.9177733503128684</v>
      </c>
      <c r="M95">
        <v>-3.2936174667035555E-6</v>
      </c>
      <c r="N95">
        <v>1.2313799508608496E-3</v>
      </c>
      <c r="O95">
        <v>7.6353118674377704E-2</v>
      </c>
      <c r="P95">
        <v>4.9053847406356488E-4</v>
      </c>
      <c r="Q95">
        <v>0.2626816115321946</v>
      </c>
      <c r="R95">
        <v>0.11330202217192399</v>
      </c>
      <c r="S95">
        <v>-6.9285845209803881E-2</v>
      </c>
      <c r="T95">
        <v>0.27218039510796604</v>
      </c>
      <c r="U95">
        <v>-5.5455266307583894E-3</v>
      </c>
      <c r="V95">
        <v>-5.7250863823417979E-2</v>
      </c>
      <c r="W95">
        <v>5.1469423377975707E-2</v>
      </c>
      <c r="X95">
        <v>-7.1010650111530349E-2</v>
      </c>
      <c r="Y95">
        <v>0.76533833473024315</v>
      </c>
      <c r="Z95">
        <v>3.3353784634437948</v>
      </c>
      <c r="AA95">
        <v>2.5560403415010882</v>
      </c>
      <c r="AB95">
        <v>3.2639676574706726</v>
      </c>
      <c r="AC95">
        <v>2.2927092950804981</v>
      </c>
      <c r="AD95">
        <v>4.1660515041890243</v>
      </c>
      <c r="AE95">
        <v>-2.7873433893187904</v>
      </c>
      <c r="AF95">
        <v>-8.1409033488651791E-2</v>
      </c>
      <c r="AG95">
        <v>-2.1480136646691661</v>
      </c>
      <c r="AH95">
        <v>-2.9013383670390587</v>
      </c>
      <c r="AI95">
        <v>1.9796541267812855</v>
      </c>
      <c r="AJ95">
        <v>-6.6830856298777155</v>
      </c>
      <c r="AK95">
        <v>-6.7470304657233182</v>
      </c>
      <c r="AL95">
        <v>1.634514830528216</v>
      </c>
      <c r="AM95">
        <v>-1.7021003604158229</v>
      </c>
      <c r="AN95">
        <v>0.77848653534303192</v>
      </c>
      <c r="AO95">
        <v>0.12825701424194819</v>
      </c>
      <c r="AP95">
        <v>0.4059803869384187</v>
      </c>
      <c r="AQ95">
        <v>0.45552957061701005</v>
      </c>
      <c r="AR95">
        <v>1.2938689202698148</v>
      </c>
      <c r="AS95">
        <v>-4.6082788626537523</v>
      </c>
      <c r="AT95">
        <v>-0.25583641448746663</v>
      </c>
      <c r="AU95">
        <v>3.2258186497166608</v>
      </c>
      <c r="AV95">
        <v>-1</v>
      </c>
    </row>
    <row r="96" spans="1:48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0.3000000000000001</v>
      </c>
      <c r="G96">
        <v>12.669486574960052</v>
      </c>
      <c r="H96">
        <v>0.24548427458799366</v>
      </c>
      <c r="I96">
        <v>3.771493490389635E-3</v>
      </c>
      <c r="J96">
        <v>1.0131332940671252E-5</v>
      </c>
      <c r="K96">
        <v>9.951154501130462E-3</v>
      </c>
      <c r="L96">
        <v>0.75602105210622395</v>
      </c>
      <c r="M96">
        <v>1.5117786584925843E-6</v>
      </c>
      <c r="N96">
        <v>1.205253583427683E-4</v>
      </c>
      <c r="O96">
        <v>5.3231360227168192E-2</v>
      </c>
      <c r="P96">
        <v>3.6637673167799555E-4</v>
      </c>
      <c r="Q96">
        <v>5.8786233862355868E-2</v>
      </c>
      <c r="R96">
        <v>0.18996219719896695</v>
      </c>
      <c r="S96">
        <v>2.6718883861907183E-2</v>
      </c>
      <c r="T96">
        <v>3.9167947282017494E-2</v>
      </c>
      <c r="U96">
        <v>1.4608601749925851E-3</v>
      </c>
      <c r="V96">
        <v>3.2743813824256712E-3</v>
      </c>
      <c r="W96">
        <v>1.8276276997095952E-3</v>
      </c>
      <c r="X96">
        <v>1.4909190944742131E-2</v>
      </c>
      <c r="Y96">
        <v>0.64266026880618488</v>
      </c>
      <c r="Z96">
        <v>0.65278760837898198</v>
      </c>
      <c r="AA96">
        <v>0.64895021004847953</v>
      </c>
      <c r="AB96">
        <v>0.65138820981765988</v>
      </c>
      <c r="AC96">
        <v>0.65593676715373039</v>
      </c>
      <c r="AD96">
        <v>0.65929403718407553</v>
      </c>
      <c r="AE96">
        <v>0.66254484476926789</v>
      </c>
      <c r="AF96">
        <v>0.66535773905023632</v>
      </c>
      <c r="AG96">
        <v>0.66775463049032102</v>
      </c>
      <c r="AH96">
        <v>0.67001966763177212</v>
      </c>
      <c r="AI96">
        <v>0.67030256486367634</v>
      </c>
      <c r="AJ96">
        <v>0.67256121703774119</v>
      </c>
      <c r="AK96">
        <v>0.67416840917755283</v>
      </c>
      <c r="AL96">
        <v>0.67234346205583462</v>
      </c>
      <c r="AM96">
        <v>0.67098462643807955</v>
      </c>
      <c r="AN96">
        <v>0.67067104083739904</v>
      </c>
      <c r="AO96">
        <v>0.66781448407137245</v>
      </c>
      <c r="AP96">
        <v>0.66675836469670202</v>
      </c>
      <c r="AQ96">
        <v>0.66554363865022337</v>
      </c>
      <c r="AR96">
        <v>0.66796152255424512</v>
      </c>
      <c r="AS96">
        <v>0.66613543074620873</v>
      </c>
      <c r="AT96">
        <v>0.67759950765986954</v>
      </c>
      <c r="AU96">
        <v>0.69647241510314928</v>
      </c>
      <c r="AV96">
        <v>-1</v>
      </c>
    </row>
    <row r="97" spans="1:48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0.31000000000000011</v>
      </c>
      <c r="I97">
        <v>0.63170195183788447</v>
      </c>
      <c r="J97">
        <v>0.59589068492965958</v>
      </c>
      <c r="K97">
        <v>0.62239252149965307</v>
      </c>
      <c r="L97">
        <v>0.59515606968539214</v>
      </c>
      <c r="M97">
        <v>0.51657534997457866</v>
      </c>
      <c r="N97">
        <v>0.61418686741560757</v>
      </c>
      <c r="O97">
        <v>0.61268795405304788</v>
      </c>
      <c r="P97">
        <v>0.6144341406112257</v>
      </c>
      <c r="Q97">
        <v>0.58987902021495808</v>
      </c>
      <c r="R97">
        <v>0.63641104636549117</v>
      </c>
      <c r="S97">
        <v>0.61345747212275892</v>
      </c>
      <c r="T97">
        <v>0.59007426354736014</v>
      </c>
      <c r="U97">
        <v>0.61520841614817334</v>
      </c>
      <c r="V97">
        <v>0.61844027941484658</v>
      </c>
      <c r="W97">
        <v>0.6336062299738795</v>
      </c>
      <c r="X97">
        <v>0.32489294580927824</v>
      </c>
      <c r="Y97">
        <v>0.50956145993030155</v>
      </c>
      <c r="Z97">
        <v>0.52500807707680308</v>
      </c>
      <c r="AA97">
        <v>0.51975900416349685</v>
      </c>
      <c r="AB97">
        <v>0.52377907132417534</v>
      </c>
      <c r="AC97">
        <v>0.53123338228765771</v>
      </c>
      <c r="AD97">
        <v>0.53647293660968021</v>
      </c>
      <c r="AE97">
        <v>0.54172617122490563</v>
      </c>
      <c r="AF97">
        <v>0.5463292868470162</v>
      </c>
      <c r="AG97">
        <v>0.54948186060206816</v>
      </c>
      <c r="AH97">
        <v>0.55348398651143971</v>
      </c>
      <c r="AI97">
        <v>0.55407364265375714</v>
      </c>
      <c r="AJ97">
        <v>0.55794297734065468</v>
      </c>
      <c r="AK97">
        <v>0.56059270617498169</v>
      </c>
      <c r="AL97">
        <v>0.55680991378061062</v>
      </c>
      <c r="AM97">
        <v>0.55510243912992219</v>
      </c>
      <c r="AN97">
        <v>0.55462590805763201</v>
      </c>
      <c r="AO97">
        <v>0.549769130580954</v>
      </c>
      <c r="AP97">
        <v>0.54780747020228049</v>
      </c>
      <c r="AQ97">
        <v>0.54574591976092079</v>
      </c>
      <c r="AR97">
        <v>0.54970993130925061</v>
      </c>
      <c r="AS97">
        <v>0.54643222398267244</v>
      </c>
      <c r="AT97">
        <v>0.56432610642975811</v>
      </c>
      <c r="AU97">
        <v>0.59381435678134797</v>
      </c>
      <c r="AV97">
        <v>-1</v>
      </c>
    </row>
    <row r="98" spans="1:48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0.31000000000000011</v>
      </c>
      <c r="G98">
        <v>12.679405994305501</v>
      </c>
      <c r="H98">
        <v>0.18171502527250838</v>
      </c>
      <c r="I98">
        <v>9.8917321484476142E-2</v>
      </c>
      <c r="J98">
        <v>-3.3171472004921562E-5</v>
      </c>
      <c r="K98">
        <v>0.12319198251030723</v>
      </c>
      <c r="L98">
        <v>1.8946718725155522</v>
      </c>
      <c r="M98">
        <v>-3.3598770750876973E-6</v>
      </c>
      <c r="N98">
        <v>1.2318337655380749E-3</v>
      </c>
      <c r="O98">
        <v>7.9985896564913131E-2</v>
      </c>
      <c r="P98">
        <v>4.7406379390169204E-4</v>
      </c>
      <c r="Q98">
        <v>0.26213157686477373</v>
      </c>
      <c r="R98">
        <v>0.11054639769747854</v>
      </c>
      <c r="S98">
        <v>-6.5047266277213023E-2</v>
      </c>
      <c r="T98">
        <v>0.26886579689363216</v>
      </c>
      <c r="U98">
        <v>-5.5148830694198778E-3</v>
      </c>
      <c r="V98">
        <v>-5.6747045502473385E-2</v>
      </c>
      <c r="W98">
        <v>5.1076139892516095E-2</v>
      </c>
      <c r="X98">
        <v>-7.1840098663913179E-2</v>
      </c>
      <c r="Y98">
        <v>0.78044093865590347</v>
      </c>
      <c r="Z98">
        <v>3.3361103592506209</v>
      </c>
      <c r="AA98">
        <v>2.5541811929177576</v>
      </c>
      <c r="AB98">
        <v>3.2445408129871098</v>
      </c>
      <c r="AC98">
        <v>2.2891391205711811</v>
      </c>
      <c r="AD98">
        <v>4.1358098651974746</v>
      </c>
      <c r="AE98">
        <v>-2.7601936574171857</v>
      </c>
      <c r="AF98">
        <v>-7.6730180297147899E-2</v>
      </c>
      <c r="AG98">
        <v>-2.1357316105788229</v>
      </c>
      <c r="AH98">
        <v>-2.8727966688402624</v>
      </c>
      <c r="AI98">
        <v>1.9869420492671808</v>
      </c>
      <c r="AJ98">
        <v>-6.6363925936594388</v>
      </c>
      <c r="AK98">
        <v>-6.6924580956080426</v>
      </c>
      <c r="AL98">
        <v>1.6055269987362168</v>
      </c>
      <c r="AM98">
        <v>-1.7001961245922894</v>
      </c>
      <c r="AN98">
        <v>0.75806217369926265</v>
      </c>
      <c r="AO98">
        <v>0.10612694445566621</v>
      </c>
      <c r="AP98">
        <v>0.38042554089164571</v>
      </c>
      <c r="AQ98">
        <v>0.4414660080083419</v>
      </c>
      <c r="AR98">
        <v>1.270236019842744</v>
      </c>
      <c r="AS98">
        <v>-4.5658150863737239</v>
      </c>
      <c r="AT98">
        <v>-0.22864295509682184</v>
      </c>
      <c r="AU98">
        <v>3.2493257848217127</v>
      </c>
      <c r="AV98">
        <v>-1</v>
      </c>
    </row>
    <row r="99" spans="1:48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0.31000000000000011</v>
      </c>
      <c r="G99">
        <v>12.679405994305501</v>
      </c>
      <c r="H99">
        <v>0.2446815023966904</v>
      </c>
      <c r="I99">
        <v>3.7226992044765866E-3</v>
      </c>
      <c r="J99">
        <v>9.9820201084814273E-6</v>
      </c>
      <c r="K99">
        <v>9.8437126962911663E-3</v>
      </c>
      <c r="L99">
        <v>0.74452907435299853</v>
      </c>
      <c r="M99">
        <v>1.48274756503158E-6</v>
      </c>
      <c r="N99">
        <v>1.1941412160663192E-4</v>
      </c>
      <c r="O99">
        <v>5.2705143240479653E-2</v>
      </c>
      <c r="P99">
        <v>3.6320744960924073E-4</v>
      </c>
      <c r="Q99">
        <v>5.8362603074456891E-2</v>
      </c>
      <c r="R99">
        <v>0.1880198388148254</v>
      </c>
      <c r="S99">
        <v>2.6284703916096962E-2</v>
      </c>
      <c r="T99">
        <v>3.8885172102455776E-2</v>
      </c>
      <c r="U99">
        <v>1.443242544561541E-3</v>
      </c>
      <c r="V99">
        <v>3.2402199001286751E-3</v>
      </c>
      <c r="W99">
        <v>1.8084552821986098E-3</v>
      </c>
      <c r="X99">
        <v>1.4706539087645357E-2</v>
      </c>
      <c r="Y99">
        <v>0.63801259213416384</v>
      </c>
      <c r="Z99">
        <v>0.64761061118506924</v>
      </c>
      <c r="AA99">
        <v>0.64436504700604058</v>
      </c>
      <c r="AB99">
        <v>0.64685216236929066</v>
      </c>
      <c r="AC99">
        <v>0.65143883124897073</v>
      </c>
      <c r="AD99">
        <v>0.65464351895269901</v>
      </c>
      <c r="AE99">
        <v>0.65784090126214978</v>
      </c>
      <c r="AF99">
        <v>0.66062986781046606</v>
      </c>
      <c r="AG99">
        <v>0.66253319658730436</v>
      </c>
      <c r="AH99">
        <v>0.66494158426107175</v>
      </c>
      <c r="AI99">
        <v>0.66529568892063895</v>
      </c>
      <c r="AJ99">
        <v>0.66761467040261147</v>
      </c>
      <c r="AK99">
        <v>0.66919807820435862</v>
      </c>
      <c r="AL99">
        <v>0.66693643416380088</v>
      </c>
      <c r="AM99">
        <v>0.6659130585094033</v>
      </c>
      <c r="AN99">
        <v>0.66562716857829074</v>
      </c>
      <c r="AO99">
        <v>0.66270636065501121</v>
      </c>
      <c r="AP99">
        <v>0.66152298524743469</v>
      </c>
      <c r="AQ99">
        <v>0.66027706532996944</v>
      </c>
      <c r="AR99">
        <v>0.66267067950459801</v>
      </c>
      <c r="AS99">
        <v>0.66069210147158575</v>
      </c>
      <c r="AT99">
        <v>0.67142272222490218</v>
      </c>
      <c r="AU99">
        <v>0.68874159236520927</v>
      </c>
      <c r="AV99">
        <v>-1</v>
      </c>
    </row>
    <row r="100" spans="1:48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0.32000000000000012</v>
      </c>
      <c r="I100">
        <v>0.61484661163676935</v>
      </c>
      <c r="J100">
        <v>0.57798346590286598</v>
      </c>
      <c r="K100">
        <v>0.60831003262727945</v>
      </c>
      <c r="L100">
        <v>0.57674702884270412</v>
      </c>
      <c r="M100">
        <v>0.49672576186471901</v>
      </c>
      <c r="N100">
        <v>0.60213967446456262</v>
      </c>
      <c r="O100">
        <v>0.59989673945148114</v>
      </c>
      <c r="P100">
        <v>0.60304127851584322</v>
      </c>
      <c r="Q100">
        <v>0.58057725462958332</v>
      </c>
      <c r="R100">
        <v>0.62268227721290037</v>
      </c>
      <c r="S100">
        <v>0.59323185652994703</v>
      </c>
      <c r="T100">
        <v>0.58075470403535556</v>
      </c>
      <c r="U100">
        <v>0.59983498255935341</v>
      </c>
      <c r="V100">
        <v>0.60488689942148621</v>
      </c>
      <c r="W100">
        <v>0.61963572118137256</v>
      </c>
      <c r="X100">
        <v>0.31595568170810129</v>
      </c>
      <c r="Y100">
        <v>0.50151955902404988</v>
      </c>
      <c r="Z100">
        <v>0.51601859037840558</v>
      </c>
      <c r="AA100">
        <v>0.51172030184074924</v>
      </c>
      <c r="AB100">
        <v>0.51578034884873281</v>
      </c>
      <c r="AC100">
        <v>0.52322215903459302</v>
      </c>
      <c r="AD100">
        <v>0.52818393080854964</v>
      </c>
      <c r="AE100">
        <v>0.53330823135492467</v>
      </c>
      <c r="AF100">
        <v>0.53783242942274279</v>
      </c>
      <c r="AG100">
        <v>0.54020259270157589</v>
      </c>
      <c r="AH100">
        <v>0.54438485483885779</v>
      </c>
      <c r="AI100">
        <v>0.54508265585081395</v>
      </c>
      <c r="AJ100">
        <v>0.54900687971501627</v>
      </c>
      <c r="AK100">
        <v>0.5515939817872435</v>
      </c>
      <c r="AL100">
        <v>0.54717784977603579</v>
      </c>
      <c r="AM100">
        <v>0.54601063700754826</v>
      </c>
      <c r="AN100">
        <v>0.54558357323728934</v>
      </c>
      <c r="AO100">
        <v>0.54068092570845694</v>
      </c>
      <c r="AP100">
        <v>0.53854542579479614</v>
      </c>
      <c r="AQ100">
        <v>0.53646083339815043</v>
      </c>
      <c r="AR100">
        <v>0.5403451971865354</v>
      </c>
      <c r="AS100">
        <v>0.53687356355705063</v>
      </c>
      <c r="AT100">
        <v>0.55342576746859262</v>
      </c>
      <c r="AU100">
        <v>0.58009177543980761</v>
      </c>
      <c r="AV100">
        <v>-1</v>
      </c>
    </row>
    <row r="101" spans="1:48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0.32000000000000012</v>
      </c>
      <c r="G101">
        <v>12.689315050781969</v>
      </c>
      <c r="H101">
        <v>0.192716256379977</v>
      </c>
      <c r="I101">
        <v>9.7928234381858992E-2</v>
      </c>
      <c r="J101">
        <v>-3.3249399100334926E-5</v>
      </c>
      <c r="K101">
        <v>0.12258092413527699</v>
      </c>
      <c r="L101">
        <v>1.8723580367815176</v>
      </c>
      <c r="M101">
        <v>-3.4231161601322808E-6</v>
      </c>
      <c r="N101">
        <v>1.2320684356275839E-3</v>
      </c>
      <c r="O101">
        <v>8.3502138298039569E-2</v>
      </c>
      <c r="P101">
        <v>4.5809015515589201E-4</v>
      </c>
      <c r="Q101">
        <v>0.26156632807462149</v>
      </c>
      <c r="R101">
        <v>0.10793001911298346</v>
      </c>
      <c r="S101">
        <v>-6.0989919432269911E-2</v>
      </c>
      <c r="T101">
        <v>0.26561893968707662</v>
      </c>
      <c r="U101">
        <v>-5.4842784547304213E-3</v>
      </c>
      <c r="V101">
        <v>-5.625509413860906E-2</v>
      </c>
      <c r="W101">
        <v>5.0691031363756169E-2</v>
      </c>
      <c r="X101">
        <v>-7.2640359494280174E-2</v>
      </c>
      <c r="Y101">
        <v>0.79490742820185145</v>
      </c>
      <c r="Z101">
        <v>3.3363178813650074</v>
      </c>
      <c r="AA101">
        <v>2.5520008366110103</v>
      </c>
      <c r="AB101">
        <v>3.2255600650405722</v>
      </c>
      <c r="AC101">
        <v>2.285577886400413</v>
      </c>
      <c r="AD101">
        <v>4.1063822991476169</v>
      </c>
      <c r="AE101">
        <v>-2.733454401492033</v>
      </c>
      <c r="AF101">
        <v>-7.2035800890434848E-2</v>
      </c>
      <c r="AG101">
        <v>-2.1231650124772168</v>
      </c>
      <c r="AH101">
        <v>-2.8445600506842572</v>
      </c>
      <c r="AI101">
        <v>1.9933964686587227</v>
      </c>
      <c r="AJ101">
        <v>-6.5905121213922824</v>
      </c>
      <c r="AK101">
        <v>-6.6390374447836908</v>
      </c>
      <c r="AL101">
        <v>1.5771271637180582</v>
      </c>
      <c r="AM101">
        <v>-1.6983338144821329</v>
      </c>
      <c r="AN101">
        <v>0.73808769509920202</v>
      </c>
      <c r="AO101">
        <v>8.475227136704773E-2</v>
      </c>
      <c r="AP101">
        <v>0.35569828010690602</v>
      </c>
      <c r="AQ101">
        <v>0.42759681081283279</v>
      </c>
      <c r="AR101">
        <v>1.2470686270509055</v>
      </c>
      <c r="AS101">
        <v>-4.524385207274344</v>
      </c>
      <c r="AT101">
        <v>-0.20283210500001314</v>
      </c>
      <c r="AU101">
        <v>3.2706406733691584</v>
      </c>
      <c r="AV101">
        <v>-1</v>
      </c>
    </row>
    <row r="102" spans="1:48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0.32000000000000012</v>
      </c>
      <c r="G102">
        <v>12.689315050781969</v>
      </c>
      <c r="H102">
        <v>0.24391033910402343</v>
      </c>
      <c r="I102">
        <v>3.6755683324665275E-3</v>
      </c>
      <c r="J102">
        <v>9.8385732110562655E-6</v>
      </c>
      <c r="K102">
        <v>9.7393171519835793E-3</v>
      </c>
      <c r="L102">
        <v>0.7334967321631698</v>
      </c>
      <c r="M102">
        <v>1.4551172678668255E-6</v>
      </c>
      <c r="N102">
        <v>1.1832957892455979E-4</v>
      </c>
      <c r="O102">
        <v>5.219283048353035E-2</v>
      </c>
      <c r="P102">
        <v>3.6010559621192293E-4</v>
      </c>
      <c r="Q102">
        <v>5.7945866240259332E-2</v>
      </c>
      <c r="R102">
        <v>0.18612612936950743</v>
      </c>
      <c r="S102">
        <v>2.5867970872310575E-2</v>
      </c>
      <c r="T102">
        <v>3.8607024310471312E-2</v>
      </c>
      <c r="U102">
        <v>1.426209601590959E-3</v>
      </c>
      <c r="V102">
        <v>3.2070221720818847E-3</v>
      </c>
      <c r="W102">
        <v>1.7898043125058392E-3</v>
      </c>
      <c r="X102">
        <v>1.4514186438660504E-2</v>
      </c>
      <c r="Y102">
        <v>0.63345267309924136</v>
      </c>
      <c r="Z102">
        <v>0.64254405496040534</v>
      </c>
      <c r="AA102">
        <v>0.63986235393993829</v>
      </c>
      <c r="AB102">
        <v>0.64239570918905864</v>
      </c>
      <c r="AC102">
        <v>0.64701343682279155</v>
      </c>
      <c r="AD102">
        <v>0.65007404678106395</v>
      </c>
      <c r="AE102">
        <v>0.65321985831774598</v>
      </c>
      <c r="AF102">
        <v>0.65598472734508606</v>
      </c>
      <c r="AG102">
        <v>0.65742856156445462</v>
      </c>
      <c r="AH102">
        <v>0.65996856911919288</v>
      </c>
      <c r="AI102">
        <v>0.66039141267207213</v>
      </c>
      <c r="AJ102">
        <v>0.66276433366563425</v>
      </c>
      <c r="AK102">
        <v>0.66432408073183724</v>
      </c>
      <c r="AL102">
        <v>0.66165940477438479</v>
      </c>
      <c r="AM102">
        <v>0.66095331844208882</v>
      </c>
      <c r="AN102">
        <v>0.66069478462148468</v>
      </c>
      <c r="AO102">
        <v>0.65771956368324402</v>
      </c>
      <c r="AP102">
        <v>0.65641939788297621</v>
      </c>
      <c r="AQ102">
        <v>0.65514773763669909</v>
      </c>
      <c r="AR102">
        <v>0.65751533093232128</v>
      </c>
      <c r="AS102">
        <v>0.65539971059036684</v>
      </c>
      <c r="AT102">
        <v>0.66542624170019138</v>
      </c>
      <c r="AU102">
        <v>0.68126894064423293</v>
      </c>
      <c r="AV102">
        <v>-1</v>
      </c>
    </row>
    <row r="103" spans="1:48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0.33000000000000013</v>
      </c>
      <c r="I103">
        <v>0.598764657412446</v>
      </c>
      <c r="J103">
        <v>0.56101231807106955</v>
      </c>
      <c r="K103">
        <v>0.5947702492308391</v>
      </c>
      <c r="L103">
        <v>0.55932380281396743</v>
      </c>
      <c r="M103">
        <v>0.47816612144770748</v>
      </c>
      <c r="N103">
        <v>0.59048896480104518</v>
      </c>
      <c r="O103">
        <v>0.58756337709717377</v>
      </c>
      <c r="P103">
        <v>0.591989178362477</v>
      </c>
      <c r="Q103">
        <v>0.57149816589874314</v>
      </c>
      <c r="R103">
        <v>0.60943431743621945</v>
      </c>
      <c r="S103">
        <v>0.57411649155606626</v>
      </c>
      <c r="T103">
        <v>0.57165910050045776</v>
      </c>
      <c r="U103">
        <v>0.58514013650071528</v>
      </c>
      <c r="V103">
        <v>0.59184751154689808</v>
      </c>
      <c r="W103">
        <v>0.60618381009287536</v>
      </c>
      <c r="X103">
        <v>0.30756215651301777</v>
      </c>
      <c r="Y103">
        <v>0.49368755372258899</v>
      </c>
      <c r="Z103">
        <v>0.50729015388034782</v>
      </c>
      <c r="AA103">
        <v>0.50388383109422386</v>
      </c>
      <c r="AB103">
        <v>0.50797886952673776</v>
      </c>
      <c r="AC103">
        <v>0.51539815812680756</v>
      </c>
      <c r="AD103">
        <v>0.52009943676247672</v>
      </c>
      <c r="AE103">
        <v>0.52509991006578338</v>
      </c>
      <c r="AF103">
        <v>0.52954629116891494</v>
      </c>
      <c r="AG103">
        <v>0.53119889109176521</v>
      </c>
      <c r="AH103">
        <v>0.53554048095206519</v>
      </c>
      <c r="AI103">
        <v>0.53634084750998334</v>
      </c>
      <c r="AJ103">
        <v>0.54030935769331834</v>
      </c>
      <c r="AK103">
        <v>0.54283507439570311</v>
      </c>
      <c r="AL103">
        <v>0.53784739625735667</v>
      </c>
      <c r="AM103">
        <v>0.537182586900534</v>
      </c>
      <c r="AN103">
        <v>0.53680332231862415</v>
      </c>
      <c r="AO103">
        <v>0.53186962089341439</v>
      </c>
      <c r="AP103">
        <v>0.52957872244749871</v>
      </c>
      <c r="AQ103">
        <v>0.5274792681574576</v>
      </c>
      <c r="AR103">
        <v>0.53128322589710464</v>
      </c>
      <c r="AS103">
        <v>0.52764395953055154</v>
      </c>
      <c r="AT103">
        <v>0.54292849657128617</v>
      </c>
      <c r="AU103">
        <v>0.5669605546974551</v>
      </c>
      <c r="AV103">
        <v>-1</v>
      </c>
    </row>
    <row r="104" spans="1:48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0.33000000000000013</v>
      </c>
      <c r="G104">
        <v>12.699210816449401</v>
      </c>
      <c r="H104">
        <v>0.2034698065775043</v>
      </c>
      <c r="I104">
        <v>9.6966468367662567E-2</v>
      </c>
      <c r="J104">
        <v>-3.3326707971677816E-5</v>
      </c>
      <c r="K104">
        <v>0.12197524029801428</v>
      </c>
      <c r="L104">
        <v>1.8507868576171553</v>
      </c>
      <c r="M104">
        <v>-3.4835216172398871E-6</v>
      </c>
      <c r="N104">
        <v>1.2320981299957044E-3</v>
      </c>
      <c r="O104">
        <v>8.6905951895410199E-2</v>
      </c>
      <c r="P104">
        <v>4.4259541316149758E-4</v>
      </c>
      <c r="Q104">
        <v>0.2609869609377678</v>
      </c>
      <c r="R104">
        <v>0.10544347849074644</v>
      </c>
      <c r="S104">
        <v>-5.7103213775443272E-2</v>
      </c>
      <c r="T104">
        <v>0.26243775034555988</v>
      </c>
      <c r="U104">
        <v>-5.4537293662728845E-3</v>
      </c>
      <c r="V104">
        <v>-5.577452280301539E-2</v>
      </c>
      <c r="W104">
        <v>5.0313790830703926E-2</v>
      </c>
      <c r="X104">
        <v>-7.3412724072793548E-2</v>
      </c>
      <c r="Y104">
        <v>0.80877255074476462</v>
      </c>
      <c r="Z104">
        <v>3.3360360992614058</v>
      </c>
      <c r="AA104">
        <v>2.5495225960641834</v>
      </c>
      <c r="AB104">
        <v>3.207002234242351</v>
      </c>
      <c r="AC104">
        <v>2.2820208088177463</v>
      </c>
      <c r="AD104">
        <v>4.0777252529826651</v>
      </c>
      <c r="AE104">
        <v>-2.7071184435486342</v>
      </c>
      <c r="AF104">
        <v>-6.7334213065023726E-2</v>
      </c>
      <c r="AG104">
        <v>-2.1103519798618917</v>
      </c>
      <c r="AH104">
        <v>-2.8166359512054435</v>
      </c>
      <c r="AI104">
        <v>1.9990742811421931</v>
      </c>
      <c r="AJ104">
        <v>-6.5454146914643152</v>
      </c>
      <c r="AK104">
        <v>-6.5867213493872105</v>
      </c>
      <c r="AL104">
        <v>1.5493028563075648</v>
      </c>
      <c r="AM104">
        <v>-1.6965025870469015</v>
      </c>
      <c r="AN104">
        <v>0.71855445692750841</v>
      </c>
      <c r="AO104">
        <v>6.4100474283142181E-2</v>
      </c>
      <c r="AP104">
        <v>0.33176389881540941</v>
      </c>
      <c r="AQ104">
        <v>0.41392630246988821</v>
      </c>
      <c r="AR104">
        <v>1.2243580501069391</v>
      </c>
      <c r="AS104">
        <v>-4.4839434132369504</v>
      </c>
      <c r="AT104">
        <v>-0.17832364983191851</v>
      </c>
      <c r="AU104">
        <v>3.2899125418454589</v>
      </c>
      <c r="AV104">
        <v>-1</v>
      </c>
    </row>
    <row r="105" spans="1:48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0.33000000000000013</v>
      </c>
      <c r="G105">
        <v>12.699210816449401</v>
      </c>
      <c r="H105">
        <v>0.24316859001819191</v>
      </c>
      <c r="I105">
        <v>3.6300093251867781E-3</v>
      </c>
      <c r="J105">
        <v>9.7006126959512662E-6</v>
      </c>
      <c r="K105">
        <v>9.6378284093590148E-3</v>
      </c>
      <c r="L105">
        <v>0.72289580401347775</v>
      </c>
      <c r="M105">
        <v>1.4287873821801454E-6</v>
      </c>
      <c r="N105">
        <v>1.1727059886027984E-4</v>
      </c>
      <c r="O105">
        <v>5.1693806273082898E-2</v>
      </c>
      <c r="P105">
        <v>3.5706870356749305E-4</v>
      </c>
      <c r="Q105">
        <v>5.7535835498783196E-2</v>
      </c>
      <c r="R105">
        <v>0.18427910700744773</v>
      </c>
      <c r="S105">
        <v>2.5467639560649409E-2</v>
      </c>
      <c r="T105">
        <v>3.8333376478338795E-2</v>
      </c>
      <c r="U105">
        <v>1.4097300513454998E-3</v>
      </c>
      <c r="V105">
        <v>3.1747412783160013E-3</v>
      </c>
      <c r="W105">
        <v>1.7716504800044399E-3</v>
      </c>
      <c r="X105">
        <v>1.4331267883077561E-2</v>
      </c>
      <c r="Y105">
        <v>0.62897716338063647</v>
      </c>
      <c r="Z105">
        <v>0.63758340522201629</v>
      </c>
      <c r="AA105">
        <v>0.63543919549216799</v>
      </c>
      <c r="AB105">
        <v>0.63801606168655911</v>
      </c>
      <c r="AC105">
        <v>0.64265844585797716</v>
      </c>
      <c r="AD105">
        <v>0.64558284302158409</v>
      </c>
      <c r="AE105">
        <v>0.64867888315162836</v>
      </c>
      <c r="AF105">
        <v>0.6514194982300302</v>
      </c>
      <c r="AG105">
        <v>0.65243517639584081</v>
      </c>
      <c r="AH105">
        <v>0.65509598919973344</v>
      </c>
      <c r="AI105">
        <v>0.65558532771721423</v>
      </c>
      <c r="AJ105">
        <v>0.65800627154831703</v>
      </c>
      <c r="AK105">
        <v>0.65954242830751464</v>
      </c>
      <c r="AL105">
        <v>0.65650543165313924</v>
      </c>
      <c r="AM105">
        <v>0.6560995675459137</v>
      </c>
      <c r="AN105">
        <v>0.65586791515175924</v>
      </c>
      <c r="AO105">
        <v>0.65284695216590893</v>
      </c>
      <c r="AP105">
        <v>0.65143944553597943</v>
      </c>
      <c r="AQ105">
        <v>0.6501468846150853</v>
      </c>
      <c r="AR105">
        <v>0.65248696566986619</v>
      </c>
      <c r="AS105">
        <v>0.65024837223098608</v>
      </c>
      <c r="AT105">
        <v>0.65959917964935422</v>
      </c>
      <c r="AU105">
        <v>0.67403928723175754</v>
      </c>
      <c r="AV105">
        <v>-1</v>
      </c>
    </row>
    <row r="106" spans="1:48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0.34000000000000014</v>
      </c>
      <c r="I106">
        <v>0.58340563372238907</v>
      </c>
      <c r="J106">
        <v>0.54490668438540768</v>
      </c>
      <c r="K106">
        <v>0.58174358280604088</v>
      </c>
      <c r="L106">
        <v>0.54281315679629483</v>
      </c>
      <c r="M106">
        <v>0.46078274471288427</v>
      </c>
      <c r="N106">
        <v>0.57921556979962108</v>
      </c>
      <c r="O106">
        <v>0.57566421316311689</v>
      </c>
      <c r="P106">
        <v>0.58126331938132192</v>
      </c>
      <c r="Q106">
        <v>0.56263454029084381</v>
      </c>
      <c r="R106">
        <v>0.59664376786045514</v>
      </c>
      <c r="S106">
        <v>0.55602884966813071</v>
      </c>
      <c r="T106">
        <v>0.56278014400414145</v>
      </c>
      <c r="U106">
        <v>0.5710810171459999</v>
      </c>
      <c r="V106">
        <v>0.57929342274297579</v>
      </c>
      <c r="W106">
        <v>0.59322251023250816</v>
      </c>
      <c r="X106">
        <v>0.2996618384726395</v>
      </c>
      <c r="Y106">
        <v>0.48605695906425944</v>
      </c>
      <c r="Z106">
        <v>0.49881113156697843</v>
      </c>
      <c r="AA106">
        <v>0.49624187098146472</v>
      </c>
      <c r="AB106">
        <v>0.50036725276780591</v>
      </c>
      <c r="AC106">
        <v>0.50775517822136551</v>
      </c>
      <c r="AD106">
        <v>0.51221190134928329</v>
      </c>
      <c r="AE106">
        <v>0.51709342677059733</v>
      </c>
      <c r="AF106">
        <v>0.52146308918887274</v>
      </c>
      <c r="AG106">
        <v>0.52245725896762463</v>
      </c>
      <c r="AH106">
        <v>0.52693928323142591</v>
      </c>
      <c r="AI106">
        <v>0.52783709278453528</v>
      </c>
      <c r="AJ106">
        <v>0.53184027690371516</v>
      </c>
      <c r="AK106">
        <v>0.53430575617627862</v>
      </c>
      <c r="AL106">
        <v>0.52880234556520411</v>
      </c>
      <c r="AM106">
        <v>0.52860481930793046</v>
      </c>
      <c r="AN106">
        <v>0.52827156796375707</v>
      </c>
      <c r="AO106">
        <v>0.52331960726410742</v>
      </c>
      <c r="AP106">
        <v>0.52088980468551216</v>
      </c>
      <c r="AQ106">
        <v>0.51878258250235842</v>
      </c>
      <c r="AR106">
        <v>0.52250573619387874</v>
      </c>
      <c r="AS106">
        <v>0.51872239624039329</v>
      </c>
      <c r="AT106">
        <v>0.53280913767588867</v>
      </c>
      <c r="AU106">
        <v>0.55438183606631464</v>
      </c>
      <c r="AV106">
        <v>-1</v>
      </c>
    </row>
    <row r="107" spans="1:48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0.34000000000000014</v>
      </c>
      <c r="G107">
        <v>12.709090651441095</v>
      </c>
      <c r="H107">
        <v>0.21398189315336491</v>
      </c>
      <c r="I107">
        <v>9.6030734223581188E-2</v>
      </c>
      <c r="J107">
        <v>-3.3403169729466611E-5</v>
      </c>
      <c r="K107">
        <v>0.12137500344818687</v>
      </c>
      <c r="L107">
        <v>1.8299164757598911</v>
      </c>
      <c r="M107">
        <v>-3.5412646906591186E-6</v>
      </c>
      <c r="N107">
        <v>1.2319360125421807E-3</v>
      </c>
      <c r="O107">
        <v>9.0201283666835386E-2</v>
      </c>
      <c r="P107">
        <v>4.2755875912574932E-4</v>
      </c>
      <c r="Q107">
        <v>0.26039450017310778</v>
      </c>
      <c r="R107">
        <v>0.10307816493971998</v>
      </c>
      <c r="S107">
        <v>-5.3377356774916694E-2</v>
      </c>
      <c r="T107">
        <v>0.25932024615452337</v>
      </c>
      <c r="U107">
        <v>-5.4232512237458279E-3</v>
      </c>
      <c r="V107">
        <v>-5.5304873285046525E-2</v>
      </c>
      <c r="W107">
        <v>4.9944128369208182E-2</v>
      </c>
      <c r="X107">
        <v>-7.4158400579675668E-2</v>
      </c>
      <c r="Y107">
        <v>0.82206851425558591</v>
      </c>
      <c r="Z107">
        <v>3.3352974287456507</v>
      </c>
      <c r="AA107">
        <v>2.5467680208633232</v>
      </c>
      <c r="AB107">
        <v>3.1888459578891744</v>
      </c>
      <c r="AC107">
        <v>2.2784637805795755</v>
      </c>
      <c r="AD107">
        <v>4.0497984329213645</v>
      </c>
      <c r="AE107">
        <v>-2.6811786499381838</v>
      </c>
      <c r="AF107">
        <v>-6.2632839647040431E-2</v>
      </c>
      <c r="AG107">
        <v>-2.097326969173861</v>
      </c>
      <c r="AH107">
        <v>-2.7890302771952276</v>
      </c>
      <c r="AI107">
        <v>2.0040279868552013</v>
      </c>
      <c r="AJ107">
        <v>-6.5010726277252147</v>
      </c>
      <c r="AK107">
        <v>-6.5354656658679371</v>
      </c>
      <c r="AL107">
        <v>1.5220415721068052</v>
      </c>
      <c r="AM107">
        <v>-1.6946930315058371</v>
      </c>
      <c r="AN107">
        <v>0.69945354590191211</v>
      </c>
      <c r="AO107">
        <v>4.4140783298932659E-2</v>
      </c>
      <c r="AP107">
        <v>0.30858951699579246</v>
      </c>
      <c r="AQ107">
        <v>0.40045769822672117</v>
      </c>
      <c r="AR107">
        <v>1.2020953644246171</v>
      </c>
      <c r="AS107">
        <v>-4.4444469998385978</v>
      </c>
      <c r="AT107">
        <v>-0.15504306948707089</v>
      </c>
      <c r="AU107">
        <v>3.3072789454433265</v>
      </c>
      <c r="AV107">
        <v>-1</v>
      </c>
    </row>
    <row r="108" spans="1:48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0.34000000000000014</v>
      </c>
      <c r="G108">
        <v>12.709090651441095</v>
      </c>
      <c r="H108">
        <v>0.24245429004250504</v>
      </c>
      <c r="I108">
        <v>3.5859374982419221E-3</v>
      </c>
      <c r="J108">
        <v>9.5677931851438443E-6</v>
      </c>
      <c r="K108">
        <v>9.5391157087647456E-3</v>
      </c>
      <c r="L108">
        <v>0.71270036374204437</v>
      </c>
      <c r="M108">
        <v>1.4036668815025529E-6</v>
      </c>
      <c r="N108">
        <v>1.1623612100313685E-4</v>
      </c>
      <c r="O108">
        <v>5.1207492761893361E-2</v>
      </c>
      <c r="P108">
        <v>3.5409443895121891E-4</v>
      </c>
      <c r="Q108">
        <v>5.7132330938528278E-2</v>
      </c>
      <c r="R108">
        <v>0.1824769212986721</v>
      </c>
      <c r="S108">
        <v>2.5082746619508146E-2</v>
      </c>
      <c r="T108">
        <v>3.8064106634408741E-2</v>
      </c>
      <c r="U108">
        <v>1.393774838889835E-3</v>
      </c>
      <c r="V108">
        <v>3.1433335587857554E-3</v>
      </c>
      <c r="W108">
        <v>1.7539711086361175E-3</v>
      </c>
      <c r="X108">
        <v>1.4157012963083207E-2</v>
      </c>
      <c r="Y108">
        <v>0.62458293715926316</v>
      </c>
      <c r="Z108">
        <v>0.6327244271475081</v>
      </c>
      <c r="AA108">
        <v>0.63109281494640512</v>
      </c>
      <c r="AB108">
        <v>0.63371060119959832</v>
      </c>
      <c r="AC108">
        <v>0.63837182887409294</v>
      </c>
      <c r="AD108">
        <v>0.64116730088780716</v>
      </c>
      <c r="AE108">
        <v>0.64421530957865814</v>
      </c>
      <c r="AF108">
        <v>0.64693153190846009</v>
      </c>
      <c r="AG108">
        <v>0.64754792598983235</v>
      </c>
      <c r="AH108">
        <v>0.65031956658889101</v>
      </c>
      <c r="AI108">
        <v>0.65087334446263889</v>
      </c>
      <c r="AJ108">
        <v>0.65333683583223423</v>
      </c>
      <c r="AK108">
        <v>0.6548494384006095</v>
      </c>
      <c r="AL108">
        <v>0.65146819688381585</v>
      </c>
      <c r="AM108">
        <v>0.65134651238789165</v>
      </c>
      <c r="AN108">
        <v>0.65114116397395538</v>
      </c>
      <c r="AO108">
        <v>0.64808211477547684</v>
      </c>
      <c r="AP108">
        <v>0.64657582330815588</v>
      </c>
      <c r="AQ108">
        <v>0.64526665997596133</v>
      </c>
      <c r="AR108">
        <v>0.647577967298128</v>
      </c>
      <c r="AS108">
        <v>0.64522922877067468</v>
      </c>
      <c r="AT108">
        <v>0.65393166142015435</v>
      </c>
      <c r="AU108">
        <v>0.6670386966005234</v>
      </c>
      <c r="AV108">
        <v>-1</v>
      </c>
    </row>
    <row r="109" spans="1:48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0.35000000000000014</v>
      </c>
      <c r="I109">
        <v>0.56872332815495108</v>
      </c>
      <c r="J109">
        <v>0.52960296822070863</v>
      </c>
      <c r="K109">
        <v>0.5692025172812808</v>
      </c>
      <c r="L109">
        <v>0.52714871796237839</v>
      </c>
      <c r="M109">
        <v>0.44447438616472718</v>
      </c>
      <c r="N109">
        <v>0.56830157766478839</v>
      </c>
      <c r="O109">
        <v>0.56417718894068059</v>
      </c>
      <c r="P109">
        <v>0.57085000767665384</v>
      </c>
      <c r="Q109">
        <v>0.55397946371440787</v>
      </c>
      <c r="R109">
        <v>0.58428869824558916</v>
      </c>
      <c r="S109">
        <v>0.53889402906228001</v>
      </c>
      <c r="T109">
        <v>0.55411083274637218</v>
      </c>
      <c r="U109">
        <v>0.55761823207495897</v>
      </c>
      <c r="V109">
        <v>0.56719807904285879</v>
      </c>
      <c r="W109">
        <v>0.58072585092769002</v>
      </c>
      <c r="X109">
        <v>0.2922102397656024</v>
      </c>
      <c r="Y109">
        <v>0.47861980972409096</v>
      </c>
      <c r="Z109">
        <v>0.49057063685325825</v>
      </c>
      <c r="AA109">
        <v>0.48878713613806568</v>
      </c>
      <c r="AB109">
        <v>0.49293852974213714</v>
      </c>
      <c r="AC109">
        <v>0.50028730487920825</v>
      </c>
      <c r="AD109">
        <v>0.50451418993009034</v>
      </c>
      <c r="AE109">
        <v>0.50928142337858273</v>
      </c>
      <c r="AF109">
        <v>0.51357546796162989</v>
      </c>
      <c r="AG109">
        <v>0.51396520644569554</v>
      </c>
      <c r="AH109">
        <v>0.51857050180244468</v>
      </c>
      <c r="AI109">
        <v>0.51956102361408552</v>
      </c>
      <c r="AJ109">
        <v>0.5235901761808619</v>
      </c>
      <c r="AK109">
        <v>0.5259964996448474</v>
      </c>
      <c r="AL109">
        <v>0.52002786041123505</v>
      </c>
      <c r="AM109">
        <v>0.52026500848704271</v>
      </c>
      <c r="AN109">
        <v>0.51997591168973833</v>
      </c>
      <c r="AO109">
        <v>0.51501674415214327</v>
      </c>
      <c r="AP109">
        <v>0.51246282709197866</v>
      </c>
      <c r="AQ109">
        <v>0.51035398528339382</v>
      </c>
      <c r="AR109">
        <v>0.51399624573284808</v>
      </c>
      <c r="AS109">
        <v>0.51008995479303654</v>
      </c>
      <c r="AT109">
        <v>0.52304484416446662</v>
      </c>
      <c r="AU109">
        <v>0.54232016741743638</v>
      </c>
      <c r="AV109">
        <v>-1</v>
      </c>
    </row>
    <row r="110" spans="1:48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0.35000000000000014</v>
      </c>
      <c r="G110">
        <v>12.718952173303965</v>
      </c>
      <c r="H110">
        <v>0.2242585760310597</v>
      </c>
      <c r="I110">
        <v>9.511982820485948E-2</v>
      </c>
      <c r="J110">
        <v>-3.3478590832935061E-5</v>
      </c>
      <c r="K110">
        <v>0.12078026500651952</v>
      </c>
      <c r="L110">
        <v>1.8097079213299938</v>
      </c>
      <c r="M110">
        <v>-3.5965026238455761E-6</v>
      </c>
      <c r="N110">
        <v>1.2315943260674896E-3</v>
      </c>
      <c r="O110">
        <v>9.339192405983876E-2</v>
      </c>
      <c r="P110">
        <v>4.1296061760024561E-4</v>
      </c>
      <c r="Q110">
        <v>0.25978990474876856</v>
      </c>
      <c r="R110">
        <v>0.10082618379198298</v>
      </c>
      <c r="S110">
        <v>-4.9803280896414677E-2</v>
      </c>
      <c r="T110">
        <v>0.25626452935047517</v>
      </c>
      <c r="U110">
        <v>-5.3928583290653517E-3</v>
      </c>
      <c r="V110">
        <v>-5.484571388496761E-2</v>
      </c>
      <c r="W110">
        <v>4.9581769841740286E-2</v>
      </c>
      <c r="X110">
        <v>-7.4878521362611486E-2</v>
      </c>
      <c r="Y110">
        <v>0.8348252189919666</v>
      </c>
      <c r="Z110">
        <v>3.3341318729774683</v>
      </c>
      <c r="AA110">
        <v>2.543757042853664</v>
      </c>
      <c r="AB110">
        <v>3.1710715103724088</v>
      </c>
      <c r="AC110">
        <v>2.2749032896483019</v>
      </c>
      <c r="AD110">
        <v>4.0225645048812826</v>
      </c>
      <c r="AE110">
        <v>-2.6556279443751714</v>
      </c>
      <c r="AF110">
        <v>-5.793830078711823E-2</v>
      </c>
      <c r="AG110">
        <v>-2.0841211570281222</v>
      </c>
      <c r="AH110">
        <v>-2.7617475922460408</v>
      </c>
      <c r="AI110">
        <v>2.0083060885281689</v>
      </c>
      <c r="AJ110">
        <v>-6.4574599404504269</v>
      </c>
      <c r="AK110">
        <v>-6.4852290120278919</v>
      </c>
      <c r="AL110">
        <v>1.4953308334606314</v>
      </c>
      <c r="AM110">
        <v>-1.6928969896965129</v>
      </c>
      <c r="AN110">
        <v>0.68077586572346949</v>
      </c>
      <c r="AO110">
        <v>2.4844071434709097E-2</v>
      </c>
      <c r="AP110">
        <v>0.28614397114454815</v>
      </c>
      <c r="AQ110">
        <v>0.38719326206903476</v>
      </c>
      <c r="AR110">
        <v>1.1802714947863409</v>
      </c>
      <c r="AS110">
        <v>-4.4058560821255828</v>
      </c>
      <c r="AT110">
        <v>-0.13292104783233627</v>
      </c>
      <c r="AU110">
        <v>3.322866847447842</v>
      </c>
      <c r="AV110">
        <v>-1</v>
      </c>
    </row>
    <row r="111" spans="1:48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0.35000000000000014</v>
      </c>
      <c r="G111">
        <v>12.718952173303965</v>
      </c>
      <c r="H111">
        <v>0.2417656727680359</v>
      </c>
      <c r="I111">
        <v>3.5432743841064475E-3</v>
      </c>
      <c r="J111">
        <v>9.4397995749808296E-6</v>
      </c>
      <c r="K111">
        <v>9.4430562999832292E-3</v>
      </c>
      <c r="L111">
        <v>0.70288654800470696</v>
      </c>
      <c r="M111">
        <v>1.3796730331152651E-6</v>
      </c>
      <c r="N111">
        <v>1.1522515003015348E-4</v>
      </c>
      <c r="O111">
        <v>5.0733346971056081E-2</v>
      </c>
      <c r="P111">
        <v>3.511805945950932E-4</v>
      </c>
      <c r="Q111">
        <v>5.6735180083445164E-2</v>
      </c>
      <c r="R111">
        <v>0.18071782476423454</v>
      </c>
      <c r="S111">
        <v>2.4712402613012868E-2</v>
      </c>
      <c r="T111">
        <v>3.7799097907712437E-2</v>
      </c>
      <c r="U111">
        <v>1.3783169512735179E-3</v>
      </c>
      <c r="V111">
        <v>3.112758321785996E-3</v>
      </c>
      <c r="W111">
        <v>1.7367450134156298E-3</v>
      </c>
      <c r="X111">
        <v>1.3990733433472284E-2</v>
      </c>
      <c r="Y111">
        <v>0.62026706937597098</v>
      </c>
      <c r="Z111">
        <v>0.62796315779374745</v>
      </c>
      <c r="AA111">
        <v>0.62682061842792036</v>
      </c>
      <c r="AB111">
        <v>0.62947686386858015</v>
      </c>
      <c r="AC111">
        <v>0.6341516561561602</v>
      </c>
      <c r="AD111">
        <v>0.63682496819274725</v>
      </c>
      <c r="AE111">
        <v>0.63982662342500329</v>
      </c>
      <c r="AF111">
        <v>0.64251833461590691</v>
      </c>
      <c r="AG111">
        <v>0.64276208324413564</v>
      </c>
      <c r="AH111">
        <v>0.64563533989383903</v>
      </c>
      <c r="AI111">
        <v>0.64625165994164768</v>
      </c>
      <c r="AJ111">
        <v>0.64875263455539589</v>
      </c>
      <c r="AK111">
        <v>0.65024169911965024</v>
      </c>
      <c r="AL111">
        <v>0.64654193028732843</v>
      </c>
      <c r="AM111">
        <v>0.64668933459970812</v>
      </c>
      <c r="AN111">
        <v>0.64650963599304723</v>
      </c>
      <c r="AO111">
        <v>0.64341927093511841</v>
      </c>
      <c r="AP111">
        <v>0.64182196200897834</v>
      </c>
      <c r="AQ111">
        <v>0.64050001606488172</v>
      </c>
      <c r="AR111">
        <v>0.64278149173270083</v>
      </c>
      <c r="AS111">
        <v>0.64033431400687835</v>
      </c>
      <c r="AT111">
        <v>0.64841470064683815</v>
      </c>
      <c r="AU111">
        <v>0.66025434398727756</v>
      </c>
      <c r="AV111">
        <v>-1</v>
      </c>
    </row>
    <row r="112" spans="1:48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0.36000000000000015</v>
      </c>
      <c r="I112">
        <v>0.55467533683344583</v>
      </c>
      <c r="J112">
        <v>0.5150436889840091</v>
      </c>
      <c r="K112">
        <v>0.55712143212926823</v>
      </c>
      <c r="L112">
        <v>0.51227020355823016</v>
      </c>
      <c r="M112">
        <v>0.42915062884390504</v>
      </c>
      <c r="N112">
        <v>0.55773022810916228</v>
      </c>
      <c r="O112">
        <v>0.55308170858593553</v>
      </c>
      <c r="P112">
        <v>0.56073631574870952</v>
      </c>
      <c r="Q112">
        <v>0.54552630605488039</v>
      </c>
      <c r="R112">
        <v>0.57234853266359198</v>
      </c>
      <c r="S112">
        <v>0.52264391704299362</v>
      </c>
      <c r="T112">
        <v>0.5456444557562784</v>
      </c>
      <c r="U112">
        <v>0.54471551903271453</v>
      </c>
      <c r="V112">
        <v>0.55553686626628052</v>
      </c>
      <c r="W112">
        <v>0.56866969477901463</v>
      </c>
      <c r="X112">
        <v>0.28516805326952205</v>
      </c>
      <c r="Y112">
        <v>0.47136861418071724</v>
      </c>
      <c r="Z112">
        <v>0.48255846698121735</v>
      </c>
      <c r="AA112">
        <v>0.48151274214249529</v>
      </c>
      <c r="AB112">
        <v>0.4856861106741116</v>
      </c>
      <c r="AC112">
        <v>0.49298889170694793</v>
      </c>
      <c r="AD112">
        <v>0.49699955196284717</v>
      </c>
      <c r="AE112">
        <v>0.50165693168897374</v>
      </c>
      <c r="AF112">
        <v>0.50587646471351533</v>
      </c>
      <c r="AG112">
        <v>0.50571114814691343</v>
      </c>
      <c r="AH112">
        <v>0.51042411552425182</v>
      </c>
      <c r="AI112">
        <v>0.51150295702114579</v>
      </c>
      <c r="AJ112">
        <v>0.5155502020974474</v>
      </c>
      <c r="AK112">
        <v>0.51789840533148057</v>
      </c>
      <c r="AL112">
        <v>0.51151031353553145</v>
      </c>
      <c r="AM112">
        <v>0.51215183375833784</v>
      </c>
      <c r="AN112">
        <v>0.51190499522744548</v>
      </c>
      <c r="AO112">
        <v>0.50694816801956366</v>
      </c>
      <c r="AP112">
        <v>0.50428342802490111</v>
      </c>
      <c r="AQ112">
        <v>0.50217828979165768</v>
      </c>
      <c r="AR112">
        <v>0.50573983203821482</v>
      </c>
      <c r="AS112">
        <v>0.50172953818109944</v>
      </c>
      <c r="AT112">
        <v>0.51361480077806365</v>
      </c>
      <c r="AU112">
        <v>0.53074313480206747</v>
      </c>
      <c r="AV112">
        <v>-1</v>
      </c>
    </row>
    <row r="113" spans="1:48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0.36000000000000015</v>
      </c>
      <c r="G113">
        <v>12.728793230144436</v>
      </c>
      <c r="H113">
        <v>0.23430575893209943</v>
      </c>
      <c r="I113">
        <v>9.4232624794072836E-2</v>
      </c>
      <c r="J113">
        <v>-3.3552808323734234E-5</v>
      </c>
      <c r="K113">
        <v>0.12019105828616052</v>
      </c>
      <c r="L113">
        <v>1.7901248946732156</v>
      </c>
      <c r="M113">
        <v>-3.6493801015156405E-6</v>
      </c>
      <c r="N113">
        <v>1.2310844679641296E-3</v>
      </c>
      <c r="O113">
        <v>9.6481513515178544E-2</v>
      </c>
      <c r="P113">
        <v>3.9878255344370789E-4</v>
      </c>
      <c r="Q113">
        <v>0.25917407272121845</v>
      </c>
      <c r="R113">
        <v>9.8680285289001524E-2</v>
      </c>
      <c r="S113">
        <v>-4.6372578138888614E-2</v>
      </c>
      <c r="T113">
        <v>0.25326878209133658</v>
      </c>
      <c r="U113">
        <v>-5.3625639131023957E-3</v>
      </c>
      <c r="V113">
        <v>-5.439663741477585E-2</v>
      </c>
      <c r="W113">
        <v>4.9226455760494704E-2</v>
      </c>
      <c r="X113">
        <v>-7.5574149530524215E-2</v>
      </c>
      <c r="Y113">
        <v>0.84707046403225428</v>
      </c>
      <c r="Z113">
        <v>3.3325672376494606</v>
      </c>
      <c r="AA113">
        <v>2.5405081163755288</v>
      </c>
      <c r="AB113">
        <v>3.1536606443989741</v>
      </c>
      <c r="AC113">
        <v>2.2713363478294584</v>
      </c>
      <c r="AD113">
        <v>3.9959888269863555</v>
      </c>
      <c r="AE113">
        <v>-2.6304593188953822</v>
      </c>
      <c r="AF113">
        <v>-5.3256495985070172E-2</v>
      </c>
      <c r="AG113">
        <v>-2.0707627707451257</v>
      </c>
      <c r="AH113">
        <v>-2.7347912820729436</v>
      </c>
      <c r="AI113">
        <v>2.0119534482490677</v>
      </c>
      <c r="AJ113">
        <v>-6.4145521838939947</v>
      </c>
      <c r="AK113">
        <v>-6.4359725352735762</v>
      </c>
      <c r="AL113">
        <v>1.4691582398453873</v>
      </c>
      <c r="AM113">
        <v>-1.6911074004622111</v>
      </c>
      <c r="AN113">
        <v>0.66251220961666413</v>
      </c>
      <c r="AO113">
        <v>6.1827531464386963E-3</v>
      </c>
      <c r="AP113">
        <v>0.26439771113595562</v>
      </c>
      <c r="AQ113">
        <v>0.37413444128459733</v>
      </c>
      <c r="AR113">
        <v>1.1588772827764493</v>
      </c>
      <c r="AS113">
        <v>-4.368133340175822</v>
      </c>
      <c r="AT113">
        <v>-0.11189303262627086</v>
      </c>
      <c r="AU113">
        <v>3.3367935820731423</v>
      </c>
      <c r="AV113">
        <v>-1</v>
      </c>
    </row>
    <row r="114" spans="1:48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0.36000000000000015</v>
      </c>
      <c r="G114">
        <v>12.728793230144436</v>
      </c>
      <c r="H114">
        <v>0.24110114449533349</v>
      </c>
      <c r="I114">
        <v>3.501947157741863E-3</v>
      </c>
      <c r="J114">
        <v>9.3163436679252524E-6</v>
      </c>
      <c r="K114">
        <v>9.3495348195081034E-3</v>
      </c>
      <c r="L114">
        <v>0.69343235204310205</v>
      </c>
      <c r="M114">
        <v>1.3567304754515983E-6</v>
      </c>
      <c r="N114">
        <v>1.1423675038382311E-4</v>
      </c>
      <c r="O114">
        <v>5.027085810682002E-2</v>
      </c>
      <c r="P114">
        <v>3.4832507845776163E-4</v>
      </c>
      <c r="Q114">
        <v>5.6344217427139243E-2</v>
      </c>
      <c r="R114">
        <v>0.17900016524109377</v>
      </c>
      <c r="S114">
        <v>2.4355785049563004E-2</v>
      </c>
      <c r="T114">
        <v>3.7538238206029848E-2</v>
      </c>
      <c r="U114">
        <v>1.3633312403562605E-3</v>
      </c>
      <c r="V114">
        <v>3.0829775839122018E-3</v>
      </c>
      <c r="W114">
        <v>1.7199523723736385E-3</v>
      </c>
      <c r="X114">
        <v>1.3831812707296678E-2</v>
      </c>
      <c r="Y114">
        <v>0.61602681672763548</v>
      </c>
      <c r="Z114">
        <v>0.62329588158950011</v>
      </c>
      <c r="AA114">
        <v>0.62262016089403172</v>
      </c>
      <c r="AB114">
        <v>0.62531252722425756</v>
      </c>
      <c r="AC114">
        <v>0.62999608997461942</v>
      </c>
      <c r="AD114">
        <v>0.63255353314669238</v>
      </c>
      <c r="AE114">
        <v>0.63551044961108161</v>
      </c>
      <c r="AF114">
        <v>0.63817755334002391</v>
      </c>
      <c r="AG114">
        <v>0.63807326904333728</v>
      </c>
      <c r="AH114">
        <v>0.64103963090798521</v>
      </c>
      <c r="AI114">
        <v>0.64171672970250448</v>
      </c>
      <c r="AJ114">
        <v>0.64425050544715112</v>
      </c>
      <c r="AK114">
        <v>0.6457160391465453</v>
      </c>
      <c r="AL114">
        <v>0.64172134432038208</v>
      </c>
      <c r="AM114">
        <v>0.64212363163659725</v>
      </c>
      <c r="AN114">
        <v>0.64196887288543292</v>
      </c>
      <c r="AO114">
        <v>0.63885318780134215</v>
      </c>
      <c r="AP114">
        <v>0.63717193046967258</v>
      </c>
      <c r="AQ114">
        <v>0.635840598026158</v>
      </c>
      <c r="AR114">
        <v>0.63809136451625503</v>
      </c>
      <c r="AS114">
        <v>0.63555643772774395</v>
      </c>
      <c r="AT114">
        <v>0.64304009403574747</v>
      </c>
      <c r="AU114">
        <v>0.65367440440766456</v>
      </c>
      <c r="AV114">
        <v>-1</v>
      </c>
    </row>
    <row r="115" spans="1:48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0.37000000000000016</v>
      </c>
      <c r="I115">
        <v>0.54122268216802505</v>
      </c>
      <c r="J115">
        <v>0.50117675833697717</v>
      </c>
      <c r="K115">
        <v>0.54547644330787382</v>
      </c>
      <c r="L115">
        <v>0.498122750142796</v>
      </c>
      <c r="M115">
        <v>0.41473051332087602</v>
      </c>
      <c r="N115">
        <v>0.54748581779153738</v>
      </c>
      <c r="O115">
        <v>0.54235851986015626</v>
      </c>
      <c r="P115">
        <v>0.55091002752913676</v>
      </c>
      <c r="Q115">
        <v>0.53726870654902914</v>
      </c>
      <c r="R115">
        <v>0.56080394579451864</v>
      </c>
      <c r="S115">
        <v>0.50721645923251157</v>
      </c>
      <c r="T115">
        <v>0.5373745776847344</v>
      </c>
      <c r="U115">
        <v>0.53233944598661898</v>
      </c>
      <c r="V115">
        <v>0.54428693286783281</v>
      </c>
      <c r="W115">
        <v>0.55703157500803746</v>
      </c>
      <c r="X115">
        <v>0.27850043093238397</v>
      </c>
      <c r="Y115">
        <v>0.46429631424257456</v>
      </c>
      <c r="Z115">
        <v>0.47476504474191566</v>
      </c>
      <c r="AA115">
        <v>0.47441217448842105</v>
      </c>
      <c r="AB115">
        <v>0.47860375554475221</v>
      </c>
      <c r="AC115">
        <v>0.48585454325255895</v>
      </c>
      <c r="AD115">
        <v>0.48966159053034231</v>
      </c>
      <c r="AE115">
        <v>0.49421334414916096</v>
      </c>
      <c r="AF115">
        <v>0.49835947869800706</v>
      </c>
      <c r="AG115">
        <v>0.49768431372330507</v>
      </c>
      <c r="AH115">
        <v>0.50249076974871498</v>
      </c>
      <c r="AI115">
        <v>0.50365383207137093</v>
      </c>
      <c r="AJ115">
        <v>0.50771205193497793</v>
      </c>
      <c r="AK115">
        <v>0.51000313946941189</v>
      </c>
      <c r="AL115">
        <v>0.50323715074962361</v>
      </c>
      <c r="AM115">
        <v>0.50425486184656798</v>
      </c>
      <c r="AN115">
        <v>0.50404837497814159</v>
      </c>
      <c r="AO115">
        <v>0.49910213163834227</v>
      </c>
      <c r="AP115">
        <v>0.49633853944643652</v>
      </c>
      <c r="AQ115">
        <v>0.49424170698280262</v>
      </c>
      <c r="AR115">
        <v>0.49772293164385367</v>
      </c>
      <c r="AS115">
        <v>0.49362563936856774</v>
      </c>
      <c r="AT115">
        <v>0.50449998628776782</v>
      </c>
      <c r="AU115">
        <v>0.5196210411871387</v>
      </c>
      <c r="AV115">
        <v>-1</v>
      </c>
    </row>
    <row r="116" spans="1:48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0.37000000000000016</v>
      </c>
      <c r="G116">
        <v>12.738611877040141</v>
      </c>
      <c r="H116">
        <v>0.24412919098018479</v>
      </c>
      <c r="I116">
        <v>9.3368070199014719E-2</v>
      </c>
      <c r="J116">
        <v>-3.3625685731104181E-5</v>
      </c>
      <c r="K116">
        <v>0.11960740101908603</v>
      </c>
      <c r="L116">
        <v>1.7711335639377548</v>
      </c>
      <c r="M116">
        <v>-3.700030513790445E-6</v>
      </c>
      <c r="N116">
        <v>1.2304170586465686E-3</v>
      </c>
      <c r="O116">
        <v>9.9473548275966037E-2</v>
      </c>
      <c r="P116">
        <v>3.8500718725752099E-4</v>
      </c>
      <c r="Q116">
        <v>0.25854784565513872</v>
      </c>
      <c r="R116">
        <v>9.6633801500804667E-2</v>
      </c>
      <c r="S116">
        <v>-4.3077441504341264E-2</v>
      </c>
      <c r="T116">
        <v>0.25033126182702226</v>
      </c>
      <c r="U116">
        <v>-5.3323801852910952E-3</v>
      </c>
      <c r="V116">
        <v>-5.395725938404073E-2</v>
      </c>
      <c r="W116">
        <v>4.8877940251681018E-2</v>
      </c>
      <c r="X116">
        <v>-7.6246284805805545E-2</v>
      </c>
      <c r="Y116">
        <v>0.8588301318053515</v>
      </c>
      <c r="Z116">
        <v>3.330629323518449</v>
      </c>
      <c r="AA116">
        <v>2.5370383444370064</v>
      </c>
      <c r="AB116">
        <v>3.1365964502956247</v>
      </c>
      <c r="AC116">
        <v>2.267760428056357</v>
      </c>
      <c r="AD116">
        <v>3.9700392102680899</v>
      </c>
      <c r="AE116">
        <v>-2.6056658430389579</v>
      </c>
      <c r="AF116">
        <v>-4.8592677105631525E-2</v>
      </c>
      <c r="AG116">
        <v>-2.0572773816639902</v>
      </c>
      <c r="AH116">
        <v>-2.708163699616922</v>
      </c>
      <c r="AI116">
        <v>2.0150116073526529</v>
      </c>
      <c r="AJ116">
        <v>-6.3723263284544656</v>
      </c>
      <c r="AK116">
        <v>-6.3876597047359809</v>
      </c>
      <c r="AL116">
        <v>1.4435115086516717</v>
      </c>
      <c r="AM116">
        <v>-1.6893181645386106</v>
      </c>
      <c r="AN116">
        <v>0.64465332028393807</v>
      </c>
      <c r="AO116">
        <v>-1.1869310909107112E-2</v>
      </c>
      <c r="AP116">
        <v>0.24332270312846574</v>
      </c>
      <c r="AQ116">
        <v>0.36128198212132667</v>
      </c>
      <c r="AR116">
        <v>1.1379035420492698</v>
      </c>
      <c r="AS116">
        <v>-4.3312437937027353</v>
      </c>
      <c r="AT116">
        <v>-9.1898839640037519E-2</v>
      </c>
      <c r="AU116">
        <v>3.3491677151932171</v>
      </c>
      <c r="AV116">
        <v>-1</v>
      </c>
    </row>
    <row r="117" spans="1:48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0.37000000000000016</v>
      </c>
      <c r="G117">
        <v>12.738611877040141</v>
      </c>
      <c r="H117">
        <v>0.24045926229188652</v>
      </c>
      <c r="I117">
        <v>3.4618881260039913E-3</v>
      </c>
      <c r="J117">
        <v>9.1971612527168612E-6</v>
      </c>
      <c r="K117">
        <v>9.2584427270637742E-3</v>
      </c>
      <c r="L117">
        <v>0.68431744972492059</v>
      </c>
      <c r="M117">
        <v>1.3347704158906126E-6</v>
      </c>
      <c r="N117">
        <v>1.1327004149012812E-4</v>
      </c>
      <c r="O117">
        <v>4.98195451294281E-2</v>
      </c>
      <c r="P117">
        <v>3.4552590587934556E-4</v>
      </c>
      <c r="Q117">
        <v>5.5959284009349422E-2</v>
      </c>
      <c r="R117">
        <v>0.17732237898121139</v>
      </c>
      <c r="S117">
        <v>2.4012132182350258E-2</v>
      </c>
      <c r="T117">
        <v>3.7281419923263101E-2</v>
      </c>
      <c r="U117">
        <v>1.3487942637983689E-3</v>
      </c>
      <c r="V117">
        <v>3.0539558375958014E-3</v>
      </c>
      <c r="W117">
        <v>1.7035746119839275E-3</v>
      </c>
      <c r="X117">
        <v>1.3679696867837026E-2</v>
      </c>
      <c r="Y117">
        <v>0.61185960098915515</v>
      </c>
      <c r="Z117">
        <v>0.61871910864123347</v>
      </c>
      <c r="AA117">
        <v>0.61848913367326608</v>
      </c>
      <c r="AB117">
        <v>0.62121539826020966</v>
      </c>
      <c r="AC117">
        <v>0.62590337765637016</v>
      </c>
      <c r="AD117">
        <v>0.62835081189857489</v>
      </c>
      <c r="AE117">
        <v>0.63126454067453452</v>
      </c>
      <c r="AF117">
        <v>0.63390696349993014</v>
      </c>
      <c r="AG117">
        <v>0.63347741730517071</v>
      </c>
      <c r="AH117">
        <v>0.63652901567833153</v>
      </c>
      <c r="AI117">
        <v>0.63726524315572253</v>
      </c>
      <c r="AJ117">
        <v>0.63982749290782825</v>
      </c>
      <c r="AK117">
        <v>0.64126950197820121</v>
      </c>
      <c r="AL117">
        <v>0.63700157846148964</v>
      </c>
      <c r="AM117">
        <v>0.63764536652893955</v>
      </c>
      <c r="AN117">
        <v>0.63751479874812989</v>
      </c>
      <c r="AO117">
        <v>0.6343791102485512</v>
      </c>
      <c r="AP117">
        <v>0.63262035321106402</v>
      </c>
      <c r="AQ117">
        <v>0.6312826545058251</v>
      </c>
      <c r="AR117">
        <v>0.63350199423611919</v>
      </c>
      <c r="AS117">
        <v>0.63088908789358156</v>
      </c>
      <c r="AT117">
        <v>0.63780033129523206</v>
      </c>
      <c r="AU117">
        <v>0.64728795491143531</v>
      </c>
      <c r="AV117">
        <v>-1</v>
      </c>
    </row>
    <row r="118" spans="1:48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0.38000000000000017</v>
      </c>
      <c r="I118">
        <v>0.52832947565941912</v>
      </c>
      <c r="J118">
        <v>0.4879548573653219</v>
      </c>
      <c r="K118">
        <v>0.53424525995079031</v>
      </c>
      <c r="L118">
        <v>0.48465632884941878</v>
      </c>
      <c r="M118">
        <v>0.40114136586380666</v>
      </c>
      <c r="N118">
        <v>0.53755361522329148</v>
      </c>
      <c r="O118">
        <v>0.53198960638707005</v>
      </c>
      <c r="P118">
        <v>0.54135958831996378</v>
      </c>
      <c r="Q118">
        <v>0.52920056010829275</v>
      </c>
      <c r="R118">
        <v>0.54963676888356972</v>
      </c>
      <c r="S118">
        <v>0.49255501948892871</v>
      </c>
      <c r="T118">
        <v>0.5292950246022543</v>
      </c>
      <c r="U118">
        <v>0.52045914456921838</v>
      </c>
      <c r="V118">
        <v>0.53342703208954079</v>
      </c>
      <c r="W118">
        <v>0.54579055016296241</v>
      </c>
      <c r="X118">
        <v>0.27217637770794667</v>
      </c>
      <c r="Y118">
        <v>0.45739624916393856</v>
      </c>
      <c r="Z118">
        <v>0.46718136653461745</v>
      </c>
      <c r="AA118">
        <v>0.46747926070514922</v>
      </c>
      <c r="AB118">
        <v>0.47168554777170135</v>
      </c>
      <c r="AC118">
        <v>0.47887909943632795</v>
      </c>
      <c r="AD118">
        <v>0.48249423521808515</v>
      </c>
      <c r="AE118">
        <v>0.48694438754426267</v>
      </c>
      <c r="AF118">
        <v>0.49101824381884313</v>
      </c>
      <c r="AG118">
        <v>0.48987466940916358</v>
      </c>
      <c r="AH118">
        <v>0.49476171318082052</v>
      </c>
      <c r="AI118">
        <v>0.49600515424166502</v>
      </c>
      <c r="AJ118">
        <v>0.50006792376644305</v>
      </c>
      <c r="AK118">
        <v>0.50230288001397549</v>
      </c>
      <c r="AL118">
        <v>0.49519677337376938</v>
      </c>
      <c r="AM118">
        <v>0.49656444654920623</v>
      </c>
      <c r="AN118">
        <v>0.4963964154217777</v>
      </c>
      <c r="AO118">
        <v>0.49146786804466214</v>
      </c>
      <c r="AP118">
        <v>0.48861622629609269</v>
      </c>
      <c r="AQ118">
        <v>0.48653167077472453</v>
      </c>
      <c r="AR118">
        <v>0.48993317047403573</v>
      </c>
      <c r="AS118">
        <v>0.48576414470231039</v>
      </c>
      <c r="AT118">
        <v>0.49568296997853234</v>
      </c>
      <c r="AU118">
        <v>0.50892662524520837</v>
      </c>
      <c r="AV118">
        <v>-1</v>
      </c>
    </row>
    <row r="119" spans="1:48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0.38000000000000017</v>
      </c>
      <c r="G119">
        <v>12.748406355263114</v>
      </c>
      <c r="H119">
        <v>0.25373446868602323</v>
      </c>
      <c r="I119">
        <v>9.2525176505341755E-2</v>
      </c>
      <c r="J119">
        <v>-3.369710954611871E-5</v>
      </c>
      <c r="K119">
        <v>0.11902929754372878</v>
      </c>
      <c r="L119">
        <v>1.7527023783579849</v>
      </c>
      <c r="M119">
        <v>-3.7485770678250477E-6</v>
      </c>
      <c r="N119">
        <v>1.2296020035191496E-3</v>
      </c>
      <c r="O119">
        <v>0.10237138610989924</v>
      </c>
      <c r="P119">
        <v>3.7161811839886275E-4</v>
      </c>
      <c r="Q119">
        <v>0.25791201266640768</v>
      </c>
      <c r="R119">
        <v>9.4680590399914499E-2</v>
      </c>
      <c r="S119">
        <v>-3.9910612563542738E-2</v>
      </c>
      <c r="T119">
        <v>0.24745029702914498</v>
      </c>
      <c r="U119">
        <v>-5.3023183847483177E-3</v>
      </c>
      <c r="V119">
        <v>-5.3527216350617891E-2</v>
      </c>
      <c r="W119">
        <v>4.8535990110364746E-2</v>
      </c>
      <c r="X119">
        <v>-7.6895868736875109E-2</v>
      </c>
      <c r="Y119">
        <v>0.8701283533237506</v>
      </c>
      <c r="Z119">
        <v>3.3283420990383425</v>
      </c>
      <c r="AA119">
        <v>2.5333635924361211</v>
      </c>
      <c r="AB119">
        <v>3.1198632310644578</v>
      </c>
      <c r="AC119">
        <v>2.2641734092112764</v>
      </c>
      <c r="AD119">
        <v>3.9446857041934327</v>
      </c>
      <c r="AE119">
        <v>-2.5812406715010576</v>
      </c>
      <c r="AF119">
        <v>-4.3951513475774188E-2</v>
      </c>
      <c r="AG119">
        <v>-2.0436881659358979</v>
      </c>
      <c r="AH119">
        <v>-2.6818662925841723</v>
      </c>
      <c r="AI119">
        <v>2.0175190737677737</v>
      </c>
      <c r="AJ119">
        <v>-6.3307606457398418</v>
      </c>
      <c r="AK119">
        <v>-6.3402561243831732</v>
      </c>
      <c r="AL119">
        <v>1.4183785079886468</v>
      </c>
      <c r="AM119">
        <v>-1.6875240269836871</v>
      </c>
      <c r="AN119">
        <v>0.62718993935397582</v>
      </c>
      <c r="AO119">
        <v>-2.9336903059515244E-2</v>
      </c>
      <c r="AP119">
        <v>0.22289233837288314</v>
      </c>
      <c r="AQ119">
        <v>0.34863602941215949</v>
      </c>
      <c r="AR119">
        <v>1.1173411035271792</v>
      </c>
      <c r="AS119">
        <v>-4.2951546017243034</v>
      </c>
      <c r="AT119">
        <v>-7.2882295801535754E-2</v>
      </c>
      <c r="AU119">
        <v>3.3600898153872389</v>
      </c>
      <c r="AV119">
        <v>-1</v>
      </c>
    </row>
    <row r="120" spans="1:48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0.38000000000000017</v>
      </c>
      <c r="G120">
        <v>12.748406355263114</v>
      </c>
      <c r="H120">
        <v>0.23983871537165863</v>
      </c>
      <c r="I120">
        <v>3.4230342725777752E-3</v>
      </c>
      <c r="J120">
        <v>9.0820095642162966E-6</v>
      </c>
      <c r="K120">
        <v>9.1696777946376398E-3</v>
      </c>
      <c r="L120">
        <v>0.67552303447908424</v>
      </c>
      <c r="M120">
        <v>1.3137299310114581E-6</v>
      </c>
      <c r="N120">
        <v>1.1232419345188402E-4</v>
      </c>
      <c r="O120">
        <v>4.9378954545850354E-2</v>
      </c>
      <c r="P120">
        <v>3.427811920165459E-4</v>
      </c>
      <c r="Q120">
        <v>5.5580227029629843E-2</v>
      </c>
      <c r="R120">
        <v>0.17568298439575783</v>
      </c>
      <c r="S120">
        <v>2.3680737490604387E-2</v>
      </c>
      <c r="T120">
        <v>3.7028539672584133E-2</v>
      </c>
      <c r="U120">
        <v>1.334684142075783E-3</v>
      </c>
      <c r="V120">
        <v>3.0256598428114439E-3</v>
      </c>
      <c r="W120">
        <v>1.6875943044042342E-3</v>
      </c>
      <c r="X120">
        <v>1.3533886984698451E-2</v>
      </c>
      <c r="Y120">
        <v>0.6077629943205265</v>
      </c>
      <c r="Z120">
        <v>0.61422955546588787</v>
      </c>
      <c r="AA120">
        <v>0.61442535334886228</v>
      </c>
      <c r="AB120">
        <v>0.61718340279595185</v>
      </c>
      <c r="AC120">
        <v>0.62187184538990603</v>
      </c>
      <c r="AD120">
        <v>0.62421473756085921</v>
      </c>
      <c r="AE120">
        <v>0.62708676653916307</v>
      </c>
      <c r="AF120">
        <v>0.62970445808670517</v>
      </c>
      <c r="AG120">
        <v>0.62897074433401989</v>
      </c>
      <c r="AH120">
        <v>0.63210029929135547</v>
      </c>
      <c r="AI120">
        <v>0.63289410187562423</v>
      </c>
      <c r="AJ120">
        <v>0.63548082796900396</v>
      </c>
      <c r="AK120">
        <v>0.63689932374567926</v>
      </c>
      <c r="AL120">
        <v>0.63237815148051624</v>
      </c>
      <c r="AM120">
        <v>0.63325082505831742</v>
      </c>
      <c r="AN120">
        <v>0.63314367395845428</v>
      </c>
      <c r="AO120">
        <v>0.62999270154530584</v>
      </c>
      <c r="AP120">
        <v>0.62816234073299648</v>
      </c>
      <c r="AQ120">
        <v>0.62682096196911685</v>
      </c>
      <c r="AR120">
        <v>0.62900829920483436</v>
      </c>
      <c r="AS120">
        <v>0.62632634738421744</v>
      </c>
      <c r="AT120">
        <v>0.63268851767807499</v>
      </c>
      <c r="AU120">
        <v>0.64108488824206444</v>
      </c>
      <c r="AV120">
        <v>-1</v>
      </c>
    </row>
    <row r="121" spans="1:48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0.39000000000000018</v>
      </c>
      <c r="I121">
        <v>0.51596261967333334</v>
      </c>
      <c r="J121">
        <v>0.47533489860787098</v>
      </c>
      <c r="K121">
        <v>0.52340705500523288</v>
      </c>
      <c r="L121">
        <v>0.47182523408859312</v>
      </c>
      <c r="M121">
        <v>0.3883177932995423</v>
      </c>
      <c r="N121">
        <v>0.52791978402873829</v>
      </c>
      <c r="O121">
        <v>0.52195809014072592</v>
      </c>
      <c r="P121">
        <v>0.53207405910594685</v>
      </c>
      <c r="Q121">
        <v>0.5213160045122045</v>
      </c>
      <c r="R121">
        <v>0.53882990427483091</v>
      </c>
      <c r="S121">
        <v>0.47860781781514561</v>
      </c>
      <c r="T121">
        <v>0.52139987071664984</v>
      </c>
      <c r="U121">
        <v>0.50904607269684332</v>
      </c>
      <c r="V121">
        <v>0.52293738098937093</v>
      </c>
      <c r="W121">
        <v>0.53492707402544259</v>
      </c>
      <c r="X121">
        <v>0.26616824029348896</v>
      </c>
      <c r="Y121">
        <v>0.45066212371013198</v>
      </c>
      <c r="Z121">
        <v>0.45979895592969283</v>
      </c>
      <c r="AA121">
        <v>0.46070814523497922</v>
      </c>
      <c r="AB121">
        <v>0.46492587049821588</v>
      </c>
      <c r="AC121">
        <v>0.47205762133232249</v>
      </c>
      <c r="AD121">
        <v>0.47549171787386568</v>
      </c>
      <c r="AE121">
        <v>0.47984409925110388</v>
      </c>
      <c r="AF121">
        <v>0.4838468041290469</v>
      </c>
      <c r="AG121">
        <v>0.48227284900057682</v>
      </c>
      <c r="AH121">
        <v>0.48722874246721282</v>
      </c>
      <c r="AI121">
        <v>0.4885489461506709</v>
      </c>
      <c r="AJ121">
        <v>0.49261047256512652</v>
      </c>
      <c r="AK121">
        <v>0.49479026963148942</v>
      </c>
      <c r="AL121">
        <v>0.48737843684608045</v>
      </c>
      <c r="AM121">
        <v>0.48907164275581505</v>
      </c>
      <c r="AN121">
        <v>0.48894019816074918</v>
      </c>
      <c r="AO121">
        <v>0.48403547489112891</v>
      </c>
      <c r="AP121">
        <v>0.48110555016349221</v>
      </c>
      <c r="AQ121">
        <v>0.47903668974703661</v>
      </c>
      <c r="AR121">
        <v>0.48235921992218778</v>
      </c>
      <c r="AS121">
        <v>0.47813216651623686</v>
      </c>
      <c r="AT121">
        <v>0.48714773633711872</v>
      </c>
      <c r="AU121">
        <v>0.49863481446970598</v>
      </c>
      <c r="AV121">
        <v>-1</v>
      </c>
    </row>
    <row r="122" spans="1:48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0.39000000000000018</v>
      </c>
      <c r="G122">
        <v>12.75817507393066</v>
      </c>
      <c r="H122">
        <v>0.26312703825499267</v>
      </c>
      <c r="I122">
        <v>9.1703016406865429E-2</v>
      </c>
      <c r="J122">
        <v>-3.3766986179609127E-5</v>
      </c>
      <c r="K122">
        <v>0.11845674070146642</v>
      </c>
      <c r="L122">
        <v>1.7348018961940121</v>
      </c>
      <c r="M122">
        <v>-3.7951337682271645E-6</v>
      </c>
      <c r="N122">
        <v>1.2286485491820988E-3</v>
      </c>
      <c r="O122">
        <v>0.1051782519137746</v>
      </c>
      <c r="P122">
        <v>3.58599854782561E-4</v>
      </c>
      <c r="Q122">
        <v>0.25726731412563647</v>
      </c>
      <c r="R122">
        <v>9.2814986169525049E-2</v>
      </c>
      <c r="S122">
        <v>-3.6865334392703411E-2</v>
      </c>
      <c r="T122">
        <v>0.24462428324393876</v>
      </c>
      <c r="U122">
        <v>-5.2723888318644604E-3</v>
      </c>
      <c r="V122">
        <v>-5.3106164418592811E-2</v>
      </c>
      <c r="W122">
        <v>4.8200383936494944E-2</v>
      </c>
      <c r="X122">
        <v>-7.7523789356540126E-2</v>
      </c>
      <c r="Y122">
        <v>0.88098765645068544</v>
      </c>
      <c r="Z122">
        <v>3.3257278554668113</v>
      </c>
      <c r="AA122">
        <v>2.5294985908364294</v>
      </c>
      <c r="AB122">
        <v>3.1034463911909982</v>
      </c>
      <c r="AC122">
        <v>2.2605735275250147</v>
      </c>
      <c r="AD122">
        <v>3.9199004040990135</v>
      </c>
      <c r="AE122">
        <v>-2.5571770504576117</v>
      </c>
      <c r="AF122">
        <v>-3.9337150008674937E-2</v>
      </c>
      <c r="AG122">
        <v>-2.0300161368365943</v>
      </c>
      <c r="AH122">
        <v>-2.6558997156965831</v>
      </c>
      <c r="AI122">
        <v>2.0195115805868933</v>
      </c>
      <c r="AJ122">
        <v>-6.2898346050410083</v>
      </c>
      <c r="AK122">
        <v>-6.2937293646445571</v>
      </c>
      <c r="AL122">
        <v>1.393747282852196</v>
      </c>
      <c r="AM122">
        <v>-1.6857204746642172</v>
      </c>
      <c r="AN122">
        <v>0.61011284804239529</v>
      </c>
      <c r="AO122">
        <v>-4.624353201234864E-2</v>
      </c>
      <c r="AP122">
        <v>0.20308134771059827</v>
      </c>
      <c r="AQ122">
        <v>0.33619621255974386</v>
      </c>
      <c r="AR122">
        <v>1.0971808522442987</v>
      </c>
      <c r="AS122">
        <v>-4.2598348839508269</v>
      </c>
      <c r="AT122">
        <v>-5.4790916881823117E-2</v>
      </c>
      <c r="AU122">
        <v>3.369653146012785</v>
      </c>
      <c r="AV122">
        <v>-1</v>
      </c>
    </row>
    <row r="123" spans="1:48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0.39000000000000018</v>
      </c>
      <c r="G123">
        <v>12.75817507393066</v>
      </c>
      <c r="H123">
        <v>0.23923830922319234</v>
      </c>
      <c r="I123">
        <v>3.3853268513985746E-3</v>
      </c>
      <c r="J123">
        <v>8.9706650660217455E-6</v>
      </c>
      <c r="K123">
        <v>9.0831436421893019E-3</v>
      </c>
      <c r="L123">
        <v>0.66703167828818044</v>
      </c>
      <c r="M123">
        <v>1.2935513543656219E-6</v>
      </c>
      <c r="N123">
        <v>1.1139842316144441E-4</v>
      </c>
      <c r="O123">
        <v>4.8948658401940959E-2</v>
      </c>
      <c r="P123">
        <v>3.4008914496804643E-4</v>
      </c>
      <c r="Q123">
        <v>5.5206899493897794E-2</v>
      </c>
      <c r="R123">
        <v>0.17408057636851787</v>
      </c>
      <c r="S123">
        <v>2.3360944755189583E-2</v>
      </c>
      <c r="T123">
        <v>3.6779498042342179E-2</v>
      </c>
      <c r="U123">
        <v>1.320980429663537E-3</v>
      </c>
      <c r="V123">
        <v>2.9980584400298247E-3</v>
      </c>
      <c r="W123">
        <v>1.6719950750970136E-3</v>
      </c>
      <c r="X123">
        <v>1.3393932520494988E-2</v>
      </c>
      <c r="Y123">
        <v>0.60373470627552539</v>
      </c>
      <c r="Z123">
        <v>0.60982412782542728</v>
      </c>
      <c r="AA123">
        <v>0.61042675181317907</v>
      </c>
      <c r="AB123">
        <v>0.61321457596532258</v>
      </c>
      <c r="AC123">
        <v>0.61789989266644441</v>
      </c>
      <c r="AD123">
        <v>0.62014335050267722</v>
      </c>
      <c r="AE123">
        <v>0.6229751053659528</v>
      </c>
      <c r="AF123">
        <v>0.62556803805172401</v>
      </c>
      <c r="AG123">
        <v>0.62454972186354496</v>
      </c>
      <c r="AH123">
        <v>0.6277504938145283</v>
      </c>
      <c r="AI123">
        <v>0.62860040043603982</v>
      </c>
      <c r="AJ123">
        <v>0.63120791077296257</v>
      </c>
      <c r="AK123">
        <v>0.63260291402092339</v>
      </c>
      <c r="AL123">
        <v>0.6278469202928626</v>
      </c>
      <c r="AM123">
        <v>0.62893657909495815</v>
      </c>
      <c r="AN123">
        <v>0.62885205582457171</v>
      </c>
      <c r="AO123">
        <v>0.62568999286669191</v>
      </c>
      <c r="AP123">
        <v>0.62379343023097855</v>
      </c>
      <c r="AQ123">
        <v>0.62245076028035207</v>
      </c>
      <c r="AR123">
        <v>0.62460564510307448</v>
      </c>
      <c r="AS123">
        <v>0.62186282285099792</v>
      </c>
      <c r="AT123">
        <v>0.62769830708215135</v>
      </c>
      <c r="AU123">
        <v>0.63505583635556262</v>
      </c>
      <c r="AV123">
        <v>-1</v>
      </c>
    </row>
    <row r="124" spans="1:48" x14ac:dyDescent="0.35">
      <c r="A124" t="str">
        <f t="shared" si="1"/>
        <v>RIDGEVIF0.4</v>
      </c>
      <c r="B124" t="s">
        <v>375</v>
      </c>
      <c r="C124" t="s">
        <v>378</v>
      </c>
      <c r="D124" t="s">
        <v>28</v>
      </c>
      <c r="E124">
        <v>0.40000000000000019</v>
      </c>
      <c r="I124">
        <v>0.50409154302743731</v>
      </c>
      <c r="J124">
        <v>0.46327755972222068</v>
      </c>
      <c r="K124">
        <v>0.51294234824903262</v>
      </c>
      <c r="L124">
        <v>0.45958763517752838</v>
      </c>
      <c r="M124">
        <v>0.37620081793667393</v>
      </c>
      <c r="N124">
        <v>0.51857131359496733</v>
      </c>
      <c r="O124">
        <v>0.51224814304125799</v>
      </c>
      <c r="P124">
        <v>0.52304307477795564</v>
      </c>
      <c r="Q124">
        <v>0.5136094084014543</v>
      </c>
      <c r="R124">
        <v>0.52836724758282227</v>
      </c>
      <c r="S124">
        <v>0.46532743552440126</v>
      </c>
      <c r="T124">
        <v>0.51368342593435634</v>
      </c>
      <c r="U124">
        <v>0.49807380274441654</v>
      </c>
      <c r="V124">
        <v>0.51279953426177582</v>
      </c>
      <c r="W124">
        <v>0.52442287886639849</v>
      </c>
      <c r="X124">
        <v>0.26045127402149543</v>
      </c>
      <c r="Y124">
        <v>0.44408797963566299</v>
      </c>
      <c r="Z124">
        <v>0.45260982202917627</v>
      </c>
      <c r="AA124">
        <v>0.45409326673298922</v>
      </c>
      <c r="AB124">
        <v>0.45831938517533555</v>
      </c>
      <c r="AC124">
        <v>0.46538537814337616</v>
      </c>
      <c r="AD124">
        <v>0.46864855085850476</v>
      </c>
      <c r="AE124">
        <v>0.47290680574394667</v>
      </c>
      <c r="AF124">
        <v>0.47683949181682933</v>
      </c>
      <c r="AG124">
        <v>0.47487009292979721</v>
      </c>
      <c r="AH124">
        <v>0.47988415337731638</v>
      </c>
      <c r="AI124">
        <v>0.48127770377677015</v>
      </c>
      <c r="AJ124">
        <v>0.48533277144614873</v>
      </c>
      <c r="AK124">
        <v>0.48745837455337848</v>
      </c>
      <c r="AL124">
        <v>0.4797721628864931</v>
      </c>
      <c r="AM124">
        <v>0.48176813241574851</v>
      </c>
      <c r="AN124">
        <v>0.48167144393091987</v>
      </c>
      <c r="AO124">
        <v>0.47679581567948576</v>
      </c>
      <c r="AP124">
        <v>0.47379645304949186</v>
      </c>
      <c r="AQ124">
        <v>0.47174622068328481</v>
      </c>
      <c r="AR124">
        <v>0.47499067417620872</v>
      </c>
      <c r="AS124">
        <v>0.47071789997751967</v>
      </c>
      <c r="AT124">
        <v>0.47887953338663508</v>
      </c>
      <c r="AU124">
        <v>0.48872250780964804</v>
      </c>
      <c r="AV124">
        <v>-1</v>
      </c>
    </row>
    <row r="125" spans="1:48" x14ac:dyDescent="0.35">
      <c r="A125" t="str">
        <f t="shared" si="1"/>
        <v>RIDGE0.4</v>
      </c>
      <c r="B125" t="s">
        <v>375</v>
      </c>
      <c r="C125" t="s">
        <v>379</v>
      </c>
      <c r="D125" t="s">
        <v>28</v>
      </c>
      <c r="E125">
        <v>0.40000000000000019</v>
      </c>
      <c r="G125">
        <v>12.767916593758738</v>
      </c>
      <c r="H125">
        <v>0.2723121981639674</v>
      </c>
      <c r="I125">
        <v>9.0900718446741344E-2</v>
      </c>
      <c r="J125">
        <v>-3.3835239332313418E-5</v>
      </c>
      <c r="K125">
        <v>0.11788971348244404</v>
      </c>
      <c r="L125">
        <v>1.7174046262847216</v>
      </c>
      <c r="M125">
        <v>-3.8398062842087974E-6</v>
      </c>
      <c r="N125">
        <v>1.2275653344901898E-3</v>
      </c>
      <c r="O125">
        <v>0.10789724317721909</v>
      </c>
      <c r="P125">
        <v>3.4593774877534386E-4</v>
      </c>
      <c r="Q125">
        <v>0.25661444505542957</v>
      </c>
      <c r="R125">
        <v>9.1031754957662109E-2</v>
      </c>
      <c r="S125">
        <v>-3.393530925262301E-2</v>
      </c>
      <c r="T125">
        <v>0.24185167943691119</v>
      </c>
      <c r="U125">
        <v>-5.2426009795779518E-3</v>
      </c>
      <c r="V125">
        <v>-5.2693777867965599E-2</v>
      </c>
      <c r="W125">
        <v>4.7870911343866326E-2</v>
      </c>
      <c r="X125">
        <v>-7.8130885358226737E-2</v>
      </c>
      <c r="Y125">
        <v>0.89142909921371938</v>
      </c>
      <c r="Z125">
        <v>3.3228073464981627</v>
      </c>
      <c r="AA125">
        <v>2.525457028021374</v>
      </c>
      <c r="AB125">
        <v>3.0873323374874655</v>
      </c>
      <c r="AC125">
        <v>2.256959333727047</v>
      </c>
      <c r="AD125">
        <v>3.8956572779931995</v>
      </c>
      <c r="AE125">
        <v>-2.5334683227441892</v>
      </c>
      <c r="AF125">
        <v>-3.4753259175048123E-2</v>
      </c>
      <c r="AG125">
        <v>-2.016280352079169</v>
      </c>
      <c r="AH125">
        <v>-2.6302639296082684</v>
      </c>
      <c r="AI125">
        <v>2.0210223191351115</v>
      </c>
      <c r="AJ125">
        <v>-6.2495287799147068</v>
      </c>
      <c r="AK125">
        <v>-6.2480488103995597</v>
      </c>
      <c r="AL125">
        <v>1.3696060757675006</v>
      </c>
      <c r="AM125">
        <v>-1.6839036466998392</v>
      </c>
      <c r="AN125">
        <v>0.59341290045012607</v>
      </c>
      <c r="AO125">
        <v>-6.2611510753570077E-2</v>
      </c>
      <c r="AP125">
        <v>0.1838657215082358</v>
      </c>
      <c r="AQ125">
        <v>0.32396171988248923</v>
      </c>
      <c r="AR125">
        <v>1.0774137572457025</v>
      </c>
      <c r="AS125">
        <v>-4.2252555610622489</v>
      </c>
      <c r="AT125">
        <v>-3.7575615833374078E-2</v>
      </c>
      <c r="AU125">
        <v>3.377944287575259</v>
      </c>
      <c r="AV125">
        <v>-1</v>
      </c>
    </row>
    <row r="126" spans="1:48" x14ac:dyDescent="0.35">
      <c r="A126" t="str">
        <f t="shared" si="1"/>
        <v>RIDGESEB0.4</v>
      </c>
      <c r="B126" t="s">
        <v>375</v>
      </c>
      <c r="C126" t="s">
        <v>380</v>
      </c>
      <c r="D126" t="s">
        <v>28</v>
      </c>
      <c r="E126">
        <v>0.40000000000000019</v>
      </c>
      <c r="G126">
        <v>12.767916593758738</v>
      </c>
      <c r="H126">
        <v>0.23865695202287263</v>
      </c>
      <c r="I126">
        <v>3.3487110225377823E-3</v>
      </c>
      <c r="J126">
        <v>8.8629215085263386E-6</v>
      </c>
      <c r="K126">
        <v>8.9987493149598068E-3</v>
      </c>
      <c r="L126">
        <v>0.65882720634267777</v>
      </c>
      <c r="M126">
        <v>1.274181739263603E-6</v>
      </c>
      <c r="N126">
        <v>1.1049199078436054E-4</v>
      </c>
      <c r="O126">
        <v>4.852825245266245E-2</v>
      </c>
      <c r="P126">
        <v>3.3744805951252719E-4</v>
      </c>
      <c r="Q126">
        <v>5.4839159890125687E-2</v>
      </c>
      <c r="R126">
        <v>0.17251382107348728</v>
      </c>
      <c r="S126">
        <v>2.3052143654604586E-2</v>
      </c>
      <c r="T126">
        <v>3.6534199372147774E-2</v>
      </c>
      <c r="U126">
        <v>1.3076639987738548E-3</v>
      </c>
      <c r="V126">
        <v>2.9711223818916594E-3</v>
      </c>
      <c r="W126">
        <v>1.6567615195956971E-3</v>
      </c>
      <c r="X126">
        <v>1.3259425653367124E-2</v>
      </c>
      <c r="Y126">
        <v>0.59977257227506564</v>
      </c>
      <c r="Z126">
        <v>0.60549990538818077</v>
      </c>
      <c r="AA126">
        <v>0.60649136734526976</v>
      </c>
      <c r="AB126">
        <v>0.6093070536888453</v>
      </c>
      <c r="AC126">
        <v>0.61398598727438536</v>
      </c>
      <c r="AD126">
        <v>0.61613478973207403</v>
      </c>
      <c r="AE126">
        <v>0.61892763534724482</v>
      </c>
      <c r="AF126">
        <v>0.62149580376579905</v>
      </c>
      <c r="AG126">
        <v>0.62021105327081794</v>
      </c>
      <c r="AH126">
        <v>0.62347679892754404</v>
      </c>
      <c r="AI126">
        <v>0.62438140942869702</v>
      </c>
      <c r="AJ126">
        <v>0.62700629519176665</v>
      </c>
      <c r="AK126">
        <v>0.6283778391314766</v>
      </c>
      <c r="AL126">
        <v>0.62340404434043584</v>
      </c>
      <c r="AM126">
        <v>0.62469945507359059</v>
      </c>
      <c r="AN126">
        <v>0.62463676488034003</v>
      </c>
      <c r="AO126">
        <v>0.62146734014423</v>
      </c>
      <c r="AP126">
        <v>0.61950953496820171</v>
      </c>
      <c r="AQ126">
        <v>0.61816769764329138</v>
      </c>
      <c r="AR126">
        <v>0.62028979172588794</v>
      </c>
      <c r="AS126">
        <v>0.61749358367374441</v>
      </c>
      <c r="AT126">
        <v>0.62282384403298818</v>
      </c>
      <c r="AU126">
        <v>0.62919210249214008</v>
      </c>
      <c r="AV126">
        <v>-1</v>
      </c>
    </row>
    <row r="127" spans="1:48" x14ac:dyDescent="0.35">
      <c r="A127" t="str">
        <f t="shared" si="1"/>
        <v>RIDGEVIF0.41</v>
      </c>
      <c r="B127" t="s">
        <v>375</v>
      </c>
      <c r="C127" t="s">
        <v>378</v>
      </c>
      <c r="D127" t="s">
        <v>28</v>
      </c>
      <c r="E127">
        <v>0.4100000000000002</v>
      </c>
      <c r="I127">
        <v>0.49268796600059195</v>
      </c>
      <c r="J127">
        <v>0.4517468778677422</v>
      </c>
      <c r="K127">
        <v>0.50283290032002337</v>
      </c>
      <c r="L127">
        <v>0.44790518207169611</v>
      </c>
      <c r="M127">
        <v>0.3647371306207704</v>
      </c>
      <c r="N127">
        <v>0.50949595627406929</v>
      </c>
      <c r="O127">
        <v>0.50284490667589288</v>
      </c>
      <c r="P127">
        <v>0.51425680586280942</v>
      </c>
      <c r="Q127">
        <v>0.50607536000745124</v>
      </c>
      <c r="R127">
        <v>0.51823361668538437</v>
      </c>
      <c r="S127">
        <v>0.45267037857153847</v>
      </c>
      <c r="T127">
        <v>0.50614022419746318</v>
      </c>
      <c r="U127">
        <v>0.48751783215698175</v>
      </c>
      <c r="V127">
        <v>0.50299627105667377</v>
      </c>
      <c r="W127">
        <v>0.51426087045535396</v>
      </c>
      <c r="X127">
        <v>0.25500327448297433</v>
      </c>
      <c r="Y127">
        <v>0.43766817012425158</v>
      </c>
      <c r="Z127">
        <v>0.44560642202428846</v>
      </c>
      <c r="AA127">
        <v>0.44762933750219125</v>
      </c>
      <c r="AB127">
        <v>0.45186101216561569</v>
      </c>
      <c r="AC127">
        <v>0.45885783523543033</v>
      </c>
      <c r="AD127">
        <v>0.46195950746033904</v>
      </c>
      <c r="AE127">
        <v>0.46612710308448851</v>
      </c>
      <c r="AF127">
        <v>0.46999090735262172</v>
      </c>
      <c r="AG127">
        <v>0.4676581943154266</v>
      </c>
      <c r="AH127">
        <v>0.472720697633082</v>
      </c>
      <c r="AI127">
        <v>0.47418435742790382</v>
      </c>
      <c r="AJ127">
        <v>0.47822827730139028</v>
      </c>
      <c r="AK127">
        <v>0.48030064839284992</v>
      </c>
      <c r="AL127">
        <v>0.47236866307825265</v>
      </c>
      <c r="AM127">
        <v>0.47464616050388037</v>
      </c>
      <c r="AN127">
        <v>0.47458244542122108</v>
      </c>
      <c r="AO127">
        <v>0.46974043503152718</v>
      </c>
      <c r="AP127">
        <v>0.46667965781549892</v>
      </c>
      <c r="AQ127">
        <v>0.46465056027134366</v>
      </c>
      <c r="AR127">
        <v>0.46781794519486181</v>
      </c>
      <c r="AS127">
        <v>0.46351050015791606</v>
      </c>
      <c r="AT127">
        <v>0.47086474094327968</v>
      </c>
      <c r="AU127">
        <v>0.47916838377584203</v>
      </c>
      <c r="AV127">
        <v>-1</v>
      </c>
    </row>
    <row r="128" spans="1:48" x14ac:dyDescent="0.35">
      <c r="A128" t="str">
        <f t="shared" si="1"/>
        <v>RIDGE0.41</v>
      </c>
      <c r="B128" t="s">
        <v>375</v>
      </c>
      <c r="C128" t="s">
        <v>379</v>
      </c>
      <c r="D128" t="s">
        <v>28</v>
      </c>
      <c r="E128">
        <v>0.4100000000000002</v>
      </c>
      <c r="G128">
        <v>12.777629612641453</v>
      </c>
      <c r="H128">
        <v>0.28129510195844609</v>
      </c>
      <c r="I128">
        <v>9.01174627116067E-2</v>
      </c>
      <c r="J128">
        <v>-3.3901807717265454E-5</v>
      </c>
      <c r="K128">
        <v>0.11732819045520403</v>
      </c>
      <c r="L128">
        <v>1.70048488220227</v>
      </c>
      <c r="M128">
        <v>-3.882692718641238E-6</v>
      </c>
      <c r="N128">
        <v>1.2263604370047233E-3</v>
      </c>
      <c r="O128">
        <v>0.11053133528888882</v>
      </c>
      <c r="P128">
        <v>3.3361793856671363E-4</v>
      </c>
      <c r="Q128">
        <v>0.25595405825082818</v>
      </c>
      <c r="R128">
        <v>8.9326055400315657E-2</v>
      </c>
      <c r="S128">
        <v>-3.1114660464158693E-2</v>
      </c>
      <c r="T128">
        <v>0.23913100460151651</v>
      </c>
      <c r="U128">
        <v>-5.2129634637450711E-3</v>
      </c>
      <c r="V128">
        <v>-5.2289747902450452E-2</v>
      </c>
      <c r="W128">
        <v>4.7547372234725382E-2</v>
      </c>
      <c r="X128">
        <v>-7.8717949851150618E-2</v>
      </c>
      <c r="Y128">
        <v>0.9014723899074415</v>
      </c>
      <c r="Z128">
        <v>3.3195999142030663</v>
      </c>
      <c r="AA128">
        <v>2.5212516343994218</v>
      </c>
      <c r="AB128">
        <v>3.0715083904918985</v>
      </c>
      <c r="AC128">
        <v>2.2533296552300133</v>
      </c>
      <c r="AD128">
        <v>3.8719320105148332</v>
      </c>
      <c r="AE128">
        <v>-2.5101079320411013</v>
      </c>
      <c r="AF128">
        <v>-3.020308753618171E-2</v>
      </c>
      <c r="AG128">
        <v>-2.0024980991353614</v>
      </c>
      <c r="AH128">
        <v>-2.6049582881715199</v>
      </c>
      <c r="AI128">
        <v>2.0220821493985031</v>
      </c>
      <c r="AJ128">
        <v>-6.2098247637417794</v>
      </c>
      <c r="AK128">
        <v>-6.2031855234671216</v>
      </c>
      <c r="AL128">
        <v>1.3459433428275018</v>
      </c>
      <c r="AM128">
        <v>-1.6820702560868974</v>
      </c>
      <c r="AN128">
        <v>0.57708105068501614</v>
      </c>
      <c r="AO128">
        <v>-7.8462029257268251E-2</v>
      </c>
      <c r="AP128">
        <v>0.16522263475105634</v>
      </c>
      <c r="AQ128">
        <v>0.31193136300220226</v>
      </c>
      <c r="AR128">
        <v>1.0580308957046667</v>
      </c>
      <c r="AS128">
        <v>-4.1913892114729974</v>
      </c>
      <c r="AT128">
        <v>-2.1190438392157646E-2</v>
      </c>
      <c r="AU128">
        <v>3.3850436984339876</v>
      </c>
      <c r="AV128">
        <v>-1</v>
      </c>
    </row>
    <row r="129" spans="1:48" x14ac:dyDescent="0.35">
      <c r="A129" t="str">
        <f t="shared" si="1"/>
        <v>RIDGESEB0.41</v>
      </c>
      <c r="B129" t="s">
        <v>375</v>
      </c>
      <c r="C129" t="s">
        <v>380</v>
      </c>
      <c r="D129" t="s">
        <v>28</v>
      </c>
      <c r="E129">
        <v>0.4100000000000002</v>
      </c>
      <c r="G129">
        <v>12.777629612641453</v>
      </c>
      <c r="H129">
        <v>0.23809364295691152</v>
      </c>
      <c r="I129">
        <v>3.3131355253838276E-3</v>
      </c>
      <c r="J129">
        <v>8.7585882228859373E-6</v>
      </c>
      <c r="K129">
        <v>8.9164088979489589E-3</v>
      </c>
      <c r="L129">
        <v>0.65089458532582223</v>
      </c>
      <c r="M129">
        <v>1.2555723860727767E-6</v>
      </c>
      <c r="N129">
        <v>1.0960419657199962E-4</v>
      </c>
      <c r="O129">
        <v>4.8117354491680052E-2</v>
      </c>
      <c r="P129">
        <v>3.3485631139195364E-4</v>
      </c>
      <c r="Q129">
        <v>5.4476871889969566E-2</v>
      </c>
      <c r="R129">
        <v>0.17098145124070555</v>
      </c>
      <c r="S129">
        <v>2.2753765817869729E-2</v>
      </c>
      <c r="T129">
        <v>3.6292551546909448E-2</v>
      </c>
      <c r="U129">
        <v>1.2947169342423012E-3</v>
      </c>
      <c r="V129">
        <v>2.944824181418879E-3</v>
      </c>
      <c r="W129">
        <v>1.6418791283501185E-3</v>
      </c>
      <c r="X129">
        <v>1.3129996371646021E-2</v>
      </c>
      <c r="Y129">
        <v>0.59587454334627532</v>
      </c>
      <c r="Z129">
        <v>0.60125412798345657</v>
      </c>
      <c r="AA129">
        <v>0.60261733658530159</v>
      </c>
      <c r="AB129">
        <v>0.60545906500892643</v>
      </c>
      <c r="AC129">
        <v>0.61012866077711625</v>
      </c>
      <c r="AD129">
        <v>0.61218728521753574</v>
      </c>
      <c r="AE129">
        <v>0.61494252732575749</v>
      </c>
      <c r="AF129">
        <v>0.61748594740139862</v>
      </c>
      <c r="AG129">
        <v>0.61595165252665895</v>
      </c>
      <c r="AH129">
        <v>0.61927658485567727</v>
      </c>
      <c r="AI129">
        <v>0.62023456036889046</v>
      </c>
      <c r="AJ129">
        <v>0.62287367527197979</v>
      </c>
      <c r="AK129">
        <v>0.62422180759113943</v>
      </c>
      <c r="AL129">
        <v>0.619045954633199</v>
      </c>
      <c r="AM129">
        <v>0.62053650677475214</v>
      </c>
      <c r="AN129">
        <v>0.62049485589347309</v>
      </c>
      <c r="AO129">
        <v>0.6173213870368004</v>
      </c>
      <c r="AP129">
        <v>0.61530690086484152</v>
      </c>
      <c r="AQ129">
        <v>0.61396778335614155</v>
      </c>
      <c r="AR129">
        <v>0.61605684732235977</v>
      </c>
      <c r="AS129">
        <v>0.61321410938985188</v>
      </c>
      <c r="AT129">
        <v>0.61805971317289998</v>
      </c>
      <c r="AU129">
        <v>0.62348560069166481</v>
      </c>
      <c r="AV129">
        <v>-1</v>
      </c>
    </row>
    <row r="130" spans="1:48" x14ac:dyDescent="0.35">
      <c r="A130" t="str">
        <f t="shared" si="1"/>
        <v>RIDGEVIF0.42</v>
      </c>
      <c r="B130" t="s">
        <v>375</v>
      </c>
      <c r="C130" t="s">
        <v>378</v>
      </c>
      <c r="D130" t="s">
        <v>28</v>
      </c>
      <c r="E130">
        <v>0.42000000000000021</v>
      </c>
      <c r="I130">
        <v>0.48172569101495633</v>
      </c>
      <c r="J130">
        <v>0.44070989574922803</v>
      </c>
      <c r="K130">
        <v>0.49306161656229974</v>
      </c>
      <c r="L130">
        <v>0.43674265776207583</v>
      </c>
      <c r="M130">
        <v>0.35387844378739436</v>
      </c>
      <c r="N130">
        <v>0.50068217040915608</v>
      </c>
      <c r="O130">
        <v>0.49373441928296752</v>
      </c>
      <c r="P130">
        <v>0.50570592340439657</v>
      </c>
      <c r="Q130">
        <v>0.49870865656160734</v>
      </c>
      <c r="R130">
        <v>0.50841468682502389</v>
      </c>
      <c r="S130">
        <v>0.44059669132597212</v>
      </c>
      <c r="T130">
        <v>0.49876501253549871</v>
      </c>
      <c r="U130">
        <v>0.47735541380252361</v>
      </c>
      <c r="V130">
        <v>0.49351149324868815</v>
      </c>
      <c r="W130">
        <v>0.50442503344466894</v>
      </c>
      <c r="X130">
        <v>0.24980426300525746</v>
      </c>
      <c r="Y130">
        <v>0.43139733680956743</v>
      </c>
      <c r="Z130">
        <v>0.43878162743681776</v>
      </c>
      <c r="AA130">
        <v>0.4413113248167766</v>
      </c>
      <c r="AB130">
        <v>0.44554591313411473</v>
      </c>
      <c r="AC130">
        <v>0.45247064311600305</v>
      </c>
      <c r="AD130">
        <v>0.45541960419740513</v>
      </c>
      <c r="AE130">
        <v>0.45949983916635884</v>
      </c>
      <c r="AF130">
        <v>0.46329590152295907</v>
      </c>
      <c r="AG130">
        <v>0.46062945104542508</v>
      </c>
      <c r="AH130">
        <v>0.46573154459883487</v>
      </c>
      <c r="AI130">
        <v>0.46726223684170748</v>
      </c>
      <c r="AJ130">
        <v>0.4712908002126342</v>
      </c>
      <c r="AK130">
        <v>0.47331090018230287</v>
      </c>
      <c r="AL130">
        <v>0.4651592721119569</v>
      </c>
      <c r="AM130">
        <v>0.46769847939269377</v>
      </c>
      <c r="AN130">
        <v>0.46766600914600681</v>
      </c>
      <c r="AO130">
        <v>0.46286148568941549</v>
      </c>
      <c r="AP130">
        <v>0.45974658256125894</v>
      </c>
      <c r="AQ130">
        <v>0.45774075196865577</v>
      </c>
      <c r="AR130">
        <v>0.46083217241610896</v>
      </c>
      <c r="AS130">
        <v>0.45649997605421688</v>
      </c>
      <c r="AT130">
        <v>0.46309075573530473</v>
      </c>
      <c r="AU130">
        <v>0.46995273059558884</v>
      </c>
      <c r="AV130">
        <v>-1</v>
      </c>
    </row>
    <row r="131" spans="1:48" x14ac:dyDescent="0.35">
      <c r="A131" t="str">
        <f t="shared" ref="A131:A156" si="2">C131&amp;E131</f>
        <v>RIDGE0.42</v>
      </c>
      <c r="B131" t="s">
        <v>375</v>
      </c>
      <c r="C131" t="s">
        <v>379</v>
      </c>
      <c r="D131" t="s">
        <v>28</v>
      </c>
      <c r="E131">
        <v>0.42000000000000021</v>
      </c>
      <c r="G131">
        <v>12.787312952820972</v>
      </c>
      <c r="H131">
        <v>0.29008076122606613</v>
      </c>
      <c r="I131">
        <v>8.9352476928218932E-2</v>
      </c>
      <c r="J131">
        <v>-3.3966643083907381E-5</v>
      </c>
      <c r="K131">
        <v>0.11677213900954365</v>
      </c>
      <c r="L131">
        <v>1.6840186480399921</v>
      </c>
      <c r="M131">
        <v>-3.9238842918860783E-6</v>
      </c>
      <c r="N131">
        <v>1.2250414153153952E-3</v>
      </c>
      <c r="O131">
        <v>0.11308338667341972</v>
      </c>
      <c r="P131">
        <v>3.2162729447108608E-4</v>
      </c>
      <c r="Q131">
        <v>0.25528676714914228</v>
      </c>
      <c r="R131">
        <v>8.7693403330483699E-2</v>
      </c>
      <c r="S131">
        <v>-2.8397898004294247E-2</v>
      </c>
      <c r="T131">
        <v>0.23646083460738326</v>
      </c>
      <c r="U131">
        <v>-5.183484152173904E-3</v>
      </c>
      <c r="V131">
        <v>-5.18937815033748E-2</v>
      </c>
      <c r="W131">
        <v>4.7229576133565793E-2</v>
      </c>
      <c r="X131">
        <v>-7.9285733746401882E-2</v>
      </c>
      <c r="Y131">
        <v>0.9111359954979007</v>
      </c>
      <c r="Z131">
        <v>3.3161236028240841</v>
      </c>
      <c r="AA131">
        <v>2.5168942587000687</v>
      </c>
      <c r="AB131">
        <v>3.0559627051457521</v>
      </c>
      <c r="AC131">
        <v>2.2496835627276197</v>
      </c>
      <c r="AD131">
        <v>3.8487018621183449</v>
      </c>
      <c r="AE131">
        <v>-2.4870894261968739</v>
      </c>
      <c r="AF131">
        <v>-2.5689497461658335E-2</v>
      </c>
      <c r="AG131">
        <v>-1.9886850611713807</v>
      </c>
      <c r="AH131">
        <v>-2.5799816155050781</v>
      </c>
      <c r="AI131">
        <v>2.0227197903128133</v>
      </c>
      <c r="AJ131">
        <v>-6.17070509326809</v>
      </c>
      <c r="AK131">
        <v>-6.1591121179740673</v>
      </c>
      <c r="AL131">
        <v>1.3227477658938105</v>
      </c>
      <c r="AM131">
        <v>-1.6802175209915891</v>
      </c>
      <c r="AN131">
        <v>0.56110837479565823</v>
      </c>
      <c r="AO131">
        <v>-9.3815222319870509E-2</v>
      </c>
      <c r="AP131">
        <v>0.14713037700641407</v>
      </c>
      <c r="AQ131">
        <v>0.30010363268869017</v>
      </c>
      <c r="AR131">
        <v>1.0390234722195897</v>
      </c>
      <c r="AS131">
        <v>-4.1582099425365389</v>
      </c>
      <c r="AT131">
        <v>-5.592322984263637E-3</v>
      </c>
      <c r="AU131">
        <v>3.3910262208389312</v>
      </c>
      <c r="AV131">
        <v>-1</v>
      </c>
    </row>
    <row r="132" spans="1:48" x14ac:dyDescent="0.35">
      <c r="A132" t="str">
        <f t="shared" si="2"/>
        <v>RIDGESEB0.42</v>
      </c>
      <c r="B132" t="s">
        <v>375</v>
      </c>
      <c r="C132" t="s">
        <v>380</v>
      </c>
      <c r="D132" t="s">
        <v>28</v>
      </c>
      <c r="E132">
        <v>0.42000000000000021</v>
      </c>
      <c r="G132">
        <v>12.787312952820972</v>
      </c>
      <c r="H132">
        <v>0.23754746214472183</v>
      </c>
      <c r="I132">
        <v>3.2785523846672916E-3</v>
      </c>
      <c r="J132">
        <v>8.6574886177492822E-6</v>
      </c>
      <c r="K132">
        <v>8.8360411636797601E-3</v>
      </c>
      <c r="L132">
        <v>0.64321982359991925</v>
      </c>
      <c r="M132">
        <v>1.2376784251705327E-6</v>
      </c>
      <c r="N132">
        <v>1.0873437796658708E-4</v>
      </c>
      <c r="O132">
        <v>4.7715602823909194E-2</v>
      </c>
      <c r="P132">
        <v>3.3231235208158337E-4</v>
      </c>
      <c r="Q132">
        <v>5.4119904073559634E-2</v>
      </c>
      <c r="R132">
        <v>0.16948226182193432</v>
      </c>
      <c r="S132">
        <v>2.2465281279569448E-2</v>
      </c>
      <c r="T132">
        <v>3.6054465806901304E-2</v>
      </c>
      <c r="U132">
        <v>1.2821224383330462E-3</v>
      </c>
      <c r="V132">
        <v>2.919137974868299E-3</v>
      </c>
      <c r="W132">
        <v>1.6273342187271976E-3</v>
      </c>
      <c r="X132">
        <v>1.300530822199859E-2</v>
      </c>
      <c r="Y132">
        <v>0.59203867695946921</v>
      </c>
      <c r="Z132">
        <v>0.59708418325036572</v>
      </c>
      <c r="AA132">
        <v>0.59880288729742925</v>
      </c>
      <c r="AB132">
        <v>0.60166892518372306</v>
      </c>
      <c r="AC132">
        <v>0.60632650441464886</v>
      </c>
      <c r="AD132">
        <v>0.60829915102289089</v>
      </c>
      <c r="AE132">
        <v>0.61101803813735811</v>
      </c>
      <c r="AF132">
        <v>0.61353674611404418</v>
      </c>
      <c r="AG132">
        <v>0.61176862551457312</v>
      </c>
      <c r="AH132">
        <v>0.6151473772813344</v>
      </c>
      <c r="AI132">
        <v>0.61615743223899244</v>
      </c>
      <c r="AJ132">
        <v>0.61880787324404996</v>
      </c>
      <c r="AK132">
        <v>0.62013265732436673</v>
      </c>
      <c r="AL132">
        <v>0.6147693267383878</v>
      </c>
      <c r="AM132">
        <v>0.61644499172984213</v>
      </c>
      <c r="AN132">
        <v>0.6164235928272882</v>
      </c>
      <c r="AO132">
        <v>0.6132490330301249</v>
      </c>
      <c r="AP132">
        <v>0.61118206913166984</v>
      </c>
      <c r="AQ132">
        <v>0.60984734711866961</v>
      </c>
      <c r="AR132">
        <v>0.61190322929641283</v>
      </c>
      <c r="AS132">
        <v>0.60902024425598389</v>
      </c>
      <c r="AT132">
        <v>0.61340089512249119</v>
      </c>
      <c r="AU132">
        <v>0.61792880180765186</v>
      </c>
      <c r="AV132">
        <v>-1</v>
      </c>
    </row>
    <row r="133" spans="1:48" x14ac:dyDescent="0.35">
      <c r="A133" t="str">
        <f t="shared" si="2"/>
        <v>RIDGEVIF0.43</v>
      </c>
      <c r="B133" t="s">
        <v>375</v>
      </c>
      <c r="C133" t="s">
        <v>378</v>
      </c>
      <c r="D133" t="s">
        <v>28</v>
      </c>
      <c r="E133">
        <v>0.43000000000000022</v>
      </c>
      <c r="I133">
        <v>0.47118041577882258</v>
      </c>
      <c r="J133">
        <v>0.43013635177738807</v>
      </c>
      <c r="K133">
        <v>0.48361245964135341</v>
      </c>
      <c r="L133">
        <v>0.42606767104816951</v>
      </c>
      <c r="M133">
        <v>0.34358092945700652</v>
      </c>
      <c r="N133">
        <v>0.49211906854834037</v>
      </c>
      <c r="O133">
        <v>0.48490354924060286</v>
      </c>
      <c r="P133">
        <v>0.4973815666833557</v>
      </c>
      <c r="Q133">
        <v>0.49150429433310983</v>
      </c>
      <c r="R133">
        <v>0.49889693119399103</v>
      </c>
      <c r="S133">
        <v>0.42906961420325829</v>
      </c>
      <c r="T133">
        <v>0.49155274077713412</v>
      </c>
      <c r="U133">
        <v>0.46756540373136407</v>
      </c>
      <c r="V133">
        <v>0.48433013381664952</v>
      </c>
      <c r="W133">
        <v>0.49490034593396587</v>
      </c>
      <c r="X133">
        <v>0.2448362171263232</v>
      </c>
      <c r="Y133">
        <v>0.42527038905311448</v>
      </c>
      <c r="Z133">
        <v>0.43212869360438561</v>
      </c>
      <c r="AA133">
        <v>0.43513443391972989</v>
      </c>
      <c r="AB133">
        <v>0.43936947502388912</v>
      </c>
      <c r="AC133">
        <v>0.44621962725731967</v>
      </c>
      <c r="AD133">
        <v>0.44902408477348216</v>
      </c>
      <c r="AE133">
        <v>0.45302009751597189</v>
      </c>
      <c r="AF133">
        <v>0.45674955911905579</v>
      </c>
      <c r="AG133">
        <v>0.45377662309514205</v>
      </c>
      <c r="AH133">
        <v>0.45891024716949735</v>
      </c>
      <c r="AI133">
        <v>0.46050503988862096</v>
      </c>
      <c r="AJ133">
        <v>0.46451447612842944</v>
      </c>
      <c r="AK133">
        <v>0.46648326601850248</v>
      </c>
      <c r="AL133">
        <v>0.45813588924378024</v>
      </c>
      <c r="AM133">
        <v>0.4609183003251196</v>
      </c>
      <c r="AN133">
        <v>0.46091540493476651</v>
      </c>
      <c r="AO133">
        <v>0.45615166536056373</v>
      </c>
      <c r="AP133">
        <v>0.45298926667999762</v>
      </c>
      <c r="AQ133">
        <v>0.45100850558845584</v>
      </c>
      <c r="AR133">
        <v>0.45402514481561174</v>
      </c>
      <c r="AS133">
        <v>0.44967709887319918</v>
      </c>
      <c r="AT133">
        <v>0.4555458908571885</v>
      </c>
      <c r="AU133">
        <v>0.46105729551066493</v>
      </c>
      <c r="AV133">
        <v>-1</v>
      </c>
    </row>
    <row r="134" spans="1:48" x14ac:dyDescent="0.35">
      <c r="A134" t="str">
        <f t="shared" si="2"/>
        <v>RIDGE0.43</v>
      </c>
      <c r="B134" t="s">
        <v>375</v>
      </c>
      <c r="C134" t="s">
        <v>379</v>
      </c>
      <c r="D134" t="s">
        <v>28</v>
      </c>
      <c r="E134">
        <v>0.43000000000000022</v>
      </c>
      <c r="G134">
        <v>12.79696554944625</v>
      </c>
      <c r="H134">
        <v>0.29867404870749886</v>
      </c>
      <c r="I134">
        <v>8.8605032918561297E-2</v>
      </c>
      <c r="J134">
        <v>-3.4029708501262998E-5</v>
      </c>
      <c r="K134">
        <v>0.11622152043776579</v>
      </c>
      <c r="L134">
        <v>1.667983454917918</v>
      </c>
      <c r="M134">
        <v>-3.9634659513636254E-6</v>
      </c>
      <c r="N134">
        <v>1.2236153476530202E-3</v>
      </c>
      <c r="O134">
        <v>0.11555614375150466</v>
      </c>
      <c r="P134">
        <v>3.0995336967720369E-4</v>
      </c>
      <c r="Q134">
        <v>0.25461314847254574</v>
      </c>
      <c r="R134">
        <v>8.6129640169630275E-2</v>
      </c>
      <c r="S134">
        <v>-2.5779887407517129E-2</v>
      </c>
      <c r="T134">
        <v>0.2338397992664234</v>
      </c>
      <c r="U134">
        <v>-5.1541701920142652E-3</v>
      </c>
      <c r="V134">
        <v>-5.1505600379062759E-2</v>
      </c>
      <c r="W134">
        <v>4.6917341574388337E-2</v>
      </c>
      <c r="X134">
        <v>-7.9834948818375856E-2</v>
      </c>
      <c r="Y134">
        <v>0.92043723964570412</v>
      </c>
      <c r="Z134">
        <v>3.3123952617776879</v>
      </c>
      <c r="AA134">
        <v>2.5123959372870277</v>
      </c>
      <c r="AB134">
        <v>3.0406841996443665</v>
      </c>
      <c r="AC134">
        <v>2.2460203406668446</v>
      </c>
      <c r="AD134">
        <v>3.8259455417969463</v>
      </c>
      <c r="AE134">
        <v>-2.4644064598043385</v>
      </c>
      <c r="AF134">
        <v>-2.1215004576224494E-2</v>
      </c>
      <c r="AG134">
        <v>-1.9748554658611444</v>
      </c>
      <c r="AH134">
        <v>-2.5553322741212918</v>
      </c>
      <c r="AI134">
        <v>2.0229619921044582</v>
      </c>
      <c r="AJ134">
        <v>-6.1321531792579771</v>
      </c>
      <c r="AK134">
        <v>-6.1158026471869107</v>
      </c>
      <c r="AL134">
        <v>1.3000082615992574</v>
      </c>
      <c r="AM134">
        <v>-1.6783431044253077</v>
      </c>
      <c r="AN134">
        <v>0.54548608834454526</v>
      </c>
      <c r="AO134">
        <v>-0.10869023282885462</v>
      </c>
      <c r="AP134">
        <v>0.12956828696647363</v>
      </c>
      <c r="AQ134">
        <v>0.28847674735754908</v>
      </c>
      <c r="AR134">
        <v>1.0203828340882959</v>
      </c>
      <c r="AS134">
        <v>-4.1256932744370705</v>
      </c>
      <c r="AT134">
        <v>9.2591176547723499E-3</v>
      </c>
      <c r="AU134">
        <v>3.3959615383973092</v>
      </c>
      <c r="AV134">
        <v>-1</v>
      </c>
    </row>
    <row r="135" spans="1:48" x14ac:dyDescent="0.35">
      <c r="A135" t="str">
        <f t="shared" si="2"/>
        <v>RIDGESEB0.43</v>
      </c>
      <c r="B135" t="s">
        <v>375</v>
      </c>
      <c r="C135" t="s">
        <v>380</v>
      </c>
      <c r="D135" t="s">
        <v>28</v>
      </c>
      <c r="E135">
        <v>0.43000000000000022</v>
      </c>
      <c r="G135">
        <v>12.79696554944625</v>
      </c>
      <c r="H135">
        <v>0.23701756191155199</v>
      </c>
      <c r="I135">
        <v>3.244916645484579E-3</v>
      </c>
      <c r="J135">
        <v>8.5594588508471756E-6</v>
      </c>
      <c r="K135">
        <v>8.7575692498413609E-3</v>
      </c>
      <c r="L135">
        <v>0.6357898818159069</v>
      </c>
      <c r="M135">
        <v>1.2204584480589847E-6</v>
      </c>
      <c r="N135">
        <v>1.0788190696679924E-4</v>
      </c>
      <c r="O135">
        <v>4.7322654866561426E-2</v>
      </c>
      <c r="P135">
        <v>3.2981470399559115E-4</v>
      </c>
      <c r="Q135">
        <v>5.3768129675043352E-2</v>
      </c>
      <c r="R135">
        <v>0.16801510601414776</v>
      </c>
      <c r="S135">
        <v>2.2186195289746944E-2</v>
      </c>
      <c r="T135">
        <v>3.5819856572193678E-2</v>
      </c>
      <c r="U135">
        <v>1.2698647443870291E-3</v>
      </c>
      <c r="V135">
        <v>2.8940393975795471E-3</v>
      </c>
      <c r="W135">
        <v>1.613113873363953E-3</v>
      </c>
      <c r="X135">
        <v>1.2885054612635395E-2</v>
      </c>
      <c r="Y135">
        <v>0.58826312882086718</v>
      </c>
      <c r="Z135">
        <v>0.59298759551051006</v>
      </c>
      <c r="AA135">
        <v>0.59504633182781652</v>
      </c>
      <c r="AB135">
        <v>0.597935029449848</v>
      </c>
      <c r="AC135">
        <v>0.60257816537827535</v>
      </c>
      <c r="AD135">
        <v>0.60446877914929231</v>
      </c>
      <c r="AE135">
        <v>0.6071525045908639</v>
      </c>
      <c r="AF135">
        <v>0.60964655591846983</v>
      </c>
      <c r="AG135">
        <v>0.60765925340668525</v>
      </c>
      <c r="AH135">
        <v>0.61108684396185953</v>
      </c>
      <c r="AI135">
        <v>0.61214773945829559</v>
      </c>
      <c r="AJ135">
        <v>0.61480682887829707</v>
      </c>
      <c r="AK135">
        <v>0.61610834441823559</v>
      </c>
      <c r="AL135">
        <v>0.61057105712775717</v>
      </c>
      <c r="AM135">
        <v>0.61242235068927953</v>
      </c>
      <c r="AN135">
        <v>0.61242042713303357</v>
      </c>
      <c r="AO135">
        <v>0.60924740585129178</v>
      </c>
      <c r="AP135">
        <v>0.60713184398675346</v>
      </c>
      <c r="AQ135">
        <v>0.60580300385544106</v>
      </c>
      <c r="AR135">
        <v>0.60782563025834546</v>
      </c>
      <c r="AS135">
        <v>0.60490815783841445</v>
      </c>
      <c r="AT135">
        <v>0.60884272777456905</v>
      </c>
      <c r="AU135">
        <v>0.61251468521110575</v>
      </c>
      <c r="AV135">
        <v>-1</v>
      </c>
    </row>
    <row r="136" spans="1:48" x14ac:dyDescent="0.35">
      <c r="A136" t="str">
        <f t="shared" si="2"/>
        <v>RIDGEVIF0.44</v>
      </c>
      <c r="B136" t="s">
        <v>375</v>
      </c>
      <c r="C136" t="s">
        <v>378</v>
      </c>
      <c r="D136" t="s">
        <v>28</v>
      </c>
      <c r="E136">
        <v>0.44000000000000022</v>
      </c>
      <c r="I136">
        <v>0.46102956612990154</v>
      </c>
      <c r="J136">
        <v>0.41999840803704208</v>
      </c>
      <c r="K136">
        <v>0.4744703700070958</v>
      </c>
      <c r="L136">
        <v>0.41585038434739474</v>
      </c>
      <c r="M136">
        <v>0.33380472962368213</v>
      </c>
      <c r="N136">
        <v>0.48379637029034089</v>
      </c>
      <c r="O136">
        <v>0.47633993439150002</v>
      </c>
      <c r="P136">
        <v>0.48927531349916614</v>
      </c>
      <c r="Q136">
        <v>0.48445745924883427</v>
      </c>
      <c r="R136">
        <v>0.48966756645373333</v>
      </c>
      <c r="S136">
        <v>0.41805527952785704</v>
      </c>
      <c r="T136">
        <v>0.48449855187229263</v>
      </c>
      <c r="U136">
        <v>0.45812812431507938</v>
      </c>
      <c r="V136">
        <v>0.47543807417047246</v>
      </c>
      <c r="W136">
        <v>0.48567270217656422</v>
      </c>
      <c r="X136">
        <v>0.24008283881815531</v>
      </c>
      <c r="Y136">
        <v>0.41928248520342803</v>
      </c>
      <c r="Z136">
        <v>0.42564123203093346</v>
      </c>
      <c r="AA136">
        <v>0.42909409250945818</v>
      </c>
      <c r="AB136">
        <v>0.43332729544004123</v>
      </c>
      <c r="AC136">
        <v>0.44010077867784952</v>
      </c>
      <c r="AD136">
        <v>0.44276840548896618</v>
      </c>
      <c r="AE136">
        <v>0.44668318247824107</v>
      </c>
      <c r="AF136">
        <v>0.45034718408256363</v>
      </c>
      <c r="AG136">
        <v>0.44709289440282596</v>
      </c>
      <c r="AH136">
        <v>0.45225071129940075</v>
      </c>
      <c r="AI136">
        <v>0.45390680442867759</v>
      </c>
      <c r="AJ136">
        <v>0.45789374237226732</v>
      </c>
      <c r="AK136">
        <v>0.4598121838063628</v>
      </c>
      <c r="AL136">
        <v>0.45129092676667204</v>
      </c>
      <c r="AM136">
        <v>0.45429925091188156</v>
      </c>
      <c r="AN136">
        <v>0.45432432185998933</v>
      </c>
      <c r="AO136">
        <v>0.44960416186096319</v>
      </c>
      <c r="AP136">
        <v>0.44640030674584807</v>
      </c>
      <c r="AQ136">
        <v>0.44444612760221486</v>
      </c>
      <c r="AR136">
        <v>0.44738923336285158</v>
      </c>
      <c r="AS136">
        <v>0.44303332237087245</v>
      </c>
      <c r="AT136">
        <v>0.44821928746192491</v>
      </c>
      <c r="AU136">
        <v>0.45246515074414589</v>
      </c>
      <c r="AV136">
        <v>-1</v>
      </c>
    </row>
    <row r="137" spans="1:48" x14ac:dyDescent="0.35">
      <c r="A137" t="str">
        <f t="shared" si="2"/>
        <v>RIDGE0.44</v>
      </c>
      <c r="B137" t="s">
        <v>375</v>
      </c>
      <c r="C137" t="s">
        <v>379</v>
      </c>
      <c r="D137" t="s">
        <v>28</v>
      </c>
      <c r="E137">
        <v>0.44000000000000022</v>
      </c>
      <c r="G137">
        <v>12.806586440347756</v>
      </c>
      <c r="H137">
        <v>0.30707970151042341</v>
      </c>
      <c r="I137">
        <v>8.7874443374880859E-2</v>
      </c>
      <c r="J137">
        <v>-3.4090976864031852E-5</v>
      </c>
      <c r="K137">
        <v>0.11567629087588556</v>
      </c>
      <c r="L137">
        <v>1.6523582673466906</v>
      </c>
      <c r="M137">
        <v>-4.001516916224017E-6</v>
      </c>
      <c r="N137">
        <v>1.2220888671656642E-3</v>
      </c>
      <c r="O137">
        <v>0.11795224571868478</v>
      </c>
      <c r="P137">
        <v>2.9858435501478082E-4</v>
      </c>
      <c r="Q137">
        <v>0.25393374466430196</v>
      </c>
      <c r="R137">
        <v>8.4630904565660872E-2</v>
      </c>
      <c r="S137">
        <v>-2.3255821609170866E-2</v>
      </c>
      <c r="T137">
        <v>0.23126657959756894</v>
      </c>
      <c r="U137">
        <v>-5.1250280552926743E-3</v>
      </c>
      <c r="V137">
        <v>-5.1124940000303737E-2</v>
      </c>
      <c r="W137">
        <v>4.6610495536335762E-2</v>
      </c>
      <c r="X137">
        <v>-8.0366270479686946E-2</v>
      </c>
      <c r="Y137">
        <v>0.92939239149675956</v>
      </c>
      <c r="Z137">
        <v>3.3084306390434639</v>
      </c>
      <c r="AA137">
        <v>2.5077669572163717</v>
      </c>
      <c r="AB137">
        <v>3.0256624915011678</v>
      </c>
      <c r="AC137">
        <v>2.2423394611256788</v>
      </c>
      <c r="AD137">
        <v>3.8036430918641266</v>
      </c>
      <c r="AE137">
        <v>-2.4420527961283298</v>
      </c>
      <c r="AF137">
        <v>-1.6781811412510558E-2</v>
      </c>
      <c r="AG137">
        <v>-1.9610222190465076</v>
      </c>
      <c r="AH137">
        <v>-2.5310082252012251</v>
      </c>
      <c r="AI137">
        <v>2.0228336926087627</v>
      </c>
      <c r="AJ137">
        <v>-6.0941532434958336</v>
      </c>
      <c r="AK137">
        <v>-6.0732325005689063</v>
      </c>
      <c r="AL137">
        <v>1.2777139876863179</v>
      </c>
      <c r="AM137">
        <v>-1.6764450612021764</v>
      </c>
      <c r="AN137">
        <v>0.53020556031398614</v>
      </c>
      <c r="AO137">
        <v>-0.12310527076753215</v>
      </c>
      <c r="AP137">
        <v>0.11251669128363999</v>
      </c>
      <c r="AQ137">
        <v>0.2770486952352379</v>
      </c>
      <c r="AR137">
        <v>1.0021004832232758</v>
      </c>
      <c r="AS137">
        <v>-4.0938160352627326</v>
      </c>
      <c r="AT137">
        <v>2.3401795423900865E-2</v>
      </c>
      <c r="AU137">
        <v>3.3999145903021262</v>
      </c>
      <c r="AV137">
        <v>-1</v>
      </c>
    </row>
    <row r="138" spans="1:48" x14ac:dyDescent="0.35">
      <c r="A138" t="str">
        <f t="shared" si="2"/>
        <v>RIDGESEB0.44</v>
      </c>
      <c r="B138" t="s">
        <v>375</v>
      </c>
      <c r="C138" t="s">
        <v>380</v>
      </c>
      <c r="D138" t="s">
        <v>28</v>
      </c>
      <c r="E138">
        <v>0.44000000000000022</v>
      </c>
      <c r="G138">
        <v>12.806586440347756</v>
      </c>
      <c r="H138">
        <v>0.2365031592025893</v>
      </c>
      <c r="I138">
        <v>3.212186133987981E-3</v>
      </c>
      <c r="J138">
        <v>8.4643466518650285E-6</v>
      </c>
      <c r="K138">
        <v>8.6809203638083914E-3</v>
      </c>
      <c r="L138">
        <v>0.62859259267819356</v>
      </c>
      <c r="M138">
        <v>1.2038741802785455E-6</v>
      </c>
      <c r="N138">
        <v>1.0704618772602722E-4</v>
      </c>
      <c r="O138">
        <v>4.6938185865928336E-2</v>
      </c>
      <c r="P138">
        <v>3.2736195608357936E-4</v>
      </c>
      <c r="Q138">
        <v>5.342142634678259E-2</v>
      </c>
      <c r="R138">
        <v>0.16657889160417128</v>
      </c>
      <c r="S138">
        <v>2.1916045437650127E-2</v>
      </c>
      <c r="T138">
        <v>3.5588641279994775E-2</v>
      </c>
      <c r="U138">
        <v>1.2579290383684318E-3</v>
      </c>
      <c r="V138">
        <v>2.8695054713797742E-3</v>
      </c>
      <c r="W138">
        <v>1.5992058841731791E-3</v>
      </c>
      <c r="X138">
        <v>1.2768955589625756E-2</v>
      </c>
      <c r="Y138">
        <v>0.58454614550016282</v>
      </c>
      <c r="Z138">
        <v>0.58896201571826301</v>
      </c>
      <c r="AA138">
        <v>0.59134606117721378</v>
      </c>
      <c r="AB138">
        <v>0.59425584737622927</v>
      </c>
      <c r="AC138">
        <v>0.59888234341467017</v>
      </c>
      <c r="AD138">
        <v>0.60069463399417278</v>
      </c>
      <c r="AE138">
        <v>0.60334433801022602</v>
      </c>
      <c r="AF138">
        <v>0.60581380617114589</v>
      </c>
      <c r="AG138">
        <v>0.60362097783155844</v>
      </c>
      <c r="AH138">
        <v>0.60709278282433254</v>
      </c>
      <c r="AI138">
        <v>0.60820332109909825</v>
      </c>
      <c r="AJ138">
        <v>0.61086859000450555</v>
      </c>
      <c r="AK138">
        <v>0.61214693318104041</v>
      </c>
      <c r="AL138">
        <v>0.60644824239291872</v>
      </c>
      <c r="AM138">
        <v>0.60846618969054389</v>
      </c>
      <c r="AN138">
        <v>0.60848297885955427</v>
      </c>
      <c r="AO138">
        <v>0.60531383752846624</v>
      </c>
      <c r="AP138">
        <v>0.60315326466396846</v>
      </c>
      <c r="AQ138">
        <v>0.60183162320129335</v>
      </c>
      <c r="AR138">
        <v>0.60382098859495625</v>
      </c>
      <c r="AS138">
        <v>0.60087431071828323</v>
      </c>
      <c r="AT138">
        <v>0.6043808722378271</v>
      </c>
      <c r="AU138">
        <v>0.60723669548998227</v>
      </c>
      <c r="AV138">
        <v>-1</v>
      </c>
    </row>
    <row r="139" spans="1:48" x14ac:dyDescent="0.35">
      <c r="A139" t="str">
        <f t="shared" si="2"/>
        <v>RIDGEVIF0.45</v>
      </c>
      <c r="B139" t="s">
        <v>375</v>
      </c>
      <c r="C139" t="s">
        <v>378</v>
      </c>
      <c r="D139" t="s">
        <v>28</v>
      </c>
      <c r="E139">
        <v>0.45000000000000023</v>
      </c>
      <c r="I139">
        <v>0.45125214620017062</v>
      </c>
      <c r="J139">
        <v>0.41027041076584264</v>
      </c>
      <c r="K139">
        <v>0.46562119339350377</v>
      </c>
      <c r="L139">
        <v>0.40606327199287529</v>
      </c>
      <c r="M139">
        <v>0.3245135285410824</v>
      </c>
      <c r="N139">
        <v>0.47570435927375387</v>
      </c>
      <c r="O139">
        <v>0.46803192661324039</v>
      </c>
      <c r="P139">
        <v>0.48137915277014437</v>
      </c>
      <c r="Q139">
        <v>0.47756351805333436</v>
      </c>
      <c r="R139">
        <v>0.48071450270409166</v>
      </c>
      <c r="S139">
        <v>0.40752244080287525</v>
      </c>
      <c r="T139">
        <v>0.47759777277983811</v>
      </c>
      <c r="U139">
        <v>0.44902524100098185</v>
      </c>
      <c r="V139">
        <v>0.46682206941364895</v>
      </c>
      <c r="W139">
        <v>0.47672884252333431</v>
      </c>
      <c r="X139">
        <v>0.23552935450270696</v>
      </c>
      <c r="Y139">
        <v>0.41342901560048373</v>
      </c>
      <c r="Z139">
        <v>0.41931318527539607</v>
      </c>
      <c r="AA139">
        <v>0.42318593655419245</v>
      </c>
      <c r="AB139">
        <v>0.42741516928916728</v>
      </c>
      <c r="AC139">
        <v>0.43411024520712116</v>
      </c>
      <c r="AD139">
        <v>0.43664822193640279</v>
      </c>
      <c r="AE139">
        <v>0.44048460563819158</v>
      </c>
      <c r="AF139">
        <v>0.44408428593968063</v>
      </c>
      <c r="AG139">
        <v>0.44057183872512073</v>
      </c>
      <c r="AH139">
        <v>0.44574716869953351</v>
      </c>
      <c r="AI139">
        <v>0.44746188293767175</v>
      </c>
      <c r="AJ139">
        <v>0.45142331561692661</v>
      </c>
      <c r="AK139">
        <v>0.45329237067626765</v>
      </c>
      <c r="AL139">
        <v>0.4446172644936407</v>
      </c>
      <c r="AM139">
        <v>0.44783533776201473</v>
      </c>
      <c r="AN139">
        <v>0.44788682962990983</v>
      </c>
      <c r="AO139">
        <v>0.44321260528285072</v>
      </c>
      <c r="AP139">
        <v>0.4399728007143579</v>
      </c>
      <c r="AQ139">
        <v>0.43804646050626617</v>
      </c>
      <c r="AR139">
        <v>0.44091733226691676</v>
      </c>
      <c r="AS139">
        <v>0.43656071341830804</v>
      </c>
      <c r="AT139">
        <v>0.44110083694298374</v>
      </c>
      <c r="AU139">
        <v>0.44416057402149201</v>
      </c>
      <c r="AV139">
        <v>-1</v>
      </c>
    </row>
    <row r="140" spans="1:48" x14ac:dyDescent="0.35">
      <c r="A140" t="str">
        <f t="shared" si="2"/>
        <v>RIDGE0.45</v>
      </c>
      <c r="B140" t="s">
        <v>375</v>
      </c>
      <c r="C140" t="s">
        <v>379</v>
      </c>
      <c r="D140" t="s">
        <v>28</v>
      </c>
      <c r="E140">
        <v>0.45000000000000023</v>
      </c>
      <c r="G140">
        <v>12.816174756879423</v>
      </c>
      <c r="H140">
        <v>0.31530232439658845</v>
      </c>
      <c r="I140">
        <v>8.7160058920853156E-2</v>
      </c>
      <c r="J140">
        <v>-3.4150429590914541E-5</v>
      </c>
      <c r="K140">
        <v>0.11513640212331136</v>
      </c>
      <c r="L140">
        <v>1.6371233786488824</v>
      </c>
      <c r="M140">
        <v>-4.0381111651480513E-6</v>
      </c>
      <c r="N140">
        <v>1.2204681941885153E-3</v>
      </c>
      <c r="O140">
        <v>0.12027422914104872</v>
      </c>
      <c r="P140">
        <v>2.8750903735541366E-4</v>
      </c>
      <c r="Q140">
        <v>0.25324906613730291</v>
      </c>
      <c r="R140">
        <v>8.3193606899099423E-2</v>
      </c>
      <c r="S140">
        <v>-2.0821195412232436E-2</v>
      </c>
      <c r="T140">
        <v>0.22873990527297366</v>
      </c>
      <c r="U140">
        <v>-5.0960635824566156E-3</v>
      </c>
      <c r="V140">
        <v>-5.0751548713568351E-2</v>
      </c>
      <c r="W140">
        <v>4.6308872923171214E-2</v>
      </c>
      <c r="X140">
        <v>-8.0880340302425649E-2</v>
      </c>
      <c r="Y140">
        <v>0.93801674624587694</v>
      </c>
      <c r="Z140">
        <v>3.3042444659751027</v>
      </c>
      <c r="AA140">
        <v>2.5030169136820497</v>
      </c>
      <c r="AB140">
        <v>3.0108878399917485</v>
      </c>
      <c r="AC140">
        <v>2.2386405606880548</v>
      </c>
      <c r="AD140">
        <v>3.7817757834940355</v>
      </c>
      <c r="AE140">
        <v>-2.4200223084709913</v>
      </c>
      <c r="AF140">
        <v>-1.2391837687945405E-2</v>
      </c>
      <c r="AG140">
        <v>-1.947197024962583</v>
      </c>
      <c r="AH140">
        <v>-2.5070070819635064</v>
      </c>
      <c r="AI140">
        <v>2.0223581592593867</v>
      </c>
      <c r="AJ140">
        <v>-6.0566902614631744</v>
      </c>
      <c r="AK140">
        <v>-6.0313783099765095</v>
      </c>
      <c r="AL140">
        <v>1.2558543471286645</v>
      </c>
      <c r="AM140">
        <v>-1.6745217912362678</v>
      </c>
      <c r="AN140">
        <v>0.51525832392743076</v>
      </c>
      <c r="AO140">
        <v>-0.13707766824550785</v>
      </c>
      <c r="AP140">
        <v>9.5956847420698474E-2</v>
      </c>
      <c r="AQ140">
        <v>0.26581727105373198</v>
      </c>
      <c r="AR140">
        <v>0.98416808526119559</v>
      </c>
      <c r="AS140">
        <v>-4.0625562659625123</v>
      </c>
      <c r="AT140">
        <v>3.6871328367401514E-2</v>
      </c>
      <c r="AU140">
        <v>3.4029459469948753</v>
      </c>
      <c r="AV140">
        <v>-1</v>
      </c>
    </row>
    <row r="141" spans="1:48" x14ac:dyDescent="0.35">
      <c r="A141" t="str">
        <f t="shared" si="2"/>
        <v>RIDGESEB0.45</v>
      </c>
      <c r="B141" t="s">
        <v>375</v>
      </c>
      <c r="C141" t="s">
        <v>380</v>
      </c>
      <c r="D141" t="s">
        <v>28</v>
      </c>
      <c r="E141">
        <v>0.45000000000000023</v>
      </c>
      <c r="G141">
        <v>12.816174756879423</v>
      </c>
      <c r="H141">
        <v>0.23600352896651614</v>
      </c>
      <c r="I141">
        <v>3.1803212408463536E-3</v>
      </c>
      <c r="J141">
        <v>8.3720102766084814E-6</v>
      </c>
      <c r="K141">
        <v>8.6060255113853037E-3</v>
      </c>
      <c r="L141">
        <v>0.62161658877312309</v>
      </c>
      <c r="M141">
        <v>1.1878901907001596E-6</v>
      </c>
      <c r="N141">
        <v>1.0622665435886577E-4</v>
      </c>
      <c r="O141">
        <v>4.6561887718610154E-2</v>
      </c>
      <c r="P141">
        <v>3.2495275977869367E-4</v>
      </c>
      <c r="Q141">
        <v>5.3079675940368783E-2</v>
      </c>
      <c r="R141">
        <v>0.16517257760236298</v>
      </c>
      <c r="S141">
        <v>2.1654399053692427E-2</v>
      </c>
      <c r="T141">
        <v>3.5360740233633343E-2</v>
      </c>
      <c r="U141">
        <v>1.2463013874786167E-3</v>
      </c>
      <c r="V141">
        <v>2.8455145022883506E-3</v>
      </c>
      <c r="W141">
        <v>1.5855987013904012E-3</v>
      </c>
      <c r="X141">
        <v>1.2656755017808434E-2</v>
      </c>
      <c r="Y141">
        <v>0.58088605778973446</v>
      </c>
      <c r="Z141">
        <v>0.58500521236259329</v>
      </c>
      <c r="AA141">
        <v>0.58770053961828261</v>
      </c>
      <c r="AB141">
        <v>0.590629917741747</v>
      </c>
      <c r="AC141">
        <v>0.59523778772194258</v>
      </c>
      <c r="AD141">
        <v>0.59697524735045404</v>
      </c>
      <c r="AE141">
        <v>0.59959201927462191</v>
      </c>
      <c r="AF141">
        <v>0.60203699458399484</v>
      </c>
      <c r="AG141">
        <v>0.59965138760754044</v>
      </c>
      <c r="AH141">
        <v>0.60316311134329459</v>
      </c>
      <c r="AI141">
        <v>0.60432213119511213</v>
      </c>
      <c r="AJ141">
        <v>0.60699130404083068</v>
      </c>
      <c r="AK141">
        <v>0.60824658732323411</v>
      </c>
      <c r="AL141">
        <v>0.60239816091982945</v>
      </c>
      <c r="AM141">
        <v>0.60457426434164963</v>
      </c>
      <c r="AN141">
        <v>0.60460902015559748</v>
      </c>
      <c r="AO141">
        <v>0.6014458435418174</v>
      </c>
      <c r="AP141">
        <v>0.59924358105914266</v>
      </c>
      <c r="AQ141">
        <v>0.59793030294221938</v>
      </c>
      <c r="AR141">
        <v>0.59988646286996816</v>
      </c>
      <c r="AS141">
        <v>0.59691542455232538</v>
      </c>
      <c r="AT141">
        <v>0.60001128277572358</v>
      </c>
      <c r="AU141">
        <v>0.60208870354628674</v>
      </c>
      <c r="AV141">
        <v>-1</v>
      </c>
    </row>
    <row r="142" spans="1:48" x14ac:dyDescent="0.35">
      <c r="A142" t="str">
        <f t="shared" si="2"/>
        <v>RIDGEVIF0.46</v>
      </c>
      <c r="B142" t="s">
        <v>375</v>
      </c>
      <c r="C142" t="s">
        <v>378</v>
      </c>
      <c r="D142" t="s">
        <v>28</v>
      </c>
      <c r="E142">
        <v>0.46000000000000024</v>
      </c>
      <c r="I142">
        <v>0.44182860384636452</v>
      </c>
      <c r="J142">
        <v>0.4009286788793805</v>
      </c>
      <c r="K142">
        <v>0.45705161463868516</v>
      </c>
      <c r="L142">
        <v>0.39668090513316456</v>
      </c>
      <c r="M142">
        <v>0.31567417809411991</v>
      </c>
      <c r="N142">
        <v>0.467833843880954</v>
      </c>
      <c r="O142">
        <v>0.4599685411112121</v>
      </c>
      <c r="P142">
        <v>0.47368545923429001</v>
      </c>
      <c r="Q142">
        <v>0.47081800997065049</v>
      </c>
      <c r="R142">
        <v>0.47202629747344238</v>
      </c>
      <c r="S142">
        <v>0.39744223123977918</v>
      </c>
      <c r="T142">
        <v>0.47084590588013647</v>
      </c>
      <c r="U142">
        <v>0.44023965114375552</v>
      </c>
      <c r="V142">
        <v>0.45846968065892074</v>
      </c>
      <c r="W142">
        <v>0.46805628981375863</v>
      </c>
      <c r="X142">
        <v>0.23116234194406649</v>
      </c>
      <c r="Y142">
        <v>0.40770558712244181</v>
      </c>
      <c r="Z142">
        <v>0.41313880409516668</v>
      </c>
      <c r="AA142">
        <v>0.41740579729345811</v>
      </c>
      <c r="AB142">
        <v>0.42162907654054516</v>
      </c>
      <c r="AC142">
        <v>0.4282443233680896</v>
      </c>
      <c r="AD142">
        <v>0.4306593768345634</v>
      </c>
      <c r="AE142">
        <v>0.43442007334864979</v>
      </c>
      <c r="AF142">
        <v>0.43795656737862487</v>
      </c>
      <c r="AG142">
        <v>0.43420738897862754</v>
      </c>
      <c r="AH142">
        <v>0.43939415230194945</v>
      </c>
      <c r="AI142">
        <v>0.44116491957276077</v>
      </c>
      <c r="AJ142">
        <v>0.44509817201526403</v>
      </c>
      <c r="AK142">
        <v>0.44691880271833684</v>
      </c>
      <c r="AL142">
        <v>0.43810820941541945</v>
      </c>
      <c r="AM142">
        <v>0.44152091350503131</v>
      </c>
      <c r="AN142">
        <v>0.44159734463920114</v>
      </c>
      <c r="AO142">
        <v>0.43697102613212235</v>
      </c>
      <c r="AP142">
        <v>0.43370029917966463</v>
      </c>
      <c r="AQ142">
        <v>0.43180282988528562</v>
      </c>
      <c r="AR142">
        <v>0.43460280768200332</v>
      </c>
      <c r="AS142">
        <v>0.43025189127622776</v>
      </c>
      <c r="AT142">
        <v>0.43418111214167732</v>
      </c>
      <c r="AU142">
        <v>0.43612894183307671</v>
      </c>
      <c r="AV142">
        <v>-1</v>
      </c>
    </row>
    <row r="143" spans="1:48" x14ac:dyDescent="0.35">
      <c r="A143" t="str">
        <f t="shared" si="2"/>
        <v>RIDGE0.46</v>
      </c>
      <c r="B143" t="s">
        <v>375</v>
      </c>
      <c r="C143" t="s">
        <v>379</v>
      </c>
      <c r="D143" t="s">
        <v>28</v>
      </c>
      <c r="E143">
        <v>0.46000000000000024</v>
      </c>
      <c r="G143">
        <v>12.825729715699708</v>
      </c>
      <c r="H143">
        <v>0.32334639311600671</v>
      </c>
      <c r="I143">
        <v>8.6461265429148754E-2</v>
      </c>
      <c r="J143">
        <v>-3.4208055489035752E-5</v>
      </c>
      <c r="K143">
        <v>0.11460180235692469</v>
      </c>
      <c r="L143">
        <v>1.622260314694401</v>
      </c>
      <c r="M143">
        <v>-4.0733178741800265E-6</v>
      </c>
      <c r="N143">
        <v>1.218759165800944E-3</v>
      </c>
      <c r="O143">
        <v>0.1225245323680418</v>
      </c>
      <c r="P143">
        <v>2.7671676130634445E-4</v>
      </c>
      <c r="Q143">
        <v>0.25255959335166916</v>
      </c>
      <c r="R143">
        <v>8.1814406328355849E-2</v>
      </c>
      <c r="S143">
        <v>-1.847178229765712E-2</v>
      </c>
      <c r="T143">
        <v>0.22625855223035046</v>
      </c>
      <c r="U143">
        <v>-5.0672820238512528E-3</v>
      </c>
      <c r="V143">
        <v>-5.0385186924559448E-2</v>
      </c>
      <c r="W143">
        <v>4.6012316082556147E-2</v>
      </c>
      <c r="X143">
        <v>-8.1377768314180754E-2</v>
      </c>
      <c r="Y143">
        <v>0.94632469835445443</v>
      </c>
      <c r="Z143">
        <v>3.2998505344417137</v>
      </c>
      <c r="AA143">
        <v>2.4981547624169242</v>
      </c>
      <c r="AB143">
        <v>2.9963510942512266</v>
      </c>
      <c r="AC143">
        <v>2.2349234199597525</v>
      </c>
      <c r="AD143">
        <v>3.7603260218775274</v>
      </c>
      <c r="AE143">
        <v>-2.3983089810495244</v>
      </c>
      <c r="AF143">
        <v>-8.0467475734074742E-3</v>
      </c>
      <c r="AG143">
        <v>-1.9333904945300371</v>
      </c>
      <c r="AH143">
        <v>-2.4833261569497966</v>
      </c>
      <c r="AI143">
        <v>2.021557118242332</v>
      </c>
      <c r="AJ143">
        <v>-6.0197499100981782</v>
      </c>
      <c r="AK143">
        <v>-5.9902178640407522</v>
      </c>
      <c r="AL143">
        <v>1.2344189904110727</v>
      </c>
      <c r="AM143">
        <v>-1.672571998368753</v>
      </c>
      <c r="AN143">
        <v>0.50063608487672129</v>
      </c>
      <c r="AO143">
        <v>-0.15062393083029965</v>
      </c>
      <c r="AP143">
        <v>7.987089024891604E-2</v>
      </c>
      <c r="AQ143">
        <v>0.25478010800998585</v>
      </c>
      <c r="AR143">
        <v>0.96657747632910773</v>
      </c>
      <c r="AS143">
        <v>-4.0318931340640534</v>
      </c>
      <c r="AT143">
        <v>4.9701206520546271E-2</v>
      </c>
      <c r="AU143">
        <v>3.4051121513657283</v>
      </c>
      <c r="AV143">
        <v>-1</v>
      </c>
    </row>
    <row r="144" spans="1:48" x14ac:dyDescent="0.35">
      <c r="A144" t="str">
        <f t="shared" si="2"/>
        <v>RIDGESEB0.46</v>
      </c>
      <c r="B144" t="s">
        <v>375</v>
      </c>
      <c r="C144" t="s">
        <v>380</v>
      </c>
      <c r="D144" t="s">
        <v>28</v>
      </c>
      <c r="E144">
        <v>0.46000000000000024</v>
      </c>
      <c r="G144">
        <v>12.825729715699708</v>
      </c>
      <c r="H144">
        <v>0.23551799836552023</v>
      </c>
      <c r="I144">
        <v>3.1492847249530304E-3</v>
      </c>
      <c r="J144">
        <v>8.2823175754541674E-6</v>
      </c>
      <c r="K144">
        <v>8.5328192474284064E-3</v>
      </c>
      <c r="L144">
        <v>0.61485123751819826</v>
      </c>
      <c r="M144">
        <v>1.1724736325643474E-6</v>
      </c>
      <c r="N144">
        <v>1.0542276893433636E-4</v>
      </c>
      <c r="O144">
        <v>4.6193467887171304E-2</v>
      </c>
      <c r="P144">
        <v>3.2258582526275404E-4</v>
      </c>
      <c r="Q144">
        <v>5.2742764302846148E-2</v>
      </c>
      <c r="R144">
        <v>0.1637951711371225</v>
      </c>
      <c r="S144">
        <v>2.1400850858573916E-2</v>
      </c>
      <c r="T144">
        <v>3.5136076462068976E-2</v>
      </c>
      <c r="U144">
        <v>1.2349686751052264E-3</v>
      </c>
      <c r="V144">
        <v>2.8220459874201305E-3</v>
      </c>
      <c r="W144">
        <v>1.5722813871265268E-3</v>
      </c>
      <c r="X144">
        <v>1.2548218108812762E-2</v>
      </c>
      <c r="Y144">
        <v>0.57728127470706447</v>
      </c>
      <c r="Z144">
        <v>0.58111506321147732</v>
      </c>
      <c r="AA144">
        <v>0.58410829979701118</v>
      </c>
      <c r="AB144">
        <v>0.5870558438780783</v>
      </c>
      <c r="AC144">
        <v>0.59164329410524163</v>
      </c>
      <c r="AD144">
        <v>0.59330921388045188</v>
      </c>
      <c r="AE144">
        <v>0.59589409430060147</v>
      </c>
      <c r="AF144">
        <v>0.59831468270511545</v>
      </c>
      <c r="AG144">
        <v>0.59574820684775076</v>
      </c>
      <c r="AH144">
        <v>0.59929585703650556</v>
      </c>
      <c r="AI144">
        <v>0.60050223001016256</v>
      </c>
      <c r="AJ144">
        <v>0.60317321040139549</v>
      </c>
      <c r="AK144">
        <v>0.60440556210633256</v>
      </c>
      <c r="AL144">
        <v>0.59841825667966264</v>
      </c>
      <c r="AM144">
        <v>0.60074446599963016</v>
      </c>
      <c r="AN144">
        <v>0.60079646081182692</v>
      </c>
      <c r="AO144">
        <v>0.59764110460561715</v>
      </c>
      <c r="AP144">
        <v>0.59540023247074136</v>
      </c>
      <c r="AQ144">
        <v>0.59409634582417814</v>
      </c>
      <c r="AR144">
        <v>0.59601940948314214</v>
      </c>
      <c r="AS144">
        <v>0.59302845585537534</v>
      </c>
      <c r="AT144">
        <v>0.59573018019074608</v>
      </c>
      <c r="AU144">
        <v>0.59706497157412197</v>
      </c>
      <c r="AV144">
        <v>-1</v>
      </c>
    </row>
    <row r="145" spans="1:48" x14ac:dyDescent="0.35">
      <c r="A145" t="str">
        <f t="shared" si="2"/>
        <v>RIDGEVIF0.47</v>
      </c>
      <c r="B145" t="s">
        <v>375</v>
      </c>
      <c r="C145" t="s">
        <v>378</v>
      </c>
      <c r="D145" t="s">
        <v>28</v>
      </c>
      <c r="E145">
        <v>0.47000000000000025</v>
      </c>
      <c r="I145">
        <v>0.4327407095645468</v>
      </c>
      <c r="J145">
        <v>0.39195131676700884</v>
      </c>
      <c r="K145">
        <v>0.44874909719174588</v>
      </c>
      <c r="L145">
        <v>0.38767975990243525</v>
      </c>
      <c r="M145">
        <v>0.30725636883407409</v>
      </c>
      <c r="N145">
        <v>0.46017612127853591</v>
      </c>
      <c r="O145">
        <v>0.45213940997032487</v>
      </c>
      <c r="P145">
        <v>0.46618697005782506</v>
      </c>
      <c r="Q145">
        <v>0.46421663883304876</v>
      </c>
      <c r="R145">
        <v>0.46359211334932787</v>
      </c>
      <c r="S145">
        <v>0.3877879479737788</v>
      </c>
      <c r="T145">
        <v>0.46423862087542994</v>
      </c>
      <c r="U145">
        <v>0.43175538356967474</v>
      </c>
      <c r="V145">
        <v>0.45036921362566035</v>
      </c>
      <c r="W145">
        <v>0.45964329152221428</v>
      </c>
      <c r="X145">
        <v>0.22696957994216943</v>
      </c>
      <c r="Y145">
        <v>0.40210800909975164</v>
      </c>
      <c r="Z145">
        <v>0.40711262659797942</v>
      </c>
      <c r="AA145">
        <v>0.41174968930347278</v>
      </c>
      <c r="AB145">
        <v>0.41596517099207864</v>
      </c>
      <c r="AC145">
        <v>0.42249945081934465</v>
      </c>
      <c r="AD145">
        <v>0.42479788887507675</v>
      </c>
      <c r="AE145">
        <v>0.42848547525049124</v>
      </c>
      <c r="AF145">
        <v>0.43195991284542606</v>
      </c>
      <c r="AG145">
        <v>0.42799380964367978</v>
      </c>
      <c r="AH145">
        <v>0.43318647414897826</v>
      </c>
      <c r="AI145">
        <v>0.43501082939322633</v>
      </c>
      <c r="AJ145">
        <v>0.4389135292236041</v>
      </c>
      <c r="AK145">
        <v>0.44068669673309352</v>
      </c>
      <c r="AL145">
        <v>0.43175745982837038</v>
      </c>
      <c r="AM145">
        <v>0.43535064758515524</v>
      </c>
      <c r="AN145">
        <v>0.43545060000570224</v>
      </c>
      <c r="AO145">
        <v>0.43087381855889195</v>
      </c>
      <c r="AP145">
        <v>0.42757676264486238</v>
      </c>
      <c r="AQ145">
        <v>0.42570899803621115</v>
      </c>
      <c r="AR145">
        <v>0.4284394527680071</v>
      </c>
      <c r="AS145">
        <v>0.42409997431272645</v>
      </c>
      <c r="AT145">
        <v>0.42745130634843115</v>
      </c>
      <c r="AU145">
        <v>0.4283566338793211</v>
      </c>
      <c r="AV145">
        <v>-1</v>
      </c>
    </row>
    <row r="146" spans="1:48" x14ac:dyDescent="0.35">
      <c r="A146" t="str">
        <f t="shared" si="2"/>
        <v>RIDGE0.47</v>
      </c>
      <c r="B146" t="s">
        <v>375</v>
      </c>
      <c r="C146" t="s">
        <v>379</v>
      </c>
      <c r="D146" t="s">
        <v>28</v>
      </c>
      <c r="E146">
        <v>0.47000000000000025</v>
      </c>
      <c r="G146">
        <v>12.835250611380756</v>
      </c>
      <c r="H146">
        <v>0.33121625776591435</v>
      </c>
      <c r="I146">
        <v>8.5777481569202021E-2</v>
      </c>
      <c r="J146">
        <v>-3.4263849762158053E-5</v>
      </c>
      <c r="K146">
        <v>0.11407243675328625</v>
      </c>
      <c r="L146">
        <v>1.6077517452631591</v>
      </c>
      <c r="M146">
        <v>-4.1072018105443904E-6</v>
      </c>
      <c r="N146">
        <v>1.2169672629318651E-3</v>
      </c>
      <c r="O146">
        <v>0.12470549976419873</v>
      </c>
      <c r="P146">
        <v>2.6619739389205518E-4</v>
      </c>
      <c r="Q146">
        <v>0.25186577873644539</v>
      </c>
      <c r="R146">
        <v>8.0490190087122701E-2</v>
      </c>
      <c r="S146">
        <v>-1.6203613331933313E-2</v>
      </c>
      <c r="T146">
        <v>0.22382134043770321</v>
      </c>
      <c r="U146">
        <v>-5.0386880790968744E-3</v>
      </c>
      <c r="V146">
        <v>-5.0025626345498217E-2</v>
      </c>
      <c r="W146">
        <v>4.5720674361514071E-2</v>
      </c>
      <c r="X146">
        <v>-8.1859135093493823E-2</v>
      </c>
      <c r="Y146">
        <v>0.95432980819667834</v>
      </c>
      <c r="Z146">
        <v>3.2952617670991002</v>
      </c>
      <c r="AA146">
        <v>2.4931888675528016</v>
      </c>
      <c r="AB146">
        <v>2.982043646390506</v>
      </c>
      <c r="AC146">
        <v>2.2311879454141699</v>
      </c>
      <c r="AD146">
        <v>3.7392772599861255</v>
      </c>
      <c r="AE146">
        <v>-2.3769069094515922</v>
      </c>
      <c r="AF146">
        <v>-3.7479742774359334E-3</v>
      </c>
      <c r="AG146">
        <v>-1.9196122430301084</v>
      </c>
      <c r="AH146">
        <v>-2.459962503944225</v>
      </c>
      <c r="AI146">
        <v>2.0204508721337886</v>
      </c>
      <c r="AJ146">
        <v>-5.9833185201140502</v>
      </c>
      <c r="AK146">
        <v>-5.9497300298927804</v>
      </c>
      <c r="AL146">
        <v>1.2133978162828671</v>
      </c>
      <c r="AM146">
        <v>-1.6705946540277083</v>
      </c>
      <c r="AN146">
        <v>0.486330727369021</v>
      </c>
      <c r="AO146">
        <v>-0.16375978544041561</v>
      </c>
      <c r="AP146">
        <v>6.4241782140339543E-2</v>
      </c>
      <c r="AQ146">
        <v>0.24393470561876271</v>
      </c>
      <c r="AR146">
        <v>0.94932066785466374</v>
      </c>
      <c r="AS146">
        <v>-4.0018068551780832</v>
      </c>
      <c r="AT146">
        <v>6.1922943653735373E-2</v>
      </c>
      <c r="AU146">
        <v>3.4064660291027993</v>
      </c>
      <c r="AV146">
        <v>-1</v>
      </c>
    </row>
    <row r="147" spans="1:48" x14ac:dyDescent="0.35">
      <c r="A147" t="str">
        <f t="shared" si="2"/>
        <v>RIDGESEB0.47</v>
      </c>
      <c r="B147" t="s">
        <v>375</v>
      </c>
      <c r="C147" t="s">
        <v>380</v>
      </c>
      <c r="D147" t="s">
        <v>28</v>
      </c>
      <c r="E147">
        <v>0.47000000000000025</v>
      </c>
      <c r="G147">
        <v>12.835250611380756</v>
      </c>
      <c r="H147">
        <v>0.23504594169239185</v>
      </c>
      <c r="I147">
        <v>3.1190415351762032E-3</v>
      </c>
      <c r="J147">
        <v>8.1951451615669627E-6</v>
      </c>
      <c r="K147">
        <v>8.4612394462621737E-3</v>
      </c>
      <c r="L147">
        <v>0.60828658241511258</v>
      </c>
      <c r="M147">
        <v>1.1575940122968597E-6</v>
      </c>
      <c r="N147">
        <v>1.0463401963690889E-4</v>
      </c>
      <c r="O147">
        <v>4.5832648401314888E-2</v>
      </c>
      <c r="P147">
        <v>3.2025991801784939E-4</v>
      </c>
      <c r="Q147">
        <v>5.2410581086725021E-2</v>
      </c>
      <c r="R147">
        <v>0.16244572458534115</v>
      </c>
      <c r="S147">
        <v>2.1155020832431818E-2</v>
      </c>
      <c r="T147">
        <v>3.4914575588949302E-2</v>
      </c>
      <c r="U147">
        <v>1.223918541459668E-3</v>
      </c>
      <c r="V147">
        <v>2.7990805301197786E-3</v>
      </c>
      <c r="W147">
        <v>1.5592435729558395E-3</v>
      </c>
      <c r="X147">
        <v>1.2443129247785144E-2</v>
      </c>
      <c r="Y147">
        <v>0.57373027806431987</v>
      </c>
      <c r="Z147">
        <v>0.57728954780439934</v>
      </c>
      <c r="AA147">
        <v>0.58056793826536601</v>
      </c>
      <c r="AB147">
        <v>0.58353228942667934</v>
      </c>
      <c r="AC147">
        <v>0.58809770236383418</v>
      </c>
      <c r="AD147">
        <v>0.58969518700822732</v>
      </c>
      <c r="AE147">
        <v>0.5922491699177318</v>
      </c>
      <c r="AF147">
        <v>0.5946454918114833</v>
      </c>
      <c r="AG147">
        <v>0.5919092842700735</v>
      </c>
      <c r="AH147">
        <v>0.59548914893809612</v>
      </c>
      <c r="AI147">
        <v>0.59674177615351975</v>
      </c>
      <c r="AJ147">
        <v>0.59941263367153419</v>
      </c>
      <c r="AK147">
        <v>0.6006221973298782</v>
      </c>
      <c r="AL147">
        <v>0.59450612484755916</v>
      </c>
      <c r="AM147">
        <v>0.59697480957585458</v>
      </c>
      <c r="AN147">
        <v>0.59704333554805844</v>
      </c>
      <c r="AO147">
        <v>0.59389745069793531</v>
      </c>
      <c r="AP147">
        <v>0.59162082898242752</v>
      </c>
      <c r="AQ147">
        <v>0.59032723923960551</v>
      </c>
      <c r="AR147">
        <v>0.59221736311148399</v>
      </c>
      <c r="AS147">
        <v>0.58921057297381785</v>
      </c>
      <c r="AT147">
        <v>0.59153402819034406</v>
      </c>
      <c r="AU147">
        <v>0.59216012147090258</v>
      </c>
      <c r="AV147">
        <v>-1</v>
      </c>
    </row>
    <row r="148" spans="1:48" x14ac:dyDescent="0.35">
      <c r="A148" t="str">
        <f t="shared" si="2"/>
        <v>RIDGEVIF0.48</v>
      </c>
      <c r="B148" t="s">
        <v>375</v>
      </c>
      <c r="C148" t="s">
        <v>378</v>
      </c>
      <c r="D148" t="s">
        <v>28</v>
      </c>
      <c r="E148">
        <v>0.48000000000000026</v>
      </c>
      <c r="I148">
        <v>0.42397144734097464</v>
      </c>
      <c r="J148">
        <v>0.38331804815398313</v>
      </c>
      <c r="K148">
        <v>0.4407018277447538</v>
      </c>
      <c r="L148">
        <v>0.37903804599694696</v>
      </c>
      <c r="M148">
        <v>0.29923234040469432</v>
      </c>
      <c r="N148">
        <v>0.45272294446036238</v>
      </c>
      <c r="O148">
        <v>0.44453473955327216</v>
      </c>
      <c r="P148">
        <v>0.4588767631791309</v>
      </c>
      <c r="Q148">
        <v>0.45775526564480157</v>
      </c>
      <c r="R148">
        <v>0.45540167891113009</v>
      </c>
      <c r="S148">
        <v>0.37853485887637678</v>
      </c>
      <c r="T148">
        <v>0.45777174714421059</v>
      </c>
      <c r="U148">
        <v>0.42355750769579942</v>
      </c>
      <c r="V148">
        <v>0.44250966284295251</v>
      </c>
      <c r="W148">
        <v>0.45147876705205076</v>
      </c>
      <c r="X148">
        <v>0.22293991743769304</v>
      </c>
      <c r="Y148">
        <v>0.39663228044516674</v>
      </c>
      <c r="Z148">
        <v>0.40122945918736763</v>
      </c>
      <c r="AA148">
        <v>0.40621379951840908</v>
      </c>
      <c r="AB148">
        <v>0.41041976993835622</v>
      </c>
      <c r="AC148">
        <v>0.41687219930627273</v>
      </c>
      <c r="AD148">
        <v>0.41905994247256095</v>
      </c>
      <c r="AE148">
        <v>0.42267687368589374</v>
      </c>
      <c r="AF148">
        <v>0.4260903780497311</v>
      </c>
      <c r="AG148">
        <v>0.42192567186545971</v>
      </c>
      <c r="AH148">
        <v>0.42711920541407478</v>
      </c>
      <c r="AI148">
        <v>0.42899477949063158</v>
      </c>
      <c r="AJ148">
        <v>0.43286483009203441</v>
      </c>
      <c r="AK148">
        <v>0.43459149374408118</v>
      </c>
      <c r="AL148">
        <v>0.42555907333831888</v>
      </c>
      <c r="AM148">
        <v>0.42931950030778365</v>
      </c>
      <c r="AN148">
        <v>0.42944161903134659</v>
      </c>
      <c r="AO148">
        <v>0.42491570794956651</v>
      </c>
      <c r="AP148">
        <v>0.42159652393539759</v>
      </c>
      <c r="AQ148">
        <v>0.41975912320428266</v>
      </c>
      <c r="AR148">
        <v>0.42242144818503147</v>
      </c>
      <c r="AS148">
        <v>0.41809853310467182</v>
      </c>
      <c r="AT148">
        <v>0.42090317905799129</v>
      </c>
      <c r="AU148">
        <v>0.42083094735409504</v>
      </c>
      <c r="AV148">
        <v>-1</v>
      </c>
    </row>
    <row r="149" spans="1:48" x14ac:dyDescent="0.35">
      <c r="A149" t="str">
        <f t="shared" si="2"/>
        <v>RIDGE0.48</v>
      </c>
      <c r="B149" t="s">
        <v>375</v>
      </c>
      <c r="C149" t="s">
        <v>379</v>
      </c>
      <c r="D149" t="s">
        <v>28</v>
      </c>
      <c r="E149">
        <v>0.48000000000000026</v>
      </c>
      <c r="G149">
        <v>12.844736809749655</v>
      </c>
      <c r="H149">
        <v>0.33891614615537125</v>
      </c>
      <c r="I149">
        <v>8.5108156562041959E-2</v>
      </c>
      <c r="J149">
        <v>-3.4317813143601074E-5</v>
      </c>
      <c r="K149">
        <v>0.11354824803081214</v>
      </c>
      <c r="L149">
        <v>1.5935814024020118</v>
      </c>
      <c r="M149">
        <v>-4.1398236875940308E-6</v>
      </c>
      <c r="N149">
        <v>1.215097635246178E-3</v>
      </c>
      <c r="O149">
        <v>0.12681938576282537</v>
      </c>
      <c r="P149">
        <v>2.5594129195088115E-4</v>
      </c>
      <c r="Q149">
        <v>0.25116804846891866</v>
      </c>
      <c r="R149">
        <v>7.9218054783130307E-2</v>
      </c>
      <c r="S149">
        <v>-1.4012957954558624E-2</v>
      </c>
      <c r="T149">
        <v>0.22142713179811468</v>
      </c>
      <c r="U149">
        <v>-5.0102859343700299E-3</v>
      </c>
      <c r="V149">
        <v>-4.9672649300255792E-2</v>
      </c>
      <c r="W149">
        <v>4.5433803694843553E-2</v>
      </c>
      <c r="X149">
        <v>-8.232499368622706E-2</v>
      </c>
      <c r="Y149">
        <v>0.96204486281628276</v>
      </c>
      <c r="Z149">
        <v>3.2904902814962411</v>
      </c>
      <c r="AA149">
        <v>2.4881270453864284</v>
      </c>
      <c r="AB149">
        <v>2.9679573890763886</v>
      </c>
      <c r="AC149">
        <v>2.2274341532956079</v>
      </c>
      <c r="AD149">
        <v>3.7186139200541244</v>
      </c>
      <c r="AE149">
        <v>-2.3558103007253379</v>
      </c>
      <c r="AF149">
        <v>5.0325776851729246E-4</v>
      </c>
      <c r="AG149">
        <v>-1.9058709783172119</v>
      </c>
      <c r="AH149">
        <v>-2.4369129551532396</v>
      </c>
      <c r="AI149">
        <v>2.0190584071891533</v>
      </c>
      <c r="AJ149">
        <v>-5.9473830324128487</v>
      </c>
      <c r="AK149">
        <v>-5.9098946814911661</v>
      </c>
      <c r="AL149">
        <v>1.1927809712500097</v>
      </c>
      <c r="AM149">
        <v>-1.668588965118611</v>
      </c>
      <c r="AN149">
        <v>0.47233431834295209</v>
      </c>
      <c r="AO149">
        <v>-0.17650022504434562</v>
      </c>
      <c r="AP149">
        <v>4.905326631446167E-2</v>
      </c>
      <c r="AQ149">
        <v>0.23327845399757671</v>
      </c>
      <c r="AR149">
        <v>0.93238984974528205</v>
      </c>
      <c r="AS149">
        <v>-3.9722786214412871</v>
      </c>
      <c r="AT149">
        <v>7.3566216300847517E-2</v>
      </c>
      <c r="AU149">
        <v>3.4070569713757601</v>
      </c>
      <c r="AV149">
        <v>-1</v>
      </c>
    </row>
    <row r="150" spans="1:48" x14ac:dyDescent="0.35">
      <c r="A150" t="str">
        <f t="shared" si="2"/>
        <v>RIDGESEB0.48</v>
      </c>
      <c r="B150" t="s">
        <v>375</v>
      </c>
      <c r="C150" t="s">
        <v>380</v>
      </c>
      <c r="D150" t="s">
        <v>28</v>
      </c>
      <c r="E150">
        <v>0.48000000000000026</v>
      </c>
      <c r="G150">
        <v>12.844736809749655</v>
      </c>
      <c r="H150">
        <v>0.23458677589468421</v>
      </c>
      <c r="I150">
        <v>3.089558648220614E-3</v>
      </c>
      <c r="J150">
        <v>8.1103776664510217E-6</v>
      </c>
      <c r="K150">
        <v>8.3912270900366546E-3</v>
      </c>
      <c r="L150">
        <v>0.60191328989664206</v>
      </c>
      <c r="M150">
        <v>1.1432229826880019E-6</v>
      </c>
      <c r="N150">
        <v>1.0385991907860007E-4</v>
      </c>
      <c r="O150">
        <v>4.5479164936640018E-2</v>
      </c>
      <c r="P150">
        <v>3.1797385563734764E-4</v>
      </c>
      <c r="Q150">
        <v>5.2083019572533563E-2</v>
      </c>
      <c r="R150">
        <v>0.16112333291677775</v>
      </c>
      <c r="S150">
        <v>2.0916552280260878E-2</v>
      </c>
      <c r="T150">
        <v>3.4696165710348573E-2</v>
      </c>
      <c r="U150">
        <v>1.213139329330676E-3</v>
      </c>
      <c r="V150">
        <v>2.7765997624754307E-3</v>
      </c>
      <c r="W150">
        <v>1.5464754211252942E-3</v>
      </c>
      <c r="X150">
        <v>1.2341290077922796E-2</v>
      </c>
      <c r="Y150">
        <v>0.57023161753949814</v>
      </c>
      <c r="Z150">
        <v>0.57352674061075659</v>
      </c>
      <c r="AA150">
        <v>0.57707811139901544</v>
      </c>
      <c r="AB150">
        <v>0.58005797446528706</v>
      </c>
      <c r="AC150">
        <v>0.58459989388522315</v>
      </c>
      <c r="AD150">
        <v>0.58613187518196641</v>
      </c>
      <c r="AE150">
        <v>0.58865591009542473</v>
      </c>
      <c r="AF150">
        <v>0.5910280991662743</v>
      </c>
      <c r="AG150">
        <v>0.58813258356853515</v>
      </c>
      <c r="AH150">
        <v>0.59174120992875712</v>
      </c>
      <c r="AI150">
        <v>0.59303901944370896</v>
      </c>
      <c r="AJ150">
        <v>0.59570797745592274</v>
      </c>
      <c r="AK150">
        <v>0.59689491104670567</v>
      </c>
      <c r="AL150">
        <v>0.59065949900549797</v>
      </c>
      <c r="AM150">
        <v>0.5932634227428657</v>
      </c>
      <c r="AN150">
        <v>0.59334779279902961</v>
      </c>
      <c r="AO150">
        <v>0.59021284701688392</v>
      </c>
      <c r="AP150">
        <v>0.58790313510876524</v>
      </c>
      <c r="AQ150">
        <v>0.58662063738101289</v>
      </c>
      <c r="AR150">
        <v>0.58847801953367418</v>
      </c>
      <c r="AS150">
        <v>0.58545913580373454</v>
      </c>
      <c r="AT150">
        <v>0.58741951234190193</v>
      </c>
      <c r="AU150">
        <v>0.58736910629257144</v>
      </c>
      <c r="AV150">
        <v>-1</v>
      </c>
    </row>
    <row r="151" spans="1:48" x14ac:dyDescent="0.35">
      <c r="A151" t="str">
        <f t="shared" si="2"/>
        <v>RIDGEVIF0.49</v>
      </c>
      <c r="B151" t="s">
        <v>375</v>
      </c>
      <c r="C151" t="s">
        <v>378</v>
      </c>
      <c r="D151" t="s">
        <v>28</v>
      </c>
      <c r="E151">
        <v>0.49000000000000027</v>
      </c>
      <c r="I151">
        <v>0.41550491609123175</v>
      </c>
      <c r="J151">
        <v>0.37501006830130407</v>
      </c>
      <c r="K151">
        <v>0.43289866549087802</v>
      </c>
      <c r="L151">
        <v>0.37073555318836549</v>
      </c>
      <c r="M151">
        <v>0.29157662604177875</v>
      </c>
      <c r="N151">
        <v>0.44546649199763505</v>
      </c>
      <c r="O151">
        <v>0.43714527137826265</v>
      </c>
      <c r="P151">
        <v>0.45174823723405622</v>
      </c>
      <c r="Q151">
        <v>0.45142990155181245</v>
      </c>
      <c r="R151">
        <v>0.44744525266297513</v>
      </c>
      <c r="S151">
        <v>0.36966002928978375</v>
      </c>
      <c r="T151">
        <v>0.45144126651866257</v>
      </c>
      <c r="U151">
        <v>0.41563205117070956</v>
      </c>
      <c r="V151">
        <v>0.43488066086470362</v>
      </c>
      <c r="W151">
        <v>0.4435522596430585</v>
      </c>
      <c r="X151">
        <v>0.21906315919647742</v>
      </c>
      <c r="Y151">
        <v>0.39127457786813724</v>
      </c>
      <c r="Z151">
        <v>0.39548435911378726</v>
      </c>
      <c r="AA151">
        <v>0.40079447711241778</v>
      </c>
      <c r="AB151">
        <v>0.40498934465052855</v>
      </c>
      <c r="AC151">
        <v>0.41135926807615142</v>
      </c>
      <c r="AD151">
        <v>0.41344187832349544</v>
      </c>
      <c r="AE151">
        <v>0.4169904939170091</v>
      </c>
      <c r="AF151">
        <v>0.42034418028644915</v>
      </c>
      <c r="AG151">
        <v>0.41599783093738951</v>
      </c>
      <c r="AH151">
        <v>0.4211876583023717</v>
      </c>
      <c r="AI151">
        <v>0.42311217181521737</v>
      </c>
      <c r="AJ151">
        <v>0.42694772782778823</v>
      </c>
      <c r="AK151">
        <v>0.42862884405607288</v>
      </c>
      <c r="AL151">
        <v>0.41950743823672421</v>
      </c>
      <c r="AM151">
        <v>0.42342269970026275</v>
      </c>
      <c r="AN151">
        <v>0.42356569161562285</v>
      </c>
      <c r="AO151">
        <v>0.41909172226740199</v>
      </c>
      <c r="AP151">
        <v>0.41575425502701224</v>
      </c>
      <c r="AQ151">
        <v>0.41394772363680055</v>
      </c>
      <c r="AR151">
        <v>0.41654332725064674</v>
      </c>
      <c r="AS151">
        <v>0.4122415490325661</v>
      </c>
      <c r="AT151">
        <v>0.41452900759692279</v>
      </c>
      <c r="AU151">
        <v>0.4135400199038089</v>
      </c>
      <c r="AV151">
        <v>-1</v>
      </c>
    </row>
    <row r="152" spans="1:48" x14ac:dyDescent="0.35">
      <c r="A152" t="str">
        <f t="shared" si="2"/>
        <v>RIDGE0.49</v>
      </c>
      <c r="B152" t="s">
        <v>375</v>
      </c>
      <c r="C152" t="s">
        <v>379</v>
      </c>
      <c r="D152" t="s">
        <v>28</v>
      </c>
      <c r="E152">
        <v>0.49000000000000027</v>
      </c>
      <c r="G152">
        <v>12.854187741878189</v>
      </c>
      <c r="H152">
        <v>0.34645016715925525</v>
      </c>
      <c r="I152">
        <v>8.4452768121701507E-2</v>
      </c>
      <c r="J152">
        <v>-3.4369951137498151E-5</v>
      </c>
      <c r="K152">
        <v>0.11302917692216506</v>
      </c>
      <c r="L152">
        <v>1.5797340051939559</v>
      </c>
      <c r="M152">
        <v>-4.1712404853545623E-6</v>
      </c>
      <c r="N152">
        <v>1.2131551240201247E-3</v>
      </c>
      <c r="O152">
        <v>0.12886835874560701</v>
      </c>
      <c r="P152">
        <v>2.4593927200216426E-4</v>
      </c>
      <c r="Q152">
        <v>0.25046680412374928</v>
      </c>
      <c r="R152">
        <v>7.7995289478661578E-2</v>
      </c>
      <c r="S152">
        <v>-1.1896306453428644E-2</v>
      </c>
      <c r="T152">
        <v>0.21907482818347962</v>
      </c>
      <c r="U152">
        <v>-4.9820792976173001E-3</v>
      </c>
      <c r="V152">
        <v>-4.932604808206726E-2</v>
      </c>
      <c r="W152">
        <v>4.5151566223577862E-2</v>
      </c>
      <c r="X152">
        <v>-8.2775871361611603E-2</v>
      </c>
      <c r="Y152">
        <v>0.96948193139567973</v>
      </c>
      <c r="Z152">
        <v>3.2855474486403162</v>
      </c>
      <c r="AA152">
        <v>2.4829766044489574</v>
      </c>
      <c r="AB152">
        <v>2.9540846770889697</v>
      </c>
      <c r="AC152">
        <v>2.2236621553416773</v>
      </c>
      <c r="AD152">
        <v>3.698321321991664</v>
      </c>
      <c r="AE152">
        <v>-2.3350134731538019</v>
      </c>
      <c r="AF152">
        <v>4.7059128714445238E-3</v>
      </c>
      <c r="AG152">
        <v>-1.892174580584854</v>
      </c>
      <c r="AH152">
        <v>-2.4141741541938408</v>
      </c>
      <c r="AI152">
        <v>2.01739749131817</v>
      </c>
      <c r="AJ152">
        <v>-5.9119309581843442</v>
      </c>
      <c r="AK152">
        <v>-5.8706926338943317</v>
      </c>
      <c r="AL152">
        <v>1.1725588480291351</v>
      </c>
      <c r="AM152">
        <v>-1.6665543456248912</v>
      </c>
      <c r="AN152">
        <v>0.45863911014969538</v>
      </c>
      <c r="AO152">
        <v>-0.18885955039423183</v>
      </c>
      <c r="AP152">
        <v>3.4289823213683339E-2</v>
      </c>
      <c r="AQ152">
        <v>0.22280865504660352</v>
      </c>
      <c r="AR152">
        <v>0.91577739220939514</v>
      </c>
      <c r="AS152">
        <v>-3.9432905361570634</v>
      </c>
      <c r="AT152">
        <v>8.4658991302617198E-2</v>
      </c>
      <c r="AU152">
        <v>3.4069311926688952</v>
      </c>
      <c r="AV152">
        <v>-1</v>
      </c>
    </row>
    <row r="153" spans="1:48" x14ac:dyDescent="0.35">
      <c r="A153" t="str">
        <f t="shared" si="2"/>
        <v>RIDGESEB0.49</v>
      </c>
      <c r="B153" t="s">
        <v>375</v>
      </c>
      <c r="C153" t="s">
        <v>380</v>
      </c>
      <c r="D153" t="s">
        <v>28</v>
      </c>
      <c r="E153">
        <v>0.49000000000000027</v>
      </c>
      <c r="G153">
        <v>12.854187741878189</v>
      </c>
      <c r="H153">
        <v>0.2341399566218007</v>
      </c>
      <c r="I153">
        <v>3.0608049209048553E-3</v>
      </c>
      <c r="J153">
        <v>8.0279070721554001E-6</v>
      </c>
      <c r="K153">
        <v>8.3227260733736898E-3</v>
      </c>
      <c r="L153">
        <v>0.5957226011486767</v>
      </c>
      <c r="M153">
        <v>1.1293341574934412E-6</v>
      </c>
      <c r="N153">
        <v>1.0310000274734728E-4</v>
      </c>
      <c r="O153">
        <v>4.5132765963894726E-2</v>
      </c>
      <c r="P153">
        <v>3.1572650487230548E-4</v>
      </c>
      <c r="Q153">
        <v>5.1759976502799107E-2</v>
      </c>
      <c r="R153">
        <v>0.15982713123281803</v>
      </c>
      <c r="S153">
        <v>2.0685110072747585E-2</v>
      </c>
      <c r="T153">
        <v>3.4480777280420254E-2</v>
      </c>
      <c r="U153">
        <v>1.2026200344465643E-3</v>
      </c>
      <c r="V153">
        <v>2.7545862744602512E-3</v>
      </c>
      <c r="W153">
        <v>1.5339675890198008E-3</v>
      </c>
      <c r="X153">
        <v>1.2242517808146142E-2</v>
      </c>
      <c r="Y153">
        <v>0.56678390619235031</v>
      </c>
      <c r="Z153">
        <v>0.56982480478246789</v>
      </c>
      <c r="AA153">
        <v>0.57363753165967257</v>
      </c>
      <c r="AB153">
        <v>0.57663167196484721</v>
      </c>
      <c r="AC153">
        <v>0.58114878942498593</v>
      </c>
      <c r="AD153">
        <v>0.58261803846454774</v>
      </c>
      <c r="AE153">
        <v>0.58511303248395441</v>
      </c>
      <c r="AF153">
        <v>0.58746123459990718</v>
      </c>
      <c r="AG153">
        <v>0.58441617472190088</v>
      </c>
      <c r="AH153">
        <v>0.58805034981960591</v>
      </c>
      <c r="AI153">
        <v>0.58939229443575147</v>
      </c>
      <c r="AJ153">
        <v>0.59205771881842173</v>
      </c>
      <c r="AK153">
        <v>0.59322219391339914</v>
      </c>
      <c r="AL153">
        <v>0.58687623972253822</v>
      </c>
      <c r="AM153">
        <v>0.58960853635270405</v>
      </c>
      <c r="AN153">
        <v>0.58970808479126824</v>
      </c>
      <c r="AO153">
        <v>0.58658538159370055</v>
      </c>
      <c r="AP153">
        <v>0.58424505538601179</v>
      </c>
      <c r="AQ153">
        <v>0.58297434551648553</v>
      </c>
      <c r="AR153">
        <v>0.58479922050268873</v>
      </c>
      <c r="AS153">
        <v>0.58177167787723805</v>
      </c>
      <c r="AT153">
        <v>0.58338352128305404</v>
      </c>
      <c r="AU153">
        <v>0.58268718441367229</v>
      </c>
      <c r="AV153">
        <v>-1</v>
      </c>
    </row>
    <row r="154" spans="1:48" x14ac:dyDescent="0.35">
      <c r="A154" t="str">
        <f t="shared" si="2"/>
        <v>RIDGEVIF0.5</v>
      </c>
      <c r="B154" t="s">
        <v>375</v>
      </c>
      <c r="C154" t="s">
        <v>378</v>
      </c>
      <c r="D154" t="s">
        <v>28</v>
      </c>
      <c r="E154">
        <v>0.50000000000000022</v>
      </c>
      <c r="I154">
        <v>0.40732624051079069</v>
      </c>
      <c r="J154">
        <v>0.36700991221234375</v>
      </c>
      <c r="K154">
        <v>0.42532909556471493</v>
      </c>
      <c r="L154">
        <v>0.36275351363907843</v>
      </c>
      <c r="M154">
        <v>0.28426582662458588</v>
      </c>
      <c r="N154">
        <v>0.43839934023381527</v>
      </c>
      <c r="O154">
        <v>0.42996224614879514</v>
      </c>
      <c r="P154">
        <v>0.44479509292459807</v>
      </c>
      <c r="Q154">
        <v>0.44523670119028075</v>
      </c>
      <c r="R154">
        <v>0.43971358969711316</v>
      </c>
      <c r="S154">
        <v>0.36114216636035473</v>
      </c>
      <c r="T154">
        <v>0.44524330645683075</v>
      </c>
      <c r="U154">
        <v>0.4079659251280694</v>
      </c>
      <c r="V154">
        <v>0.42747243197429774</v>
      </c>
      <c r="W154">
        <v>0.43585389242111588</v>
      </c>
      <c r="X154">
        <v>0.21532996569984347</v>
      </c>
      <c r="Y154">
        <v>0.38603124505896347</v>
      </c>
      <c r="Z154">
        <v>0.38987261846659199</v>
      </c>
      <c r="AA154">
        <v>0.39548822415850854</v>
      </c>
      <c r="AB154">
        <v>0.39967051158837341</v>
      </c>
      <c r="AC154">
        <v>0.4059574777172017</v>
      </c>
      <c r="AD154">
        <v>0.40794018469120125</v>
      </c>
      <c r="AE154">
        <v>0.41142271507278949</v>
      </c>
      <c r="AF154">
        <v>0.41471768949103521</v>
      </c>
      <c r="AG154">
        <v>0.41020540589394161</v>
      </c>
      <c r="AH154">
        <v>0.41538736961370243</v>
      </c>
      <c r="AI154">
        <v>0.41735862751309233</v>
      </c>
      <c r="AJ154">
        <v>0.42115807246463544</v>
      </c>
      <c r="AK154">
        <v>0.42279459367413508</v>
      </c>
      <c r="AL154">
        <v>0.41359724782084656</v>
      </c>
      <c r="AM154">
        <v>0.41765572081665081</v>
      </c>
      <c r="AN154">
        <v>0.41781835322404232</v>
      </c>
      <c r="AO154">
        <v>0.41339716662592763</v>
      </c>
      <c r="AP154">
        <v>0.41004493767606437</v>
      </c>
      <c r="AQ154">
        <v>0.40826964578664193</v>
      </c>
      <c r="AR154">
        <v>0.41079994511189122</v>
      </c>
      <c r="AS154">
        <v>0.4065233776181531</v>
      </c>
      <c r="AT154">
        <v>0.40832154387317277</v>
      </c>
      <c r="AU154">
        <v>0.40647276025412621</v>
      </c>
      <c r="AV154">
        <v>-1</v>
      </c>
    </row>
    <row r="155" spans="1:48" x14ac:dyDescent="0.35">
      <c r="A155" t="str">
        <f t="shared" si="2"/>
        <v>RIDGE0.5</v>
      </c>
      <c r="B155" t="s">
        <v>375</v>
      </c>
      <c r="C155" t="s">
        <v>379</v>
      </c>
      <c r="D155" t="s">
        <v>28</v>
      </c>
      <c r="E155">
        <v>0.50000000000000022</v>
      </c>
      <c r="G155">
        <v>12.863602898648342</v>
      </c>
      <c r="H155">
        <v>0.35382231404795905</v>
      </c>
      <c r="I155">
        <v>8.3810820565038371E-2</v>
      </c>
      <c r="J155">
        <v>-3.4420273354326553E-5</v>
      </c>
      <c r="K155">
        <v>0.11251516258572726</v>
      </c>
      <c r="L155">
        <v>1.5661951904055027</v>
      </c>
      <c r="M155">
        <v>-4.2015057405467492E-6</v>
      </c>
      <c r="N155">
        <v>1.2111442831914427E-3</v>
      </c>
      <c r="O155">
        <v>0.13085450475280155</v>
      </c>
      <c r="P155">
        <v>2.3618258236455202E-4</v>
      </c>
      <c r="Q155">
        <v>0.24976242420290259</v>
      </c>
      <c r="R155">
        <v>7.6819360360119132E-2</v>
      </c>
      <c r="S155">
        <v>-9.8503539581550684E-3</v>
      </c>
      <c r="T155">
        <v>0.21676336958715436</v>
      </c>
      <c r="U155">
        <v>-4.9540714317500706E-3</v>
      </c>
      <c r="V155">
        <v>-4.8985624359114695E-2</v>
      </c>
      <c r="W155">
        <v>4.4873829940883438E-2</v>
      </c>
      <c r="X155">
        <v>-8.3212271224422957E-2</v>
      </c>
      <c r="Y155">
        <v>0.97665241596975827</v>
      </c>
      <c r="Z155">
        <v>3.2804439465722286</v>
      </c>
      <c r="AA155">
        <v>2.4777443822331029</v>
      </c>
      <c r="AB155">
        <v>2.9404182924289022</v>
      </c>
      <c r="AC155">
        <v>2.2198721461154323</v>
      </c>
      <c r="AD155">
        <v>3.6783856180313665</v>
      </c>
      <c r="AE155">
        <v>-2.3145108557573186</v>
      </c>
      <c r="AF155">
        <v>8.8591259614633731E-3</v>
      </c>
      <c r="AG155">
        <v>-1.8785301745798362</v>
      </c>
      <c r="AH155">
        <v>-2.3917425853704328</v>
      </c>
      <c r="AI155">
        <v>2.0154847636651478</v>
      </c>
      <c r="AJ155">
        <v>-5.8769503423255331</v>
      </c>
      <c r="AK155">
        <v>-5.832105582895915</v>
      </c>
      <c r="AL155">
        <v>1.1527220831516918</v>
      </c>
      <c r="AM155">
        <v>-1.6644903914670017</v>
      </c>
      <c r="AN155">
        <v>0.44523754194959825</v>
      </c>
      <c r="AO155">
        <v>-0.20085140900749091</v>
      </c>
      <c r="AP155">
        <v>1.9936629696240882E-2</v>
      </c>
      <c r="AQ155">
        <v>0.21252254092212675</v>
      </c>
      <c r="AR155">
        <v>0.89947584644966483</v>
      </c>
      <c r="AS155">
        <v>-3.9148255539857253</v>
      </c>
      <c r="AT155">
        <v>9.5227642960229411E-2</v>
      </c>
      <c r="AU155">
        <v>3.406131966256162</v>
      </c>
      <c r="AV155">
        <v>-1</v>
      </c>
    </row>
    <row r="156" spans="1:48" x14ac:dyDescent="0.35">
      <c r="A156" t="str">
        <f t="shared" si="2"/>
        <v>RIDGESEB0.5</v>
      </c>
      <c r="B156" t="s">
        <v>375</v>
      </c>
      <c r="C156" t="s">
        <v>380</v>
      </c>
      <c r="D156" t="s">
        <v>28</v>
      </c>
      <c r="E156">
        <v>0.50000000000000022</v>
      </c>
      <c r="G156">
        <v>12.863602898648342</v>
      </c>
      <c r="H156">
        <v>0.23370497472398288</v>
      </c>
      <c r="I156">
        <v>3.0327509553619196E-3</v>
      </c>
      <c r="J156">
        <v>7.9476321109341034E-6</v>
      </c>
      <c r="K156">
        <v>8.2556830228259371E-3</v>
      </c>
      <c r="L156">
        <v>0.58970628836671701</v>
      </c>
      <c r="M156">
        <v>1.1159029449133184E-6</v>
      </c>
      <c r="N156">
        <v>1.0235382757853009E-4</v>
      </c>
      <c r="O156">
        <v>4.4793211962384637E-2</v>
      </c>
      <c r="P156">
        <v>3.1351677889190498E-4</v>
      </c>
      <c r="Q156">
        <v>5.1441351926473353E-2</v>
      </c>
      <c r="R156">
        <v>0.15855629248222641</v>
      </c>
      <c r="S156">
        <v>2.0460379044170255E-2</v>
      </c>
      <c r="T156">
        <v>3.4268343004282123E-2</v>
      </c>
      <c r="U156">
        <v>1.1923502599955149E-3</v>
      </c>
      <c r="V156">
        <v>2.7330235490375886E-3</v>
      </c>
      <c r="W156">
        <v>1.5217111965604728E-3</v>
      </c>
      <c r="X156">
        <v>1.2146643714429198E-2</v>
      </c>
      <c r="Y156">
        <v>0.56338581637578578</v>
      </c>
      <c r="Z156">
        <v>0.56618198643807183</v>
      </c>
      <c r="AA156">
        <v>0.57024496416654324</v>
      </c>
      <c r="AB156">
        <v>0.57325220454254511</v>
      </c>
      <c r="AC156">
        <v>0.57774334705366226</v>
      </c>
      <c r="AD156">
        <v>0.57915248541604336</v>
      </c>
      <c r="AE156">
        <v>0.58161930523723149</v>
      </c>
      <c r="AF156">
        <v>0.58394367737934849</v>
      </c>
      <c r="AG156">
        <v>0.58075822613184835</v>
      </c>
      <c r="AH156">
        <v>0.58441495910069352</v>
      </c>
      <c r="AI156">
        <v>0.5858000145379384</v>
      </c>
      <c r="AJ156">
        <v>0.58846040324385618</v>
      </c>
      <c r="AK156">
        <v>0.58960260409665621</v>
      </c>
      <c r="AL156">
        <v>0.58315432433645276</v>
      </c>
      <c r="AM156">
        <v>0.58600847590586447</v>
      </c>
      <c r="AN156">
        <v>0.58612255873600294</v>
      </c>
      <c r="AO156">
        <v>0.58301325433528062</v>
      </c>
      <c r="AP156">
        <v>0.58064462163996156</v>
      </c>
      <c r="AQ156">
        <v>0.57938630609588382</v>
      </c>
      <c r="AR156">
        <v>0.5811789403842027</v>
      </c>
      <c r="AS156">
        <v>0.57814589049827281</v>
      </c>
      <c r="AT156">
        <v>0.57942312990270683</v>
      </c>
      <c r="AU156">
        <v>0.57810989609596963</v>
      </c>
      <c r="AV156">
        <v>-1</v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7B9D-9A50-4C1A-98BD-1C89BA584CB5}">
  <sheetPr codeName="Sheet25">
    <tabColor theme="9" tint="0.59999389629810485"/>
  </sheetPr>
  <dimension ref="B1:AC72"/>
  <sheetViews>
    <sheetView showGridLines="0" zoomScale="70" zoomScaleNormal="70" workbookViewId="0">
      <pane xSplit="5" ySplit="4" topLeftCell="T5" activePane="bottomRight" state="frozen"/>
      <selection activeCell="E20" sqref="E20:Q21"/>
      <selection pane="topRight" activeCell="E20" sqref="E20:Q21"/>
      <selection pane="bottomLeft" activeCell="E20" sqref="E20:Q21"/>
      <selection pane="bottomRight" activeCell="Y7" sqref="Y7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style="2" bestFit="1" customWidth="1"/>
    <col min="6" max="6" width="10.90625" style="2" bestFit="1" customWidth="1"/>
    <col min="7" max="7" width="17.1796875" style="2" bestFit="1" customWidth="1"/>
    <col min="8" max="9" width="14.7265625" style="2" bestFit="1" customWidth="1"/>
    <col min="10" max="10" width="13.6328125" style="2" bestFit="1" customWidth="1"/>
    <col min="11" max="11" width="25.90625" style="2" bestFit="1" customWidth="1"/>
    <col min="12" max="12" width="15.90625" style="2" bestFit="1" customWidth="1"/>
    <col min="13" max="13" width="19.36328125" style="2" bestFit="1" customWidth="1"/>
    <col min="14" max="14" width="24.6328125" style="2" bestFit="1" customWidth="1"/>
    <col min="15" max="15" width="28.36328125" style="2" bestFit="1" customWidth="1"/>
    <col min="16" max="16" width="19.7265625" style="2" bestFit="1" customWidth="1"/>
    <col min="17" max="17" width="28.6328125" style="2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>
      <c r="E1"/>
      <c r="F1"/>
      <c r="G1"/>
      <c r="H1"/>
      <c r="I1"/>
      <c r="J1"/>
      <c r="K1"/>
      <c r="L1"/>
      <c r="M1"/>
      <c r="N1"/>
      <c r="O1"/>
      <c r="P1"/>
      <c r="Q1"/>
    </row>
    <row r="2" spans="2:29" ht="16" thickBot="1" x14ac:dyDescent="0.4">
      <c r="D2" s="378" t="s">
        <v>381</v>
      </c>
      <c r="E2" s="1">
        <v>9.9999999999999992E-2</v>
      </c>
      <c r="F2"/>
      <c r="G2" t="str">
        <f>"RIDGE"&amp;$E$2</f>
        <v>RIDGE0.1</v>
      </c>
      <c r="H2" t="str">
        <f>"RIDGESEB"&amp;$E$2</f>
        <v>RIDGESEB0.1</v>
      </c>
      <c r="I2"/>
      <c r="J2"/>
      <c r="K2" t="str">
        <f>"RIDGEVIF"&amp;$E$2</f>
        <v>RIDGEVIF0.1</v>
      </c>
      <c r="L2"/>
      <c r="M2"/>
      <c r="N2"/>
      <c r="O2"/>
      <c r="P2"/>
      <c r="Q2"/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12'!$D5,Controls!$J$4:$J$100,0)),"-")</f>
        <v>16</v>
      </c>
      <c r="C5" s="364" t="str">
        <f>IFERROR(INDEX(Controls!$F$4:$F200,MATCH('Model 12'!$E5,Controls!$G$4:$G$200,0)),"-")</f>
        <v>No Ad &amp; Tf</v>
      </c>
      <c r="D5" s="346" t="str">
        <f>IFERROR(INDEX(Controls!$H$4:$H$200,MATCH('Model 12'!$E5,Controls!$G$4:$G$200,0)),"-")</f>
        <v>Intercept</v>
      </c>
      <c r="E5" s="28" t="s">
        <v>6</v>
      </c>
      <c r="F5" s="29"/>
      <c r="G5" s="30">
        <f>IFERROR(INDEX('Raw Ridge Model 12'!$B$2:$BS$300,MATCH('Model 12'!$G$2,'Raw Ridge Model 12'!$A$2:$A$300,0),MATCH('Model 12'!$E5,'Raw Ridge Model 12'!$B$1:$BS$1,0)),"-")</f>
        <v>-5.6697600000000001</v>
      </c>
      <c r="H5" s="30">
        <f>IFERROR(INDEX('Raw Ridge Model 12'!$B$2:$BS$300,MATCH('Model 12'!$H$2,'Raw Ridge Model 12'!$A$2:$A$300,0),MATCH('Model 12'!$E5,'Raw Ridge Model 12'!$B$1:$BS$1,0)),"-")</f>
        <v>0.99185000000000001</v>
      </c>
      <c r="I5" s="30">
        <f>IFERROR(G5/H5,"-")</f>
        <v>-5.7163482381408484</v>
      </c>
      <c r="J5" s="31">
        <f>IFERROR(_xlfn.T.DIST(I5,5040,FALSE),"-")</f>
        <v>3.363154409798622E-8</v>
      </c>
      <c r="K5" s="30" t="str">
        <f>IFERROR(INDEX('Raw Ridge Model 12'!$B$2:$BS$300,MATCH('Model 12'!$K$2,'Raw Ridge Model 12'!$A$2:$A$300,0),MATCH('Model 12'!$E5,'Raw Ridge Model 12'!$B$1:$BS$1,0)),"-")</f>
        <v>.</v>
      </c>
      <c r="L5" s="32">
        <f>INDEX(Controls!$X$3:$X$200,MATCH('Model 12'!$E5,Controls!$W$3:$W$200,0))</f>
        <v>5040</v>
      </c>
      <c r="M5" s="32">
        <v>493920.30199999973</v>
      </c>
      <c r="N5" s="32">
        <f>INDEX(Controls!$AA$3:$AA$200,MATCH('Model 12'!$E5,Controls!$Z$3:$Z$200,0))</f>
        <v>2520</v>
      </c>
      <c r="O5" s="32">
        <v>253584.23500000039</v>
      </c>
      <c r="P5" s="33">
        <f>IFERROR(G5*L5/M5,"-")</f>
        <v>-5.7854658503185025E-2</v>
      </c>
      <c r="Q5" s="379">
        <f>IFERROR(G5*N5/O5,"-")</f>
        <v>-5.6343389012333427E-2</v>
      </c>
      <c r="R5" s="306">
        <f>IFERROR(G5*N5,"-")</f>
        <v>-14287.7952</v>
      </c>
      <c r="S5" s="307">
        <f>IFERROR($Q5*$O5*Controls!$C$5,"-")</f>
        <v>-8887008.6143999994</v>
      </c>
      <c r="T5" s="307" t="str">
        <f>IFERROR(INDEX('Vendor Level Info'!$I$4:$I$50,MATCH(SUBSTITUTE(SUBSTITUTE('Model 12'!$D5,"_pre",""),"_post",""),'Vendor Level Info'!$F$4:$F$50,0)),"-")</f>
        <v>-</v>
      </c>
      <c r="U5" s="377">
        <f>IFERROR(S5/$T5,0)</f>
        <v>0</v>
      </c>
      <c r="V5" s="307">
        <f>IFERROR($Q5*$O5*Controls!$C$4,"-")</f>
        <v>-7543955.8656000001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12'!$D5,'Vendor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12'!$D6,Controls!$J$4:$J$100,0)),"-")</f>
        <v>17</v>
      </c>
      <c r="C6" s="365" t="str">
        <f>IFERROR(INDEX(Controls!$F$4:$F201,MATCH('Model 12'!$E6,Controls!$G$4:$G$200,0)),"-")</f>
        <v>No Ad &amp; Tf</v>
      </c>
      <c r="D6" s="342" t="str">
        <f>IFERROR(INDEX(Controls!$H$4:$H$200,MATCH('Model 12'!$E6,Controls!$G$4:$G$200,0)),"-")</f>
        <v>RTIME</v>
      </c>
      <c r="E6" s="11" t="s">
        <v>8</v>
      </c>
      <c r="F6" s="12"/>
      <c r="G6" s="13">
        <f>IFERROR(INDEX('Raw Ridge Model 12'!$B$2:$BS$300,MATCH('Model 12'!$G$2,'Raw Ridge Model 12'!$A$2:$A$300,0),MATCH('Model 12'!$E6,'Raw Ridge Model 12'!$B$1:$BS$1,0)),"-")</f>
        <v>9.3630000000000005E-2</v>
      </c>
      <c r="H6" s="13">
        <f>IFERROR(INDEX('Raw Ridge Model 12'!$B$2:$BS$300,MATCH('Model 12'!$H$2,'Raw Ridge Model 12'!$A$2:$A$300,0),MATCH('Model 12'!$E6,'Raw Ridge Model 12'!$B$1:$BS$1,0)),"-")</f>
        <v>5.4640000000000001E-2</v>
      </c>
      <c r="I6" s="13">
        <f t="shared" ref="I6:I15" si="0">IFERROR(G6/H6,"-")</f>
        <v>1.713579795021962</v>
      </c>
      <c r="J6" s="23">
        <f t="shared" ref="J6:J15" si="1">IFERROR(_xlfn.T.DIST(I6,5040,FALSE),"-")</f>
        <v>9.1902256878584429E-2</v>
      </c>
      <c r="K6" s="13">
        <f>IFERROR(INDEX('Raw Ridge Model 12'!$B$2:$BS$300,MATCH('Model 12'!$K$2,'Raw Ridge Model 12'!$A$2:$A$300,0),MATCH('Model 12'!$E6,'Raw Ridge Model 12'!$B$1:$BS$1,0)),"-")</f>
        <v>0.95215000000000005</v>
      </c>
      <c r="L6" s="25">
        <f>INDEX(Controls!$X$3:$X$200,MATCH('Model 12'!$E6,Controls!$W$3:$W$200,0))</f>
        <v>63000</v>
      </c>
      <c r="M6" s="25">
        <v>493920.30199999973</v>
      </c>
      <c r="N6" s="25">
        <f>INDEX(Controls!$AA$3:$AA$200,MATCH('Model 12'!$E6,Controls!$Z$3:$Z$200,0))</f>
        <v>18900</v>
      </c>
      <c r="O6" s="25">
        <v>253584.23500000039</v>
      </c>
      <c r="P6" s="14">
        <f t="shared" ref="P6:P15" si="2">IFERROR(G6*L6/M6,"-")</f>
        <v>1.1942594738695321E-2</v>
      </c>
      <c r="Q6" s="5">
        <f t="shared" ref="Q6:Q15" si="3">IFERROR(G6*N6/O6,"-")</f>
        <v>6.9783793933404312E-3</v>
      </c>
      <c r="R6" s="62">
        <f t="shared" ref="R6:R69" si="4">IFERROR(G6*N6,"-")</f>
        <v>1769.6070000000002</v>
      </c>
      <c r="S6" s="27">
        <f>IFERROR($Q6*$O6*Controls!$C$5,"-")</f>
        <v>1100695.5540000002</v>
      </c>
      <c r="T6" s="27" t="str">
        <f>IFERROR(INDEX('Vendor Level Info'!$I$4:$I$50,MATCH(SUBSTITUTE(SUBSTITUTE('Model 12'!$D6,"_pre",""),"_post",""),'Vendor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934352.49600000016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12'!$D6,'Vendor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12'!$D7,Controls!$J$4:$J$100,0)),"-")</f>
        <v>5.5</v>
      </c>
      <c r="C7" s="365" t="str">
        <f>IFERROR(INDEX(Controls!$F$4:$F202,MATCH('Model 12'!$E7,Controls!$G$4:$G$200,0)),"-")</f>
        <v>No Ad &amp; Tf</v>
      </c>
      <c r="D7" s="342" t="str">
        <f>IFERROR(INDEX(Controls!$H$4:$H$200,MATCH('Model 12'!$E7,Controls!$G$4:$G$200,0)),"-")</f>
        <v>hcc_osrch_sessions</v>
      </c>
      <c r="E7" s="11" t="s">
        <v>179</v>
      </c>
      <c r="F7" s="12"/>
      <c r="G7" s="13">
        <f>IFERROR(INDEX('Raw Ridge Model 12'!$B$2:$BS$300,MATCH('Model 12'!$G$2,'Raw Ridge Model 12'!$A$2:$A$300,0),MATCH('Model 12'!$E7,'Raw Ridge Model 12'!$B$1:$BS$1,0)),"-")</f>
        <v>0.57493000000000005</v>
      </c>
      <c r="H7" s="13">
        <f>IFERROR(INDEX('Raw Ridge Model 12'!$B$2:$BS$300,MATCH('Model 12'!$H$2,'Raw Ridge Model 12'!$A$2:$A$300,0),MATCH('Model 12'!$E7,'Raw Ridge Model 12'!$B$1:$BS$1,0)),"-")</f>
        <v>1.418E-2</v>
      </c>
      <c r="I7" s="13">
        <f t="shared" si="0"/>
        <v>40.545133991537384</v>
      </c>
      <c r="J7" s="23">
        <f t="shared" si="1"/>
        <v>0</v>
      </c>
      <c r="K7" s="13">
        <f>IFERROR(INDEX('Raw Ridge Model 12'!$B$2:$BS$300,MATCH('Model 12'!$K$2,'Raw Ridge Model 12'!$A$2:$A$300,0),MATCH('Model 12'!$E7,'Raw Ridge Model 12'!$B$1:$BS$1,0)),"-")</f>
        <v>1.90273</v>
      </c>
      <c r="L7" s="25">
        <f>INDEX(Controls!$X$3:$X$200,MATCH('Model 12'!$E7,Controls!$W$3:$W$200,0))</f>
        <v>92836</v>
      </c>
      <c r="M7" s="25">
        <v>493920.30199999973</v>
      </c>
      <c r="N7" s="25">
        <f>INDEX(Controls!$AA$3:$AA$200,MATCH('Model 12'!$E7,Controls!$Z$3:$Z$200,0))</f>
        <v>44188</v>
      </c>
      <c r="O7" s="25">
        <v>253584.23500000039</v>
      </c>
      <c r="P7" s="14">
        <f t="shared" si="2"/>
        <v>0.10806237618473118</v>
      </c>
      <c r="Q7" s="5">
        <f t="shared" si="3"/>
        <v>0.10018369966886925</v>
      </c>
      <c r="R7" s="62">
        <f t="shared" si="4"/>
        <v>25405.006840000002</v>
      </c>
      <c r="S7" s="27">
        <f>IFERROR($Q7*$O7*Controls!$C$5,"-")</f>
        <v>15801914.254480001</v>
      </c>
      <c r="T7" s="27" t="str">
        <f>IFERROR(INDEX('Vendor Level Info'!$I$4:$I$50,MATCH(SUBSTITUTE(SUBSTITUTE('Model 12'!$D7,"_pre",""),"_post",""),'Vendor Level Info'!$F$4:$F$50,0)),"-")</f>
        <v>-</v>
      </c>
      <c r="U7" s="375">
        <f t="shared" si="5"/>
        <v>0</v>
      </c>
      <c r="V7" s="27">
        <f>IFERROR($Q7*$O7*Controls!$C$4,"-")</f>
        <v>13413843.611520002</v>
      </c>
      <c r="W7" s="27">
        <f>IFERROR($T7*(1-Controls!$C$6),0)</f>
        <v>0</v>
      </c>
      <c r="X7" s="77" t="str">
        <f t="shared" si="6"/>
        <v>-</v>
      </c>
      <c r="Y7" s="77">
        <f>IFERROR(R7/INDEX('Vendor Level Info'!$N$4:$N$300,MATCH('Model 12'!$D7,'Vendor Level Info'!$M$4:$M$300,0)),"-")</f>
        <v>0.47682964845436293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12'!$D8,Controls!$J$4:$J$100,0)),"-")</f>
        <v>3.5</v>
      </c>
      <c r="C8" s="365" t="str">
        <f>IFERROR(INDEX(Controls!$F$4:$F203,MATCH('Model 12'!$E8,Controls!$G$4:$G$200,0)),"-")</f>
        <v>No Ad &amp; Tf</v>
      </c>
      <c r="D8" s="342" t="str">
        <f>IFERROR(INDEX(Controls!$H$4:$H$200,MATCH('Model 12'!$E8,Controls!$G$4:$G$200,0)),"-")</f>
        <v>hcc_psrch_clk</v>
      </c>
      <c r="E8" s="421" t="s">
        <v>276</v>
      </c>
      <c r="F8" s="422"/>
      <c r="G8" s="423">
        <f>IFERROR(INDEX('Raw Ridge Model 12'!$B$2:$BS$300,MATCH('Model 12'!$G$2,'Raw Ridge Model 12'!$A$2:$A$300,0),MATCH('Model 12'!$E8,'Raw Ridge Model 12'!$B$1:$BS$1,0)),"-")</f>
        <v>0.12927</v>
      </c>
      <c r="H8" s="423">
        <f>IFERROR(INDEX('Raw Ridge Model 12'!$B$2:$BS$300,MATCH('Model 12'!$H$2,'Raw Ridge Model 12'!$A$2:$A$300,0),MATCH('Model 12'!$E8,'Raw Ridge Model 12'!$B$1:$BS$1,0)),"-")</f>
        <v>3.9500000000000004E-3</v>
      </c>
      <c r="I8" s="423">
        <f t="shared" si="0"/>
        <v>32.726582278481011</v>
      </c>
      <c r="J8" s="424">
        <f t="shared" si="1"/>
        <v>4.7404139379162264E-212</v>
      </c>
      <c r="K8" s="423">
        <f>IFERROR(INDEX('Raw Ridge Model 12'!$B$2:$BS$300,MATCH('Model 12'!$K$2,'Raw Ridge Model 12'!$A$2:$A$300,0),MATCH('Model 12'!$E8,'Raw Ridge Model 12'!$B$1:$BS$1,0)),"-")</f>
        <v>2.0955599999999999</v>
      </c>
      <c r="L8" s="425">
        <f>INDEX(Controls!$X$3:$X$200,MATCH('Model 12'!$E8,Controls!$W$3:$W$200,0))</f>
        <v>469213</v>
      </c>
      <c r="M8" s="425">
        <v>493920.30199999973</v>
      </c>
      <c r="N8" s="425">
        <f>INDEX(Controls!$AA$3:$AA$200,MATCH('Model 12'!$E8,Controls!$Z$3:$Z$200,0))</f>
        <v>235762</v>
      </c>
      <c r="O8" s="425">
        <v>253584.23500000039</v>
      </c>
      <c r="P8" s="426">
        <f t="shared" si="2"/>
        <v>0.12280354596559999</v>
      </c>
      <c r="Q8" s="462">
        <f t="shared" si="3"/>
        <v>0.12018473364481808</v>
      </c>
      <c r="R8" s="62">
        <f t="shared" si="4"/>
        <v>30476.953740000001</v>
      </c>
      <c r="S8" s="27">
        <f>IFERROR($Q8*$O8*Controls!$C$5,"-")</f>
        <v>18956665.22628</v>
      </c>
      <c r="T8" s="27">
        <f>IFERROR(INDEX('Vendor Level Info'!$I$4:$I$50,MATCH(SUBSTITUTE(SUBSTITUTE('Model 12'!$D8,"_pre",""),"_post",""),'Vendor Level Info'!$F$4:$F$50,0)),"-")</f>
        <v>655000</v>
      </c>
      <c r="U8" s="375">
        <f t="shared" si="5"/>
        <v>28.941473627908398</v>
      </c>
      <c r="V8" s="27">
        <f>IFERROR($Q8*$O8*Controls!$C$4,"-")</f>
        <v>16091831.574720001</v>
      </c>
      <c r="W8" s="27">
        <f>IFERROR($T8*(1-Controls!$C$6),0)</f>
        <v>504350</v>
      </c>
      <c r="X8" s="77">
        <f t="shared" si="6"/>
        <v>31.906080251254092</v>
      </c>
      <c r="Y8" s="77">
        <f>IFERROR(R8/INDEX('Vendor Level Info'!$N$4:$N$300,MATCH('Model 12'!$D8,'Vendor Level Info'!$M$4:$M$300,0)),"-")</f>
        <v>0.12581305209709379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12'!$D9,Controls!$J$4:$J$100,0)),"-")</f>
        <v>2.5</v>
      </c>
      <c r="C9" s="365" t="str">
        <f>IFERROR(INDEX(Controls!$F$4:$F204,MATCH('Model 12'!$E9,Controls!$G$4:$G$200,0)),"-")</f>
        <v>No Ad &amp; Tf</v>
      </c>
      <c r="D9" s="342" t="str">
        <f>IFERROR(INDEX(Controls!$H$4:$H$200,MATCH('Model 12'!$E9,Controls!$G$4:$G$200,0)),"-")</f>
        <v>hcc_soc_imp</v>
      </c>
      <c r="E9" s="421" t="s">
        <v>265</v>
      </c>
      <c r="F9" s="422"/>
      <c r="G9" s="423">
        <f>IFERROR(INDEX('Raw Ridge Model 12'!$B$2:$BS$300,MATCH('Model 12'!$G$2,'Raw Ridge Model 12'!$A$2:$A$300,0),MATCH('Model 12'!$E9,'Raw Ridge Model 12'!$B$1:$BS$1,0)),"-")</f>
        <v>1.0000000000000001E-5</v>
      </c>
      <c r="H9" s="423">
        <f>IFERROR(INDEX('Raw Ridge Model 12'!$B$2:$BS$300,MATCH('Model 12'!$H$2,'Raw Ridge Model 12'!$A$2:$A$300,0),MATCH('Model 12'!$E9,'Raw Ridge Model 12'!$B$1:$BS$1,0)),"-")</f>
        <v>1.0000000000000001E-5</v>
      </c>
      <c r="I9" s="423">
        <f t="shared" si="0"/>
        <v>1</v>
      </c>
      <c r="J9" s="424">
        <f t="shared" si="1"/>
        <v>0.24194672147137392</v>
      </c>
      <c r="K9" s="423">
        <f>IFERROR(INDEX('Raw Ridge Model 12'!$B$2:$BS$300,MATCH('Model 12'!$K$2,'Raw Ridge Model 12'!$A$2:$A$300,0),MATCH('Model 12'!$E9,'Raw Ridge Model 12'!$B$1:$BS$1,0)),"-")</f>
        <v>1.6258600000000001</v>
      </c>
      <c r="L9" s="425">
        <f>INDEX(Controls!$X$3:$X$200,MATCH('Model 12'!$E9,Controls!$W$3:$W$200,0))</f>
        <v>323313676</v>
      </c>
      <c r="M9" s="425">
        <v>493920.30199999973</v>
      </c>
      <c r="N9" s="425">
        <f>INDEX(Controls!$AA$3:$AA$200,MATCH('Model 12'!$E9,Controls!$Z$3:$Z$200,0))</f>
        <v>98216199</v>
      </c>
      <c r="O9" s="425">
        <v>253584.23500000039</v>
      </c>
      <c r="P9" s="426">
        <f t="shared" si="2"/>
        <v>6.5458673128200385E-3</v>
      </c>
      <c r="Q9" s="462">
        <f t="shared" si="3"/>
        <v>3.8731192812518434E-3</v>
      </c>
      <c r="R9" s="62">
        <f t="shared" si="4"/>
        <v>982.16199000000006</v>
      </c>
      <c r="S9" s="27">
        <f>IFERROR($Q9*$O9*Controls!$C$5,"-")</f>
        <v>610904.75777999999</v>
      </c>
      <c r="T9" s="27">
        <f>IFERROR(INDEX('Vendor Level Info'!$I$4:$I$50,MATCH(SUBSTITUTE(SUBSTITUTE('Model 12'!$D9,"_pre",""),"_post",""),'Vendor Level Info'!$F$4:$F$50,0)),"-")</f>
        <v>1080000</v>
      </c>
      <c r="U9" s="375">
        <f t="shared" si="5"/>
        <v>0.56565255349999999</v>
      </c>
      <c r="V9" s="27">
        <f>IFERROR($Q9*$O9*Controls!$C$4,"-")</f>
        <v>518581.53072000004</v>
      </c>
      <c r="W9" s="27">
        <f>IFERROR($T9*(1-Controls!$C$6),0)</f>
        <v>831600</v>
      </c>
      <c r="X9" s="77">
        <f t="shared" si="6"/>
        <v>0.62359491428571434</v>
      </c>
      <c r="Y9" s="77">
        <f>IFERROR(R9/INDEX('Vendor Level Info'!$N$4:$N$300,MATCH('Model 12'!$D9,'Vendor Level Info'!$M$4:$M$300,0)),"-")</f>
        <v>9.9844409714531543E-6</v>
      </c>
    </row>
    <row r="10" spans="2:29" x14ac:dyDescent="0.35">
      <c r="B10" s="341">
        <f>IFERROR(INDEX(Controls!$L$4:$L$100,MATCH('Model 12'!$D10,Controls!$J$4:$J$100,0)),"-")</f>
        <v>14</v>
      </c>
      <c r="C10" s="365" t="str">
        <f>IFERROR(INDEX(Controls!$F$4:$F205,MATCH('Model 12'!$E10,Controls!$G$4:$G$200,0)),"-")</f>
        <v>No Ad &amp; Tf</v>
      </c>
      <c r="D10" s="342" t="str">
        <f>IFERROR(INDEX(Controls!$H$4:$H$200,MATCH('Model 12'!$E10,Controls!$G$4:$G$200,0)),"-")</f>
        <v>hcp_grail_vnrx</v>
      </c>
      <c r="E10" s="11" t="s">
        <v>20</v>
      </c>
      <c r="F10" s="12"/>
      <c r="G10" s="13">
        <f>IFERROR(INDEX('Raw Ridge Model 12'!$B$2:$BS$300,MATCH('Model 12'!$G$2,'Raw Ridge Model 12'!$A$2:$A$300,0),MATCH('Model 12'!$E10,'Raw Ridge Model 12'!$B$1:$BS$1,0)),"-")</f>
        <v>0.91210000000000002</v>
      </c>
      <c r="H10" s="13">
        <f>IFERROR(INDEX('Raw Ridge Model 12'!$B$2:$BS$300,MATCH('Model 12'!$H$2,'Raw Ridge Model 12'!$A$2:$A$300,0),MATCH('Model 12'!$E10,'Raw Ridge Model 12'!$B$1:$BS$1,0)),"-")</f>
        <v>9.5729999999999996E-2</v>
      </c>
      <c r="I10" s="13">
        <f t="shared" si="0"/>
        <v>9.5278387130471121</v>
      </c>
      <c r="J10" s="23">
        <f t="shared" si="1"/>
        <v>1.1478229424557607E-20</v>
      </c>
      <c r="K10" s="13">
        <f>IFERROR(INDEX('Raw Ridge Model 12'!$B$2:$BS$300,MATCH('Model 12'!$K$2,'Raw Ridge Model 12'!$A$2:$A$300,0),MATCH('Model 12'!$E10,'Raw Ridge Model 12'!$B$1:$BS$1,0)),"-")</f>
        <v>1.1689700000000001</v>
      </c>
      <c r="L10" s="25">
        <f>INDEX(Controls!$X$3:$X$200,MATCH('Model 12'!$E10,Controls!$W$3:$W$200,0))</f>
        <v>11192.325999999997</v>
      </c>
      <c r="M10" s="25">
        <v>493920.30199999973</v>
      </c>
      <c r="N10" s="25">
        <f>INDEX(Controls!$AA$3:$AA$200,MATCH('Model 12'!$E10,Controls!$Z$3:$Z$200,0))</f>
        <v>5506.0290000000032</v>
      </c>
      <c r="O10" s="25">
        <v>253584.23500000039</v>
      </c>
      <c r="P10" s="14">
        <f t="shared" si="2"/>
        <v>2.0668355812189319E-2</v>
      </c>
      <c r="Q10" s="5">
        <f t="shared" si="3"/>
        <v>1.9804263663709201E-2</v>
      </c>
      <c r="R10" s="62">
        <f t="shared" si="4"/>
        <v>5022.0490509000028</v>
      </c>
      <c r="S10" s="27">
        <f>IFERROR($Q10*$O10*Controls!$C$5,"-")</f>
        <v>3123714.5096598016</v>
      </c>
      <c r="T10" s="27" t="str">
        <f>IFERROR(INDEX('Vendor Level Info'!$I$4:$I$50,MATCH(SUBSTITUTE(SUBSTITUTE('Model 12'!$D10,"_pre",""),"_post",""),'Vendor Level Info'!$F$4:$F$50,0)),"-")</f>
        <v>-</v>
      </c>
      <c r="U10" s="375">
        <f t="shared" si="5"/>
        <v>0</v>
      </c>
      <c r="V10" s="27">
        <f>IFERROR($Q10*$O10*Controls!$C$4,"-")</f>
        <v>2651641.8988752016</v>
      </c>
      <c r="W10" s="27">
        <f>IFERROR($T10*(1-Controls!$C$6),0)</f>
        <v>0</v>
      </c>
      <c r="X10" s="77" t="str">
        <f t="shared" si="6"/>
        <v>-</v>
      </c>
      <c r="Y10" s="77">
        <f>IFERROR(R10/INDEX('Vendor Level Info'!$N$4:$N$300,MATCH('Model 12'!$D10,'Vendor Level Info'!$M$4:$M$300,0)),"-")</f>
        <v>0.91210000000000058</v>
      </c>
    </row>
    <row r="11" spans="2:29" x14ac:dyDescent="0.35">
      <c r="B11" s="341">
        <f>IFERROR(INDEX(Controls!$L$4:$L$100,MATCH('Model 12'!$D11,Controls!$J$4:$J$100,0)),"-")</f>
        <v>12</v>
      </c>
      <c r="C11" s="365" t="str">
        <f>IFERROR(INDEX(Controls!$F$4:$F206,MATCH('Model 12'!$E11,Controls!$G$4:$G$200,0)),"-")</f>
        <v>Ad: 20</v>
      </c>
      <c r="D11" s="342" t="str">
        <f>IFERROR(INDEX(Controls!$H$4:$H$200,MATCH('Model 12'!$E11,Controls!$G$4:$G$200,0)),"-")</f>
        <v>hcp_rdtl_totdet</v>
      </c>
      <c r="E11" s="11" t="s">
        <v>458</v>
      </c>
      <c r="F11" s="12"/>
      <c r="G11" s="13">
        <f>IFERROR(INDEX('Raw Ridge Model 12'!$B$2:$BS$300,MATCH('Model 12'!$G$2,'Raw Ridge Model 12'!$A$2:$A$300,0),MATCH('Model 12'!$E11,'Raw Ridge Model 12'!$B$1:$BS$1,0)),"-")</f>
        <v>9.9019999999999997E-2</v>
      </c>
      <c r="H11" s="13">
        <f>IFERROR(INDEX('Raw Ridge Model 12'!$B$2:$BS$300,MATCH('Model 12'!$H$2,'Raw Ridge Model 12'!$A$2:$A$300,0),MATCH('Model 12'!$E11,'Raw Ridge Model 12'!$B$1:$BS$1,0)),"-")</f>
        <v>3.6099999999999999E-3</v>
      </c>
      <c r="I11" s="13">
        <f t="shared" si="0"/>
        <v>27.429362880886426</v>
      </c>
      <c r="J11" s="23">
        <f t="shared" si="1"/>
        <v>1.9850547366567072E-153</v>
      </c>
      <c r="K11" s="13">
        <f>IFERROR(INDEX('Raw Ridge Model 12'!$B$2:$BS$300,MATCH('Model 12'!$K$2,'Raw Ridge Model 12'!$A$2:$A$300,0),MATCH('Model 12'!$E11,'Raw Ridge Model 12'!$B$1:$BS$1,0)),"-")</f>
        <v>1.94808</v>
      </c>
      <c r="L11" s="25">
        <f>INDEX(Controls!$X$3:$X$200,MATCH('Model 12'!$E11,Controls!$W$3:$W$200,0))</f>
        <v>398466.48</v>
      </c>
      <c r="M11" s="25">
        <v>493920.30199999973</v>
      </c>
      <c r="N11" s="25">
        <f>INDEX(Controls!$AA$3:$AA$200,MATCH('Model 12'!$E11,Controls!$Z$3:$Z$200,0))</f>
        <v>212011.07</v>
      </c>
      <c r="O11" s="25">
        <v>253584.23500000039</v>
      </c>
      <c r="P11" s="14">
        <f t="shared" si="2"/>
        <v>7.9883638493564127E-2</v>
      </c>
      <c r="Q11" s="5">
        <f t="shared" si="3"/>
        <v>8.2786440377099813E-2</v>
      </c>
      <c r="R11" s="62">
        <f t="shared" si="4"/>
        <v>20993.336151399999</v>
      </c>
      <c r="S11" s="27">
        <f>IFERROR($Q11*$O11*Controls!$C$5,"-")</f>
        <v>13057855.0861708</v>
      </c>
      <c r="T11" s="27">
        <f>IFERROR(INDEX('Vendor Level Info'!$I$4:$I$50,MATCH(SUBSTITUTE(SUBSTITUTE('Model 12'!$D11,"_pre",""),"_post",""),'Vendor Level Info'!$F$4:$F$50,0)),"-")</f>
        <v>0</v>
      </c>
      <c r="U11" s="375">
        <f t="shared" si="5"/>
        <v>0</v>
      </c>
      <c r="V11" s="27">
        <f>IFERROR($Q11*$O11*Controls!$C$4,"-")</f>
        <v>11084481.487939199</v>
      </c>
      <c r="W11" s="27">
        <f>IFERROR($T11*(1-Controls!$C$6),0)</f>
        <v>0</v>
      </c>
      <c r="X11" s="77" t="str">
        <f t="shared" si="6"/>
        <v>-</v>
      </c>
      <c r="Y11" s="77">
        <f>IFERROR(R11/INDEX('Vendor Level Info'!$N$4:$N$300,MATCH('Model 12'!$D11,'Vendor Level Info'!$M$4:$M$300,0)),"-")</f>
        <v>0.12392394646793187</v>
      </c>
    </row>
    <row r="12" spans="2:29" x14ac:dyDescent="0.35">
      <c r="B12" s="341">
        <f>IFERROR(INDEX(Controls!$L$4:$L$100,MATCH('Model 12'!$D12,Controls!$J$4:$J$100,0)),"-")</f>
        <v>15</v>
      </c>
      <c r="C12" s="365" t="str">
        <f>IFERROR(INDEX(Controls!$F$4:$F207,MATCH('Model 12'!$E12,Controls!$G$4:$G$200,0)),"-")</f>
        <v>No Ad &amp; Tf</v>
      </c>
      <c r="D12" s="342" t="str">
        <f>IFERROR(INDEX(Controls!$H$4:$H$200,MATCH('Model 12'!$E12,Controls!$G$4:$G$200,0)),"-")</f>
        <v>hcp_grail_nrx_lag</v>
      </c>
      <c r="E12" s="11" t="s">
        <v>18</v>
      </c>
      <c r="F12" s="12"/>
      <c r="G12" s="13">
        <f>IFERROR(INDEX('Raw Ridge Model 12'!$B$2:$BS$300,MATCH('Model 12'!$G$2,'Raw Ridge Model 12'!$A$2:$A$300,0),MATCH('Model 12'!$E12,'Raw Ridge Model 12'!$B$1:$BS$1,0)),"-")</f>
        <v>0.45590000000000003</v>
      </c>
      <c r="H12" s="13">
        <f>IFERROR(INDEX('Raw Ridge Model 12'!$B$2:$BS$300,MATCH('Model 12'!$H$2,'Raw Ridge Model 12'!$A$2:$A$300,0),MATCH('Model 12'!$E12,'Raw Ridge Model 12'!$B$1:$BS$1,0)),"-")</f>
        <v>3.5000000000000001E-3</v>
      </c>
      <c r="I12" s="13">
        <f t="shared" si="0"/>
        <v>130.25714285714287</v>
      </c>
      <c r="J12" s="23">
        <f t="shared" si="1"/>
        <v>0</v>
      </c>
      <c r="K12" s="13">
        <f>IFERROR(INDEX('Raw Ridge Model 12'!$B$2:$BS$300,MATCH('Model 12'!$K$2,'Raw Ridge Model 12'!$A$2:$A$300,0),MATCH('Model 12'!$E12,'Raw Ridge Model 12'!$B$1:$BS$1,0)),"-")</f>
        <v>2.0125999999999999</v>
      </c>
      <c r="L12" s="25">
        <f>INDEX(Controls!$X$3:$X$200,MATCH('Model 12'!$E12,Controls!$W$3:$W$200,0))</f>
        <v>471850.99599999981</v>
      </c>
      <c r="M12" s="25">
        <v>493920.30199999973</v>
      </c>
      <c r="N12" s="25">
        <f>INDEX(Controls!$AA$3:$AA$200,MATCH('Model 12'!$E12,Controls!$Z$3:$Z$200,0))</f>
        <v>250911.43300000014</v>
      </c>
      <c r="O12" s="25">
        <v>253584.23500000039</v>
      </c>
      <c r="P12" s="14">
        <f t="shared" si="2"/>
        <v>0.43552951398300699</v>
      </c>
      <c r="Q12" s="5">
        <f t="shared" si="3"/>
        <v>0.45109477055898167</v>
      </c>
      <c r="R12" s="62">
        <f t="shared" si="4"/>
        <v>114390.52230470006</v>
      </c>
      <c r="S12" s="27">
        <f>IFERROR($Q12*$O12*Controls!$C$5,"-")</f>
        <v>71150904.873523444</v>
      </c>
      <c r="T12" s="27" t="str">
        <f>IFERROR(INDEX('Vendor Level Info'!$I$4:$I$50,MATCH(SUBSTITUTE(SUBSTITUTE('Model 12'!$D12,"_pre",""),"_post",""),'Vendor Level Info'!$F$4:$F$50,0)),"-")</f>
        <v>-</v>
      </c>
      <c r="U12" s="375">
        <f t="shared" si="5"/>
        <v>0</v>
      </c>
      <c r="V12" s="27">
        <f>IFERROR($Q12*$O12*Controls!$C$4,"-")</f>
        <v>60398195.776881635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12'!$D12,'Vendor Level Info'!$M$4:$M$300,0)),"-")</f>
        <v>-</v>
      </c>
    </row>
    <row r="13" spans="2:29" x14ac:dyDescent="0.35">
      <c r="B13" s="341">
        <f>IFERROR(INDEX(Controls!$L$4:$L$100,MATCH('Model 12'!$D13,Controls!$J$4:$J$100,0)),"-")</f>
        <v>5.5</v>
      </c>
      <c r="C13" s="365" t="str">
        <f>IFERROR(INDEX(Controls!$F$4:$F208,MATCH('Model 12'!$E13,Controls!$G$4:$G$200,0)),"-")</f>
        <v>Ad: 40 &amp; Trf: RT4</v>
      </c>
      <c r="D13" s="342" t="str">
        <f>IFERROR(INDEX(Controls!$H$4:$H$200,MATCH('Model 12'!$E13,Controls!$G$4:$G$200,0)),"-")</f>
        <v>hcp_npp_eng</v>
      </c>
      <c r="E13" s="11" t="s">
        <v>459</v>
      </c>
      <c r="F13" s="12"/>
      <c r="G13" s="13">
        <f>IFERROR(INDEX('Raw Ridge Model 12'!$B$2:$BS$300,MATCH('Model 12'!$G$2,'Raw Ridge Model 12'!$A$2:$A$300,0),MATCH('Model 12'!$E13,'Raw Ridge Model 12'!$B$1:$BS$1,0)),"-")</f>
        <v>2.14209</v>
      </c>
      <c r="H13" s="13">
        <f>IFERROR(INDEX('Raw Ridge Model 12'!$B$2:$BS$300,MATCH('Model 12'!$H$2,'Raw Ridge Model 12'!$A$2:$A$300,0),MATCH('Model 12'!$E13,'Raw Ridge Model 12'!$B$1:$BS$1,0)),"-")</f>
        <v>0.14652999999999999</v>
      </c>
      <c r="I13" s="13">
        <f t="shared" si="0"/>
        <v>14.61878113696854</v>
      </c>
      <c r="J13" s="23">
        <f t="shared" si="1"/>
        <v>1.3884092062012379E-46</v>
      </c>
      <c r="K13" s="13">
        <f>IFERROR(INDEX('Raw Ridge Model 12'!$B$2:$BS$300,MATCH('Model 12'!$K$2,'Raw Ridge Model 12'!$A$2:$A$300,0),MATCH('Model 12'!$E13,'Raw Ridge Model 12'!$B$1:$BS$1,0)),"-")</f>
        <v>1.8794500000000001</v>
      </c>
      <c r="L13" s="25">
        <f>INDEX(Controls!$X$3:$X$200,MATCH('Model 12'!$E13,Controls!$W$3:$W$200,0))</f>
        <v>31735.86</v>
      </c>
      <c r="M13" s="25">
        <v>493920.30199999973</v>
      </c>
      <c r="N13" s="25">
        <f>INDEX(Controls!$AA$3:$AA$200,MATCH('Model 12'!$E13,Controls!$Z$3:$Z$200,0))</f>
        <v>16624.63</v>
      </c>
      <c r="O13" s="25">
        <v>253584.23500000039</v>
      </c>
      <c r="P13" s="14">
        <f t="shared" si="2"/>
        <v>0.13763570372007108</v>
      </c>
      <c r="Q13" s="5">
        <f t="shared" si="3"/>
        <v>0.14043244319466447</v>
      </c>
      <c r="R13" s="62">
        <f t="shared" si="4"/>
        <v>35611.453676700003</v>
      </c>
      <c r="S13" s="27">
        <f>IFERROR($Q13*$O13*Controls!$C$5,"-")</f>
        <v>22150324.186907403</v>
      </c>
      <c r="T13" s="27" t="str">
        <f>IFERROR(INDEX('Vendor Level Info'!$I$4:$I$50,MATCH(SUBSTITUTE(SUBSTITUTE('Model 12'!$D13,"_pre",""),"_post",""),'Vendor Level Info'!$F$4:$F$50,0)),"-")</f>
        <v>-</v>
      </c>
      <c r="U13" s="375">
        <f t="shared" si="5"/>
        <v>0</v>
      </c>
      <c r="V13" s="27">
        <f>IFERROR($Q13*$O13*Controls!$C$4,"-")</f>
        <v>18802847.5412976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12'!$D13,'Vendor Level Info'!$M$4:$M$300,0)),"-")</f>
        <v>-</v>
      </c>
    </row>
    <row r="14" spans="2:29" x14ac:dyDescent="0.35">
      <c r="B14" s="341">
        <f>IFERROR(INDEX(Controls!$L$4:$L$100,MATCH('Model 12'!$D14,Controls!$J$4:$J$100,0)),"-")</f>
        <v>10.5</v>
      </c>
      <c r="C14" s="365" t="str">
        <f>IFERROR(INDEX(Controls!$F$4:$F209,MATCH('Model 12'!$E14,Controls!$G$4:$G$200,0)),"-")</f>
        <v>No Ad &amp; Tf</v>
      </c>
      <c r="D14" s="342" t="str">
        <f>IFERROR(INDEX(Controls!$H$4:$H$200,MATCH('Model 12'!$E14,Controls!$G$4:$G$200,0)),"-")</f>
        <v>pp_any</v>
      </c>
      <c r="E14" s="11" t="s">
        <v>366</v>
      </c>
      <c r="F14" s="12"/>
      <c r="G14" s="13">
        <f>IFERROR(INDEX('Raw Ridge Model 12'!$B$2:$BS$300,MATCH('Model 12'!$G$2,'Raw Ridge Model 12'!$A$2:$A$300,0),MATCH('Model 12'!$E14,'Raw Ridge Model 12'!$B$1:$BS$1,0)),"-")</f>
        <v>4.2299999999999997E-2</v>
      </c>
      <c r="H14" s="13">
        <f>IFERROR(INDEX('Raw Ridge Model 12'!$B$2:$BS$300,MATCH('Model 12'!$H$2,'Raw Ridge Model 12'!$A$2:$A$300,0),MATCH('Model 12'!$E14,'Raw Ridge Model 12'!$B$1:$BS$1,0)),"-")</f>
        <v>1.49E-3</v>
      </c>
      <c r="I14" s="13">
        <f t="shared" si="0"/>
        <v>28.38926174496644</v>
      </c>
      <c r="J14" s="23">
        <f t="shared" si="1"/>
        <v>1.6548194966202619E-163</v>
      </c>
      <c r="K14" s="13">
        <f>IFERROR(INDEX('Raw Ridge Model 12'!$B$2:$BS$300,MATCH('Model 12'!$K$2,'Raw Ridge Model 12'!$A$2:$A$300,0),MATCH('Model 12'!$E14,'Raw Ridge Model 12'!$B$1:$BS$1,0)),"-")</f>
        <v>1.9522699999999999</v>
      </c>
      <c r="L14" s="25">
        <f>INDEX(Controls!$X$3:$X$200,MATCH('Model 12'!$E14,Controls!$W$3:$W$200,0))</f>
        <v>1004762</v>
      </c>
      <c r="M14" s="25">
        <v>493920.30199999973</v>
      </c>
      <c r="N14" s="25">
        <f>INDEX(Controls!$AA$3:$AA$200,MATCH('Model 12'!$E14,Controls!$Z$3:$Z$200,0))</f>
        <v>490815</v>
      </c>
      <c r="O14" s="25">
        <v>253584.23500000039</v>
      </c>
      <c r="P14" s="14">
        <f t="shared" si="2"/>
        <v>8.604917114745371E-2</v>
      </c>
      <c r="Q14" s="5">
        <f t="shared" si="3"/>
        <v>8.187210257766997E-2</v>
      </c>
      <c r="R14" s="62">
        <f t="shared" si="4"/>
        <v>20761.4745</v>
      </c>
      <c r="S14" s="27">
        <f>IFERROR($Q14*$O14*Controls!$C$5,"-")</f>
        <v>12913637.139</v>
      </c>
      <c r="T14" s="27" t="str">
        <f>IFERROR(INDEX('Vendor Level Info'!$I$4:$I$50,MATCH(SUBSTITUTE(SUBSTITUTE('Model 12'!$D14,"_pre",""),"_post",""),'Vendor Level Info'!$F$4:$F$50,0)),"-")</f>
        <v>-</v>
      </c>
      <c r="U14" s="375">
        <f t="shared" si="5"/>
        <v>0</v>
      </c>
      <c r="V14" s="27">
        <f>IFERROR($Q14*$O14*Controls!$C$4,"-")</f>
        <v>10962058.536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12'!$D14,'Vendor Level Info'!$M$4:$M$300,0)),"-")</f>
        <v>-</v>
      </c>
    </row>
    <row r="15" spans="2:29" x14ac:dyDescent="0.35">
      <c r="B15" s="341">
        <f>IFERROR(INDEX(Controls!$L$4:$L$100,MATCH('Model 12'!$D15,Controls!$J$4:$J$100,0)),"-")</f>
        <v>9</v>
      </c>
      <c r="C15" s="365" t="str">
        <f>IFERROR(INDEX(Controls!$F$4:$F210,MATCH('Model 12'!$E15,Controls!$G$4:$G$200,0)),"-")</f>
        <v>No Ad &amp; Tf</v>
      </c>
      <c r="D15" s="342" t="str">
        <f>IFERROR(INDEX(Controls!$H$4:$H$200,MATCH('Model 12'!$E15,Controls!$G$4:$G$200,0)),"-")</f>
        <v>cw_comm</v>
      </c>
      <c r="E15" s="11" t="s">
        <v>111</v>
      </c>
      <c r="F15" s="12"/>
      <c r="G15" s="13">
        <f>IFERROR(INDEX('Raw Ridge Model 12'!$B$2:$BS$300,MATCH('Model 12'!$G$2,'Raw Ridge Model 12'!$A$2:$A$300,0),MATCH('Model 12'!$E15,'Raw Ridge Model 12'!$B$1:$BS$1,0)),"-")</f>
        <v>0.11713999999999999</v>
      </c>
      <c r="H15" s="13">
        <f>IFERROR(INDEX('Raw Ridge Model 12'!$B$2:$BS$300,MATCH('Model 12'!$H$2,'Raw Ridge Model 12'!$A$2:$A$300,0),MATCH('Model 12'!$E15,'Raw Ridge Model 12'!$B$1:$BS$1,0)),"-")</f>
        <v>5.0899999999999999E-3</v>
      </c>
      <c r="I15" s="13">
        <f t="shared" si="0"/>
        <v>23.013752455795679</v>
      </c>
      <c r="J15" s="23">
        <f t="shared" si="1"/>
        <v>1.6641858136272972E-110</v>
      </c>
      <c r="K15" s="13">
        <f>IFERROR(INDEX('Raw Ridge Model 12'!$B$2:$BS$300,MATCH('Model 12'!$K$2,'Raw Ridge Model 12'!$A$2:$A$300,0),MATCH('Model 12'!$E15,'Raw Ridge Model 12'!$B$1:$BS$1,0)),"-")</f>
        <v>1.3679399999999999</v>
      </c>
      <c r="L15" s="25">
        <f>INDEX(Controls!$X$3:$X$200,MATCH('Model 12'!$E15,Controls!$W$3:$W$200,0))</f>
        <v>149006</v>
      </c>
      <c r="M15" s="25">
        <v>493920.30199999973</v>
      </c>
      <c r="N15" s="25">
        <f>INDEX(Controls!$AA$3:$AA$200,MATCH('Model 12'!$E15,Controls!$Z$3:$Z$200,0))</f>
        <v>135460</v>
      </c>
      <c r="O15" s="25">
        <v>253584.23500000039</v>
      </c>
      <c r="P15" s="14">
        <f t="shared" si="2"/>
        <v>3.5338824440547104E-2</v>
      </c>
      <c r="Q15" s="5">
        <f t="shared" si="3"/>
        <v>6.2574017663203613E-2</v>
      </c>
      <c r="R15" s="62">
        <f t="shared" si="4"/>
        <v>15867.784399999999</v>
      </c>
      <c r="S15" s="27">
        <f>IFERROR($Q15*$O15*Controls!$C$5,"-")</f>
        <v>9869761.8968000002</v>
      </c>
      <c r="T15" s="27">
        <f>IFERROR(INDEX('Vendor Level Info'!$I$4:$I$50,MATCH(SUBSTITUTE(SUBSTITUTE('Model 12'!$D15,"_pre",""),"_post",""),'Vendor Level Info'!$F$4:$F$50,0)),"-")</f>
        <v>607005</v>
      </c>
      <c r="U15" s="375">
        <f t="shared" si="5"/>
        <v>16.259770342583668</v>
      </c>
      <c r="V15" s="27">
        <f>IFERROR($Q15*$O15*Controls!$C$4,"-")</f>
        <v>8378190.1632000003</v>
      </c>
      <c r="W15" s="27">
        <f>IFERROR($T15*(1-Controls!$C$6),0)</f>
        <v>467393.85000000003</v>
      </c>
      <c r="X15" s="77">
        <f t="shared" si="6"/>
        <v>17.925332486082134</v>
      </c>
      <c r="Y15" s="77">
        <f>IFERROR(R15/INDEX('Vendor Level Info'!$N$4:$N$300,MATCH('Model 12'!$D15,'Vendor Level Info'!$M$4:$M$300,0)),"-")</f>
        <v>0.10648304824281793</v>
      </c>
    </row>
    <row r="16" spans="2:29" x14ac:dyDescent="0.35">
      <c r="B16" s="341" t="str">
        <f>IFERROR(INDEX(Controls!$L$4:$L$100,MATCH('Model 12'!$D16,Controls!$J$4:$J$100,0)),"-")</f>
        <v>-</v>
      </c>
      <c r="C16" s="365" t="str">
        <f>IFERROR(INDEX(Controls!$F$4:$F211,MATCH('Model 12'!$E16,Controls!$G$4:$G$200,0)),"-")</f>
        <v>-</v>
      </c>
      <c r="D16" s="342" t="str">
        <f>IFERROR(INDEX(Controls!$H$4:$H$200,MATCH('Model 12'!$E16,Controls!$G$4:$G$200,0)),"-")</f>
        <v>-</v>
      </c>
      <c r="E16" s="11"/>
      <c r="F16" s="12"/>
      <c r="G16" s="13"/>
      <c r="H16" s="13"/>
      <c r="I16" s="13"/>
      <c r="J16" s="23"/>
      <c r="K16" s="13"/>
      <c r="L16" s="25"/>
      <c r="M16" s="25"/>
      <c r="N16" s="25"/>
      <c r="O16" s="25"/>
      <c r="P16" s="14"/>
      <c r="Q16" s="5"/>
      <c r="R16" s="62">
        <f t="shared" si="4"/>
        <v>0</v>
      </c>
      <c r="S16" s="27">
        <f>IFERROR($Q16*$O16*Controls!$C$5,"-")</f>
        <v>0</v>
      </c>
      <c r="T16" s="27" t="str">
        <f>IFERROR(INDEX('Vendor Level Info'!$I$4:$I$50,MATCH(SUBSTITUTE(SUBSTITUTE('Model 12'!$D16,"_pre",""),"_post",""),'Vendor Level Info'!$F$4:$F$50,0)),"-")</f>
        <v>-</v>
      </c>
      <c r="U16" s="375">
        <f t="shared" si="5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12'!$D16,'Vendor Level Info'!$M$4:$M$300,0)),"-")</f>
        <v>-</v>
      </c>
    </row>
    <row r="17" spans="2:25" x14ac:dyDescent="0.35">
      <c r="B17" s="341" t="str">
        <f>IFERROR(INDEX(Controls!$L$4:$L$100,MATCH('Model 12'!$D17,Controls!$J$4:$J$100,0)),"-")</f>
        <v>-</v>
      </c>
      <c r="C17" s="365" t="str">
        <f>IFERROR(INDEX(Controls!$F$4:$F212,MATCH('Model 12'!$E17,Controls!$G$4:$G$200,0)),"-")</f>
        <v>-</v>
      </c>
      <c r="D17" s="342" t="str">
        <f>IFERROR(INDEX(Controls!$H$4:$H$200,MATCH('Model 12'!$E17,Controls!$G$4:$G$200,0)),"-")</f>
        <v>-</v>
      </c>
      <c r="E17" s="11"/>
      <c r="F17" s="12"/>
      <c r="G17" s="13"/>
      <c r="H17" s="13"/>
      <c r="I17" s="13"/>
      <c r="J17" s="23"/>
      <c r="K17" s="13"/>
      <c r="L17" s="25"/>
      <c r="M17" s="25"/>
      <c r="N17" s="25"/>
      <c r="O17" s="25"/>
      <c r="P17" s="14"/>
      <c r="Q17" s="5"/>
      <c r="R17" s="62">
        <f t="shared" si="4"/>
        <v>0</v>
      </c>
      <c r="S17" s="27">
        <f>IFERROR($Q17*$O17*Controls!$C$5,"-")</f>
        <v>0</v>
      </c>
      <c r="T17" s="27" t="str">
        <f>IFERROR(INDEX('Vendor Level Info'!$I$4:$I$50,MATCH(SUBSTITUTE(SUBSTITUTE('Model 12'!$D17,"_pre",""),"_post",""),'Vendor Level Info'!$F$4:$F$50,0)),"-")</f>
        <v>-</v>
      </c>
      <c r="U17" s="375">
        <f t="shared" si="5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12'!$D17,'Vendor Level Info'!$M$4:$M$300,0)),"-")</f>
        <v>-</v>
      </c>
    </row>
    <row r="18" spans="2:25" x14ac:dyDescent="0.35">
      <c r="B18" s="341" t="str">
        <f>IFERROR(INDEX(Controls!$L$4:$L$100,MATCH('Model 12'!$D18,Controls!$J$4:$J$100,0)),"-")</f>
        <v>-</v>
      </c>
      <c r="C18" s="365" t="str">
        <f>IFERROR(INDEX(Controls!$F$4:$F213,MATCH('Model 12'!$E18,Controls!$G$4:$G$200,0)),"-")</f>
        <v>-</v>
      </c>
      <c r="D18" s="342" t="str">
        <f>IFERROR(INDEX(Controls!$H$4:$H$200,MATCH('Model 12'!$E18,Controls!$G$4:$G$200,0)),"-")</f>
        <v>-</v>
      </c>
      <c r="E18" s="11"/>
      <c r="F18" s="12"/>
      <c r="G18" s="13"/>
      <c r="H18" s="13"/>
      <c r="I18" s="13"/>
      <c r="J18" s="23"/>
      <c r="K18" s="13"/>
      <c r="L18" s="25"/>
      <c r="M18" s="25"/>
      <c r="N18" s="25"/>
      <c r="O18" s="25"/>
      <c r="P18" s="14"/>
      <c r="Q18" s="5"/>
      <c r="R18" s="62">
        <f t="shared" si="4"/>
        <v>0</v>
      </c>
      <c r="S18" s="27">
        <f>IFERROR($Q18*$O18*Controls!$C$5,"-")</f>
        <v>0</v>
      </c>
      <c r="T18" s="27" t="str">
        <f>IFERROR(INDEX('Vendor Level Info'!$I$4:$I$50,MATCH(SUBSTITUTE(SUBSTITUTE('Model 12'!$D18,"_pre",""),"_post",""),'Vendor Level Info'!$F$4:$F$50,0)),"-")</f>
        <v>-</v>
      </c>
      <c r="U18" s="375">
        <f t="shared" si="5"/>
        <v>0</v>
      </c>
      <c r="V18" s="27">
        <f>IFERROR($Q18*$O18*Controls!$C$4,"-")</f>
        <v>0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12'!$D18,'Vendor Level Info'!$M$4:$M$300,0)),"-")</f>
        <v>-</v>
      </c>
    </row>
    <row r="19" spans="2:25" x14ac:dyDescent="0.35">
      <c r="B19" s="341" t="str">
        <f>IFERROR(INDEX(Controls!$L$4:$L$100,MATCH('Model 12'!$D19,Controls!$J$4:$J$100,0)),"-")</f>
        <v>-</v>
      </c>
      <c r="C19" s="365" t="str">
        <f>IFERROR(INDEX(Controls!$F$4:$F214,MATCH('Model 12'!$E19,Controls!$G$4:$G$200,0)),"-")</f>
        <v>-</v>
      </c>
      <c r="D19" s="342" t="str">
        <f>IFERROR(INDEX(Controls!$H$4:$H$200,MATCH('Model 12'!$E19,Controls!$G$4:$G$200,0)),"-")</f>
        <v>-</v>
      </c>
      <c r="E19" s="11"/>
      <c r="F19" s="12"/>
      <c r="G19" s="13"/>
      <c r="H19" s="13"/>
      <c r="I19" s="13"/>
      <c r="J19" s="23"/>
      <c r="K19" s="13"/>
      <c r="L19" s="25"/>
      <c r="M19" s="25"/>
      <c r="N19" s="25"/>
      <c r="O19" s="25"/>
      <c r="P19" s="14"/>
      <c r="Q19" s="5"/>
      <c r="R19" s="62">
        <f t="shared" si="4"/>
        <v>0</v>
      </c>
      <c r="S19" s="27">
        <f>IFERROR($Q19*$O19*Controls!$C$5,"-")</f>
        <v>0</v>
      </c>
      <c r="T19" s="27" t="str">
        <f>IFERROR(INDEX('Vendor Level Info'!$I$4:$I$50,MATCH(SUBSTITUTE(SUBSTITUTE('Model 12'!$D19,"_pre",""),"_post",""),'Vendor Level Info'!$F$4:$F$50,0)),"-")</f>
        <v>-</v>
      </c>
      <c r="U19" s="375">
        <f t="shared" si="5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12'!$D19,'Vendor Level Info'!$M$4:$M$300,0)),"-")</f>
        <v>-</v>
      </c>
    </row>
    <row r="20" spans="2:25" x14ac:dyDescent="0.35">
      <c r="B20" s="341" t="str">
        <f>IFERROR(INDEX(Controls!$L$4:$L$100,MATCH('Model 12'!$D20,Controls!$J$4:$J$100,0)),"-")</f>
        <v>-</v>
      </c>
      <c r="C20" s="365" t="str">
        <f>IFERROR(INDEX(Controls!$F$4:$F215,MATCH('Model 12'!$E20,Controls!$G$4:$G$200,0)),"-")</f>
        <v>-</v>
      </c>
      <c r="D20" s="342" t="str">
        <f>IFERROR(INDEX(Controls!$H$4:$H$200,MATCH('Model 12'!$E20,Controls!$G$4:$G$200,0)),"-")</f>
        <v>-</v>
      </c>
      <c r="E20" s="11"/>
      <c r="F20" s="12"/>
      <c r="G20" s="13"/>
      <c r="H20" s="13"/>
      <c r="I20" s="13"/>
      <c r="J20" s="23"/>
      <c r="K20" s="13"/>
      <c r="L20" s="25"/>
      <c r="M20" s="25"/>
      <c r="N20" s="25"/>
      <c r="O20" s="25"/>
      <c r="P20" s="14"/>
      <c r="Q20" s="5"/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12'!$D20,"_pre",""),"_post",""),'Vendor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12'!$D20,'Vendor Level Info'!$M$4:$M$300,0)),"-")</f>
        <v>-</v>
      </c>
    </row>
    <row r="21" spans="2:25" x14ac:dyDescent="0.35">
      <c r="B21" s="341" t="str">
        <f>IFERROR(INDEX(Controls!$L$4:$L$100,MATCH('Model 12'!$D21,Controls!$J$4:$J$100,0)),"-")</f>
        <v>-</v>
      </c>
      <c r="C21" s="365" t="str">
        <f>IFERROR(INDEX(Controls!$F$4:$F216,MATCH('Model 12'!$E21,Controls!$G$4:$G$200,0)),"-")</f>
        <v>-</v>
      </c>
      <c r="D21" s="342" t="str">
        <f>IFERROR(INDEX(Controls!$H$4:$H$200,MATCH('Model 12'!$E21,Controls!$G$4:$G$200,0)),"-")</f>
        <v>-</v>
      </c>
      <c r="E21" s="11"/>
      <c r="F21" s="12"/>
      <c r="G21" s="13"/>
      <c r="H21" s="13"/>
      <c r="I21" s="13"/>
      <c r="J21" s="23"/>
      <c r="K21" s="13"/>
      <c r="L21" s="25"/>
      <c r="M21" s="25"/>
      <c r="N21" s="25"/>
      <c r="O21" s="25"/>
      <c r="P21" s="14"/>
      <c r="Q21" s="5"/>
      <c r="R21" s="62">
        <f t="shared" si="4"/>
        <v>0</v>
      </c>
      <c r="S21" s="27">
        <f>IFERROR($Q21*$O21*Controls!$C$5,"-")</f>
        <v>0</v>
      </c>
      <c r="T21" s="27" t="str">
        <f>IFERROR(INDEX('Vendor Level Info'!$I$4:$I$50,MATCH(SUBSTITUTE(SUBSTITUTE('Model 12'!$D21,"_pre",""),"_post",""),'Vendor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12'!$D21,'Vendor Level Info'!$M$4:$M$300,0)),"-")</f>
        <v>-</v>
      </c>
    </row>
    <row r="22" spans="2:25" x14ac:dyDescent="0.35">
      <c r="B22" s="341" t="str">
        <f>IFERROR(INDEX(Controls!$L$4:$L$100,MATCH('Model 12'!$D22,Controls!$J$4:$J$100,0)),"-")</f>
        <v>-</v>
      </c>
      <c r="C22" s="365" t="str">
        <f>IFERROR(INDEX(Controls!$F$4:$F217,MATCH('Model 12'!$E22,Controls!$G$4:$G$200,0)),"-")</f>
        <v>-</v>
      </c>
      <c r="D22" s="342" t="str">
        <f>IFERROR(INDEX(Controls!$H$4:$H$200,MATCH('Model 12'!$E22,Controls!$G$4:$G$200,0)),"-")</f>
        <v>-</v>
      </c>
      <c r="E22" s="11"/>
      <c r="F22" s="12"/>
      <c r="G22" s="13"/>
      <c r="H22" s="13"/>
      <c r="I22" s="13"/>
      <c r="J22" s="23"/>
      <c r="K22" s="13"/>
      <c r="L22" s="25"/>
      <c r="M22" s="25"/>
      <c r="N22" s="25"/>
      <c r="O22" s="25"/>
      <c r="P22" s="14"/>
      <c r="Q22" s="5"/>
      <c r="R22" s="62">
        <f t="shared" si="4"/>
        <v>0</v>
      </c>
      <c r="S22" s="27">
        <f>IFERROR($Q22*$O22*Controls!$C$5,"-")</f>
        <v>0</v>
      </c>
      <c r="T22" s="27" t="str">
        <f>IFERROR(INDEX('Vendor Level Info'!$I$4:$I$50,MATCH(SUBSTITUTE(SUBSTITUTE('Model 12'!$D22,"_pre",""),"_post",""),'Vendor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12'!$D22,'Vendor Level Info'!$M$4:$M$300,0)),"-")</f>
        <v>-</v>
      </c>
    </row>
    <row r="23" spans="2:25" x14ac:dyDescent="0.35">
      <c r="B23" s="341" t="str">
        <f>IFERROR(INDEX(Controls!$L$4:$L$100,MATCH('Model 12'!$D23,Controls!$J$4:$J$100,0)),"-")</f>
        <v>-</v>
      </c>
      <c r="C23" s="365" t="str">
        <f>IFERROR(INDEX(Controls!$F$4:$F218,MATCH('Model 12'!$E23,Controls!$G$4:$G$200,0)),"-")</f>
        <v>-</v>
      </c>
      <c r="D23" s="342" t="str">
        <f>IFERROR(INDEX(Controls!$H$4:$H$200,MATCH('Model 12'!$E23,Controls!$G$4:$G$200,0)),"-")</f>
        <v>-</v>
      </c>
      <c r="E23" s="11"/>
      <c r="F23" s="12"/>
      <c r="G23" s="13"/>
      <c r="H23" s="13"/>
      <c r="I23" s="13"/>
      <c r="J23" s="23"/>
      <c r="K23" s="13"/>
      <c r="L23" s="25"/>
      <c r="M23" s="25"/>
      <c r="N23" s="25"/>
      <c r="O23" s="25"/>
      <c r="P23" s="14"/>
      <c r="Q23" s="5"/>
      <c r="R23" s="62">
        <f t="shared" si="4"/>
        <v>0</v>
      </c>
      <c r="S23" s="27">
        <f>IFERROR($Q23*$O23*Controls!$C$5,"-")</f>
        <v>0</v>
      </c>
      <c r="T23" s="27" t="str">
        <f>IFERROR(INDEX('Vendor Level Info'!$I$4:$I$50,MATCH(SUBSTITUTE(SUBSTITUTE('Model 12'!$D23,"_pre",""),"_post",""),'Vendor Level Info'!$F$4:$F$50,0)),"-")</f>
        <v>-</v>
      </c>
      <c r="U23" s="375">
        <f t="shared" si="5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12'!$D23,'Vendor Level Info'!$M$4:$M$300,0)),"-")</f>
        <v>-</v>
      </c>
    </row>
    <row r="24" spans="2:25" x14ac:dyDescent="0.35">
      <c r="B24" s="341" t="str">
        <f>IFERROR(INDEX(Controls!$L$4:$L$100,MATCH('Model 12'!$D24,Controls!$J$4:$J$100,0)),"-")</f>
        <v>-</v>
      </c>
      <c r="C24" s="365" t="str">
        <f>IFERROR(INDEX(Controls!$F$4:$F219,MATCH('Model 12'!$E24,Controls!$G$4:$G$200,0)),"-")</f>
        <v>-</v>
      </c>
      <c r="D24" s="342" t="str">
        <f>IFERROR(INDEX(Controls!$H$4:$H$200,MATCH('Model 12'!$E24,Controls!$G$4:$G$200,0)),"-")</f>
        <v>-</v>
      </c>
      <c r="E24" s="11"/>
      <c r="F24" s="12"/>
      <c r="G24" s="13"/>
      <c r="H24" s="13"/>
      <c r="I24" s="13"/>
      <c r="J24" s="23"/>
      <c r="K24" s="13"/>
      <c r="L24" s="25"/>
      <c r="M24" s="25"/>
      <c r="N24" s="25"/>
      <c r="O24" s="25"/>
      <c r="P24" s="14"/>
      <c r="Q24" s="5"/>
      <c r="R24" s="62">
        <f t="shared" si="4"/>
        <v>0</v>
      </c>
      <c r="S24" s="27">
        <f>IFERROR($Q24*$O24*Controls!$C$5,"-")</f>
        <v>0</v>
      </c>
      <c r="T24" s="27" t="str">
        <f>IFERROR(INDEX('Vendor Level Info'!$I$4:$I$50,MATCH(SUBSTITUTE(SUBSTITUTE('Model 12'!$D24,"_pre",""),"_post",""),'Vendor Level Info'!$F$4:$F$50,0)),"-")</f>
        <v>-</v>
      </c>
      <c r="U24" s="375">
        <f t="shared" si="5"/>
        <v>0</v>
      </c>
      <c r="V24" s="27">
        <f>IFERROR($Q24*$O24*Controls!$C$4,"-")</f>
        <v>0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12'!$D24,'Vendor Level Info'!$M$4:$M$300,0)),"-")</f>
        <v>-</v>
      </c>
    </row>
    <row r="25" spans="2:25" x14ac:dyDescent="0.35">
      <c r="B25" s="341" t="str">
        <f>IFERROR(INDEX(Controls!$L$4:$L$100,MATCH('Model 12'!$D25,Controls!$J$4:$J$100,0)),"-")</f>
        <v>-</v>
      </c>
      <c r="C25" s="365" t="str">
        <f>IFERROR(INDEX(Controls!$F$4:$F220,MATCH('Model 12'!$E25,Controls!$G$4:$G$200,0)),"-")</f>
        <v>-</v>
      </c>
      <c r="D25" s="342" t="str">
        <f>IFERROR(INDEX(Controls!$H$4:$H$200,MATCH('Model 12'!$E25,Controls!$G$4:$G$200,0)),"-")</f>
        <v>-</v>
      </c>
      <c r="E25" s="11"/>
      <c r="F25" s="12"/>
      <c r="G25" s="13"/>
      <c r="H25" s="13"/>
      <c r="I25" s="13"/>
      <c r="J25" s="23"/>
      <c r="K25" s="13"/>
      <c r="L25" s="25"/>
      <c r="M25" s="25"/>
      <c r="N25" s="25"/>
      <c r="O25" s="25"/>
      <c r="P25" s="14"/>
      <c r="Q25" s="5"/>
      <c r="R25" s="62">
        <f t="shared" si="4"/>
        <v>0</v>
      </c>
      <c r="S25" s="27">
        <f>IFERROR($Q25*$O25*Controls!$C$5,"-")</f>
        <v>0</v>
      </c>
      <c r="T25" s="27" t="str">
        <f>IFERROR(INDEX('Vendor Level Info'!$I$4:$I$50,MATCH(SUBSTITUTE(SUBSTITUTE('Model 12'!$D25,"_pre",""),"_post",""),'Vendor Level Info'!$F$4:$F$50,0)),"-")</f>
        <v>-</v>
      </c>
      <c r="U25" s="375">
        <f t="shared" si="5"/>
        <v>0</v>
      </c>
      <c r="V25" s="27">
        <f>IFERROR($Q25*$O25*Controls!$C$4,"-")</f>
        <v>0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12'!$D25,'Vendor Level Info'!$M$4:$M$300,0)),"-")</f>
        <v>-</v>
      </c>
    </row>
    <row r="26" spans="2:25" x14ac:dyDescent="0.35">
      <c r="B26" s="341" t="str">
        <f>IFERROR(INDEX(Controls!$L$4:$L$100,MATCH('Model 12'!$D26,Controls!$J$4:$J$100,0)),"-")</f>
        <v>-</v>
      </c>
      <c r="C26" s="365" t="str">
        <f>IFERROR(INDEX(Controls!$F$4:$F221,MATCH('Model 12'!$E26,Controls!$G$4:$G$200,0)),"-")</f>
        <v>-</v>
      </c>
      <c r="D26" s="342" t="str">
        <f>IFERROR(INDEX(Controls!$H$4:$H$200,MATCH('Model 12'!$E26,Controls!$G$4:$G$200,0)),"-")</f>
        <v>-</v>
      </c>
      <c r="E26" s="11"/>
      <c r="F26" s="12"/>
      <c r="G26" s="13"/>
      <c r="H26" s="13"/>
      <c r="I26" s="13"/>
      <c r="J26" s="23"/>
      <c r="K26" s="13"/>
      <c r="L26" s="25"/>
      <c r="M26" s="25"/>
      <c r="N26" s="25"/>
      <c r="O26" s="25"/>
      <c r="P26" s="14"/>
      <c r="Q26" s="5"/>
      <c r="R26" s="62">
        <f t="shared" si="4"/>
        <v>0</v>
      </c>
      <c r="S26" s="27">
        <f>IFERROR($Q26*$O26*Controls!$C$5,"-")</f>
        <v>0</v>
      </c>
      <c r="T26" s="27" t="str">
        <f>IFERROR(INDEX('Vendor Level Info'!$I$4:$I$50,MATCH(SUBSTITUTE(SUBSTITUTE('Model 12'!$D26,"_pre",""),"_post",""),'Vendor Level Info'!$F$4:$F$50,0)),"-")</f>
        <v>-</v>
      </c>
      <c r="U26" s="375">
        <f t="shared" si="5"/>
        <v>0</v>
      </c>
      <c r="V26" s="27">
        <f>IFERROR($Q26*$O26*Controls!$C$4,"-")</f>
        <v>0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12'!$D26,'Vendor Level Info'!$M$4:$M$300,0)),"-")</f>
        <v>-</v>
      </c>
    </row>
    <row r="27" spans="2:25" x14ac:dyDescent="0.35">
      <c r="B27" s="341" t="str">
        <f>IFERROR(INDEX(Controls!$L$4:$L$100,MATCH('Model 12'!$D27,Controls!$J$4:$J$100,0)),"-")</f>
        <v>-</v>
      </c>
      <c r="C27" s="365" t="str">
        <f>IFERROR(INDEX(Controls!$F$4:$F222,MATCH('Model 12'!$E27,Controls!$G$4:$G$200,0)),"-")</f>
        <v>-</v>
      </c>
      <c r="D27" s="16" t="str">
        <f>IFERROR(INDEX(Controls!$H$4:$H$200,MATCH('Model 12'!$E27,Controls!$G$4:$G$200,0)),"-")</f>
        <v>-</v>
      </c>
      <c r="E27" s="11"/>
      <c r="F27" s="12"/>
      <c r="G27" s="13"/>
      <c r="H27" s="13"/>
      <c r="I27" s="13"/>
      <c r="J27" s="23"/>
      <c r="K27" s="13"/>
      <c r="L27" s="25"/>
      <c r="M27" s="25"/>
      <c r="N27" s="25"/>
      <c r="O27" s="25"/>
      <c r="P27" s="14"/>
      <c r="Q27" s="5"/>
      <c r="R27" s="62">
        <f t="shared" si="4"/>
        <v>0</v>
      </c>
      <c r="S27" s="27">
        <f>IFERROR($Q27*$O27*Controls!$C$5,"-")</f>
        <v>0</v>
      </c>
      <c r="T27" s="27" t="str">
        <f>IFERROR(INDEX('Vendor Level Info'!$I$4:$I$50,MATCH(SUBSTITUTE(SUBSTITUTE('Model 12'!$D27,"_pre",""),"_post",""),'Vendor Level Info'!$F$4:$F$50,0)),"-")</f>
        <v>-</v>
      </c>
      <c r="U27" s="375">
        <f t="shared" si="5"/>
        <v>0</v>
      </c>
      <c r="V27" s="27">
        <f>IFERROR($Q27*$O27*Controls!$C$4,"-")</f>
        <v>0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12'!$D27,'Vendor Level Info'!$M$4:$M$300,0)),"-")</f>
        <v>-</v>
      </c>
    </row>
    <row r="28" spans="2:25" x14ac:dyDescent="0.35">
      <c r="B28" s="341" t="str">
        <f>IFERROR(INDEX(Controls!$L$4:$L$100,MATCH('Model 12'!$D28,Controls!$J$4:$J$100,0)),"-")</f>
        <v>-</v>
      </c>
      <c r="C28" s="365" t="str">
        <f>IFERROR(INDEX(Controls!$F$4:$F223,MATCH('Model 12'!$E28,Controls!$G$4:$G$200,0)),"-")</f>
        <v>-</v>
      </c>
      <c r="D28" s="16" t="str">
        <f>IFERROR(INDEX(Controls!$H$4:$H$200,MATCH('Model 12'!$E28,Controls!$G$4:$G$200,0)),"-")</f>
        <v>-</v>
      </c>
      <c r="E28" s="11"/>
      <c r="F28" s="12"/>
      <c r="G28" s="13"/>
      <c r="H28" s="13"/>
      <c r="I28" s="13"/>
      <c r="J28" s="23"/>
      <c r="K28" s="13"/>
      <c r="L28" s="25"/>
      <c r="M28" s="25"/>
      <c r="N28" s="25"/>
      <c r="O28" s="25"/>
      <c r="P28" s="14"/>
      <c r="Q28" s="5"/>
      <c r="R28" s="62">
        <f t="shared" si="4"/>
        <v>0</v>
      </c>
      <c r="S28" s="27">
        <f>IFERROR($Q28*$O28*Controls!$C$5,"-")</f>
        <v>0</v>
      </c>
      <c r="T28" s="27" t="str">
        <f>IFERROR(INDEX('Vendor Level Info'!$I$4:$I$50,MATCH(SUBSTITUTE(SUBSTITUTE('Model 12'!$D28,"_pre",""),"_post",""),'Vendor Level Info'!$F$4:$F$50,0)),"-")</f>
        <v>-</v>
      </c>
      <c r="U28" s="375">
        <f t="shared" si="5"/>
        <v>0</v>
      </c>
      <c r="V28" s="27">
        <f>IFERROR($Q28*$O28*Controls!$C$4,"-")</f>
        <v>0</v>
      </c>
      <c r="W28" s="27">
        <f>IFERROR($T28*(1-Controls!$C$6),0)</f>
        <v>0</v>
      </c>
      <c r="X28" s="77" t="str">
        <f t="shared" si="6"/>
        <v>-</v>
      </c>
      <c r="Y28" s="77" t="str">
        <f>IFERROR(R28/INDEX('Vendor Level Info'!$N$4:$N$300,MATCH('Model 12'!$D28,'Vendor Level Info'!$M$4:$M$300,0)),"-")</f>
        <v>-</v>
      </c>
    </row>
    <row r="29" spans="2:25" x14ac:dyDescent="0.35">
      <c r="B29" s="341" t="str">
        <f>IFERROR(INDEX(Controls!$L$4:$L$100,MATCH('Model 12'!$D29,Controls!$J$4:$J$100,0)),"-")</f>
        <v>-</v>
      </c>
      <c r="C29" s="365" t="str">
        <f>IFERROR(INDEX(Controls!$F$4:$F224,MATCH('Model 12'!$E29,Controls!$G$4:$G$200,0)),"-")</f>
        <v>-</v>
      </c>
      <c r="D29" s="16" t="str">
        <f>IFERROR(INDEX(Controls!$H$4:$H$200,MATCH('Model 12'!$E29,Controls!$G$4:$G$200,0)),"-")</f>
        <v>-</v>
      </c>
      <c r="E29" s="11"/>
      <c r="F29" s="12"/>
      <c r="G29" s="13"/>
      <c r="H29" s="13"/>
      <c r="I29" s="13"/>
      <c r="J29" s="23"/>
      <c r="K29" s="13"/>
      <c r="L29" s="25"/>
      <c r="M29" s="25"/>
      <c r="N29" s="25"/>
      <c r="O29" s="25"/>
      <c r="P29" s="14"/>
      <c r="Q29" s="5"/>
      <c r="R29" s="62">
        <f t="shared" si="4"/>
        <v>0</v>
      </c>
      <c r="S29" s="27">
        <f>IFERROR($Q29*$O29*Controls!$C$5,"-")</f>
        <v>0</v>
      </c>
      <c r="T29" s="27" t="str">
        <f>IFERROR(INDEX('Vendor Level Info'!$I$4:$I$50,MATCH(SUBSTITUTE(SUBSTITUTE('Model 12'!$D29,"_pre",""),"_post",""),'Vendor Level Info'!$F$4:$F$50,0)),"-")</f>
        <v>-</v>
      </c>
      <c r="U29" s="375">
        <f t="shared" si="5"/>
        <v>0</v>
      </c>
      <c r="V29" s="27">
        <f>IFERROR($Q29*$O29*Controls!$C$4,"-")</f>
        <v>0</v>
      </c>
      <c r="W29" s="27">
        <f>IFERROR($T29*(1-Controls!$C$6),0)</f>
        <v>0</v>
      </c>
      <c r="X29" s="77" t="str">
        <f t="shared" si="6"/>
        <v>-</v>
      </c>
      <c r="Y29" s="77" t="str">
        <f>IFERROR(R29/INDEX('Vendor Level Info'!$N$4:$N$300,MATCH('Model 12'!$D29,'Vendor Level Info'!$M$4:$M$300,0)),"-")</f>
        <v>-</v>
      </c>
    </row>
    <row r="30" spans="2:25" x14ac:dyDescent="0.35">
      <c r="B30" s="341" t="str">
        <f>IFERROR(INDEX(Controls!$L$4:$L$100,MATCH('Model 12'!$D30,Controls!$J$4:$J$100,0)),"-")</f>
        <v>-</v>
      </c>
      <c r="C30" s="365" t="str">
        <f>IFERROR(INDEX(Controls!$F$4:$F225,MATCH('Model 12'!$E30,Controls!$G$4:$G$200,0)),"-")</f>
        <v>-</v>
      </c>
      <c r="D30" s="16" t="str">
        <f>IFERROR(INDEX(Controls!$H$4:$H$200,MATCH('Model 12'!$E30,Controls!$G$4:$G$200,0)),"-")</f>
        <v>-</v>
      </c>
      <c r="E30" s="11"/>
      <c r="F30" s="12"/>
      <c r="G30" s="380"/>
      <c r="H30" s="13"/>
      <c r="I30" s="13"/>
      <c r="J30" s="23"/>
      <c r="K30" s="13"/>
      <c r="L30" s="25"/>
      <c r="M30" s="25"/>
      <c r="N30" s="25"/>
      <c r="O30" s="25"/>
      <c r="P30" s="14"/>
      <c r="Q30" s="5"/>
      <c r="R30" s="62">
        <f t="shared" si="4"/>
        <v>0</v>
      </c>
      <c r="S30" s="27">
        <f>IFERROR($Q30*$O30*Controls!$C$5,"-")</f>
        <v>0</v>
      </c>
      <c r="T30" s="27" t="str">
        <f>IFERROR(INDEX('Vendor Level Info'!$I$4:$I$50,MATCH(SUBSTITUTE(SUBSTITUTE('Model 12'!$D30,"_pre",""),"_post",""),'Vendor Level Info'!$F$4:$F$50,0)),"-")</f>
        <v>-</v>
      </c>
      <c r="U30" s="375">
        <f t="shared" si="5"/>
        <v>0</v>
      </c>
      <c r="V30" s="27">
        <f>IFERROR($Q30*$O30*Controls!$C$4,"-")</f>
        <v>0</v>
      </c>
      <c r="W30" s="27">
        <f>IFERROR($T30*(1-Controls!$C$6),0)</f>
        <v>0</v>
      </c>
      <c r="X30" s="77" t="str">
        <f t="shared" si="6"/>
        <v>-</v>
      </c>
      <c r="Y30" s="77" t="str">
        <f>IFERROR(R30/INDEX('Vendor Level Info'!$N$4:$N$300,MATCH('Model 12'!$D30,'Vendor Level Info'!$M$4:$M$300,0)),"-")</f>
        <v>-</v>
      </c>
    </row>
    <row r="31" spans="2:25" x14ac:dyDescent="0.35">
      <c r="B31" s="341" t="str">
        <f>IFERROR(INDEX(Controls!$L$4:$L$100,MATCH('Model 12'!$D31,Controls!$J$4:$J$100,0)),"-")</f>
        <v>-</v>
      </c>
      <c r="C31" s="365" t="str">
        <f>IFERROR(INDEX(Controls!$F$4:$F226,MATCH('Model 12'!$E31,Controls!$G$4:$G$200,0)),"-")</f>
        <v>-</v>
      </c>
      <c r="D31" s="16" t="str">
        <f>IFERROR(INDEX(Controls!$H$4:$H$200,MATCH('Model 12'!$E31,Controls!$G$4:$G$200,0)),"-")</f>
        <v>-</v>
      </c>
      <c r="E31" s="11"/>
      <c r="F31" s="12"/>
      <c r="G31" s="13"/>
      <c r="H31" s="13"/>
      <c r="I31" s="13"/>
      <c r="J31" s="23"/>
      <c r="K31" s="13"/>
      <c r="L31" s="25"/>
      <c r="M31" s="25"/>
      <c r="N31" s="25"/>
      <c r="O31" s="25"/>
      <c r="P31" s="14"/>
      <c r="Q31" s="5"/>
      <c r="R31" s="62">
        <f t="shared" si="4"/>
        <v>0</v>
      </c>
      <c r="S31" s="27">
        <f>IFERROR($Q31*$O31*Controls!$C$5,"-")</f>
        <v>0</v>
      </c>
      <c r="T31" s="27" t="str">
        <f>IFERROR(INDEX('Vendor Level Info'!$I$4:$I$50,MATCH(SUBSTITUTE(SUBSTITUTE('Model 12'!$D31,"_pre",""),"_post",""),'Vendor Level Info'!$F$4:$F$50,0)),"-")</f>
        <v>-</v>
      </c>
      <c r="U31" s="375">
        <f t="shared" si="5"/>
        <v>0</v>
      </c>
      <c r="V31" s="27">
        <f>IFERROR($Q31*$O31*Controls!$C$4,"-")</f>
        <v>0</v>
      </c>
      <c r="W31" s="27">
        <f>IFERROR($T31*(1-Controls!$C$6),0)</f>
        <v>0</v>
      </c>
      <c r="X31" s="77" t="str">
        <f t="shared" si="6"/>
        <v>-</v>
      </c>
      <c r="Y31" s="77" t="str">
        <f>IFERROR(R31/INDEX('Vendor Level Info'!$N$4:$N$300,MATCH('Model 12'!$D31,'Vendor Level Info'!$M$4:$M$300,0)),"-")</f>
        <v>-</v>
      </c>
    </row>
    <row r="32" spans="2:25" x14ac:dyDescent="0.35">
      <c r="B32" s="341" t="str">
        <f>IFERROR(INDEX(Controls!$L$4:$L$100,MATCH('Model 12'!$D32,Controls!$J$4:$J$100,0)),"-")</f>
        <v>-</v>
      </c>
      <c r="C32" s="365" t="str">
        <f>IFERROR(INDEX(Controls!$F$4:$F227,MATCH('Model 12'!$E32,Controls!$G$4:$G$200,0)),"-")</f>
        <v>-</v>
      </c>
      <c r="D32" s="16" t="str">
        <f>IFERROR(INDEX(Controls!$H$4:$H$200,MATCH('Model 12'!$E32,Controls!$G$4:$G$200,0)),"-")</f>
        <v>-</v>
      </c>
      <c r="E32" s="11"/>
      <c r="F32" s="12"/>
      <c r="G32" s="13"/>
      <c r="H32" s="13"/>
      <c r="I32" s="13"/>
      <c r="J32" s="23"/>
      <c r="K32" s="13"/>
      <c r="L32" s="25"/>
      <c r="M32" s="25"/>
      <c r="N32" s="25"/>
      <c r="O32" s="25"/>
      <c r="P32" s="14"/>
      <c r="Q32" s="5"/>
      <c r="R32" s="62">
        <f t="shared" si="4"/>
        <v>0</v>
      </c>
      <c r="S32" s="27">
        <f>IFERROR($Q32*$O32*Controls!$C$5,"-")</f>
        <v>0</v>
      </c>
      <c r="T32" s="27" t="str">
        <f>IFERROR(INDEX('Vendor Level Info'!$I$4:$I$50,MATCH(SUBSTITUTE(SUBSTITUTE('Model 12'!$D32,"_pre",""),"_post",""),'Vendor Level Info'!$F$4:$F$50,0)),"-")</f>
        <v>-</v>
      </c>
      <c r="U32" s="375">
        <f t="shared" si="5"/>
        <v>0</v>
      </c>
      <c r="V32" s="27">
        <f>IFERROR($Q32*$O32*Controls!$C$4,"-")</f>
        <v>0</v>
      </c>
      <c r="W32" s="27">
        <f>IFERROR($T32*(1-Controls!$C$6),0)</f>
        <v>0</v>
      </c>
      <c r="X32" s="77" t="str">
        <f t="shared" si="6"/>
        <v>-</v>
      </c>
      <c r="Y32" s="77" t="str">
        <f>IFERROR(R32/INDEX('Vendor Level Info'!$N$4:$N$300,MATCH('Model 12'!$D32,'Vendor Level Info'!$M$4:$M$300,0)),"-")</f>
        <v>-</v>
      </c>
    </row>
    <row r="33" spans="2:25" x14ac:dyDescent="0.35">
      <c r="B33" s="341" t="str">
        <f>IFERROR(INDEX(Controls!$L$4:$L$100,MATCH('Model 12'!$D33,Controls!$J$4:$J$100,0)),"-")</f>
        <v>-</v>
      </c>
      <c r="C33" s="365" t="str">
        <f>IFERROR(INDEX(Controls!$F$4:$F228,MATCH('Model 12'!$E33,Controls!$G$4:$G$200,0)),"-")</f>
        <v>-</v>
      </c>
      <c r="D33" s="16" t="str">
        <f>IFERROR(INDEX(Controls!$H$4:$H$200,MATCH('Model 12'!$E33,Controls!$G$4:$G$200,0)),"-")</f>
        <v>-</v>
      </c>
      <c r="E33" s="11"/>
      <c r="F33" s="12"/>
      <c r="G33" s="13"/>
      <c r="H33" s="13"/>
      <c r="I33" s="13"/>
      <c r="J33" s="23"/>
      <c r="K33" s="13"/>
      <c r="L33" s="25"/>
      <c r="M33" s="25"/>
      <c r="N33" s="25"/>
      <c r="O33" s="25"/>
      <c r="P33" s="14"/>
      <c r="Q33" s="5"/>
      <c r="R33" s="62">
        <f t="shared" si="4"/>
        <v>0</v>
      </c>
      <c r="S33" s="27">
        <f>IFERROR($Q33*$O33*Controls!$C$5,"-")</f>
        <v>0</v>
      </c>
      <c r="T33" s="27" t="str">
        <f>IFERROR(INDEX('Vendor Level Info'!$I$4:$I$50,MATCH(SUBSTITUTE(SUBSTITUTE('Model 12'!$D33,"_pre",""),"_post",""),'Vendor Level Info'!$F$4:$F$50,0)),"-")</f>
        <v>-</v>
      </c>
      <c r="U33" s="375">
        <f t="shared" si="5"/>
        <v>0</v>
      </c>
      <c r="V33" s="27">
        <f>IFERROR($Q33*$O33*Controls!$C$4,"-")</f>
        <v>0</v>
      </c>
      <c r="W33" s="27">
        <f>IFERROR($T33*(1-Controls!$C$6),0)</f>
        <v>0</v>
      </c>
      <c r="X33" s="77" t="str">
        <f t="shared" si="6"/>
        <v>-</v>
      </c>
      <c r="Y33" s="77" t="str">
        <f>IFERROR(R33/INDEX('Vendor Level Info'!$N$4:$N$300,MATCH('Model 12'!$D33,'Vendor Level Info'!$M$4:$M$300,0)),"-")</f>
        <v>-</v>
      </c>
    </row>
    <row r="34" spans="2:25" x14ac:dyDescent="0.35">
      <c r="B34" s="341" t="str">
        <f>IFERROR(INDEX(Controls!$L$4:$L$100,MATCH('Model 12'!$D34,Controls!$J$4:$J$100,0)),"-")</f>
        <v>-</v>
      </c>
      <c r="C34" s="365" t="str">
        <f>IFERROR(INDEX(Controls!$F$4:$F229,MATCH('Model 12'!$E34,Controls!$G$4:$G$200,0)),"-")</f>
        <v>-</v>
      </c>
      <c r="D34" s="16" t="str">
        <f>IFERROR(INDEX(Controls!$H$4:$H$200,MATCH('Model 12'!$E34,Controls!$G$4:$G$200,0)),"-")</f>
        <v>-</v>
      </c>
      <c r="E34" s="11"/>
      <c r="F34" s="12"/>
      <c r="G34" s="13"/>
      <c r="H34" s="13"/>
      <c r="I34" s="13"/>
      <c r="J34" s="23"/>
      <c r="K34" s="13"/>
      <c r="L34" s="25"/>
      <c r="M34" s="25"/>
      <c r="N34" s="25"/>
      <c r="O34" s="25"/>
      <c r="P34" s="14"/>
      <c r="Q34" s="5"/>
      <c r="R34" s="62">
        <f t="shared" si="4"/>
        <v>0</v>
      </c>
      <c r="S34" s="27">
        <f>IFERROR($Q34*$O34*Controls!$C$5,"-")</f>
        <v>0</v>
      </c>
      <c r="T34" s="27" t="str">
        <f>IFERROR(INDEX('Vendor Level Info'!$I$4:$I$50,MATCH(SUBSTITUTE(SUBSTITUTE('Model 12'!$D34,"_pre",""),"_post",""),'Vendor Level Info'!$F$4:$F$50,0)),"-")</f>
        <v>-</v>
      </c>
      <c r="U34" s="375">
        <f t="shared" si="5"/>
        <v>0</v>
      </c>
      <c r="V34" s="27">
        <f>IFERROR($Q34*$O34*Controls!$C$4,"-")</f>
        <v>0</v>
      </c>
      <c r="W34" s="27">
        <f>IFERROR($T34*(1-Controls!$C$6),0)</f>
        <v>0</v>
      </c>
      <c r="X34" s="77" t="str">
        <f t="shared" si="6"/>
        <v>-</v>
      </c>
      <c r="Y34" s="77" t="str">
        <f>IFERROR(R34/INDEX('Vendor Level Info'!$N$4:$N$300,MATCH('Model 12'!$D34,'Vendor Level Info'!$M$4:$M$300,0)),"-")</f>
        <v>-</v>
      </c>
    </row>
    <row r="35" spans="2:25" x14ac:dyDescent="0.35">
      <c r="B35" s="341" t="str">
        <f>IFERROR(INDEX(Controls!$L$4:$L$100,MATCH('Model 12'!$D35,Controls!$J$4:$J$100,0)),"-")</f>
        <v>-</v>
      </c>
      <c r="C35" s="365" t="str">
        <f>IFERROR(INDEX(Controls!$F$4:$F230,MATCH('Model 12'!$E35,Controls!$G$4:$G$200,0)),"-")</f>
        <v>-</v>
      </c>
      <c r="D35" s="16" t="str">
        <f>IFERROR(INDEX(Controls!$H$4:$H$200,MATCH('Model 12'!$E35,Controls!$G$4:$G$200,0)),"-")</f>
        <v>-</v>
      </c>
      <c r="E35" s="11"/>
      <c r="F35" s="12"/>
      <c r="G35" s="13"/>
      <c r="H35" s="13"/>
      <c r="I35" s="13"/>
      <c r="J35" s="23"/>
      <c r="K35" s="13"/>
      <c r="L35" s="25"/>
      <c r="M35" s="25"/>
      <c r="N35" s="25"/>
      <c r="O35" s="25"/>
      <c r="P35" s="14"/>
      <c r="Q35" s="5"/>
      <c r="R35" s="62">
        <f t="shared" si="4"/>
        <v>0</v>
      </c>
      <c r="S35" s="27">
        <f>IFERROR($Q35*$O35*Controls!$C$5,"-")</f>
        <v>0</v>
      </c>
      <c r="T35" s="27" t="str">
        <f>IFERROR(INDEX('Vendor Level Info'!$I$4:$I$50,MATCH(SUBSTITUTE(SUBSTITUTE('Model 12'!$D35,"_pre",""),"_post",""),'Vendor Level Info'!$F$4:$F$50,0)),"-")</f>
        <v>-</v>
      </c>
      <c r="U35" s="375">
        <f t="shared" si="5"/>
        <v>0</v>
      </c>
      <c r="V35" s="27">
        <f>IFERROR($Q35*$O35*Controls!$C$4,"-")</f>
        <v>0</v>
      </c>
      <c r="W35" s="27">
        <f>IFERROR($T35*(1-Controls!$C$6),0)</f>
        <v>0</v>
      </c>
      <c r="X35" s="77" t="str">
        <f t="shared" si="6"/>
        <v>-</v>
      </c>
      <c r="Y35" s="77" t="str">
        <f>IFERROR(R35/INDEX('Vendor Level Info'!$N$4:$N$300,MATCH('Model 12'!$D35,'Vendor Level Info'!$M$4:$M$300,0)),"-")</f>
        <v>-</v>
      </c>
    </row>
    <row r="36" spans="2:25" x14ac:dyDescent="0.35">
      <c r="B36" s="341" t="str">
        <f>IFERROR(INDEX(Controls!$L$4:$L$100,MATCH('Model 12'!$D36,Controls!$J$4:$J$100,0)),"-")</f>
        <v>-</v>
      </c>
      <c r="C36" s="365" t="str">
        <f>IFERROR(INDEX(Controls!$F$4:$F231,MATCH('Model 12'!$E36,Controls!$G$4:$G$200,0)),"-")</f>
        <v>-</v>
      </c>
      <c r="D36" s="16" t="str">
        <f>IFERROR(INDEX(Controls!$H$4:$H$200,MATCH('Model 12'!$E36,Controls!$G$4:$G$200,0)),"-")</f>
        <v>-</v>
      </c>
      <c r="E36" s="11"/>
      <c r="F36" s="12"/>
      <c r="G36" s="13"/>
      <c r="H36" s="13"/>
      <c r="I36" s="13"/>
      <c r="J36" s="23"/>
      <c r="K36" s="13"/>
      <c r="L36" s="25"/>
      <c r="M36" s="25"/>
      <c r="N36" s="25"/>
      <c r="O36" s="25"/>
      <c r="P36" s="14"/>
      <c r="Q36" s="5"/>
      <c r="R36" s="62">
        <f t="shared" si="4"/>
        <v>0</v>
      </c>
      <c r="S36" s="27">
        <f>IFERROR($Q36*$O36*Controls!$C$5,"-")</f>
        <v>0</v>
      </c>
      <c r="T36" s="27" t="str">
        <f>IFERROR(INDEX('Vendor Level Info'!$I$4:$I$50,MATCH(SUBSTITUTE(SUBSTITUTE('Model 12'!$D36,"_pre",""),"_post",""),'Vendor Level Info'!$F$4:$F$50,0)),"-")</f>
        <v>-</v>
      </c>
      <c r="U36" s="375">
        <f t="shared" si="5"/>
        <v>0</v>
      </c>
      <c r="V36" s="27">
        <f>IFERROR($Q36*$O36*Controls!$C$4,"-")</f>
        <v>0</v>
      </c>
      <c r="W36" s="27">
        <f>IFERROR($T36*(1-Controls!$C$6),0)</f>
        <v>0</v>
      </c>
      <c r="X36" s="77" t="str">
        <f t="shared" si="6"/>
        <v>-</v>
      </c>
      <c r="Y36" s="77" t="str">
        <f>IFERROR(R36/INDEX('Vendor Level Info'!$N$4:$N$300,MATCH('Model 12'!$D36,'Vendor Level Info'!$M$4:$M$300,0)),"-")</f>
        <v>-</v>
      </c>
    </row>
    <row r="37" spans="2:25" x14ac:dyDescent="0.35">
      <c r="B37" s="341" t="str">
        <f>IFERROR(INDEX(Controls!$L$4:$L$100,MATCH('Model 12'!$D37,Controls!$J$4:$J$100,0)),"-")</f>
        <v>-</v>
      </c>
      <c r="C37" s="365" t="str">
        <f>IFERROR(INDEX(Controls!$F$4:$F232,MATCH('Model 12'!$E37,Controls!$G$4:$G$200,0)),"-")</f>
        <v>-</v>
      </c>
      <c r="D37" s="16" t="str">
        <f>IFERROR(INDEX(Controls!$H$4:$H$200,MATCH('Model 12'!$E37,Controls!$G$4:$G$200,0)),"-")</f>
        <v>-</v>
      </c>
      <c r="E37" s="11"/>
      <c r="F37" s="12"/>
      <c r="G37" s="13"/>
      <c r="H37" s="13"/>
      <c r="I37" s="13"/>
      <c r="J37" s="23"/>
      <c r="K37" s="13"/>
      <c r="L37" s="25"/>
      <c r="M37" s="25"/>
      <c r="N37" s="25"/>
      <c r="O37" s="25"/>
      <c r="P37" s="14"/>
      <c r="Q37" s="5"/>
      <c r="R37" s="62">
        <f t="shared" si="4"/>
        <v>0</v>
      </c>
      <c r="S37" s="27">
        <f>IFERROR($Q37*$O37*Controls!$C$5,"-")</f>
        <v>0</v>
      </c>
      <c r="T37" s="27" t="str">
        <f>IFERROR(INDEX('Vendor Level Info'!$I$4:$I$50,MATCH(SUBSTITUTE(SUBSTITUTE('Model 12'!$D37,"_pre",""),"_post",""),'Vendor Level Info'!$F$4:$F$50,0)),"-")</f>
        <v>-</v>
      </c>
      <c r="U37" s="375">
        <f t="shared" si="5"/>
        <v>0</v>
      </c>
      <c r="V37" s="27">
        <f>IFERROR($Q37*$O37*Controls!$C$4,"-")</f>
        <v>0</v>
      </c>
      <c r="W37" s="27">
        <f>IFERROR($T37*(1-Controls!$C$6),0)</f>
        <v>0</v>
      </c>
      <c r="X37" s="77" t="str">
        <f t="shared" si="6"/>
        <v>-</v>
      </c>
      <c r="Y37" s="77" t="str">
        <f>IFERROR(R37/INDEX('Vendor Level Info'!$N$4:$N$300,MATCH('Model 12'!$D37,'Vendor Level Info'!$M$4:$M$300,0)),"-")</f>
        <v>-</v>
      </c>
    </row>
    <row r="38" spans="2:25" x14ac:dyDescent="0.35">
      <c r="B38" s="341" t="str">
        <f>IFERROR(INDEX(Controls!$L$4:$L$100,MATCH('Model 12'!$D38,Controls!$J$4:$J$100,0)),"-")</f>
        <v>-</v>
      </c>
      <c r="C38" s="365" t="str">
        <f>IFERROR(INDEX(Controls!$F$4:$F233,MATCH('Model 12'!$E38,Controls!$G$4:$G$200,0)),"-")</f>
        <v>-</v>
      </c>
      <c r="D38" s="16" t="str">
        <f>IFERROR(INDEX(Controls!$H$4:$H$200,MATCH('Model 12'!$E38,Controls!$G$4:$G$200,0)),"-")</f>
        <v>-</v>
      </c>
      <c r="E38" s="11"/>
      <c r="F38" s="12"/>
      <c r="G38" s="13"/>
      <c r="H38" s="13"/>
      <c r="I38" s="13"/>
      <c r="J38" s="23"/>
      <c r="K38" s="13"/>
      <c r="L38" s="25"/>
      <c r="M38" s="25"/>
      <c r="N38" s="25"/>
      <c r="O38" s="25"/>
      <c r="P38" s="14"/>
      <c r="Q38" s="5"/>
      <c r="R38" s="62">
        <f t="shared" si="4"/>
        <v>0</v>
      </c>
      <c r="S38" s="27">
        <f>IFERROR($Q38*$O38*Controls!$C$5,"-")</f>
        <v>0</v>
      </c>
      <c r="T38" s="27" t="str">
        <f>IFERROR(INDEX('Vendor Level Info'!$I$4:$I$50,MATCH(SUBSTITUTE(SUBSTITUTE('Model 12'!$D38,"_pre",""),"_post",""),'Vendor Level Info'!$F$4:$F$50,0)),"-")</f>
        <v>-</v>
      </c>
      <c r="U38" s="375">
        <f t="shared" si="5"/>
        <v>0</v>
      </c>
      <c r="V38" s="27">
        <f>IFERROR($Q38*$O38*Controls!$C$4,"-")</f>
        <v>0</v>
      </c>
      <c r="W38" s="27">
        <f>IFERROR($T38*(1-Controls!$C$6),0)</f>
        <v>0</v>
      </c>
      <c r="X38" s="77" t="str">
        <f t="shared" si="6"/>
        <v>-</v>
      </c>
      <c r="Y38" s="77" t="str">
        <f>IFERROR(R38/INDEX('Vendor Level Info'!$N$4:$N$300,MATCH('Model 12'!$D38,'Vendor Level Info'!$M$4:$M$300,0)),"-")</f>
        <v>-</v>
      </c>
    </row>
    <row r="39" spans="2:25" x14ac:dyDescent="0.35">
      <c r="B39" s="341" t="str">
        <f>IFERROR(INDEX(Controls!$L$4:$L$100,MATCH('Model 12'!$D39,Controls!$J$4:$J$100,0)),"-")</f>
        <v>-</v>
      </c>
      <c r="C39" s="365" t="str">
        <f>IFERROR(INDEX(Controls!$F$4:$F234,MATCH('Model 12'!$E39,Controls!$G$4:$G$200,0)),"-")</f>
        <v>-</v>
      </c>
      <c r="D39" s="16" t="str">
        <f>IFERROR(INDEX(Controls!$H$4:$H$200,MATCH('Model 12'!$E39,Controls!$G$4:$G$200,0)),"-")</f>
        <v>-</v>
      </c>
      <c r="E39" s="11"/>
      <c r="F39" s="12"/>
      <c r="G39" s="13"/>
      <c r="H39" s="13"/>
      <c r="I39" s="13"/>
      <c r="J39" s="23"/>
      <c r="K39" s="13"/>
      <c r="L39" s="25"/>
      <c r="M39" s="25"/>
      <c r="N39" s="25"/>
      <c r="O39" s="25"/>
      <c r="P39" s="14"/>
      <c r="Q39" s="5"/>
      <c r="R39" s="62">
        <f t="shared" si="4"/>
        <v>0</v>
      </c>
      <c r="S39" s="27">
        <f>IFERROR($Q39*$O39*Controls!$C$5,"-")</f>
        <v>0</v>
      </c>
      <c r="T39" s="27" t="str">
        <f>IFERROR(INDEX('Vendor Level Info'!$I$4:$I$50,MATCH(SUBSTITUTE(SUBSTITUTE('Model 12'!$D39,"_pre",""),"_post",""),'Vendor Level Info'!$F$4:$F$50,0)),"-")</f>
        <v>-</v>
      </c>
      <c r="U39" s="375">
        <f t="shared" si="5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6"/>
        <v>-</v>
      </c>
      <c r="Y39" s="77" t="str">
        <f>IFERROR(R39/INDEX('Vendor Level Info'!$N$4:$N$300,MATCH('Model 12'!$D39,'Vendor Level Info'!$M$4:$M$300,0)),"-")</f>
        <v>-</v>
      </c>
    </row>
    <row r="40" spans="2:25" x14ac:dyDescent="0.35">
      <c r="B40" s="341" t="str">
        <f>IFERROR(INDEX(Controls!$L$4:$L$100,MATCH('Model 12'!$D40,Controls!$J$4:$J$100,0)),"-")</f>
        <v>-</v>
      </c>
      <c r="C40" s="365" t="str">
        <f>IFERROR(INDEX(Controls!$F$4:$F235,MATCH('Model 12'!$E40,Controls!$G$4:$G$200,0)),"-")</f>
        <v>-</v>
      </c>
      <c r="D40" s="16" t="str">
        <f>IFERROR(INDEX(Controls!$H$4:$H$200,MATCH('Model 12'!$E40,Controls!$G$4:$G$200,0)),"-")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5"/>
      <c r="R40" s="62">
        <f t="shared" si="4"/>
        <v>0</v>
      </c>
      <c r="S40" s="27">
        <f>IFERROR($Q40*$O40*Controls!$C$5,"-")</f>
        <v>0</v>
      </c>
      <c r="T40" s="27" t="str">
        <f>IFERROR(INDEX('Vendor Level Info'!$I$4:$I$50,MATCH(SUBSTITUTE(SUBSTITUTE('Model 12'!$D40,"_pre",""),"_post",""),'Vendor Level Info'!$F$4:$F$50,0)),"-")</f>
        <v>-</v>
      </c>
      <c r="U40" s="375">
        <f t="shared" si="5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6"/>
        <v>-</v>
      </c>
      <c r="Y40" s="77" t="str">
        <f>IFERROR(R40/INDEX('Vendor Level Info'!$N$4:$N$300,MATCH('Model 12'!$D40,'Vendor Level Info'!$M$4:$M$300,0)),"-")</f>
        <v>-</v>
      </c>
    </row>
    <row r="41" spans="2:25" x14ac:dyDescent="0.35">
      <c r="B41" s="341" t="str">
        <f>IFERROR(INDEX(Controls!$L$4:$L$100,MATCH('Model 12'!$D41,Controls!$J$4:$J$100,0)),"-")</f>
        <v>-</v>
      </c>
      <c r="C41" s="365" t="str">
        <f>IFERROR(INDEX(Controls!$F$4:$F236,MATCH('Model 12'!$E41,Controls!$G$4:$G$200,0)),"-")</f>
        <v>-</v>
      </c>
      <c r="D41" s="16" t="str">
        <f>IFERROR(INDEX(Controls!$H$4:$H$200,MATCH('Model 12'!$E41,Controls!$G$4:$G$200,0)),"-")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5"/>
      <c r="R41" s="62">
        <f t="shared" si="4"/>
        <v>0</v>
      </c>
      <c r="S41" s="27">
        <f>IFERROR($Q41*$O41*Controls!$C$5,"-")</f>
        <v>0</v>
      </c>
      <c r="T41" s="27" t="str">
        <f>IFERROR(INDEX('Vendor Level Info'!$I$4:$I$50,MATCH(SUBSTITUTE(SUBSTITUTE('Model 12'!$D41,"_pre",""),"_post",""),'Vendor Level Info'!$F$4:$F$50,0)),"-")</f>
        <v>-</v>
      </c>
      <c r="U41" s="375">
        <f t="shared" si="5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6"/>
        <v>-</v>
      </c>
      <c r="Y41" s="77" t="str">
        <f>IFERROR(R41/INDEX('Vendor Level Info'!$N$4:$N$300,MATCH('Model 12'!$D41,'Vendor Level Info'!$M$4:$M$300,0)),"-")</f>
        <v>-</v>
      </c>
    </row>
    <row r="42" spans="2:25" x14ac:dyDescent="0.35">
      <c r="B42" s="341" t="str">
        <f>IFERROR(INDEX(Controls!$L$4:$L$100,MATCH('Model 12'!$D42,Controls!$J$4:$J$100,0)),"-")</f>
        <v>-</v>
      </c>
      <c r="C42" s="365" t="str">
        <f>IFERROR(INDEX(Controls!$F$4:$F237,MATCH('Model 12'!$E42,Controls!$G$4:$G$200,0)),"-")</f>
        <v>-</v>
      </c>
      <c r="D42" s="16" t="str">
        <f>IFERROR(INDEX(Controls!$H$4:$H$200,MATCH('Model 12'!$E42,Controls!$G$4:$G$200,0)),"-")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5"/>
      <c r="R42" s="62">
        <f t="shared" si="4"/>
        <v>0</v>
      </c>
      <c r="S42" s="27">
        <f>IFERROR($Q42*$O42*Controls!$C$5,"-")</f>
        <v>0</v>
      </c>
      <c r="T42" s="27" t="str">
        <f>IFERROR(INDEX('Vendor Level Info'!$I$4:$I$50,MATCH(SUBSTITUTE(SUBSTITUTE('Model 12'!$D42,"_pre",""),"_post",""),'Vendor Level Info'!$F$4:$F$50,0)),"-")</f>
        <v>-</v>
      </c>
      <c r="U42" s="375">
        <f t="shared" si="5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6"/>
        <v>-</v>
      </c>
      <c r="Y42" s="77" t="str">
        <f>IFERROR(R42/INDEX('Vendor Level Info'!$N$4:$N$300,MATCH('Model 12'!$D42,'Vendor Level Info'!$M$4:$M$300,0)),"-")</f>
        <v>-</v>
      </c>
    </row>
    <row r="43" spans="2:25" x14ac:dyDescent="0.35">
      <c r="B43" s="341" t="str">
        <f>IFERROR(INDEX(Controls!$L$4:$L$100,MATCH('Model 12'!$D43,Controls!$J$4:$J$100,0)),"-")</f>
        <v>-</v>
      </c>
      <c r="C43" s="365" t="str">
        <f>IFERROR(INDEX(Controls!$F$4:$F238,MATCH('Model 12'!$E43,Controls!$G$4:$G$200,0)),"-")</f>
        <v>-</v>
      </c>
      <c r="D43" s="16" t="str">
        <f>IFERROR(INDEX(Controls!$H$4:$H$200,MATCH('Model 12'!$E43,Controls!$G$4:$G$200,0)),"-")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62">
        <f t="shared" si="4"/>
        <v>0</v>
      </c>
      <c r="S43" s="27">
        <f>IFERROR($Q43*$O43*Controls!$C$5,"-")</f>
        <v>0</v>
      </c>
      <c r="T43" s="27" t="str">
        <f>IFERROR(INDEX('Vendor Level Info'!$I$4:$I$50,MATCH(SUBSTITUTE(SUBSTITUTE('Model 12'!$D43,"_pre",""),"_post",""),'Vendor Level Info'!$F$4:$F$50,0)),"-")</f>
        <v>-</v>
      </c>
      <c r="U43" s="375">
        <f t="shared" si="5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6"/>
        <v>-</v>
      </c>
      <c r="Y43" s="77" t="str">
        <f>IFERROR(R43/INDEX('Vendor Level Info'!$N$4:$N$300,MATCH('Model 12'!$D43,'Vendor Level Info'!$M$4:$M$300,0)),"-")</f>
        <v>-</v>
      </c>
    </row>
    <row r="44" spans="2:25" x14ac:dyDescent="0.35">
      <c r="B44" s="341" t="str">
        <f>IFERROR(INDEX(Controls!$L$4:$L$100,MATCH('Model 12'!$D44,Controls!$J$4:$J$100,0)),"-")</f>
        <v>-</v>
      </c>
      <c r="C44" s="365" t="str">
        <f>IFERROR(INDEX(Controls!$F$4:$F239,MATCH('Model 12'!$E44,Controls!$G$4:$G$200,0)),"-")</f>
        <v>-</v>
      </c>
      <c r="D44" s="16" t="str">
        <f>IFERROR(INDEX(Controls!$H$4:$H$200,MATCH('Model 12'!$E44,Controls!$G$4:$G$200,0)),"-")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62">
        <f t="shared" si="4"/>
        <v>0</v>
      </c>
      <c r="S44" s="27">
        <f>IFERROR($Q44*$O44*Controls!$C$5,"-")</f>
        <v>0</v>
      </c>
      <c r="T44" s="27" t="str">
        <f>IFERROR(INDEX('Vendor Level Info'!$I$4:$I$50,MATCH(SUBSTITUTE(SUBSTITUTE('Model 12'!$D44,"_pre",""),"_post",""),'Vendor Level Info'!$F$4:$F$50,0)),"-")</f>
        <v>-</v>
      </c>
      <c r="U44" s="375">
        <f t="shared" si="5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6"/>
        <v>-</v>
      </c>
      <c r="Y44" s="77" t="str">
        <f>IFERROR(R44/INDEX('Vendor Level Info'!$N$4:$N$300,MATCH('Model 12'!$D44,'Vendor Level Info'!$M$4:$M$300,0)),"-")</f>
        <v>-</v>
      </c>
    </row>
    <row r="45" spans="2:25" x14ac:dyDescent="0.35">
      <c r="B45" s="341" t="str">
        <f>IFERROR(INDEX(Controls!$L$4:$L$100,MATCH('Model 12'!$D45,Controls!$J$4:$J$100,0)),"-")</f>
        <v>-</v>
      </c>
      <c r="C45" s="365" t="str">
        <f>IFERROR(INDEX(Controls!$F$4:$F240,MATCH('Model 12'!$E45,Controls!$G$4:$G$200,0)),"-")</f>
        <v>-</v>
      </c>
      <c r="D45" s="16" t="str">
        <f>IFERROR(INDEX(Controls!$H$4:$H$200,MATCH('Model 12'!$E45,Controls!$G$4:$G$200,0)),"-")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4"/>
        <v>0</v>
      </c>
      <c r="S45" s="27">
        <f>IFERROR($Q45*$O45*Controls!$C$5,"-")</f>
        <v>0</v>
      </c>
      <c r="T45" s="27" t="str">
        <f>IFERROR(INDEX('Vendor Level Info'!$I$4:$I$50,MATCH(SUBSTITUTE(SUBSTITUTE('Model 12'!$D45,"_pre",""),"_post",""),'Vendor Level Info'!$F$4:$F$50,0)),"-")</f>
        <v>-</v>
      </c>
      <c r="U45" s="375">
        <f t="shared" si="5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6"/>
        <v>-</v>
      </c>
      <c r="Y45" s="77" t="str">
        <f>IFERROR(R45/INDEX('Vendor Level Info'!$N$4:$N$300,MATCH('Model 12'!$D45,'Vendor Level Info'!$M$4:$M$300,0)),"-")</f>
        <v>-</v>
      </c>
    </row>
    <row r="46" spans="2:25" x14ac:dyDescent="0.35">
      <c r="B46" s="341" t="str">
        <f>IFERROR(INDEX(Controls!$L$4:$L$100,MATCH('Model 12'!$D46,Controls!$J$4:$J$100,0)),"-")</f>
        <v>-</v>
      </c>
      <c r="C46" s="365" t="str">
        <f>IFERROR(INDEX(Controls!$F$4:$F241,MATCH('Model 12'!$E46,Controls!$G$4:$G$200,0)),"-")</f>
        <v>-</v>
      </c>
      <c r="D46" s="16" t="str">
        <f>IFERROR(INDEX(Controls!$H$4:$H$200,MATCH('Model 12'!$E46,Controls!$G$4:$G$200,0)),"-")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12'!$D46,"_pre",""),"_post",""),'Vendor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12'!$D46,'Vendor Level Info'!$M$4:$M$300,0)),"-")</f>
        <v>-</v>
      </c>
    </row>
    <row r="47" spans="2:25" x14ac:dyDescent="0.35">
      <c r="B47" s="341" t="str">
        <f>IFERROR(INDEX(Controls!$L$4:$L$100,MATCH('Model 12'!$D47,Controls!$J$4:$J$100,0)),"-")</f>
        <v>-</v>
      </c>
      <c r="C47" s="365" t="str">
        <f>IFERROR(INDEX(Controls!$F$4:$F242,MATCH('Model 12'!$E47,Controls!$G$4:$G$200,0)),"-")</f>
        <v>-</v>
      </c>
      <c r="D47" s="16" t="str">
        <f>IFERROR(INDEX(Controls!$H$4:$H$200,MATCH('Model 12'!$E47,Controls!$G$4:$G$200,0)),"-")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12'!$D47,"_pre",""),"_post",""),'Vendor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12'!$D47,'Vendor Level Info'!$M$4:$M$300,0)),"-")</f>
        <v>-</v>
      </c>
    </row>
    <row r="48" spans="2:25" x14ac:dyDescent="0.35">
      <c r="B48" s="341" t="str">
        <f>IFERROR(INDEX(Controls!$L$4:$L$100,MATCH('Model 12'!$D48,Controls!$J$4:$J$100,0)),"-")</f>
        <v>-</v>
      </c>
      <c r="C48" s="365" t="str">
        <f>IFERROR(INDEX(Controls!$F$4:$F243,MATCH('Model 12'!$E48,Controls!$G$4:$G$200,0)),"-")</f>
        <v>-</v>
      </c>
      <c r="D48" s="342" t="str">
        <f>IFERROR(INDEX(Controls!$H$4:$H$200,MATCH('Model 12'!$E48,Controls!$G$4:$G$200,0)),"-")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12'!$D48,"_pre",""),"_post",""),'Vendor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12'!$D48,'Vendor Level Info'!$M$4:$M$300,0)),"-")</f>
        <v>-</v>
      </c>
    </row>
    <row r="49" spans="2:25" x14ac:dyDescent="0.35">
      <c r="B49" s="341" t="str">
        <f>IFERROR(INDEX(Controls!$L$4:$L$100,MATCH('Model 12'!$D49,Controls!$J$4:$J$100,0)),"-")</f>
        <v>-</v>
      </c>
      <c r="C49" s="365" t="str">
        <f>IFERROR(INDEX(Controls!$F$4:$F244,MATCH('Model 12'!$E49,Controls!$G$4:$G$200,0)),"-")</f>
        <v>-</v>
      </c>
      <c r="D49" s="342" t="str">
        <f>IFERROR(INDEX(Controls!$H$4:$H$200,MATCH('Model 12'!$E49,Controls!$G$4:$G$200,0)),"-")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12'!$D49,"_pre",""),"_post",""),'Vendor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12'!$D49,'Vendor Level Info'!$M$4:$M$300,0)),"-")</f>
        <v>-</v>
      </c>
    </row>
    <row r="50" spans="2:25" x14ac:dyDescent="0.35">
      <c r="B50" s="341" t="str">
        <f>IFERROR(INDEX(Controls!$L$4:$L$100,MATCH('Model 12'!$D50,Controls!$J$4:$J$100,0)),"-")</f>
        <v>-</v>
      </c>
      <c r="C50" s="365" t="str">
        <f>IFERROR(INDEX(Controls!$F$4:$F245,MATCH('Model 12'!$E50,Controls!$G$4:$G$200,0)),"-")</f>
        <v>-</v>
      </c>
      <c r="D50" s="342" t="str">
        <f>IFERROR(INDEX(Controls!$H$4:$H$200,MATCH('Model 12'!$E50,Controls!$G$4:$G$200,0)),"-")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12'!$D50,"_pre",""),"_post",""),'Vendor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12'!$D50,'Vendor Level Info'!$M$4:$M$300,0)),"-")</f>
        <v>-</v>
      </c>
    </row>
    <row r="51" spans="2:25" x14ac:dyDescent="0.35">
      <c r="B51" s="341" t="str">
        <f>IFERROR(INDEX(Controls!$L$4:$L$100,MATCH('Model 12'!$D51,Controls!$J$4:$J$100,0)),"-")</f>
        <v>-</v>
      </c>
      <c r="C51" s="365" t="str">
        <f>IFERROR(INDEX(Controls!$F$4:$F246,MATCH('Model 12'!$E51,Controls!$G$4:$G$200,0)),"-")</f>
        <v>-</v>
      </c>
      <c r="D51" s="342" t="str">
        <f>IFERROR(INDEX(Controls!$H$4:$H$200,MATCH('Model 12'!$E51,Controls!$G$4:$G$200,0)),"-")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12'!$D51,"_pre",""),"_post",""),'Vendor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12'!$D51,'Vendor Level Info'!$M$4:$M$300,0)),"-")</f>
        <v>-</v>
      </c>
    </row>
    <row r="52" spans="2:25" x14ac:dyDescent="0.35">
      <c r="B52" s="341" t="str">
        <f>IFERROR(INDEX(Controls!$L$4:$L$100,MATCH('Model 12'!$D52,Controls!$J$4:$J$100,0)),"-")</f>
        <v>-</v>
      </c>
      <c r="C52" s="365" t="str">
        <f>IFERROR(INDEX(Controls!$F$4:$F247,MATCH('Model 12'!$E52,Controls!$G$4:$G$200,0)),"-")</f>
        <v>-</v>
      </c>
      <c r="D52" s="342" t="str">
        <f>IFERROR(INDEX(Controls!$H$4:$H$200,MATCH('Model 12'!$E52,Controls!$G$4:$G$200,0)),"-")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12'!$D52,"_pre",""),"_post",""),'Vendor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12'!$D52,'Vendor Level Info'!$M$4:$M$300,0)),"-")</f>
        <v>-</v>
      </c>
    </row>
    <row r="53" spans="2:25" x14ac:dyDescent="0.35">
      <c r="B53" s="341" t="str">
        <f>IFERROR(INDEX(Controls!$L$4:$L$100,MATCH('Model 12'!$D53,Controls!$J$4:$J$100,0)),"-")</f>
        <v>-</v>
      </c>
      <c r="C53" s="365" t="str">
        <f>IFERROR(INDEX(Controls!$F$4:$F248,MATCH('Model 12'!$E53,Controls!$G$4:$G$200,0)),"-")</f>
        <v>-</v>
      </c>
      <c r="D53" s="342" t="str">
        <f>IFERROR(INDEX(Controls!$H$4:$H$200,MATCH('Model 12'!$E53,Controls!$G$4:$G$200,0)),"-")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12'!$D53,"_pre",""),"_post",""),'Vendor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12'!$D53,'Vendor Level Info'!$M$4:$M$300,0)),"-")</f>
        <v>-</v>
      </c>
    </row>
    <row r="54" spans="2:25" x14ac:dyDescent="0.35">
      <c r="B54" s="341" t="str">
        <f>IFERROR(INDEX(Controls!$L$4:$L$100,MATCH('Model 12'!$D54,Controls!$J$4:$J$100,0)),"-")</f>
        <v>-</v>
      </c>
      <c r="C54" s="365" t="str">
        <f>IFERROR(INDEX(Controls!$F$4:$F249,MATCH('Model 12'!$E54,Controls!$G$4:$G$200,0)),"-")</f>
        <v>-</v>
      </c>
      <c r="D54" s="342" t="str">
        <f>IFERROR(INDEX(Controls!$H$4:$H$200,MATCH('Model 12'!$E54,Controls!$G$4:$G$200,0)),"-")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12'!$D54,"_pre",""),"_post",""),'Vendor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12'!$D54,'Vendor Level Info'!$M$4:$M$300,0)),"-")</f>
        <v>-</v>
      </c>
    </row>
    <row r="55" spans="2:25" x14ac:dyDescent="0.35">
      <c r="B55" s="341" t="str">
        <f>IFERROR(INDEX(Controls!$L$4:$L$100,MATCH('Model 12'!$D55,Controls!$J$4:$J$100,0)),"-")</f>
        <v>-</v>
      </c>
      <c r="C55" s="365" t="str">
        <f>IFERROR(INDEX(Controls!$F$4:$F250,MATCH('Model 12'!$E55,Controls!$G$4:$G$200,0)),"-")</f>
        <v>-</v>
      </c>
      <c r="D55" s="342" t="str">
        <f>IFERROR(INDEX(Controls!$H$4:$H$200,MATCH('Model 12'!$E55,Controls!$G$4:$G$200,0)),"-")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12'!$D55,"_pre",""),"_post",""),'Vendor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12'!$D55,'Vendor Level Info'!$M$4:$M$300,0)),"-")</f>
        <v>-</v>
      </c>
    </row>
    <row r="56" spans="2:25" x14ac:dyDescent="0.35">
      <c r="B56" s="341" t="str">
        <f>IFERROR(INDEX(Controls!$L$4:$L$100,MATCH('Model 12'!$D56,Controls!$J$4:$J$100,0)),"-")</f>
        <v>-</v>
      </c>
      <c r="C56" s="365" t="str">
        <f>IFERROR(INDEX(Controls!$F$4:$F251,MATCH('Model 12'!$E56,Controls!$G$4:$G$200,0)),"-")</f>
        <v>-</v>
      </c>
      <c r="D56" s="342" t="str">
        <f>IFERROR(INDEX(Controls!$H$4:$H$200,MATCH('Model 12'!$E56,Controls!$G$4:$G$200,0)),"-")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12'!$D56,"_pre",""),"_post",""),'Vendor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12'!$D56,'Vendor Level Info'!$M$4:$M$300,0)),"-")</f>
        <v>-</v>
      </c>
    </row>
    <row r="57" spans="2:25" x14ac:dyDescent="0.35">
      <c r="B57" s="341" t="str">
        <f>IFERROR(INDEX(Controls!$L$4:$L$100,MATCH('Model 12'!$D57,Controls!$J$4:$J$100,0)),"-")</f>
        <v>-</v>
      </c>
      <c r="C57" s="365" t="str">
        <f>IFERROR(INDEX(Controls!$F$4:$F252,MATCH('Model 12'!$E57,Controls!$G$4:$G$200,0)),"-")</f>
        <v>-</v>
      </c>
      <c r="D57" s="342" t="str">
        <f>IFERROR(INDEX(Controls!$H$4:$H$200,MATCH('Model 12'!$E57,Controls!$G$4:$G$200,0)),"-")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12'!$D57,"_pre",""),"_post",""),'Vendor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12'!$D57,'Vendor Level Info'!$M$4:$M$300,0)),"-")</f>
        <v>-</v>
      </c>
    </row>
    <row r="58" spans="2:25" x14ac:dyDescent="0.35">
      <c r="B58" s="341" t="str">
        <f>IFERROR(INDEX(Controls!$L$4:$L$100,MATCH('Model 12'!$D58,Controls!$J$4:$J$100,0)),"-")</f>
        <v>-</v>
      </c>
      <c r="C58" s="365" t="str">
        <f>IFERROR(INDEX(Controls!$F$4:$F253,MATCH('Model 12'!$E58,Controls!$G$4:$G$200,0)),"-")</f>
        <v>-</v>
      </c>
      <c r="D58" s="342" t="str">
        <f>IFERROR(INDEX(Controls!$H$4:$H$200,MATCH('Model 12'!$E58,Controls!$G$4:$G$200,0)),"-")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12'!$D58,"_pre",""),"_post",""),'Vendor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12'!$D58,'Vendor Level Info'!$M$4:$M$300,0)),"-")</f>
        <v>-</v>
      </c>
    </row>
    <row r="59" spans="2:25" x14ac:dyDescent="0.35">
      <c r="B59" s="341" t="str">
        <f>IFERROR(INDEX(Controls!$L$4:$L$100,MATCH('Model 12'!$D59,Controls!$J$4:$J$100,0)),"-")</f>
        <v>-</v>
      </c>
      <c r="C59" s="365" t="str">
        <f>IFERROR(INDEX(Controls!$F$4:$F254,MATCH('Model 12'!$E59,Controls!$G$4:$G$200,0)),"-")</f>
        <v>-</v>
      </c>
      <c r="D59" s="342" t="str">
        <f>IFERROR(INDEX(Controls!$H$4:$H$200,MATCH('Model 12'!$E59,Controls!$G$4:$G$200,0)),"-")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12'!$D59,"_pre",""),"_post",""),'Vendor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12'!$D59,'Vendor Level Info'!$M$4:$M$300,0)),"-")</f>
        <v>-</v>
      </c>
    </row>
    <row r="60" spans="2:25" x14ac:dyDescent="0.35">
      <c r="B60" s="341" t="str">
        <f>IFERROR(INDEX(Controls!$L$4:$L$100,MATCH('Model 12'!$D60,Controls!$J$4:$J$100,0)),"-")</f>
        <v>-</v>
      </c>
      <c r="C60" s="365" t="str">
        <f>IFERROR(INDEX(Controls!$F$4:$F255,MATCH('Model 12'!$E60,Controls!$G$4:$G$200,0)),"-")</f>
        <v>-</v>
      </c>
      <c r="D60" s="342" t="str">
        <f>IFERROR(INDEX(Controls!$H$4:$H$200,MATCH('Model 12'!$E60,Controls!$G$4:$G$200,0)),"-")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12'!$D60,"_pre",""),"_post",""),'Vendor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12'!$D60,'Vendor Level Info'!$M$4:$M$300,0)),"-")</f>
        <v>-</v>
      </c>
    </row>
    <row r="61" spans="2:25" x14ac:dyDescent="0.35">
      <c r="B61" s="341" t="str">
        <f>IFERROR(INDEX(Controls!$L$4:$L$100,MATCH('Model 12'!$D61,Controls!$J$4:$J$100,0)),"-")</f>
        <v>-</v>
      </c>
      <c r="C61" s="365" t="str">
        <f>IFERROR(INDEX(Controls!$F$4:$F256,MATCH('Model 12'!$E61,Controls!$G$4:$G$200,0)),"-")</f>
        <v>-</v>
      </c>
      <c r="D61" s="342" t="str">
        <f>IFERROR(INDEX(Controls!$H$4:$H$200,MATCH('Model 12'!$E61,Controls!$G$4:$G$200,0)),"-")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12'!$D61,"_pre",""),"_post",""),'Vendor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12'!$D61,'Vendor Level Info'!$M$4:$M$300,0)),"-")</f>
        <v>-</v>
      </c>
    </row>
    <row r="62" spans="2:25" x14ac:dyDescent="0.35">
      <c r="B62" s="341" t="str">
        <f>IFERROR(INDEX(Controls!$L$4:$L$100,MATCH('Model 12'!$D62,Controls!$J$4:$J$100,0)),"-")</f>
        <v>-</v>
      </c>
      <c r="C62" s="365" t="str">
        <f>IFERROR(INDEX(Controls!$F$4:$F257,MATCH('Model 12'!$E62,Controls!$G$4:$G$200,0)),"-")</f>
        <v>-</v>
      </c>
      <c r="D62" s="342" t="str">
        <f>IFERROR(INDEX(Controls!$H$4:$H$200,MATCH('Model 12'!$E62,Controls!$G$4:$G$200,0)),"-")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12'!$D62,"_pre",""),"_post",""),'Vendor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12'!$D62,'Vendor Level Info'!$M$4:$M$300,0)),"-")</f>
        <v>-</v>
      </c>
    </row>
    <row r="63" spans="2:25" x14ac:dyDescent="0.35">
      <c r="B63" s="341" t="str">
        <f>IFERROR(INDEX(Controls!$L$4:$L$100,MATCH('Model 12'!$D63,Controls!$J$4:$J$100,0)),"-")</f>
        <v>-</v>
      </c>
      <c r="C63" s="365" t="str">
        <f>IFERROR(INDEX(Controls!$F$4:$F258,MATCH('Model 12'!$E63,Controls!$G$4:$G$200,0)),"-")</f>
        <v>-</v>
      </c>
      <c r="D63" s="342" t="str">
        <f>IFERROR(INDEX(Controls!$H$4:$H$200,MATCH('Model 12'!$E63,Controls!$G$4:$G$200,0)),"-")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12'!$D63,"_pre",""),"_post",""),'Vendor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12'!$D63,'Vendor Level Info'!$M$4:$M$300,0)),"-")</f>
        <v>-</v>
      </c>
    </row>
    <row r="64" spans="2:25" x14ac:dyDescent="0.35">
      <c r="B64" s="341" t="str">
        <f>IFERROR(INDEX(Controls!$L$4:$L$100,MATCH('Model 12'!$D64,Controls!$J$4:$J$100,0)),"-")</f>
        <v>-</v>
      </c>
      <c r="C64" s="365" t="str">
        <f>IFERROR(INDEX(Controls!$F$4:$F259,MATCH('Model 12'!$E64,Controls!$G$4:$G$200,0)),"-")</f>
        <v>-</v>
      </c>
      <c r="D64" s="342" t="str">
        <f>IFERROR(INDEX(Controls!$H$4:$H$200,MATCH('Model 12'!$E64,Controls!$G$4:$G$200,0)),"-")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12'!$D64,"_pre",""),"_post",""),'Vendor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12'!$D64,'Vendor Level Info'!$M$4:$M$300,0)),"-")</f>
        <v>-</v>
      </c>
    </row>
    <row r="65" spans="2:25" x14ac:dyDescent="0.35">
      <c r="B65" s="341" t="str">
        <f>IFERROR(INDEX(Controls!$L$4:$L$100,MATCH('Model 12'!$D65,Controls!$J$4:$J$100,0)),"-")</f>
        <v>-</v>
      </c>
      <c r="C65" s="365" t="str">
        <f>IFERROR(INDEX(Controls!$F$4:$F260,MATCH('Model 12'!$E65,Controls!$G$4:$G$200,0)),"-")</f>
        <v>-</v>
      </c>
      <c r="D65" s="342" t="str">
        <f>IFERROR(INDEX(Controls!$H$4:$H$200,MATCH('Model 12'!$E65,Controls!$G$4:$G$200,0)),"-")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12'!$D65,"_pre",""),"_post",""),'Vendor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12'!$D65,'Vendor Level Info'!$M$4:$M$300,0)),"-")</f>
        <v>-</v>
      </c>
    </row>
    <row r="66" spans="2:25" x14ac:dyDescent="0.35">
      <c r="B66" s="341" t="str">
        <f>IFERROR(INDEX(Controls!$L$4:$L$100,MATCH('Model 12'!$D66,Controls!$J$4:$J$100,0)),"-")</f>
        <v>-</v>
      </c>
      <c r="C66" s="365" t="str">
        <f>IFERROR(INDEX(Controls!$F$4:$F261,MATCH('Model 12'!$E66,Controls!$G$4:$G$200,0)),"-")</f>
        <v>-</v>
      </c>
      <c r="D66" s="342" t="str">
        <f>IFERROR(INDEX(Controls!$H$4:$H$200,MATCH('Model 12'!$E66,Controls!$G$4:$G$200,0)),"-")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12'!$D66,"_pre",""),"_post",""),'Vendor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12'!$D66,'Vendor Level Info'!$M$4:$M$300,0)),"-")</f>
        <v>-</v>
      </c>
    </row>
    <row r="67" spans="2:25" x14ac:dyDescent="0.35">
      <c r="B67" s="341" t="str">
        <f>IFERROR(INDEX(Controls!$L$4:$L$100,MATCH('Model 12'!$D67,Controls!$J$4:$J$100,0)),"-")</f>
        <v>-</v>
      </c>
      <c r="C67" s="365" t="str">
        <f>IFERROR(INDEX(Controls!$F$4:$F262,MATCH('Model 12'!$E67,Controls!$G$4:$G$200,0)),"-")</f>
        <v>-</v>
      </c>
      <c r="D67" s="342" t="str">
        <f>IFERROR(INDEX(Controls!$H$4:$H$200,MATCH('Model 12'!$E67,Controls!$G$4:$G$200,0)),"-")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12'!$D67,"_pre",""),"_post",""),'Vendor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12'!$D67,'Vendor Level Info'!$M$4:$M$300,0)),"-")</f>
        <v>-</v>
      </c>
    </row>
    <row r="68" spans="2:25" x14ac:dyDescent="0.35">
      <c r="B68" s="341" t="str">
        <f>IFERROR(INDEX(Controls!$L$4:$L$100,MATCH('Model 12'!$D68,Controls!$J$4:$J$100,0)),"-")</f>
        <v>-</v>
      </c>
      <c r="C68" s="365" t="str">
        <f>IFERROR(INDEX(Controls!$F$4:$F263,MATCH('Model 12'!$E68,Controls!$G$4:$G$200,0)),"-")</f>
        <v>-</v>
      </c>
      <c r="D68" s="342" t="str">
        <f>IFERROR(INDEX(Controls!$H$4:$H$200,MATCH('Model 12'!$E68,Controls!$G$4:$G$200,0)),"-")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12'!$D68,"_pre",""),"_post",""),'Vendor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12'!$D68,'Vendor Level Info'!$M$4:$M$300,0)),"-")</f>
        <v>-</v>
      </c>
    </row>
    <row r="69" spans="2:25" x14ac:dyDescent="0.35">
      <c r="B69" s="341" t="str">
        <f>IFERROR(INDEX(Controls!$L$4:$L$100,MATCH('Model 12'!$D69,Controls!$J$4:$J$100,0)),"-")</f>
        <v>-</v>
      </c>
      <c r="C69" s="365" t="str">
        <f>IFERROR(INDEX(Controls!$F$4:$F264,MATCH('Model 12'!$E69,Controls!$G$4:$G$200,0)),"-")</f>
        <v>-</v>
      </c>
      <c r="D69" s="342" t="str">
        <f>IFERROR(INDEX(Controls!$H$4:$H$200,MATCH('Model 12'!$E69,Controls!$G$4:$G$200,0)),"-")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12'!$D69,"_pre",""),"_post",""),'Vendor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12'!$D69,'Vendor Level Info'!$M$4:$M$300,0)),"-")</f>
        <v>-</v>
      </c>
    </row>
    <row r="70" spans="2:25" x14ac:dyDescent="0.35">
      <c r="B70" s="341" t="str">
        <f>IFERROR(INDEX(Controls!$L$4:$L$100,MATCH('Model 12'!$D70,Controls!$J$4:$J$100,0)),"-")</f>
        <v>-</v>
      </c>
      <c r="C70" s="365" t="str">
        <f>IFERROR(INDEX(Controls!$F$4:$F265,MATCH('Model 12'!$E70,Controls!$G$4:$G$200,0)),"-")</f>
        <v>-</v>
      </c>
      <c r="D70" s="342" t="str">
        <f>IFERROR(INDEX(Controls!$H$4:$H$200,MATCH('Model 12'!$E70,Controls!$G$4:$G$200,0)),"-")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12'!$D70,"_pre",""),"_post",""),'Vendor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12'!$D70,'Vendor Level Info'!$M$4:$M$300,0)),"-")</f>
        <v>-</v>
      </c>
    </row>
    <row r="71" spans="2:25" x14ac:dyDescent="0.35">
      <c r="B71" s="341" t="str">
        <f>IFERROR(INDEX(Controls!$L$4:$L$100,MATCH('Model 12'!$D71,Controls!$J$4:$J$100,0)),"-")</f>
        <v>-</v>
      </c>
      <c r="C71" s="365" t="str">
        <f>IFERROR(INDEX(Controls!$F$4:$F266,MATCH('Model 12'!$E71,Controls!$G$4:$G$200,0)),"-")</f>
        <v>-</v>
      </c>
      <c r="D71" s="342" t="str">
        <f>IFERROR(INDEX(Controls!$H$4:$H$200,MATCH('Model 12'!$E71,Controls!$G$4:$G$200,0)),"-")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12'!$D71,"_pre",""),"_post",""),'Vendor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12'!$D71,'Vendor Level Info'!$M$4:$M$300,0)),"-")</f>
        <v>-</v>
      </c>
    </row>
    <row r="72" spans="2:25" ht="15" thickBot="1" x14ac:dyDescent="0.4">
      <c r="B72" s="343" t="str">
        <f>IFERROR(INDEX(Controls!$L$4:$L$100,MATCH('Model 12'!$D72,Controls!$J$4:$J$100,0)),"-")</f>
        <v>-</v>
      </c>
      <c r="C72" s="366" t="str">
        <f>IFERROR(INDEX(Controls!$F$4:$F267,MATCH('Model 12'!$E72,Controls!$G$4:$G$200,0)),"-")</f>
        <v>-</v>
      </c>
      <c r="D72" s="344" t="str">
        <f>IFERROR(INDEX(Controls!$H$4:$H$200,MATCH('Model 12'!$E72,Controls!$G$4:$G$200,0)),"-")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12'!$D72,"_pre",""),"_post",""),'Vendor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12'!$D72,'Vendor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0E9499-5B82-4400-A64B-33D340E6B6C9}">
          <x14:formula1>
            <xm:f>Controls!$U$3:$U$100</xm:f>
          </x14:formula1>
          <xm:sqref>E2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BB5F-8BEE-415A-B4D3-715D26DDDC24}">
  <sheetPr codeName="Sheet26"/>
  <dimension ref="A1:S156"/>
  <sheetViews>
    <sheetView topLeftCell="I1" workbookViewId="0">
      <selection activeCell="I1" sqref="I1:Q1"/>
    </sheetView>
  </sheetViews>
  <sheetFormatPr defaultRowHeight="14.5" x14ac:dyDescent="0.35"/>
  <cols>
    <col min="1" max="1" width="12.54296875" bestFit="1" customWidth="1"/>
    <col min="2" max="3" width="9" bestFit="1" customWidth="1"/>
    <col min="4" max="4" width="12.26953125" bestFit="1" customWidth="1"/>
    <col min="5" max="5" width="8" bestFit="1" customWidth="1"/>
    <col min="6" max="6" width="9.54296875" bestFit="1" customWidth="1"/>
    <col min="7" max="8" width="11.81640625" bestFit="1" customWidth="1"/>
    <col min="9" max="9" width="15.81640625" bestFit="1" customWidth="1"/>
    <col min="10" max="10" width="12.54296875" bestFit="1" customWidth="1"/>
    <col min="11" max="11" width="17.453125" bestFit="1" customWidth="1"/>
    <col min="12" max="12" width="14.453125" bestFit="1" customWidth="1"/>
    <col min="13" max="13" width="13.6328125" bestFit="1" customWidth="1"/>
    <col min="14" max="14" width="12.81640625" bestFit="1" customWidth="1"/>
    <col min="15" max="15" width="21.81640625" bestFit="1" customWidth="1"/>
    <col min="16" max="17" width="13.36328125" bestFit="1" customWidth="1"/>
    <col min="18" max="18" width="16.1796875" bestFit="1" customWidth="1"/>
    <col min="19" max="19" width="14.26953125" bestFit="1" customWidth="1"/>
    <col min="20" max="20" width="12.453125" bestFit="1" customWidth="1"/>
    <col min="21" max="23" width="11.81640625" bestFit="1" customWidth="1"/>
    <col min="24" max="25" width="12.453125" bestFit="1" customWidth="1"/>
    <col min="26" max="26" width="11.81640625" bestFit="1" customWidth="1"/>
    <col min="27" max="35" width="12.453125" bestFit="1" customWidth="1"/>
    <col min="36" max="36" width="12.26953125" bestFit="1" customWidth="1"/>
    <col min="37" max="44" width="12.453125" bestFit="1" customWidth="1"/>
    <col min="45" max="45" width="12.26953125" bestFit="1" customWidth="1"/>
  </cols>
  <sheetData>
    <row r="1" spans="1:19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179</v>
      </c>
      <c r="J1" t="s">
        <v>276</v>
      </c>
      <c r="K1" t="s">
        <v>265</v>
      </c>
      <c r="L1" t="s">
        <v>20</v>
      </c>
      <c r="M1" t="s">
        <v>458</v>
      </c>
      <c r="N1" t="s">
        <v>18</v>
      </c>
      <c r="O1" t="s">
        <v>459</v>
      </c>
      <c r="P1" t="s">
        <v>366</v>
      </c>
      <c r="Q1" t="s">
        <v>111</v>
      </c>
      <c r="R1" t="s">
        <v>8</v>
      </c>
      <c r="S1" t="s">
        <v>28</v>
      </c>
    </row>
    <row r="2" spans="1:19" x14ac:dyDescent="0.35">
      <c r="A2" t="str">
        <f>C2&amp;E2</f>
        <v>PARMS.</v>
      </c>
      <c r="B2" t="s">
        <v>375</v>
      </c>
      <c r="C2" t="s">
        <v>376</v>
      </c>
      <c r="D2" t="s">
        <v>28</v>
      </c>
      <c r="E2" t="s">
        <v>445</v>
      </c>
      <c r="F2" t="s">
        <v>445</v>
      </c>
      <c r="G2">
        <v>15.657400000000001</v>
      </c>
      <c r="H2">
        <v>-0.84157000000000004</v>
      </c>
      <c r="I2">
        <v>0.13028000000000001</v>
      </c>
      <c r="J2">
        <v>6.0400000000000002E-3</v>
      </c>
      <c r="K2">
        <v>-4.0000000000000003E-5</v>
      </c>
      <c r="L2">
        <v>0.17585999999999999</v>
      </c>
      <c r="M2">
        <v>2.5690000000000001E-2</v>
      </c>
      <c r="N2">
        <v>0.90720000000000001</v>
      </c>
      <c r="O2">
        <v>0.18862999999999999</v>
      </c>
      <c r="P2">
        <v>1.15E-2</v>
      </c>
      <c r="Q2">
        <v>5.1650000000000001E-2</v>
      </c>
      <c r="R2">
        <v>0.11468</v>
      </c>
      <c r="S2">
        <v>-1</v>
      </c>
    </row>
    <row r="3" spans="1:19" x14ac:dyDescent="0.35">
      <c r="A3" t="str">
        <f t="shared" ref="A3:A66" si="0">C3&amp;E3</f>
        <v>SEB.</v>
      </c>
      <c r="B3" t="s">
        <v>375</v>
      </c>
      <c r="C3" t="s">
        <v>377</v>
      </c>
      <c r="D3" t="s">
        <v>28</v>
      </c>
      <c r="E3" t="s">
        <v>445</v>
      </c>
      <c r="F3" t="s">
        <v>445</v>
      </c>
      <c r="G3">
        <v>15.657400000000001</v>
      </c>
      <c r="H3">
        <v>0.83260999999999996</v>
      </c>
      <c r="I3">
        <v>1.54E-2</v>
      </c>
      <c r="J3">
        <v>5.1500000000000001E-3</v>
      </c>
      <c r="K3">
        <v>1.0000000000000001E-5</v>
      </c>
      <c r="L3">
        <v>7.331E-2</v>
      </c>
      <c r="M3">
        <v>3.7599999999999999E-3</v>
      </c>
      <c r="N3">
        <v>5.7000000000000002E-3</v>
      </c>
      <c r="O3">
        <v>0.14630000000000001</v>
      </c>
      <c r="P3">
        <v>1.57E-3</v>
      </c>
      <c r="Q3">
        <v>4.3299999999999996E-3</v>
      </c>
      <c r="R3">
        <v>4.147E-2</v>
      </c>
      <c r="S3">
        <v>-1</v>
      </c>
    </row>
    <row r="4" spans="1:19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F4" t="s">
        <v>445</v>
      </c>
      <c r="G4" t="s">
        <v>445</v>
      </c>
      <c r="H4" t="s">
        <v>445</v>
      </c>
      <c r="I4">
        <v>5.34152</v>
      </c>
      <c r="J4">
        <v>8.4842099999999991</v>
      </c>
      <c r="K4">
        <v>3.1354500000000001</v>
      </c>
      <c r="L4">
        <v>1.63079</v>
      </c>
      <c r="M4">
        <v>5.0212899999999996</v>
      </c>
      <c r="N4">
        <v>13.1198</v>
      </c>
      <c r="O4">
        <v>4.4564899999999996</v>
      </c>
      <c r="P4">
        <v>5.1584199999999996</v>
      </c>
      <c r="Q4">
        <v>2.3480099999999999</v>
      </c>
      <c r="R4">
        <v>1.3046599999999999</v>
      </c>
      <c r="S4">
        <v>-1</v>
      </c>
    </row>
    <row r="5" spans="1:19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F5" t="s">
        <v>445</v>
      </c>
      <c r="G5">
        <v>15.657400000000001</v>
      </c>
      <c r="H5">
        <v>-0.84157000000000004</v>
      </c>
      <c r="I5">
        <v>0.13028000000000001</v>
      </c>
      <c r="J5">
        <v>6.0400000000000002E-3</v>
      </c>
      <c r="K5">
        <v>-4.0000000000000003E-5</v>
      </c>
      <c r="L5">
        <v>0.17585999999999999</v>
      </c>
      <c r="M5">
        <v>2.5690000000000001E-2</v>
      </c>
      <c r="N5">
        <v>0.90720000000000001</v>
      </c>
      <c r="O5">
        <v>0.18862999999999999</v>
      </c>
      <c r="P5">
        <v>1.15E-2</v>
      </c>
      <c r="Q5">
        <v>5.1650000000000001E-2</v>
      </c>
      <c r="R5">
        <v>0.11468</v>
      </c>
      <c r="S5">
        <v>-1</v>
      </c>
    </row>
    <row r="6" spans="1:19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F6" t="s">
        <v>445</v>
      </c>
      <c r="G6">
        <v>15.657400000000001</v>
      </c>
      <c r="H6">
        <v>0.83260999999999996</v>
      </c>
      <c r="I6">
        <v>1.54E-2</v>
      </c>
      <c r="J6">
        <v>5.1500000000000001E-3</v>
      </c>
      <c r="K6">
        <v>1.0000000000000001E-5</v>
      </c>
      <c r="L6">
        <v>7.331E-2</v>
      </c>
      <c r="M6">
        <v>3.7599999999999999E-3</v>
      </c>
      <c r="N6">
        <v>5.7000000000000002E-3</v>
      </c>
      <c r="O6">
        <v>0.14630000000000001</v>
      </c>
      <c r="P6">
        <v>1.57E-3</v>
      </c>
      <c r="Q6">
        <v>4.3299999999999996E-3</v>
      </c>
      <c r="R6">
        <v>4.147E-2</v>
      </c>
      <c r="S6">
        <v>-1</v>
      </c>
    </row>
    <row r="7" spans="1:19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F7" t="s">
        <v>445</v>
      </c>
      <c r="G7" t="s">
        <v>445</v>
      </c>
      <c r="H7" t="s">
        <v>445</v>
      </c>
      <c r="I7">
        <v>4.5731799999999998</v>
      </c>
      <c r="J7">
        <v>6.9123799999999997</v>
      </c>
      <c r="K7">
        <v>2.8905500000000002</v>
      </c>
      <c r="L7">
        <v>1.57</v>
      </c>
      <c r="M7">
        <v>4.4173499999999999</v>
      </c>
      <c r="N7">
        <v>9.7467000000000006</v>
      </c>
      <c r="O7">
        <v>3.9730099999999999</v>
      </c>
      <c r="P7">
        <v>4.53329</v>
      </c>
      <c r="Q7">
        <v>2.19719</v>
      </c>
      <c r="R7">
        <v>1.25745</v>
      </c>
      <c r="S7">
        <v>-1</v>
      </c>
    </row>
    <row r="8" spans="1:19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F8" t="s">
        <v>445</v>
      </c>
      <c r="G8">
        <v>16.1663</v>
      </c>
      <c r="H8">
        <v>-1.6273299999999999</v>
      </c>
      <c r="I8">
        <v>0.24454999999999999</v>
      </c>
      <c r="J8">
        <v>3.7940000000000002E-2</v>
      </c>
      <c r="K8">
        <v>-3.0000000000000001E-5</v>
      </c>
      <c r="L8">
        <v>0.30997000000000002</v>
      </c>
      <c r="M8">
        <v>4.2410000000000003E-2</v>
      </c>
      <c r="N8">
        <v>0.80700000000000005</v>
      </c>
      <c r="O8">
        <v>0.52968999999999999</v>
      </c>
      <c r="P8">
        <v>1.8450000000000001E-2</v>
      </c>
      <c r="Q8">
        <v>6.3710000000000003E-2</v>
      </c>
      <c r="R8">
        <v>0.12018</v>
      </c>
      <c r="S8">
        <v>-1</v>
      </c>
    </row>
    <row r="9" spans="1:19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F9" t="s">
        <v>445</v>
      </c>
      <c r="G9">
        <v>16.1663</v>
      </c>
      <c r="H9">
        <v>0.82820000000000005</v>
      </c>
      <c r="I9">
        <v>1.4710000000000001E-2</v>
      </c>
      <c r="J9">
        <v>4.7999999999999996E-3</v>
      </c>
      <c r="K9">
        <v>1.0000000000000001E-5</v>
      </c>
      <c r="L9">
        <v>7.4270000000000003E-2</v>
      </c>
      <c r="M9">
        <v>3.64E-3</v>
      </c>
      <c r="N9">
        <v>5.1000000000000004E-3</v>
      </c>
      <c r="O9">
        <v>0.14263000000000001</v>
      </c>
      <c r="P9">
        <v>1.5200000000000001E-3</v>
      </c>
      <c r="Q9">
        <v>4.3200000000000001E-3</v>
      </c>
      <c r="R9">
        <v>4.2040000000000001E-2</v>
      </c>
      <c r="S9">
        <v>-1</v>
      </c>
    </row>
    <row r="10" spans="1:19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F10" t="s">
        <v>445</v>
      </c>
      <c r="G10" t="s">
        <v>445</v>
      </c>
      <c r="H10" t="s">
        <v>445</v>
      </c>
      <c r="I10">
        <v>3.9952000000000001</v>
      </c>
      <c r="J10">
        <v>5.7630800000000004</v>
      </c>
      <c r="K10">
        <v>2.6775899999999999</v>
      </c>
      <c r="L10">
        <v>1.51383</v>
      </c>
      <c r="M10">
        <v>3.93092</v>
      </c>
      <c r="N10">
        <v>7.5385999999999997</v>
      </c>
      <c r="O10">
        <v>3.57544</v>
      </c>
      <c r="P10">
        <v>4.0260400000000001</v>
      </c>
      <c r="Q10">
        <v>2.0638399999999999</v>
      </c>
      <c r="R10">
        <v>1.2138899999999999</v>
      </c>
      <c r="S10">
        <v>-1</v>
      </c>
    </row>
    <row r="11" spans="1:19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F11" t="s">
        <v>445</v>
      </c>
      <c r="G11">
        <v>17.1845</v>
      </c>
      <c r="H11">
        <v>-2.3203200000000002</v>
      </c>
      <c r="I11">
        <v>0.32745000000000002</v>
      </c>
      <c r="J11">
        <v>6.0819999999999999E-2</v>
      </c>
      <c r="K11">
        <v>-3.0000000000000001E-5</v>
      </c>
      <c r="L11">
        <v>0.41821999999999998</v>
      </c>
      <c r="M11">
        <v>5.5030000000000003E-2</v>
      </c>
      <c r="N11">
        <v>0.73099999999999998</v>
      </c>
      <c r="O11">
        <v>0.81472</v>
      </c>
      <c r="P11">
        <v>2.3730000000000001E-2</v>
      </c>
      <c r="Q11">
        <v>7.3590000000000003E-2</v>
      </c>
      <c r="R11">
        <v>0.12214999999999999</v>
      </c>
      <c r="S11">
        <v>-1</v>
      </c>
    </row>
    <row r="12" spans="1:19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F12" t="s">
        <v>445</v>
      </c>
      <c r="G12">
        <v>17.1845</v>
      </c>
      <c r="H12">
        <v>0.85141999999999995</v>
      </c>
      <c r="I12">
        <v>1.4619999999999999E-2</v>
      </c>
      <c r="J12">
        <v>4.6600000000000001E-3</v>
      </c>
      <c r="K12">
        <v>1.0000000000000001E-5</v>
      </c>
      <c r="L12">
        <v>7.7520000000000006E-2</v>
      </c>
      <c r="M12">
        <v>3.65E-3</v>
      </c>
      <c r="N12">
        <v>4.7999999999999996E-3</v>
      </c>
      <c r="O12">
        <v>0.14382</v>
      </c>
      <c r="P12">
        <v>1.5299999999999999E-3</v>
      </c>
      <c r="Q12">
        <v>4.45E-3</v>
      </c>
      <c r="R12">
        <v>4.3909999999999998E-2</v>
      </c>
      <c r="S12">
        <v>-1</v>
      </c>
    </row>
    <row r="13" spans="1:19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F13" t="s">
        <v>445</v>
      </c>
      <c r="G13" t="s">
        <v>445</v>
      </c>
      <c r="H13" t="s">
        <v>445</v>
      </c>
      <c r="I13">
        <v>3.54209</v>
      </c>
      <c r="J13">
        <v>4.8918400000000002</v>
      </c>
      <c r="K13">
        <v>2.4904600000000001</v>
      </c>
      <c r="L13">
        <v>1.46147</v>
      </c>
      <c r="M13">
        <v>3.52996</v>
      </c>
      <c r="N13">
        <v>6.0133000000000001</v>
      </c>
      <c r="O13">
        <v>3.24255</v>
      </c>
      <c r="P13">
        <v>3.6061999999999999</v>
      </c>
      <c r="Q13">
        <v>1.94482</v>
      </c>
      <c r="R13">
        <v>1.1734599999999999</v>
      </c>
      <c r="S13">
        <v>-1</v>
      </c>
    </row>
    <row r="14" spans="1:19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F14" t="s">
        <v>445</v>
      </c>
      <c r="G14">
        <v>18.309999999999999</v>
      </c>
      <c r="H14">
        <v>-2.9318499999999998</v>
      </c>
      <c r="I14">
        <v>0.38952999999999999</v>
      </c>
      <c r="J14">
        <v>7.7840000000000006E-2</v>
      </c>
      <c r="K14">
        <v>-3.0000000000000001E-5</v>
      </c>
      <c r="L14">
        <v>0.50883</v>
      </c>
      <c r="M14">
        <v>6.4879999999999993E-2</v>
      </c>
      <c r="N14">
        <v>0.67130000000000001</v>
      </c>
      <c r="O14">
        <v>1.0583</v>
      </c>
      <c r="P14">
        <v>2.7859999999999999E-2</v>
      </c>
      <c r="Q14">
        <v>8.1909999999999997E-2</v>
      </c>
      <c r="R14">
        <v>0.12179</v>
      </c>
      <c r="S14">
        <v>-1</v>
      </c>
    </row>
    <row r="15" spans="1:19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F15" t="s">
        <v>445</v>
      </c>
      <c r="G15">
        <v>18.309999999999999</v>
      </c>
      <c r="H15">
        <v>0.88012000000000001</v>
      </c>
      <c r="I15">
        <v>1.4670000000000001E-2</v>
      </c>
      <c r="J15">
        <v>4.5700000000000003E-3</v>
      </c>
      <c r="K15">
        <v>1.0000000000000001E-5</v>
      </c>
      <c r="L15">
        <v>8.1159999999999996E-2</v>
      </c>
      <c r="M15">
        <v>3.6800000000000001E-3</v>
      </c>
      <c r="N15">
        <v>4.4999999999999997E-3</v>
      </c>
      <c r="O15">
        <v>0.14593999999999999</v>
      </c>
      <c r="P15">
        <v>1.5399999999999999E-3</v>
      </c>
      <c r="Q15">
        <v>4.6100000000000004E-3</v>
      </c>
      <c r="R15">
        <v>4.5999999999999999E-2</v>
      </c>
      <c r="S15">
        <v>-1</v>
      </c>
    </row>
    <row r="16" spans="1:19" s="417" customFormat="1" x14ac:dyDescent="0.35">
      <c r="A16" s="417" t="str">
        <f t="shared" si="0"/>
        <v>RIDGEVIF0.04</v>
      </c>
      <c r="B16" s="417" t="s">
        <v>375</v>
      </c>
      <c r="C16" s="417" t="s">
        <v>378</v>
      </c>
      <c r="D16" s="417" t="s">
        <v>28</v>
      </c>
      <c r="E16" s="417">
        <v>0.04</v>
      </c>
      <c r="F16" s="417" t="s">
        <v>445</v>
      </c>
      <c r="G16" s="417" t="s">
        <v>445</v>
      </c>
      <c r="H16" s="417" t="s">
        <v>445</v>
      </c>
      <c r="I16" s="417">
        <v>3.1759499999999998</v>
      </c>
      <c r="J16" s="417">
        <v>4.2127800000000004</v>
      </c>
      <c r="K16" s="417">
        <v>2.3246199999999999</v>
      </c>
      <c r="L16" s="417">
        <v>1.4123699999999999</v>
      </c>
      <c r="M16" s="417">
        <v>3.1935899999999999</v>
      </c>
      <c r="N16" s="417">
        <v>4.9146999999999998</v>
      </c>
      <c r="O16" s="417">
        <v>2.9596499999999999</v>
      </c>
      <c r="P16" s="417">
        <v>3.25339</v>
      </c>
      <c r="Q16" s="417">
        <v>1.83779</v>
      </c>
      <c r="R16" s="417">
        <v>1.13575</v>
      </c>
      <c r="S16" s="417">
        <v>-1</v>
      </c>
    </row>
    <row r="17" spans="1:19" s="417" customFormat="1" x14ac:dyDescent="0.35">
      <c r="A17" s="417" t="str">
        <f t="shared" si="0"/>
        <v>RIDGE0.04</v>
      </c>
      <c r="B17" s="417" t="s">
        <v>375</v>
      </c>
      <c r="C17" s="417" t="s">
        <v>379</v>
      </c>
      <c r="D17" s="417" t="s">
        <v>28</v>
      </c>
      <c r="E17" s="417">
        <v>0.04</v>
      </c>
      <c r="F17" s="417" t="s">
        <v>445</v>
      </c>
      <c r="G17" s="417">
        <v>19.3963</v>
      </c>
      <c r="H17" s="417">
        <v>-3.4726699999999999</v>
      </c>
      <c r="I17" s="417">
        <v>0.43713999999999997</v>
      </c>
      <c r="J17" s="417">
        <v>9.0870000000000006E-2</v>
      </c>
      <c r="K17" s="417">
        <v>-2.0000000000000002E-5</v>
      </c>
      <c r="L17" s="417">
        <v>0.58675999999999995</v>
      </c>
      <c r="M17" s="417">
        <v>7.2760000000000005E-2</v>
      </c>
      <c r="N17" s="417">
        <v>0.62309999999999999</v>
      </c>
      <c r="O17" s="417">
        <v>1.27003</v>
      </c>
      <c r="P17" s="417">
        <v>3.1179999999999999E-2</v>
      </c>
      <c r="Q17" s="417">
        <v>8.9029999999999998E-2</v>
      </c>
      <c r="R17" s="417">
        <v>0.11983000000000001</v>
      </c>
      <c r="S17" s="417">
        <v>-1</v>
      </c>
    </row>
    <row r="18" spans="1:19" s="417" customFormat="1" x14ac:dyDescent="0.35">
      <c r="A18" s="417" t="str">
        <f t="shared" si="0"/>
        <v>RIDGESEB0.04</v>
      </c>
      <c r="B18" s="417" t="s">
        <v>375</v>
      </c>
      <c r="C18" s="417" t="s">
        <v>380</v>
      </c>
      <c r="D18" s="417" t="s">
        <v>28</v>
      </c>
      <c r="E18" s="417">
        <v>0.04</v>
      </c>
      <c r="F18" s="417" t="s">
        <v>445</v>
      </c>
      <c r="G18" s="417">
        <v>19.3963</v>
      </c>
      <c r="H18" s="417">
        <v>0.90686999999999995</v>
      </c>
      <c r="I18" s="417">
        <v>1.4710000000000001E-2</v>
      </c>
      <c r="J18" s="417">
        <v>4.4900000000000001E-3</v>
      </c>
      <c r="K18" s="417">
        <v>1.0000000000000001E-5</v>
      </c>
      <c r="L18" s="417">
        <v>8.4519999999999998E-2</v>
      </c>
      <c r="M18" s="417">
        <v>3.7100000000000002E-3</v>
      </c>
      <c r="N18" s="417">
        <v>4.4000000000000003E-3</v>
      </c>
      <c r="O18" s="417">
        <v>0.1477</v>
      </c>
      <c r="P18" s="417">
        <v>1.5499999999999999E-3</v>
      </c>
      <c r="Q18" s="417">
        <v>4.7400000000000003E-3</v>
      </c>
      <c r="R18" s="417">
        <v>4.7940000000000003E-2</v>
      </c>
      <c r="S18" s="417">
        <v>-1</v>
      </c>
    </row>
    <row r="19" spans="1:19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F19" t="s">
        <v>445</v>
      </c>
      <c r="G19" t="s">
        <v>445</v>
      </c>
      <c r="H19" t="s">
        <v>445</v>
      </c>
      <c r="I19">
        <v>2.87317</v>
      </c>
      <c r="J19">
        <v>3.6716299999999999</v>
      </c>
      <c r="K19">
        <v>2.1766399999999999</v>
      </c>
      <c r="L19">
        <v>1.3661300000000001</v>
      </c>
      <c r="M19">
        <v>2.9074499999999999</v>
      </c>
      <c r="N19">
        <v>4.0967000000000002</v>
      </c>
      <c r="O19">
        <v>2.7162899999999999</v>
      </c>
      <c r="P19">
        <v>2.9532600000000002</v>
      </c>
      <c r="Q19">
        <v>1.74095</v>
      </c>
      <c r="R19">
        <v>1.1004499999999999</v>
      </c>
      <c r="S19">
        <v>-1</v>
      </c>
    </row>
    <row r="20" spans="1:19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F20" t="s">
        <v>445</v>
      </c>
      <c r="G20">
        <v>20.397400000000001</v>
      </c>
      <c r="H20">
        <v>-3.9521700000000002</v>
      </c>
      <c r="I20">
        <v>0.47432999999999997</v>
      </c>
      <c r="J20">
        <v>0.10105</v>
      </c>
      <c r="K20">
        <v>-2.0000000000000002E-5</v>
      </c>
      <c r="L20">
        <v>0.65522000000000002</v>
      </c>
      <c r="M20">
        <v>7.9200000000000007E-2</v>
      </c>
      <c r="N20">
        <v>0.58330000000000004</v>
      </c>
      <c r="O20">
        <v>1.4565300000000001</v>
      </c>
      <c r="P20">
        <v>3.39E-2</v>
      </c>
      <c r="Q20">
        <v>9.5210000000000003E-2</v>
      </c>
      <c r="R20">
        <v>0.11676</v>
      </c>
      <c r="S20">
        <v>-1</v>
      </c>
    </row>
    <row r="21" spans="1:19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F21" t="s">
        <v>445</v>
      </c>
      <c r="G21">
        <v>20.397400000000001</v>
      </c>
      <c r="H21">
        <v>0.92964999999999998</v>
      </c>
      <c r="I21">
        <v>1.472E-2</v>
      </c>
      <c r="J21">
        <v>4.4099999999999999E-3</v>
      </c>
      <c r="K21">
        <v>1.0000000000000001E-5</v>
      </c>
      <c r="L21">
        <v>8.7410000000000002E-2</v>
      </c>
      <c r="M21">
        <v>3.7200000000000002E-3</v>
      </c>
      <c r="N21">
        <v>4.1999999999999997E-3</v>
      </c>
      <c r="O21">
        <v>0.14879999999999999</v>
      </c>
      <c r="P21">
        <v>1.5499999999999999E-3</v>
      </c>
      <c r="Q21">
        <v>4.8500000000000001E-3</v>
      </c>
      <c r="R21">
        <v>4.9619999999999997E-2</v>
      </c>
      <c r="S21">
        <v>-1</v>
      </c>
    </row>
    <row r="22" spans="1:19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0.06</v>
      </c>
      <c r="F22" t="s">
        <v>445</v>
      </c>
      <c r="G22" t="s">
        <v>445</v>
      </c>
      <c r="H22" t="s">
        <v>445</v>
      </c>
      <c r="I22">
        <v>2.6182300000000001</v>
      </c>
      <c r="J22">
        <v>3.23245</v>
      </c>
      <c r="K22">
        <v>2.0437799999999999</v>
      </c>
      <c r="L22">
        <v>1.3224499999999999</v>
      </c>
      <c r="M22">
        <v>2.6612499999999999</v>
      </c>
      <c r="N22">
        <v>3.4708999999999999</v>
      </c>
      <c r="O22">
        <v>2.5047799999999998</v>
      </c>
      <c r="P22">
        <v>2.6953100000000001</v>
      </c>
      <c r="Q22">
        <v>1.6528700000000001</v>
      </c>
      <c r="R22">
        <v>1.0672999999999999</v>
      </c>
      <c r="S22">
        <v>-1</v>
      </c>
    </row>
    <row r="23" spans="1:19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0.06</v>
      </c>
      <c r="F23" t="s">
        <v>445</v>
      </c>
      <c r="G23">
        <v>21.305099999999999</v>
      </c>
      <c r="H23">
        <v>-4.3783599999999998</v>
      </c>
      <c r="I23">
        <v>0.50380000000000003</v>
      </c>
      <c r="J23">
        <v>0.10917</v>
      </c>
      <c r="K23">
        <v>-1.0000000000000001E-5</v>
      </c>
      <c r="L23">
        <v>0.71633999999999998</v>
      </c>
      <c r="M23">
        <v>8.455E-2</v>
      </c>
      <c r="N23">
        <v>0.54979999999999996</v>
      </c>
      <c r="O23">
        <v>1.6225799999999999</v>
      </c>
      <c r="P23">
        <v>3.6170000000000001E-2</v>
      </c>
      <c r="Q23">
        <v>0.10065</v>
      </c>
      <c r="R23">
        <v>0.11291</v>
      </c>
      <c r="S23">
        <v>-1</v>
      </c>
    </row>
    <row r="24" spans="1:19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0.06</v>
      </c>
      <c r="F24" t="s">
        <v>445</v>
      </c>
      <c r="G24">
        <v>21.305099999999999</v>
      </c>
      <c r="H24">
        <v>0.94833000000000001</v>
      </c>
      <c r="I24">
        <v>1.4670000000000001E-2</v>
      </c>
      <c r="J24">
        <v>4.3200000000000001E-3</v>
      </c>
      <c r="K24">
        <v>1.0000000000000001E-5</v>
      </c>
      <c r="L24">
        <v>8.9829999999999993E-2</v>
      </c>
      <c r="M24">
        <v>3.7200000000000002E-3</v>
      </c>
      <c r="N24">
        <v>4.0000000000000001E-3</v>
      </c>
      <c r="O24">
        <v>0.14924999999999999</v>
      </c>
      <c r="P24">
        <v>1.5499999999999999E-3</v>
      </c>
      <c r="Q24">
        <v>4.9399999999999999E-3</v>
      </c>
      <c r="R24">
        <v>5.1040000000000002E-2</v>
      </c>
      <c r="S24">
        <v>-1</v>
      </c>
    </row>
    <row r="25" spans="1:19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F25" t="s">
        <v>445</v>
      </c>
      <c r="G25" t="s">
        <v>445</v>
      </c>
      <c r="H25" t="s">
        <v>445</v>
      </c>
      <c r="I25">
        <v>2.4004099999999999</v>
      </c>
      <c r="J25">
        <v>2.87053</v>
      </c>
      <c r="K25">
        <v>1.9238900000000001</v>
      </c>
      <c r="L25">
        <v>1.2810900000000001</v>
      </c>
      <c r="M25">
        <v>2.4473699999999998</v>
      </c>
      <c r="N25">
        <v>2.9809999999999999</v>
      </c>
      <c r="O25">
        <v>2.3193299999999999</v>
      </c>
      <c r="P25">
        <v>2.47166</v>
      </c>
      <c r="Q25">
        <v>1.5724100000000001</v>
      </c>
      <c r="R25">
        <v>1.03606</v>
      </c>
      <c r="S25">
        <v>-1</v>
      </c>
    </row>
    <row r="26" spans="1:19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F26" t="s">
        <v>445</v>
      </c>
      <c r="G26">
        <v>22.124500000000001</v>
      </c>
      <c r="H26">
        <v>-4.7579700000000003</v>
      </c>
      <c r="I26">
        <v>0.52744000000000002</v>
      </c>
      <c r="J26">
        <v>0.11573</v>
      </c>
      <c r="K26">
        <v>-1.0000000000000001E-5</v>
      </c>
      <c r="L26">
        <v>0.77163999999999999</v>
      </c>
      <c r="M26">
        <v>8.9050000000000004E-2</v>
      </c>
      <c r="N26">
        <v>0.5212</v>
      </c>
      <c r="O26">
        <v>1.7717400000000001</v>
      </c>
      <c r="P26">
        <v>3.807E-2</v>
      </c>
      <c r="Q26">
        <v>0.10546999999999999</v>
      </c>
      <c r="R26">
        <v>0.10853</v>
      </c>
      <c r="S26">
        <v>-1</v>
      </c>
    </row>
    <row r="27" spans="1:19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F27" t="s">
        <v>445</v>
      </c>
      <c r="G27">
        <v>22.124500000000001</v>
      </c>
      <c r="H27">
        <v>0.96333000000000002</v>
      </c>
      <c r="I27">
        <v>1.4590000000000001E-2</v>
      </c>
      <c r="J27">
        <v>4.2300000000000003E-3</v>
      </c>
      <c r="K27">
        <v>1.0000000000000001E-5</v>
      </c>
      <c r="L27">
        <v>9.1819999999999999E-2</v>
      </c>
      <c r="M27">
        <v>3.7100000000000002E-3</v>
      </c>
      <c r="N27">
        <v>3.8999999999999998E-3</v>
      </c>
      <c r="O27">
        <v>0.14913999999999999</v>
      </c>
      <c r="P27">
        <v>1.5399999999999999E-3</v>
      </c>
      <c r="Q27">
        <v>5.0000000000000001E-3</v>
      </c>
      <c r="R27">
        <v>5.2220000000000003E-2</v>
      </c>
      <c r="S27">
        <v>-1</v>
      </c>
    </row>
    <row r="28" spans="1:19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F28" t="s">
        <v>445</v>
      </c>
      <c r="G28" t="s">
        <v>445</v>
      </c>
      <c r="H28" t="s">
        <v>445</v>
      </c>
      <c r="I28">
        <v>2.2120700000000002</v>
      </c>
      <c r="J28">
        <v>2.5683500000000001</v>
      </c>
      <c r="K28">
        <v>1.8151900000000001</v>
      </c>
      <c r="L28">
        <v>1.24183</v>
      </c>
      <c r="M28">
        <v>2.26003</v>
      </c>
      <c r="N28">
        <v>2.5901999999999998</v>
      </c>
      <c r="O28">
        <v>2.1554899999999999</v>
      </c>
      <c r="P28">
        <v>2.2762600000000002</v>
      </c>
      <c r="Q28">
        <v>1.49861</v>
      </c>
      <c r="R28">
        <v>1.0065599999999999</v>
      </c>
      <c r="S28">
        <v>-1</v>
      </c>
    </row>
    <row r="29" spans="1:19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F29" t="s">
        <v>445</v>
      </c>
      <c r="G29">
        <v>22.864899999999999</v>
      </c>
      <c r="H29">
        <v>-5.09666</v>
      </c>
      <c r="I29">
        <v>0.54657</v>
      </c>
      <c r="J29">
        <v>0.12111</v>
      </c>
      <c r="K29">
        <v>0</v>
      </c>
      <c r="L29">
        <v>0.82218999999999998</v>
      </c>
      <c r="M29">
        <v>9.2880000000000004E-2</v>
      </c>
      <c r="N29">
        <v>0.4965</v>
      </c>
      <c r="O29">
        <v>1.9067000000000001</v>
      </c>
      <c r="P29">
        <v>3.9699999999999999E-2</v>
      </c>
      <c r="Q29">
        <v>0.10978</v>
      </c>
      <c r="R29">
        <v>0.10378</v>
      </c>
      <c r="S29">
        <v>-1</v>
      </c>
    </row>
    <row r="30" spans="1:19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F30" t="s">
        <v>445</v>
      </c>
      <c r="G30">
        <v>22.864899999999999</v>
      </c>
      <c r="H30">
        <v>0.97524</v>
      </c>
      <c r="I30">
        <v>1.447E-2</v>
      </c>
      <c r="J30">
        <v>4.1399999999999996E-3</v>
      </c>
      <c r="K30">
        <v>1.0000000000000001E-5</v>
      </c>
      <c r="L30">
        <v>9.3420000000000003E-2</v>
      </c>
      <c r="M30">
        <v>3.6800000000000001E-3</v>
      </c>
      <c r="N30">
        <v>3.7000000000000002E-3</v>
      </c>
      <c r="O30">
        <v>0.14859</v>
      </c>
      <c r="P30">
        <v>1.5299999999999999E-3</v>
      </c>
      <c r="Q30">
        <v>5.0499999999999998E-3</v>
      </c>
      <c r="R30">
        <v>5.3199999999999997E-2</v>
      </c>
      <c r="S30">
        <v>-1</v>
      </c>
    </row>
    <row r="31" spans="1:19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F31" t="s">
        <v>445</v>
      </c>
      <c r="G31" t="s">
        <v>445</v>
      </c>
      <c r="H31" t="s">
        <v>445</v>
      </c>
      <c r="I31">
        <v>2.04759</v>
      </c>
      <c r="J31">
        <v>2.31318</v>
      </c>
      <c r="K31">
        <v>1.7162500000000001</v>
      </c>
      <c r="L31">
        <v>1.20451</v>
      </c>
      <c r="M31">
        <v>2.0947800000000001</v>
      </c>
      <c r="N31">
        <v>2.2732999999999999</v>
      </c>
      <c r="O31">
        <v>2.0097900000000002</v>
      </c>
      <c r="P31">
        <v>2.1043799999999999</v>
      </c>
      <c r="Q31">
        <v>1.4306700000000001</v>
      </c>
      <c r="R31">
        <v>0.97863</v>
      </c>
      <c r="S31">
        <v>-1</v>
      </c>
    </row>
    <row r="32" spans="1:19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F32" t="s">
        <v>445</v>
      </c>
      <c r="G32">
        <v>23.536300000000001</v>
      </c>
      <c r="H32">
        <v>-5.3992399999999998</v>
      </c>
      <c r="I32">
        <v>0.56215999999999999</v>
      </c>
      <c r="J32">
        <v>0.12556</v>
      </c>
      <c r="K32">
        <v>0</v>
      </c>
      <c r="L32">
        <v>0.86880999999999997</v>
      </c>
      <c r="M32">
        <v>9.6170000000000005E-2</v>
      </c>
      <c r="N32">
        <v>0.47489999999999999</v>
      </c>
      <c r="O32">
        <v>2.0295999999999998</v>
      </c>
      <c r="P32">
        <v>4.1090000000000002E-2</v>
      </c>
      <c r="Q32">
        <v>0.11365</v>
      </c>
      <c r="R32">
        <v>9.8780000000000007E-2</v>
      </c>
      <c r="S32">
        <v>-1</v>
      </c>
    </row>
    <row r="33" spans="1:19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F33" t="s">
        <v>445</v>
      </c>
      <c r="G33">
        <v>23.536300000000001</v>
      </c>
      <c r="H33">
        <v>0.98458999999999997</v>
      </c>
      <c r="I33">
        <v>1.4330000000000001E-2</v>
      </c>
      <c r="J33">
        <v>4.0400000000000002E-3</v>
      </c>
      <c r="K33">
        <v>1.0000000000000001E-5</v>
      </c>
      <c r="L33">
        <v>9.4710000000000003E-2</v>
      </c>
      <c r="M33">
        <v>3.65E-3</v>
      </c>
      <c r="N33">
        <v>3.5999999999999999E-3</v>
      </c>
      <c r="O33">
        <v>0.14768999999999999</v>
      </c>
      <c r="P33">
        <v>1.5100000000000001E-3</v>
      </c>
      <c r="Q33">
        <v>5.0800000000000003E-3</v>
      </c>
      <c r="R33">
        <v>5.3990000000000003E-2</v>
      </c>
      <c r="S33">
        <v>-1</v>
      </c>
    </row>
    <row r="34" spans="1:19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0.1</v>
      </c>
      <c r="F34" t="s">
        <v>445</v>
      </c>
      <c r="G34" t="s">
        <v>445</v>
      </c>
      <c r="H34" t="s">
        <v>445</v>
      </c>
      <c r="I34">
        <v>1.90273</v>
      </c>
      <c r="J34">
        <v>2.0955599999999999</v>
      </c>
      <c r="K34">
        <v>1.6258600000000001</v>
      </c>
      <c r="L34">
        <v>1.1689700000000001</v>
      </c>
      <c r="M34">
        <v>1.94808</v>
      </c>
      <c r="N34">
        <v>2.0125999999999999</v>
      </c>
      <c r="O34">
        <v>1.8794500000000001</v>
      </c>
      <c r="P34">
        <v>1.9522699999999999</v>
      </c>
      <c r="Q34">
        <v>1.3679399999999999</v>
      </c>
      <c r="R34">
        <v>0.95215000000000005</v>
      </c>
      <c r="S34">
        <v>-1</v>
      </c>
    </row>
    <row r="35" spans="1:19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0.1</v>
      </c>
      <c r="F35" t="s">
        <v>445</v>
      </c>
      <c r="G35">
        <v>24.1477</v>
      </c>
      <c r="H35">
        <v>-5.6697600000000001</v>
      </c>
      <c r="I35">
        <v>0.57493000000000005</v>
      </c>
      <c r="J35">
        <v>0.12927</v>
      </c>
      <c r="K35">
        <v>1.0000000000000001E-5</v>
      </c>
      <c r="L35">
        <v>0.91210000000000002</v>
      </c>
      <c r="M35">
        <v>9.9019999999999997E-2</v>
      </c>
      <c r="N35">
        <v>0.45590000000000003</v>
      </c>
      <c r="O35">
        <v>2.14209</v>
      </c>
      <c r="P35">
        <v>4.2299999999999997E-2</v>
      </c>
      <c r="Q35">
        <v>0.11713999999999999</v>
      </c>
      <c r="R35">
        <v>9.3630000000000005E-2</v>
      </c>
      <c r="S35">
        <v>-1</v>
      </c>
    </row>
    <row r="36" spans="1:19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0.1</v>
      </c>
      <c r="F36" t="s">
        <v>445</v>
      </c>
      <c r="G36">
        <v>24.1477</v>
      </c>
      <c r="H36">
        <v>0.99185000000000001</v>
      </c>
      <c r="I36">
        <v>1.418E-2</v>
      </c>
      <c r="J36">
        <v>3.9500000000000004E-3</v>
      </c>
      <c r="K36">
        <v>1.0000000000000001E-5</v>
      </c>
      <c r="L36">
        <v>9.5729999999999996E-2</v>
      </c>
      <c r="M36">
        <v>3.6099999999999999E-3</v>
      </c>
      <c r="N36">
        <v>3.5000000000000001E-3</v>
      </c>
      <c r="O36">
        <v>0.14652999999999999</v>
      </c>
      <c r="P36">
        <v>1.49E-3</v>
      </c>
      <c r="Q36">
        <v>5.0899999999999999E-3</v>
      </c>
      <c r="R36">
        <v>5.4640000000000001E-2</v>
      </c>
      <c r="S36">
        <v>-1</v>
      </c>
    </row>
    <row r="37" spans="1:19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0.11</v>
      </c>
      <c r="F37" t="s">
        <v>445</v>
      </c>
      <c r="G37" t="s">
        <v>445</v>
      </c>
      <c r="H37" t="s">
        <v>445</v>
      </c>
      <c r="I37">
        <v>1.7741899999999999</v>
      </c>
      <c r="J37">
        <v>1.90832</v>
      </c>
      <c r="K37">
        <v>1.5429900000000001</v>
      </c>
      <c r="L37">
        <v>1.1351</v>
      </c>
      <c r="M37">
        <v>1.8171299999999999</v>
      </c>
      <c r="N37">
        <v>1.7954000000000001</v>
      </c>
      <c r="O37">
        <v>1.7622599999999999</v>
      </c>
      <c r="P37">
        <v>1.81691</v>
      </c>
      <c r="Q37">
        <v>1.30983</v>
      </c>
      <c r="R37">
        <v>0.92698999999999998</v>
      </c>
      <c r="S37">
        <v>-1</v>
      </c>
    </row>
    <row r="38" spans="1:19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0.11</v>
      </c>
      <c r="F38" t="s">
        <v>445</v>
      </c>
      <c r="G38">
        <v>24.7072</v>
      </c>
      <c r="H38">
        <v>-5.9116900000000001</v>
      </c>
      <c r="I38">
        <v>0.58543999999999996</v>
      </c>
      <c r="J38">
        <v>0.13239000000000001</v>
      </c>
      <c r="K38">
        <v>1.0000000000000001E-5</v>
      </c>
      <c r="L38">
        <v>0.95254000000000005</v>
      </c>
      <c r="M38">
        <v>0.10151</v>
      </c>
      <c r="N38">
        <v>0.439</v>
      </c>
      <c r="O38">
        <v>2.2455500000000002</v>
      </c>
      <c r="P38">
        <v>4.335E-2</v>
      </c>
      <c r="Q38">
        <v>0.12031</v>
      </c>
      <c r="R38">
        <v>8.8400000000000006E-2</v>
      </c>
      <c r="S38">
        <v>-1</v>
      </c>
    </row>
    <row r="39" spans="1:19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0.11</v>
      </c>
      <c r="F39" t="s">
        <v>445</v>
      </c>
      <c r="G39">
        <v>24.7072</v>
      </c>
      <c r="H39">
        <v>0.99741000000000002</v>
      </c>
      <c r="I39">
        <v>1.401E-2</v>
      </c>
      <c r="J39">
        <v>3.8500000000000001E-3</v>
      </c>
      <c r="K39">
        <v>1.0000000000000001E-5</v>
      </c>
      <c r="L39">
        <v>9.6519999999999995E-2</v>
      </c>
      <c r="M39">
        <v>3.5699999999999998E-3</v>
      </c>
      <c r="N39">
        <v>3.3999999999999998E-3</v>
      </c>
      <c r="O39">
        <v>0.14516999999999999</v>
      </c>
      <c r="P39">
        <v>1.47E-3</v>
      </c>
      <c r="Q39">
        <v>5.1000000000000004E-3</v>
      </c>
      <c r="R39">
        <v>5.5160000000000001E-2</v>
      </c>
      <c r="S39">
        <v>-1</v>
      </c>
    </row>
    <row r="40" spans="1:19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0.12</v>
      </c>
      <c r="F40" t="s">
        <v>445</v>
      </c>
      <c r="G40" t="s">
        <v>445</v>
      </c>
      <c r="H40" t="s">
        <v>445</v>
      </c>
      <c r="I40">
        <v>1.65943</v>
      </c>
      <c r="J40">
        <v>1.74597</v>
      </c>
      <c r="K40">
        <v>1.46679</v>
      </c>
      <c r="L40">
        <v>1.10276</v>
      </c>
      <c r="M40">
        <v>1.6996500000000001</v>
      </c>
      <c r="N40">
        <v>1.6126</v>
      </c>
      <c r="O40">
        <v>1.6564000000000001</v>
      </c>
      <c r="P40">
        <v>1.69587</v>
      </c>
      <c r="Q40">
        <v>1.25587</v>
      </c>
      <c r="R40">
        <v>0.90305000000000002</v>
      </c>
      <c r="S40">
        <v>-1</v>
      </c>
    </row>
    <row r="41" spans="1:19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0.12</v>
      </c>
      <c r="F41" t="s">
        <v>445</v>
      </c>
      <c r="G41">
        <v>25.221599999999999</v>
      </c>
      <c r="H41">
        <v>-6.1280000000000001</v>
      </c>
      <c r="I41">
        <v>0.59411000000000003</v>
      </c>
      <c r="J41">
        <v>0.13503000000000001</v>
      </c>
      <c r="K41">
        <v>2.0000000000000002E-5</v>
      </c>
      <c r="L41">
        <v>0.99050000000000005</v>
      </c>
      <c r="M41">
        <v>0.10369</v>
      </c>
      <c r="N41">
        <v>0.42380000000000001</v>
      </c>
      <c r="O41">
        <v>2.3410799999999998</v>
      </c>
      <c r="P41">
        <v>4.4269999999999997E-2</v>
      </c>
      <c r="Q41">
        <v>0.12318999999999999</v>
      </c>
      <c r="R41">
        <v>8.3140000000000006E-2</v>
      </c>
      <c r="S41">
        <v>-1</v>
      </c>
    </row>
    <row r="42" spans="1:19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0.12</v>
      </c>
      <c r="F42" t="s">
        <v>445</v>
      </c>
      <c r="G42">
        <v>25.221599999999999</v>
      </c>
      <c r="H42">
        <v>1.0015799999999999</v>
      </c>
      <c r="I42">
        <v>1.383E-2</v>
      </c>
      <c r="J42">
        <v>3.7599999999999999E-3</v>
      </c>
      <c r="K42">
        <v>1.0000000000000001E-5</v>
      </c>
      <c r="L42">
        <v>9.7110000000000002E-2</v>
      </c>
      <c r="M42">
        <v>3.5200000000000001E-3</v>
      </c>
      <c r="N42">
        <v>3.2000000000000002E-3</v>
      </c>
      <c r="O42">
        <v>0.14368</v>
      </c>
      <c r="P42">
        <v>1.4499999999999999E-3</v>
      </c>
      <c r="Q42">
        <v>5.1000000000000004E-3</v>
      </c>
      <c r="R42">
        <v>5.5579999999999997E-2</v>
      </c>
      <c r="S42">
        <v>-1</v>
      </c>
    </row>
    <row r="43" spans="1:19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0.13</v>
      </c>
      <c r="F43" t="s">
        <v>445</v>
      </c>
      <c r="G43" t="s">
        <v>445</v>
      </c>
      <c r="H43" t="s">
        <v>445</v>
      </c>
      <c r="I43">
        <v>1.5563800000000001</v>
      </c>
      <c r="J43">
        <v>1.6042000000000001</v>
      </c>
      <c r="K43">
        <v>1.39652</v>
      </c>
      <c r="L43">
        <v>1.0718700000000001</v>
      </c>
      <c r="M43">
        <v>1.5937699999999999</v>
      </c>
      <c r="N43">
        <v>1.4571000000000001</v>
      </c>
      <c r="O43">
        <v>1.56037</v>
      </c>
      <c r="P43">
        <v>1.5871299999999999</v>
      </c>
      <c r="Q43">
        <v>1.20564</v>
      </c>
      <c r="R43">
        <v>0.88022999999999996</v>
      </c>
      <c r="S43">
        <v>-1</v>
      </c>
    </row>
    <row r="44" spans="1:19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0.13</v>
      </c>
      <c r="F44" t="s">
        <v>445</v>
      </c>
      <c r="G44">
        <v>25.6967</v>
      </c>
      <c r="H44">
        <v>-6.3212700000000002</v>
      </c>
      <c r="I44">
        <v>0.60126000000000002</v>
      </c>
      <c r="J44">
        <v>0.13728000000000001</v>
      </c>
      <c r="K44">
        <v>2.0000000000000002E-5</v>
      </c>
      <c r="L44">
        <v>1.0262899999999999</v>
      </c>
      <c r="M44">
        <v>0.10562000000000001</v>
      </c>
      <c r="N44">
        <v>0.41010000000000002</v>
      </c>
      <c r="O44">
        <v>2.4296099999999998</v>
      </c>
      <c r="P44">
        <v>4.5080000000000002E-2</v>
      </c>
      <c r="Q44">
        <v>0.12581999999999999</v>
      </c>
      <c r="R44">
        <v>7.7880000000000005E-2</v>
      </c>
      <c r="S44">
        <v>-1</v>
      </c>
    </row>
    <row r="45" spans="1:19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0.13</v>
      </c>
      <c r="F45" t="s">
        <v>445</v>
      </c>
      <c r="G45">
        <v>25.6967</v>
      </c>
      <c r="H45">
        <v>1.0046299999999999</v>
      </c>
      <c r="I45">
        <v>1.3639999999999999E-2</v>
      </c>
      <c r="J45">
        <v>3.6700000000000001E-3</v>
      </c>
      <c r="K45">
        <v>1.0000000000000001E-5</v>
      </c>
      <c r="L45">
        <v>9.7540000000000002E-2</v>
      </c>
      <c r="M45">
        <v>3.47E-3</v>
      </c>
      <c r="N45">
        <v>3.0999999999999999E-3</v>
      </c>
      <c r="O45">
        <v>0.14208000000000001</v>
      </c>
      <c r="P45">
        <v>1.4300000000000001E-3</v>
      </c>
      <c r="Q45">
        <v>5.0899999999999999E-3</v>
      </c>
      <c r="R45">
        <v>5.5910000000000001E-2</v>
      </c>
      <c r="S45">
        <v>-1</v>
      </c>
    </row>
    <row r="46" spans="1:19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0.14000000000000001</v>
      </c>
      <c r="F46" t="s">
        <v>445</v>
      </c>
      <c r="G46" t="s">
        <v>445</v>
      </c>
      <c r="H46" t="s">
        <v>445</v>
      </c>
      <c r="I46">
        <v>1.46339</v>
      </c>
      <c r="J46">
        <v>1.4796100000000001</v>
      </c>
      <c r="K46">
        <v>1.3315600000000001</v>
      </c>
      <c r="L46">
        <v>1.0423199999999999</v>
      </c>
      <c r="M46">
        <v>1.49797</v>
      </c>
      <c r="N46">
        <v>1.3238000000000001</v>
      </c>
      <c r="O46">
        <v>1.4729300000000001</v>
      </c>
      <c r="P46">
        <v>1.4890399999999999</v>
      </c>
      <c r="Q46">
        <v>1.15876</v>
      </c>
      <c r="R46">
        <v>0.85845000000000005</v>
      </c>
      <c r="S46">
        <v>-1</v>
      </c>
    </row>
    <row r="47" spans="1:19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0.14000000000000001</v>
      </c>
      <c r="F47" t="s">
        <v>445</v>
      </c>
      <c r="G47">
        <v>26.1374</v>
      </c>
      <c r="H47">
        <v>-6.4937300000000002</v>
      </c>
      <c r="I47">
        <v>0.60716000000000003</v>
      </c>
      <c r="J47">
        <v>0.13921</v>
      </c>
      <c r="K47">
        <v>2.0000000000000002E-5</v>
      </c>
      <c r="L47">
        <v>1.0601499999999999</v>
      </c>
      <c r="M47">
        <v>0.10732</v>
      </c>
      <c r="N47">
        <v>0.3977</v>
      </c>
      <c r="O47">
        <v>2.5118999999999998</v>
      </c>
      <c r="P47">
        <v>4.58E-2</v>
      </c>
      <c r="Q47">
        <v>0.12823000000000001</v>
      </c>
      <c r="R47">
        <v>7.2669999999999998E-2</v>
      </c>
      <c r="S47">
        <v>-1</v>
      </c>
    </row>
    <row r="48" spans="1:19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0.14000000000000001</v>
      </c>
      <c r="F48" t="s">
        <v>445</v>
      </c>
      <c r="G48">
        <v>26.1374</v>
      </c>
      <c r="H48">
        <v>1.0067600000000001</v>
      </c>
      <c r="I48">
        <v>1.346E-2</v>
      </c>
      <c r="J48">
        <v>3.5899999999999999E-3</v>
      </c>
      <c r="K48">
        <v>1.0000000000000001E-5</v>
      </c>
      <c r="L48">
        <v>9.7839999999999996E-2</v>
      </c>
      <c r="M48">
        <v>3.4299999999999999E-3</v>
      </c>
      <c r="N48">
        <v>3.0000000000000001E-3</v>
      </c>
      <c r="O48">
        <v>0.14041000000000001</v>
      </c>
      <c r="P48">
        <v>1.41E-3</v>
      </c>
      <c r="Q48">
        <v>5.0699999999999999E-3</v>
      </c>
      <c r="R48">
        <v>5.6160000000000002E-2</v>
      </c>
      <c r="S48">
        <v>-1</v>
      </c>
    </row>
    <row r="49" spans="1:19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F49" t="s">
        <v>445</v>
      </c>
      <c r="G49" t="s">
        <v>445</v>
      </c>
      <c r="H49" t="s">
        <v>445</v>
      </c>
      <c r="I49">
        <v>1.3791100000000001</v>
      </c>
      <c r="J49">
        <v>1.3694999999999999</v>
      </c>
      <c r="K49">
        <v>1.27135</v>
      </c>
      <c r="L49">
        <v>1.01403</v>
      </c>
      <c r="M49">
        <v>1.4109499999999999</v>
      </c>
      <c r="N49">
        <v>1.2085999999999999</v>
      </c>
      <c r="O49">
        <v>1.3930400000000001</v>
      </c>
      <c r="P49">
        <v>1.40022</v>
      </c>
      <c r="Q49">
        <v>1.11493</v>
      </c>
      <c r="R49">
        <v>0.83765000000000001</v>
      </c>
      <c r="S49">
        <v>-1</v>
      </c>
    </row>
    <row r="50" spans="1:19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F50" t="s">
        <v>445</v>
      </c>
      <c r="G50">
        <v>26.548100000000002</v>
      </c>
      <c r="H50">
        <v>-6.6473199999999997</v>
      </c>
      <c r="I50">
        <v>0.61202000000000001</v>
      </c>
      <c r="J50">
        <v>0.14085</v>
      </c>
      <c r="K50">
        <v>3.0000000000000001E-5</v>
      </c>
      <c r="L50">
        <v>1.0922799999999999</v>
      </c>
      <c r="M50">
        <v>0.10885</v>
      </c>
      <c r="N50">
        <v>0.38650000000000001</v>
      </c>
      <c r="O50">
        <v>2.5886100000000001</v>
      </c>
      <c r="P50">
        <v>4.6440000000000002E-2</v>
      </c>
      <c r="Q50">
        <v>0.13044</v>
      </c>
      <c r="R50">
        <v>6.7519999999999997E-2</v>
      </c>
      <c r="S50">
        <v>-1</v>
      </c>
    </row>
    <row r="51" spans="1:19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F51" t="s">
        <v>445</v>
      </c>
      <c r="G51">
        <v>26.548100000000002</v>
      </c>
      <c r="H51">
        <v>1.00813</v>
      </c>
      <c r="I51">
        <v>1.3270000000000001E-2</v>
      </c>
      <c r="J51">
        <v>3.5100000000000001E-3</v>
      </c>
      <c r="K51">
        <v>1.0000000000000001E-5</v>
      </c>
      <c r="L51">
        <v>9.8019999999999996E-2</v>
      </c>
      <c r="M51">
        <v>3.3800000000000002E-3</v>
      </c>
      <c r="N51">
        <v>3.0000000000000001E-3</v>
      </c>
      <c r="O51">
        <v>0.13869000000000001</v>
      </c>
      <c r="P51">
        <v>1.39E-3</v>
      </c>
      <c r="Q51">
        <v>5.0600000000000003E-3</v>
      </c>
      <c r="R51">
        <v>5.6349999999999997E-2</v>
      </c>
      <c r="S51">
        <v>-1</v>
      </c>
    </row>
    <row r="52" spans="1:19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F52" t="s">
        <v>445</v>
      </c>
      <c r="G52" t="s">
        <v>445</v>
      </c>
      <c r="H52" t="s">
        <v>445</v>
      </c>
      <c r="I52">
        <v>1.3024100000000001</v>
      </c>
      <c r="J52">
        <v>1.2716700000000001</v>
      </c>
      <c r="K52">
        <v>1.2154199999999999</v>
      </c>
      <c r="L52">
        <v>0.98692000000000002</v>
      </c>
      <c r="M52">
        <v>1.3316300000000001</v>
      </c>
      <c r="N52">
        <v>1.1082000000000001</v>
      </c>
      <c r="O52">
        <v>1.3198000000000001</v>
      </c>
      <c r="P52">
        <v>1.3194999999999999</v>
      </c>
      <c r="Q52">
        <v>1.07386</v>
      </c>
      <c r="R52">
        <v>0.81774000000000002</v>
      </c>
      <c r="S52">
        <v>-1</v>
      </c>
    </row>
    <row r="53" spans="1:19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F53" t="s">
        <v>445</v>
      </c>
      <c r="G53">
        <v>26.932099999999998</v>
      </c>
      <c r="H53">
        <v>-6.7837399999999999</v>
      </c>
      <c r="I53">
        <v>0.61599999999999999</v>
      </c>
      <c r="J53">
        <v>0.14227000000000001</v>
      </c>
      <c r="K53">
        <v>3.0000000000000001E-5</v>
      </c>
      <c r="L53">
        <v>1.1228499999999999</v>
      </c>
      <c r="M53">
        <v>0.11020000000000001</v>
      </c>
      <c r="N53">
        <v>0.37609999999999999</v>
      </c>
      <c r="O53">
        <v>2.6602999999999999</v>
      </c>
      <c r="P53">
        <v>4.7010000000000003E-2</v>
      </c>
      <c r="Q53">
        <v>0.13247999999999999</v>
      </c>
      <c r="R53">
        <v>6.2440000000000002E-2</v>
      </c>
      <c r="S53">
        <v>-1</v>
      </c>
    </row>
    <row r="54" spans="1:19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F54" t="s">
        <v>445</v>
      </c>
      <c r="G54">
        <v>26.932099999999998</v>
      </c>
      <c r="H54">
        <v>1.0088900000000001</v>
      </c>
      <c r="I54">
        <v>1.308E-2</v>
      </c>
      <c r="J54">
        <v>3.4299999999999999E-3</v>
      </c>
      <c r="K54">
        <v>1.0000000000000001E-5</v>
      </c>
      <c r="L54">
        <v>9.8100000000000007E-2</v>
      </c>
      <c r="M54">
        <v>3.3300000000000001E-3</v>
      </c>
      <c r="N54">
        <v>2.8999999999999998E-3</v>
      </c>
      <c r="O54">
        <v>0.13694999999999999</v>
      </c>
      <c r="P54">
        <v>1.3699999999999999E-3</v>
      </c>
      <c r="Q54">
        <v>5.0299999999999997E-3</v>
      </c>
      <c r="R54">
        <v>5.6480000000000002E-2</v>
      </c>
      <c r="S54">
        <v>-1</v>
      </c>
    </row>
    <row r="55" spans="1:19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F55" t="s">
        <v>445</v>
      </c>
      <c r="G55" t="s">
        <v>445</v>
      </c>
      <c r="H55" t="s">
        <v>445</v>
      </c>
      <c r="I55">
        <v>1.2323500000000001</v>
      </c>
      <c r="J55">
        <v>1.1843300000000001</v>
      </c>
      <c r="K55">
        <v>1.16337</v>
      </c>
      <c r="L55">
        <v>0.96094000000000002</v>
      </c>
      <c r="M55">
        <v>1.25911</v>
      </c>
      <c r="N55">
        <v>1.0203</v>
      </c>
      <c r="O55">
        <v>1.25248</v>
      </c>
      <c r="P55">
        <v>1.2459</v>
      </c>
      <c r="Q55">
        <v>1.0353000000000001</v>
      </c>
      <c r="R55">
        <v>0.79867999999999995</v>
      </c>
      <c r="S55">
        <v>-1</v>
      </c>
    </row>
    <row r="56" spans="1:19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F56" t="s">
        <v>445</v>
      </c>
      <c r="G56">
        <v>27.2927</v>
      </c>
      <c r="H56">
        <v>-6.9044999999999996</v>
      </c>
      <c r="I56">
        <v>0.61924999999999997</v>
      </c>
      <c r="J56">
        <v>0.14349999999999999</v>
      </c>
      <c r="K56">
        <v>3.0000000000000001E-5</v>
      </c>
      <c r="L56">
        <v>1.15201</v>
      </c>
      <c r="M56">
        <v>0.11142000000000001</v>
      </c>
      <c r="N56">
        <v>0.36659999999999998</v>
      </c>
      <c r="O56">
        <v>2.7274500000000002</v>
      </c>
      <c r="P56">
        <v>4.7509999999999997E-2</v>
      </c>
      <c r="Q56">
        <v>0.13436000000000001</v>
      </c>
      <c r="R56">
        <v>5.7459999999999997E-2</v>
      </c>
      <c r="S56">
        <v>-1</v>
      </c>
    </row>
    <row r="57" spans="1:19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F57" t="s">
        <v>445</v>
      </c>
      <c r="G57">
        <v>27.2927</v>
      </c>
      <c r="H57">
        <v>1.00915</v>
      </c>
      <c r="I57">
        <v>1.289E-2</v>
      </c>
      <c r="J57">
        <v>3.3500000000000001E-3</v>
      </c>
      <c r="K57">
        <v>1.0000000000000001E-5</v>
      </c>
      <c r="L57">
        <v>9.8100000000000007E-2</v>
      </c>
      <c r="M57">
        <v>3.2799999999999999E-3</v>
      </c>
      <c r="N57">
        <v>2.8E-3</v>
      </c>
      <c r="O57">
        <v>0.13519999999999999</v>
      </c>
      <c r="P57">
        <v>1.3500000000000001E-3</v>
      </c>
      <c r="Q57">
        <v>5.0099999999999997E-3</v>
      </c>
      <c r="R57">
        <v>5.6559999999999999E-2</v>
      </c>
      <c r="S57">
        <v>-1</v>
      </c>
    </row>
    <row r="58" spans="1:19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</v>
      </c>
      <c r="F58" t="s">
        <v>445</v>
      </c>
      <c r="G58" t="s">
        <v>445</v>
      </c>
      <c r="H58" t="s">
        <v>445</v>
      </c>
      <c r="I58">
        <v>1.16815</v>
      </c>
      <c r="J58">
        <v>1.1060000000000001</v>
      </c>
      <c r="K58">
        <v>1.1148100000000001</v>
      </c>
      <c r="L58">
        <v>0.93600000000000005</v>
      </c>
      <c r="M58">
        <v>1.1926000000000001</v>
      </c>
      <c r="N58">
        <v>0.94279999999999997</v>
      </c>
      <c r="O58">
        <v>1.19042</v>
      </c>
      <c r="P58">
        <v>1.17859</v>
      </c>
      <c r="Q58">
        <v>0.99904000000000004</v>
      </c>
      <c r="R58">
        <v>0.78039999999999998</v>
      </c>
      <c r="S58">
        <v>-1</v>
      </c>
    </row>
    <row r="59" spans="1:19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</v>
      </c>
      <c r="F59" t="s">
        <v>445</v>
      </c>
      <c r="G59">
        <v>27.632300000000001</v>
      </c>
      <c r="H59">
        <v>-7.0109399999999997</v>
      </c>
      <c r="I59">
        <v>0.62187000000000003</v>
      </c>
      <c r="J59">
        <v>0.14455000000000001</v>
      </c>
      <c r="K59">
        <v>4.0000000000000003E-5</v>
      </c>
      <c r="L59">
        <v>1.17988</v>
      </c>
      <c r="M59">
        <v>0.11251</v>
      </c>
      <c r="N59">
        <v>0.35780000000000001</v>
      </c>
      <c r="O59">
        <v>2.79047</v>
      </c>
      <c r="P59">
        <v>4.7969999999999999E-2</v>
      </c>
      <c r="Q59">
        <v>0.13608999999999999</v>
      </c>
      <c r="R59">
        <v>5.2580000000000002E-2</v>
      </c>
      <c r="S59">
        <v>-1</v>
      </c>
    </row>
    <row r="60" spans="1:19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</v>
      </c>
      <c r="F60" t="s">
        <v>445</v>
      </c>
      <c r="G60">
        <v>27.632300000000001</v>
      </c>
      <c r="H60">
        <v>1.0089900000000001</v>
      </c>
      <c r="I60">
        <v>1.2710000000000001E-2</v>
      </c>
      <c r="J60">
        <v>3.2799999999999999E-3</v>
      </c>
      <c r="K60">
        <v>1.0000000000000001E-5</v>
      </c>
      <c r="L60">
        <v>9.8019999999999996E-2</v>
      </c>
      <c r="M60">
        <v>3.2299999999999998E-3</v>
      </c>
      <c r="N60">
        <v>2.7000000000000001E-3</v>
      </c>
      <c r="O60">
        <v>0.13344</v>
      </c>
      <c r="P60">
        <v>1.33E-3</v>
      </c>
      <c r="Q60">
        <v>4.9800000000000001E-3</v>
      </c>
      <c r="R60">
        <v>5.6610000000000001E-2</v>
      </c>
      <c r="S60">
        <v>-1</v>
      </c>
    </row>
    <row r="61" spans="1:19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</v>
      </c>
      <c r="F61" t="s">
        <v>445</v>
      </c>
      <c r="G61" t="s">
        <v>445</v>
      </c>
      <c r="H61" t="s">
        <v>445</v>
      </c>
      <c r="I61">
        <v>1.10914</v>
      </c>
      <c r="J61">
        <v>1.03548</v>
      </c>
      <c r="K61">
        <v>1.0694399999999999</v>
      </c>
      <c r="L61">
        <v>0.91205000000000003</v>
      </c>
      <c r="M61">
        <v>1.13144</v>
      </c>
      <c r="N61">
        <v>0.87419999999999998</v>
      </c>
      <c r="O61">
        <v>1.13307</v>
      </c>
      <c r="P61">
        <v>1.11686</v>
      </c>
      <c r="Q61">
        <v>0.96489000000000003</v>
      </c>
      <c r="R61">
        <v>0.76287000000000005</v>
      </c>
      <c r="S61">
        <v>-1</v>
      </c>
    </row>
    <row r="62" spans="1:19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</v>
      </c>
      <c r="F62" t="s">
        <v>445</v>
      </c>
      <c r="G62">
        <v>27.953099999999999</v>
      </c>
      <c r="H62">
        <v>-7.1042300000000003</v>
      </c>
      <c r="I62">
        <v>0.62395</v>
      </c>
      <c r="J62">
        <v>0.14546000000000001</v>
      </c>
      <c r="K62">
        <v>4.0000000000000003E-5</v>
      </c>
      <c r="L62">
        <v>1.2065600000000001</v>
      </c>
      <c r="M62">
        <v>0.1135</v>
      </c>
      <c r="N62">
        <v>0.34970000000000001</v>
      </c>
      <c r="O62">
        <v>2.8497400000000002</v>
      </c>
      <c r="P62">
        <v>4.8379999999999999E-2</v>
      </c>
      <c r="Q62">
        <v>0.13769000000000001</v>
      </c>
      <c r="R62">
        <v>4.7809999999999998E-2</v>
      </c>
      <c r="S62">
        <v>-1</v>
      </c>
    </row>
    <row r="63" spans="1:19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</v>
      </c>
      <c r="F63" t="s">
        <v>445</v>
      </c>
      <c r="G63">
        <v>27.953099999999999</v>
      </c>
      <c r="H63">
        <v>1.0084900000000001</v>
      </c>
      <c r="I63">
        <v>1.2529999999999999E-2</v>
      </c>
      <c r="J63">
        <v>3.2100000000000002E-3</v>
      </c>
      <c r="K63">
        <v>1.0000000000000001E-5</v>
      </c>
      <c r="L63">
        <v>9.7879999999999995E-2</v>
      </c>
      <c r="M63">
        <v>3.1800000000000001E-3</v>
      </c>
      <c r="N63">
        <v>2.5999999999999999E-3</v>
      </c>
      <c r="O63">
        <v>0.13170000000000001</v>
      </c>
      <c r="P63">
        <v>1.31E-3</v>
      </c>
      <c r="Q63">
        <v>4.9500000000000004E-3</v>
      </c>
      <c r="R63">
        <v>5.6619999999999997E-2</v>
      </c>
      <c r="S63">
        <v>-1</v>
      </c>
    </row>
    <row r="64" spans="1:19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</v>
      </c>
      <c r="F64" t="s">
        <v>445</v>
      </c>
      <c r="G64" t="s">
        <v>445</v>
      </c>
      <c r="H64" t="s">
        <v>445</v>
      </c>
      <c r="I64">
        <v>1.0547500000000001</v>
      </c>
      <c r="J64">
        <v>0.97174000000000005</v>
      </c>
      <c r="K64">
        <v>1.0269699999999999</v>
      </c>
      <c r="L64">
        <v>0.88904000000000005</v>
      </c>
      <c r="M64">
        <v>1.0750599999999999</v>
      </c>
      <c r="N64">
        <v>0.81310000000000004</v>
      </c>
      <c r="O64">
        <v>1.0799399999999999</v>
      </c>
      <c r="P64">
        <v>1.0600799999999999</v>
      </c>
      <c r="Q64">
        <v>0.93267999999999995</v>
      </c>
      <c r="R64">
        <v>0.74602000000000002</v>
      </c>
      <c r="S64">
        <v>-1</v>
      </c>
    </row>
    <row r="65" spans="1:19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</v>
      </c>
      <c r="F65" t="s">
        <v>445</v>
      </c>
      <c r="G65">
        <v>28.257300000000001</v>
      </c>
      <c r="H65">
        <v>-7.1854199999999997</v>
      </c>
      <c r="I65">
        <v>0.62558999999999998</v>
      </c>
      <c r="J65">
        <v>0.14624999999999999</v>
      </c>
      <c r="K65">
        <v>4.0000000000000003E-5</v>
      </c>
      <c r="L65">
        <v>1.23214</v>
      </c>
      <c r="M65">
        <v>0.11439000000000001</v>
      </c>
      <c r="N65">
        <v>0.3422</v>
      </c>
      <c r="O65">
        <v>2.9055599999999999</v>
      </c>
      <c r="P65">
        <v>4.8739999999999999E-2</v>
      </c>
      <c r="Q65">
        <v>0.13916999999999999</v>
      </c>
      <c r="R65">
        <v>4.3159999999999997E-2</v>
      </c>
      <c r="S65">
        <v>-1</v>
      </c>
    </row>
    <row r="66" spans="1:19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</v>
      </c>
      <c r="F66" t="s">
        <v>445</v>
      </c>
      <c r="G66">
        <v>28.257300000000001</v>
      </c>
      <c r="H66">
        <v>1.0077199999999999</v>
      </c>
      <c r="I66">
        <v>1.235E-2</v>
      </c>
      <c r="J66">
        <v>3.14E-3</v>
      </c>
      <c r="K66">
        <v>1.0000000000000001E-5</v>
      </c>
      <c r="L66">
        <v>9.7689999999999999E-2</v>
      </c>
      <c r="M66">
        <v>3.14E-3</v>
      </c>
      <c r="N66">
        <v>2.5999999999999999E-3</v>
      </c>
      <c r="O66">
        <v>0.12998000000000001</v>
      </c>
      <c r="P66">
        <v>1.2899999999999999E-3</v>
      </c>
      <c r="Q66">
        <v>4.9199999999999999E-3</v>
      </c>
      <c r="R66">
        <v>5.6599999999999998E-2</v>
      </c>
      <c r="S66">
        <v>-1</v>
      </c>
    </row>
    <row r="67" spans="1:19" x14ac:dyDescent="0.35">
      <c r="A67" t="str">
        <f t="shared" ref="A67:A130" si="1">C67&amp;E67</f>
        <v/>
      </c>
    </row>
    <row r="68" spans="1:19" x14ac:dyDescent="0.35">
      <c r="A68" t="str">
        <f t="shared" si="1"/>
        <v/>
      </c>
    </row>
    <row r="69" spans="1:19" x14ac:dyDescent="0.35">
      <c r="A69" t="str">
        <f t="shared" si="1"/>
        <v/>
      </c>
    </row>
    <row r="70" spans="1:19" x14ac:dyDescent="0.35">
      <c r="A70" t="str">
        <f t="shared" si="1"/>
        <v/>
      </c>
    </row>
    <row r="71" spans="1:19" x14ac:dyDescent="0.35">
      <c r="A71" t="str">
        <f t="shared" si="1"/>
        <v/>
      </c>
    </row>
    <row r="72" spans="1:19" x14ac:dyDescent="0.35">
      <c r="A72" t="str">
        <f t="shared" si="1"/>
        <v/>
      </c>
    </row>
    <row r="73" spans="1:19" x14ac:dyDescent="0.35">
      <c r="A73" t="str">
        <f t="shared" si="1"/>
        <v/>
      </c>
    </row>
    <row r="74" spans="1:19" x14ac:dyDescent="0.35">
      <c r="A74" t="str">
        <f t="shared" si="1"/>
        <v/>
      </c>
    </row>
    <row r="75" spans="1:19" x14ac:dyDescent="0.35">
      <c r="A75" t="str">
        <f t="shared" si="1"/>
        <v/>
      </c>
    </row>
    <row r="76" spans="1:19" x14ac:dyDescent="0.35">
      <c r="A76" t="str">
        <f t="shared" si="1"/>
        <v/>
      </c>
    </row>
    <row r="77" spans="1:19" x14ac:dyDescent="0.35">
      <c r="A77" t="str">
        <f t="shared" si="1"/>
        <v/>
      </c>
    </row>
    <row r="78" spans="1:19" x14ac:dyDescent="0.35">
      <c r="A78" t="str">
        <f t="shared" si="1"/>
        <v/>
      </c>
    </row>
    <row r="79" spans="1:19" x14ac:dyDescent="0.35">
      <c r="A79" t="str">
        <f t="shared" si="1"/>
        <v/>
      </c>
    </row>
    <row r="80" spans="1:19" x14ac:dyDescent="0.35">
      <c r="A80" t="str">
        <f t="shared" si="1"/>
        <v/>
      </c>
    </row>
    <row r="81" spans="1:1" x14ac:dyDescent="0.35">
      <c r="A81" t="str">
        <f t="shared" si="1"/>
        <v/>
      </c>
    </row>
    <row r="82" spans="1:1" x14ac:dyDescent="0.35">
      <c r="A82" t="str">
        <f t="shared" si="1"/>
        <v/>
      </c>
    </row>
    <row r="83" spans="1:1" x14ac:dyDescent="0.35">
      <c r="A83" t="str">
        <f t="shared" si="1"/>
        <v/>
      </c>
    </row>
    <row r="84" spans="1:1" x14ac:dyDescent="0.35">
      <c r="A84" t="str">
        <f t="shared" si="1"/>
        <v/>
      </c>
    </row>
    <row r="85" spans="1:1" x14ac:dyDescent="0.35">
      <c r="A85" t="str">
        <f t="shared" si="1"/>
        <v/>
      </c>
    </row>
    <row r="86" spans="1:1" x14ac:dyDescent="0.35">
      <c r="A86" t="str">
        <f t="shared" si="1"/>
        <v/>
      </c>
    </row>
    <row r="87" spans="1:1" x14ac:dyDescent="0.35">
      <c r="A87" t="str">
        <f t="shared" si="1"/>
        <v/>
      </c>
    </row>
    <row r="88" spans="1:1" x14ac:dyDescent="0.35">
      <c r="A88" t="str">
        <f t="shared" si="1"/>
        <v/>
      </c>
    </row>
    <row r="89" spans="1:1" x14ac:dyDescent="0.35">
      <c r="A89" t="str">
        <f t="shared" si="1"/>
        <v/>
      </c>
    </row>
    <row r="90" spans="1:1" x14ac:dyDescent="0.35">
      <c r="A90" t="str">
        <f t="shared" si="1"/>
        <v/>
      </c>
    </row>
    <row r="91" spans="1:1" x14ac:dyDescent="0.35">
      <c r="A91" t="str">
        <f t="shared" si="1"/>
        <v/>
      </c>
    </row>
    <row r="92" spans="1:1" x14ac:dyDescent="0.35">
      <c r="A92" t="str">
        <f t="shared" si="1"/>
        <v/>
      </c>
    </row>
    <row r="93" spans="1:1" x14ac:dyDescent="0.35">
      <c r="A93" t="str">
        <f t="shared" si="1"/>
        <v/>
      </c>
    </row>
    <row r="94" spans="1:1" x14ac:dyDescent="0.35">
      <c r="A94" t="str">
        <f t="shared" si="1"/>
        <v/>
      </c>
    </row>
    <row r="95" spans="1:1" x14ac:dyDescent="0.35">
      <c r="A95" t="str">
        <f t="shared" si="1"/>
        <v/>
      </c>
    </row>
    <row r="96" spans="1:1" x14ac:dyDescent="0.35">
      <c r="A96" t="str">
        <f t="shared" si="1"/>
        <v/>
      </c>
    </row>
    <row r="97" spans="1:1" x14ac:dyDescent="0.35">
      <c r="A97" t="str">
        <f t="shared" si="1"/>
        <v/>
      </c>
    </row>
    <row r="98" spans="1:1" x14ac:dyDescent="0.35">
      <c r="A98" t="str">
        <f t="shared" si="1"/>
        <v/>
      </c>
    </row>
    <row r="99" spans="1:1" x14ac:dyDescent="0.35">
      <c r="A99" t="str">
        <f t="shared" si="1"/>
        <v/>
      </c>
    </row>
    <row r="100" spans="1:1" x14ac:dyDescent="0.35">
      <c r="A100" t="str">
        <f t="shared" si="1"/>
        <v/>
      </c>
    </row>
    <row r="101" spans="1:1" x14ac:dyDescent="0.35">
      <c r="A101" t="str">
        <f t="shared" si="1"/>
        <v/>
      </c>
    </row>
    <row r="102" spans="1:1" x14ac:dyDescent="0.35">
      <c r="A102" t="str">
        <f t="shared" si="1"/>
        <v/>
      </c>
    </row>
    <row r="103" spans="1:1" x14ac:dyDescent="0.35">
      <c r="A103" t="str">
        <f t="shared" si="1"/>
        <v/>
      </c>
    </row>
    <row r="104" spans="1:1" x14ac:dyDescent="0.35">
      <c r="A104" t="str">
        <f t="shared" si="1"/>
        <v/>
      </c>
    </row>
    <row r="105" spans="1:1" x14ac:dyDescent="0.35">
      <c r="A105" t="str">
        <f t="shared" si="1"/>
        <v/>
      </c>
    </row>
    <row r="106" spans="1:1" x14ac:dyDescent="0.35">
      <c r="A106" t="str">
        <f t="shared" si="1"/>
        <v/>
      </c>
    </row>
    <row r="107" spans="1:1" x14ac:dyDescent="0.35">
      <c r="A107" t="str">
        <f t="shared" si="1"/>
        <v/>
      </c>
    </row>
    <row r="108" spans="1:1" x14ac:dyDescent="0.35">
      <c r="A108" t="str">
        <f t="shared" si="1"/>
        <v/>
      </c>
    </row>
    <row r="109" spans="1:1" x14ac:dyDescent="0.35">
      <c r="A109" t="str">
        <f t="shared" si="1"/>
        <v/>
      </c>
    </row>
    <row r="110" spans="1:1" x14ac:dyDescent="0.35">
      <c r="A110" t="str">
        <f t="shared" si="1"/>
        <v/>
      </c>
    </row>
    <row r="111" spans="1:1" x14ac:dyDescent="0.35">
      <c r="A111" t="str">
        <f t="shared" si="1"/>
        <v/>
      </c>
    </row>
    <row r="112" spans="1:1" x14ac:dyDescent="0.35">
      <c r="A112" t="str">
        <f t="shared" si="1"/>
        <v/>
      </c>
    </row>
    <row r="113" spans="1:1" x14ac:dyDescent="0.35">
      <c r="A113" t="str">
        <f t="shared" si="1"/>
        <v/>
      </c>
    </row>
    <row r="114" spans="1:1" x14ac:dyDescent="0.35">
      <c r="A114" t="str">
        <f t="shared" si="1"/>
        <v/>
      </c>
    </row>
    <row r="115" spans="1:1" x14ac:dyDescent="0.35">
      <c r="A115" t="str">
        <f t="shared" si="1"/>
        <v/>
      </c>
    </row>
    <row r="116" spans="1:1" x14ac:dyDescent="0.35">
      <c r="A116" t="str">
        <f t="shared" si="1"/>
        <v/>
      </c>
    </row>
    <row r="117" spans="1:1" x14ac:dyDescent="0.35">
      <c r="A117" t="str">
        <f t="shared" si="1"/>
        <v/>
      </c>
    </row>
    <row r="118" spans="1:1" x14ac:dyDescent="0.35">
      <c r="A118" t="str">
        <f t="shared" si="1"/>
        <v/>
      </c>
    </row>
    <row r="119" spans="1:1" x14ac:dyDescent="0.35">
      <c r="A119" t="str">
        <f t="shared" si="1"/>
        <v/>
      </c>
    </row>
    <row r="120" spans="1:1" x14ac:dyDescent="0.35">
      <c r="A120" t="str">
        <f t="shared" si="1"/>
        <v/>
      </c>
    </row>
    <row r="121" spans="1:1" x14ac:dyDescent="0.35">
      <c r="A121" t="str">
        <f t="shared" si="1"/>
        <v/>
      </c>
    </row>
    <row r="122" spans="1:1" x14ac:dyDescent="0.35">
      <c r="A122" t="str">
        <f t="shared" si="1"/>
        <v/>
      </c>
    </row>
    <row r="123" spans="1:1" x14ac:dyDescent="0.35">
      <c r="A123" t="str">
        <f t="shared" si="1"/>
        <v/>
      </c>
    </row>
    <row r="124" spans="1:1" x14ac:dyDescent="0.35">
      <c r="A124" t="str">
        <f t="shared" si="1"/>
        <v/>
      </c>
    </row>
    <row r="125" spans="1:1" x14ac:dyDescent="0.35">
      <c r="A125" t="str">
        <f t="shared" si="1"/>
        <v/>
      </c>
    </row>
    <row r="126" spans="1:1" x14ac:dyDescent="0.35">
      <c r="A126" t="str">
        <f t="shared" si="1"/>
        <v/>
      </c>
    </row>
    <row r="127" spans="1:1" x14ac:dyDescent="0.35">
      <c r="A127" t="str">
        <f t="shared" si="1"/>
        <v/>
      </c>
    </row>
    <row r="128" spans="1:1" x14ac:dyDescent="0.35">
      <c r="A128" t="str">
        <f t="shared" si="1"/>
        <v/>
      </c>
    </row>
    <row r="129" spans="1:1" x14ac:dyDescent="0.35">
      <c r="A129" t="str">
        <f t="shared" si="1"/>
        <v/>
      </c>
    </row>
    <row r="130" spans="1:1" x14ac:dyDescent="0.35">
      <c r="A130" t="str">
        <f t="shared" si="1"/>
        <v/>
      </c>
    </row>
    <row r="131" spans="1:1" x14ac:dyDescent="0.35">
      <c r="A131" t="str">
        <f t="shared" ref="A131:A156" si="2">C131&amp;E131</f>
        <v/>
      </c>
    </row>
    <row r="132" spans="1:1" x14ac:dyDescent="0.35">
      <c r="A132" t="str">
        <f t="shared" si="2"/>
        <v/>
      </c>
    </row>
    <row r="133" spans="1:1" x14ac:dyDescent="0.35">
      <c r="A133" t="str">
        <f t="shared" si="2"/>
        <v/>
      </c>
    </row>
    <row r="134" spans="1:1" x14ac:dyDescent="0.35">
      <c r="A134" t="str">
        <f t="shared" si="2"/>
        <v/>
      </c>
    </row>
    <row r="135" spans="1:1" x14ac:dyDescent="0.35">
      <c r="A135" t="str">
        <f t="shared" si="2"/>
        <v/>
      </c>
    </row>
    <row r="136" spans="1:1" x14ac:dyDescent="0.35">
      <c r="A136" t="str">
        <f t="shared" si="2"/>
        <v/>
      </c>
    </row>
    <row r="137" spans="1:1" x14ac:dyDescent="0.35">
      <c r="A137" t="str">
        <f t="shared" si="2"/>
        <v/>
      </c>
    </row>
    <row r="138" spans="1:1" x14ac:dyDescent="0.35">
      <c r="A138" t="str">
        <f t="shared" si="2"/>
        <v/>
      </c>
    </row>
    <row r="139" spans="1:1" x14ac:dyDescent="0.35">
      <c r="A139" t="str">
        <f t="shared" si="2"/>
        <v/>
      </c>
    </row>
    <row r="140" spans="1:1" x14ac:dyDescent="0.35">
      <c r="A140" t="str">
        <f t="shared" si="2"/>
        <v/>
      </c>
    </row>
    <row r="141" spans="1:1" x14ac:dyDescent="0.35">
      <c r="A141" t="str">
        <f t="shared" si="2"/>
        <v/>
      </c>
    </row>
    <row r="142" spans="1:1" x14ac:dyDescent="0.35">
      <c r="A142" t="str">
        <f t="shared" si="2"/>
        <v/>
      </c>
    </row>
    <row r="143" spans="1:1" x14ac:dyDescent="0.35">
      <c r="A143" t="str">
        <f t="shared" si="2"/>
        <v/>
      </c>
    </row>
    <row r="144" spans="1:1" x14ac:dyDescent="0.35">
      <c r="A144" t="str">
        <f t="shared" si="2"/>
        <v/>
      </c>
    </row>
    <row r="145" spans="1:1" x14ac:dyDescent="0.35">
      <c r="A145" t="str">
        <f t="shared" si="2"/>
        <v/>
      </c>
    </row>
    <row r="146" spans="1:1" x14ac:dyDescent="0.35">
      <c r="A146" t="str">
        <f t="shared" si="2"/>
        <v/>
      </c>
    </row>
    <row r="147" spans="1:1" x14ac:dyDescent="0.35">
      <c r="A147" t="str">
        <f t="shared" si="2"/>
        <v/>
      </c>
    </row>
    <row r="148" spans="1:1" x14ac:dyDescent="0.35">
      <c r="A148" t="str">
        <f t="shared" si="2"/>
        <v/>
      </c>
    </row>
    <row r="149" spans="1:1" x14ac:dyDescent="0.35">
      <c r="A149" t="str">
        <f t="shared" si="2"/>
        <v/>
      </c>
    </row>
    <row r="150" spans="1:1" x14ac:dyDescent="0.35">
      <c r="A150" t="str">
        <f t="shared" si="2"/>
        <v/>
      </c>
    </row>
    <row r="151" spans="1:1" x14ac:dyDescent="0.35">
      <c r="A151" t="str">
        <f t="shared" si="2"/>
        <v/>
      </c>
    </row>
    <row r="152" spans="1:1" x14ac:dyDescent="0.35">
      <c r="A152" t="str">
        <f t="shared" si="2"/>
        <v/>
      </c>
    </row>
    <row r="153" spans="1:1" x14ac:dyDescent="0.35">
      <c r="A153" t="str">
        <f t="shared" si="2"/>
        <v/>
      </c>
    </row>
    <row r="154" spans="1:1" x14ac:dyDescent="0.35">
      <c r="A154" t="str">
        <f t="shared" si="2"/>
        <v/>
      </c>
    </row>
    <row r="155" spans="1:1" x14ac:dyDescent="0.35">
      <c r="A155" t="str">
        <f t="shared" si="2"/>
        <v/>
      </c>
    </row>
    <row r="156" spans="1:1" x14ac:dyDescent="0.35">
      <c r="A156" t="str">
        <f t="shared" si="2"/>
        <v/>
      </c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7C508-ED30-428B-A688-E296E8C1900D}">
  <sheetPr>
    <tabColor theme="9" tint="0.59999389629810485"/>
  </sheetPr>
  <dimension ref="B1:AC72"/>
  <sheetViews>
    <sheetView showGridLines="0" zoomScale="55" zoomScaleNormal="55" workbookViewId="0">
      <pane xSplit="5" ySplit="4" topLeftCell="R25" activePane="bottomRight" state="frozen"/>
      <selection pane="topRight"/>
      <selection pane="bottomLeft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13'!$D5,Controls!$J$4:$J$100,0)),"-")</f>
        <v>16</v>
      </c>
      <c r="C5" s="364" t="str">
        <f>IFERROR(INDEX(Controls!$F$4:$F200,MATCH('Model 13'!$E5,Controls!$G$4:$G$200,0)),"-")</f>
        <v>No Ad &amp; Tf</v>
      </c>
      <c r="D5" s="330" t="str">
        <f>IFERROR(INDEX(Controls!$H$4:$H$200,MATCH('Model 13'!$E5,Controls!$G$4:$G$200,0)),"-")</f>
        <v>Intercept</v>
      </c>
      <c r="E5" s="28" t="s">
        <v>6</v>
      </c>
      <c r="F5" s="29"/>
      <c r="G5" s="30">
        <v>-15.659514568819143</v>
      </c>
      <c r="H5" s="30">
        <v>33.657515089182475</v>
      </c>
      <c r="I5" s="30">
        <v>-0.46526056743422839</v>
      </c>
      <c r="J5" s="31">
        <v>0.64176686991806164</v>
      </c>
      <c r="K5" s="30">
        <v>0</v>
      </c>
      <c r="L5" s="32">
        <v>4642</v>
      </c>
      <c r="M5" s="32">
        <v>453988.6660000002</v>
      </c>
      <c r="N5" s="32">
        <v>2532</v>
      </c>
      <c r="O5" s="32">
        <v>253603.05400000012</v>
      </c>
      <c r="P5" s="33">
        <v>-0.16011735990884499</v>
      </c>
      <c r="Q5" s="34">
        <v>-0.1563462673767724</v>
      </c>
      <c r="R5" s="413">
        <f>IFERROR(G5*N5,"-")</f>
        <v>-39649.890888250069</v>
      </c>
      <c r="S5" s="307">
        <f>IFERROR($Q5*$O5*Controls!$C$5,"-")</f>
        <v>-24662232.132491544</v>
      </c>
      <c r="T5" s="307" t="str">
        <f>IFERROR(INDEX('Vendor Level Info'!$I$4:$I$50,MATCH(SUBSTITUTE(SUBSTITUTE('Model 13'!$D5,"_pre",""),"_post",""),'Vendor Level Info'!$F$4:$F$50,0)),"-")</f>
        <v>-</v>
      </c>
      <c r="U5" s="377">
        <f>IFERROR(S5/$T5,0)</f>
        <v>0</v>
      </c>
      <c r="V5" s="307">
        <f>IFERROR($Q5*$O5*Controls!$C$4,"-")</f>
        <v>-20935142.388996035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13'!$D5,'Vendor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13'!$D6,Controls!$J$4:$J$100,0)),"-")</f>
        <v>17</v>
      </c>
      <c r="C6" s="365" t="str">
        <f>IFERROR(INDEX(Controls!$F$4:$F201,MATCH('Model 13'!$E6,Controls!$G$4:$G$200,0)),"-")</f>
        <v>No Ad &amp; Tf</v>
      </c>
      <c r="D6" s="16" t="str">
        <f>IFERROR(INDEX(Controls!$H$4:$H$200,MATCH('Model 13'!$E6,Controls!$G$4:$G$200,0)),"-")</f>
        <v>RTIME</v>
      </c>
      <c r="E6" s="11" t="s">
        <v>8</v>
      </c>
      <c r="F6" s="12"/>
      <c r="G6" s="13">
        <v>0.68413056840638131</v>
      </c>
      <c r="H6" s="13">
        <v>1.5660904407735823</v>
      </c>
      <c r="I6" s="13">
        <v>0.43683975752284765</v>
      </c>
      <c r="J6" s="23">
        <v>0.66224804556107353</v>
      </c>
      <c r="K6" s="13">
        <v>2080.4709869812368</v>
      </c>
      <c r="L6" s="25">
        <v>53383</v>
      </c>
      <c r="M6" s="25">
        <v>453988.6660000002</v>
      </c>
      <c r="N6" s="25">
        <v>18990</v>
      </c>
      <c r="O6" s="25">
        <v>253603.05400000012</v>
      </c>
      <c r="P6" s="14">
        <v>8.0444612097954532E-2</v>
      </c>
      <c r="Q6" s="15">
        <v>5.1228245437600982E-2</v>
      </c>
      <c r="R6" s="414">
        <f t="shared" ref="R6:R69" si="0">IFERROR(G6*N6,"-")</f>
        <v>12991.639494037181</v>
      </c>
      <c r="S6" s="27">
        <f>IFERROR($Q6*$O6*Controls!$C$5,"-")</f>
        <v>8080799.7652911264</v>
      </c>
      <c r="T6" s="27" t="str">
        <f>IFERROR(INDEX('Vendor Level Info'!$I$4:$I$50,MATCH(SUBSTITUTE(SUBSTITUTE('Model 13'!$D6,"_pre",""),"_post",""),'Vendor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6859585.6528516319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13'!$D6,'Vendor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13'!$D7,Controls!$J$4:$J$100,0)),"-")</f>
        <v>18</v>
      </c>
      <c r="C7" s="365" t="str">
        <f>IFERROR(INDEX(Controls!$F$4:$F202,MATCH('Model 13'!$E7,Controls!$G$4:$G$200,0)),"-")</f>
        <v>No Ad &amp; Tf</v>
      </c>
      <c r="D7" s="16" t="str">
        <f>IFERROR(INDEX(Controls!$H$4:$H$200,MATCH('Model 13'!$E7,Controls!$G$4:$G$200,0)),"-")</f>
        <v>T1</v>
      </c>
      <c r="E7" s="11" t="s">
        <v>33</v>
      </c>
      <c r="F7" s="12"/>
      <c r="G7" s="13">
        <v>10.949784757851235</v>
      </c>
      <c r="H7" s="13">
        <v>32.059886436621959</v>
      </c>
      <c r="I7" s="13">
        <v>0.34154159527350392</v>
      </c>
      <c r="J7" s="23">
        <v>0.73271148037411749</v>
      </c>
      <c r="K7" s="13">
        <v>939.85313426718039</v>
      </c>
      <c r="L7" s="25">
        <v>211</v>
      </c>
      <c r="M7" s="25">
        <v>453988.6660000002</v>
      </c>
      <c r="N7" s="25">
        <v>0</v>
      </c>
      <c r="O7" s="25">
        <v>253603.05400000012</v>
      </c>
      <c r="P7" s="14">
        <v>5.0891239295974182E-3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13'!$D7,"_pre",""),"_post",""),'Vendor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13'!$D7,'Vendor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13'!$D8,Controls!$J$4:$J$100,0)),"-")</f>
        <v>27</v>
      </c>
      <c r="C8" s="365" t="str">
        <f>IFERROR(INDEX(Controls!$F$4:$F203,MATCH('Model 13'!$E8,Controls!$G$4:$G$200,0)),"-")</f>
        <v>No Ad &amp; Tf</v>
      </c>
      <c r="D8" s="16" t="str">
        <f>IFERROR(INDEX(Controls!$H$4:$H$200,MATCH('Model 13'!$E8,Controls!$G$4:$G$200,0)),"-")</f>
        <v>T10</v>
      </c>
      <c r="E8" s="11" t="s">
        <v>42</v>
      </c>
      <c r="F8" s="12"/>
      <c r="G8" s="13">
        <v>5.1345850275354081</v>
      </c>
      <c r="H8" s="13">
        <v>18.028497738390762</v>
      </c>
      <c r="I8" s="13">
        <v>0.28480382015422018</v>
      </c>
      <c r="J8" s="23">
        <v>0.77580725214651802</v>
      </c>
      <c r="K8" s="13">
        <v>297.20431757906749</v>
      </c>
      <c r="L8" s="25">
        <v>211</v>
      </c>
      <c r="M8" s="25">
        <v>453988.6660000002</v>
      </c>
      <c r="N8" s="25">
        <v>211</v>
      </c>
      <c r="O8" s="25">
        <v>253603.05400000012</v>
      </c>
      <c r="P8" s="14">
        <v>2.3863975511890217E-3</v>
      </c>
      <c r="Q8" s="15">
        <v>4.2720204813068638E-3</v>
      </c>
      <c r="R8" s="414">
        <f t="shared" si="0"/>
        <v>1083.3974408099712</v>
      </c>
      <c r="S8" s="27">
        <f>IFERROR($Q8*$O8*Controls!$C$5,"-")</f>
        <v>673873.20818380208</v>
      </c>
      <c r="T8" s="27" t="str">
        <f>IFERROR(INDEX('Vendor Level Info'!$I$4:$I$50,MATCH(SUBSTITUTE(SUBSTITUTE('Model 13'!$D8,"_pre",""),"_post",""),'Vendor Level Info'!$F$4:$F$50,0)),"-")</f>
        <v>-</v>
      </c>
      <c r="U8" s="375">
        <f t="shared" si="1"/>
        <v>0</v>
      </c>
      <c r="V8" s="27">
        <f>IFERROR($Q8*$O8*Controls!$C$4,"-")</f>
        <v>572033.84874766483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13'!$D8,'Vendor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13'!$D9,Controls!$J$4:$J$100,0)),"-")</f>
        <v>28</v>
      </c>
      <c r="C9" s="365" t="str">
        <f>IFERROR(INDEX(Controls!$F$4:$F204,MATCH('Model 13'!$E9,Controls!$G$4:$G$200,0)),"-")</f>
        <v>No Ad &amp; Tf</v>
      </c>
      <c r="D9" s="16" t="str">
        <f>IFERROR(INDEX(Controls!$H$4:$H$200,MATCH('Model 13'!$E9,Controls!$G$4:$G$200,0)),"-")</f>
        <v>T11</v>
      </c>
      <c r="E9" s="11" t="s">
        <v>43</v>
      </c>
      <c r="F9" s="12"/>
      <c r="G9" s="13">
        <v>18.394990020326201</v>
      </c>
      <c r="H9" s="13">
        <v>16.481362904315095</v>
      </c>
      <c r="I9" s="13">
        <v>1.1161085480078887</v>
      </c>
      <c r="J9" s="23">
        <v>0.26443390853396942</v>
      </c>
      <c r="K9" s="13">
        <v>248.38323507281282</v>
      </c>
      <c r="L9" s="25">
        <v>211</v>
      </c>
      <c r="M9" s="25">
        <v>453988.6660000002</v>
      </c>
      <c r="N9" s="25">
        <v>211</v>
      </c>
      <c r="O9" s="25">
        <v>253603.05400000012</v>
      </c>
      <c r="P9" s="14">
        <v>8.549426857913732E-3</v>
      </c>
      <c r="Q9" s="15">
        <v>1.5304795557741299E-2</v>
      </c>
      <c r="R9" s="414">
        <f t="shared" si="0"/>
        <v>3881.3428942888286</v>
      </c>
      <c r="S9" s="27">
        <f>IFERROR($Q9*$O9*Controls!$C$5,"-")</f>
        <v>2414195.2802476515</v>
      </c>
      <c r="T9" s="27" t="str">
        <f>IFERROR(INDEX('Vendor Level Info'!$I$4:$I$50,MATCH(SUBSTITUTE(SUBSTITUTE('Model 13'!$D9,"_pre",""),"_post",""),'Vendor Level Info'!$F$4:$F$50,0)),"-")</f>
        <v>-</v>
      </c>
      <c r="U9" s="375">
        <f t="shared" si="1"/>
        <v>0</v>
      </c>
      <c r="V9" s="27">
        <f>IFERROR($Q9*$O9*Controls!$C$4,"-")</f>
        <v>2049349.0481845015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13'!$D9,'Vendor Level Info'!$M$4:$M$300,0)),"-")</f>
        <v>-</v>
      </c>
    </row>
    <row r="10" spans="2:29" x14ac:dyDescent="0.35">
      <c r="B10" s="341">
        <f>IFERROR(INDEX(Controls!$L$4:$L$100,MATCH('Model 13'!$D10,Controls!$J$4:$J$100,0)),"-")</f>
        <v>29</v>
      </c>
      <c r="C10" s="365" t="str">
        <f>IFERROR(INDEX(Controls!$F$4:$F205,MATCH('Model 13'!$E10,Controls!$G$4:$G$200,0)),"-")</f>
        <v>No Ad &amp; Tf</v>
      </c>
      <c r="D10" s="16" t="str">
        <f>IFERROR(INDEX(Controls!$H$4:$H$200,MATCH('Model 13'!$E10,Controls!$G$4:$G$200,0)),"-")</f>
        <v>T12</v>
      </c>
      <c r="E10" s="11" t="s">
        <v>44</v>
      </c>
      <c r="F10" s="12"/>
      <c r="G10" s="13">
        <v>9.1433496669016829</v>
      </c>
      <c r="H10" s="13">
        <v>14.878862562056669</v>
      </c>
      <c r="I10" s="13">
        <v>0.61451939815739653</v>
      </c>
      <c r="J10" s="23">
        <v>0.53890251856727045</v>
      </c>
      <c r="K10" s="13">
        <v>202.43029083998843</v>
      </c>
      <c r="L10" s="25">
        <v>211</v>
      </c>
      <c r="M10" s="25">
        <v>453988.6660000002</v>
      </c>
      <c r="N10" s="25">
        <v>211</v>
      </c>
      <c r="O10" s="25">
        <v>253603.05400000012</v>
      </c>
      <c r="P10" s="14">
        <v>4.2495483350156018E-3</v>
      </c>
      <c r="Q10" s="15">
        <v>7.607348370955557E-3</v>
      </c>
      <c r="R10" s="414">
        <f t="shared" si="0"/>
        <v>1929.2467797162551</v>
      </c>
      <c r="S10" s="27">
        <f>IFERROR($Q10*$O10*Controls!$C$5,"-")</f>
        <v>1199991.4969835107</v>
      </c>
      <c r="T10" s="27" t="str">
        <f>IFERROR(INDEX('Vendor Level Info'!$I$4:$I$50,MATCH(SUBSTITUTE(SUBSTITUTE('Model 13'!$D10,"_pre",""),"_post",""),'Vendor Level Info'!$F$4:$F$50,0)),"-")</f>
        <v>-</v>
      </c>
      <c r="U10" s="375">
        <f t="shared" si="1"/>
        <v>0</v>
      </c>
      <c r="V10" s="27">
        <f>IFERROR($Q10*$O10*Controls!$C$4,"-")</f>
        <v>1018642.2996901827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13'!$D10,'Vendor Level Info'!$M$4:$M$300,0)),"-")</f>
        <v>-</v>
      </c>
    </row>
    <row r="11" spans="2:29" x14ac:dyDescent="0.35">
      <c r="B11" s="341">
        <f>IFERROR(INDEX(Controls!$L$4:$L$100,MATCH('Model 13'!$D11,Controls!$J$4:$J$100,0)),"-")</f>
        <v>30</v>
      </c>
      <c r="C11" s="365" t="str">
        <f>IFERROR(INDEX(Controls!$F$4:$F206,MATCH('Model 13'!$E11,Controls!$G$4:$G$200,0)),"-")</f>
        <v>No Ad &amp; Tf</v>
      </c>
      <c r="D11" s="16" t="str">
        <f>IFERROR(INDEX(Controls!$H$4:$H$200,MATCH('Model 13'!$E11,Controls!$G$4:$G$200,0)),"-")</f>
        <v>T13</v>
      </c>
      <c r="E11" s="11" t="s">
        <v>45</v>
      </c>
      <c r="F11" s="12"/>
      <c r="G11" s="13">
        <v>2.4717730790969212</v>
      </c>
      <c r="H11" s="13">
        <v>13.314791771645657</v>
      </c>
      <c r="I11" s="13">
        <v>0.18564113667632817</v>
      </c>
      <c r="J11" s="23">
        <v>0.85273436790720702</v>
      </c>
      <c r="K11" s="13">
        <v>162.10812875365622</v>
      </c>
      <c r="L11" s="25">
        <v>211</v>
      </c>
      <c r="M11" s="25">
        <v>453988.6660000002</v>
      </c>
      <c r="N11" s="25">
        <v>211</v>
      </c>
      <c r="O11" s="25">
        <v>253603.05400000012</v>
      </c>
      <c r="P11" s="14">
        <v>1.1488042736499727E-3</v>
      </c>
      <c r="Q11" s="15">
        <v>2.0565372201292579E-3</v>
      </c>
      <c r="R11" s="414">
        <f t="shared" si="0"/>
        <v>521.54411968945033</v>
      </c>
      <c r="S11" s="27">
        <f>IFERROR($Q11*$O11*Controls!$C$5,"-")</f>
        <v>324400.44244683807</v>
      </c>
      <c r="T11" s="27" t="str">
        <f>IFERROR(INDEX('Vendor Level Info'!$I$4:$I$50,MATCH(SUBSTITUTE(SUBSTITUTE('Model 13'!$D11,"_pre",""),"_post",""),'Vendor Level Info'!$F$4:$F$50,0)),"-")</f>
        <v>-</v>
      </c>
      <c r="U11" s="375">
        <f t="shared" si="1"/>
        <v>0</v>
      </c>
      <c r="V11" s="27">
        <f>IFERROR($Q11*$O11*Controls!$C$4,"-")</f>
        <v>275375.29519602977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13'!$D11,'Vendor Level Info'!$M$4:$M$300,0)),"-")</f>
        <v>-</v>
      </c>
    </row>
    <row r="12" spans="2:29" x14ac:dyDescent="0.35">
      <c r="B12" s="341">
        <f>IFERROR(INDEX(Controls!$L$4:$L$100,MATCH('Model 13'!$D12,Controls!$J$4:$J$100,0)),"-")</f>
        <v>31</v>
      </c>
      <c r="C12" s="365" t="str">
        <f>IFERROR(INDEX(Controls!$F$4:$F207,MATCH('Model 13'!$E12,Controls!$G$4:$G$200,0)),"-")</f>
        <v>No Ad &amp; Tf</v>
      </c>
      <c r="D12" s="16" t="str">
        <f>IFERROR(INDEX(Controls!$H$4:$H$200,MATCH('Model 13'!$E12,Controls!$G$4:$G$200,0)),"-")</f>
        <v>T14</v>
      </c>
      <c r="E12" s="11" t="s">
        <v>46</v>
      </c>
      <c r="F12" s="12"/>
      <c r="G12" s="13">
        <v>10.139603828570502</v>
      </c>
      <c r="H12" s="13">
        <v>11.787454951367438</v>
      </c>
      <c r="I12" s="13">
        <v>0.86020297599476525</v>
      </c>
      <c r="J12" s="23">
        <v>0.3897219449971242</v>
      </c>
      <c r="K12" s="13">
        <v>127.05042633904449</v>
      </c>
      <c r="L12" s="25">
        <v>211</v>
      </c>
      <c r="M12" s="25">
        <v>453988.6660000002</v>
      </c>
      <c r="N12" s="25">
        <v>0</v>
      </c>
      <c r="O12" s="25">
        <v>253603.05400000012</v>
      </c>
      <c r="P12" s="14">
        <v>4.7125766964155333E-3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13'!$D12,"_pre",""),"_post",""),'Vendor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13'!$D12,'Vendor Level Info'!$M$4:$M$300,0)),"-")</f>
        <v>-</v>
      </c>
    </row>
    <row r="13" spans="2:29" x14ac:dyDescent="0.35">
      <c r="B13" s="341">
        <f>IFERROR(INDEX(Controls!$L$4:$L$100,MATCH('Model 13'!$D13,Controls!$J$4:$J$100,0)),"-")</f>
        <v>32</v>
      </c>
      <c r="C13" s="365" t="str">
        <f>IFERROR(INDEX(Controls!$F$4:$F208,MATCH('Model 13'!$E13,Controls!$G$4:$G$200,0)),"-")</f>
        <v>No Ad &amp; Tf</v>
      </c>
      <c r="D13" s="16" t="str">
        <f>IFERROR(INDEX(Controls!$H$4:$H$200,MATCH('Model 13'!$E13,Controls!$G$4:$G$200,0)),"-")</f>
        <v>T15</v>
      </c>
      <c r="E13" s="11" t="s">
        <v>47</v>
      </c>
      <c r="F13" s="12"/>
      <c r="G13" s="13">
        <v>1.8851597619459264</v>
      </c>
      <c r="H13" s="13">
        <v>10.223589378031509</v>
      </c>
      <c r="I13" s="13">
        <v>0.1843931414143809</v>
      </c>
      <c r="J13" s="23">
        <v>0.85371316927037322</v>
      </c>
      <c r="K13" s="13">
        <v>95.574675232606268</v>
      </c>
      <c r="L13" s="25">
        <v>211</v>
      </c>
      <c r="M13" s="25">
        <v>453988.6660000002</v>
      </c>
      <c r="N13" s="25">
        <v>0</v>
      </c>
      <c r="O13" s="25">
        <v>253603.05400000012</v>
      </c>
      <c r="P13" s="14">
        <v>8.7616440576644325E-4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13'!$D13,"_pre",""),"_post",""),'Vendor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13'!$D13,'Vendor Level Info'!$M$4:$M$300,0)),"-")</f>
        <v>-</v>
      </c>
    </row>
    <row r="14" spans="2:29" x14ac:dyDescent="0.35">
      <c r="B14" s="341">
        <f>IFERROR(INDEX(Controls!$L$4:$L$100,MATCH('Model 13'!$D14,Controls!$J$4:$J$100,0)),"-")</f>
        <v>33</v>
      </c>
      <c r="C14" s="365" t="str">
        <f>IFERROR(INDEX(Controls!$F$4:$F209,MATCH('Model 13'!$E14,Controls!$G$4:$G$200,0)),"-")</f>
        <v>No Ad &amp; Tf</v>
      </c>
      <c r="D14" s="16" t="str">
        <f>IFERROR(INDEX(Controls!$H$4:$H$200,MATCH('Model 13'!$E14,Controls!$G$4:$G$200,0)),"-")</f>
        <v>T16</v>
      </c>
      <c r="E14" s="11" t="s">
        <v>48</v>
      </c>
      <c r="F14" s="12"/>
      <c r="G14" s="13">
        <v>4.898778898342024</v>
      </c>
      <c r="H14" s="13">
        <v>8.6639875141274185</v>
      </c>
      <c r="I14" s="13">
        <v>0.56541850855095532</v>
      </c>
      <c r="J14" s="23">
        <v>0.57181668437695121</v>
      </c>
      <c r="K14" s="13">
        <v>68.639114204256629</v>
      </c>
      <c r="L14" s="25">
        <v>211</v>
      </c>
      <c r="M14" s="25">
        <v>453988.6660000002</v>
      </c>
      <c r="N14" s="25">
        <v>0</v>
      </c>
      <c r="O14" s="25">
        <v>253603.05400000012</v>
      </c>
      <c r="P14" s="14">
        <v>2.2768020987338185E-3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13'!$D14,"_pre",""),"_post",""),'Vendor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13'!$D14,'Vendor Level Info'!$M$4:$M$300,0)),"-")</f>
        <v>-</v>
      </c>
    </row>
    <row r="15" spans="2:29" x14ac:dyDescent="0.35">
      <c r="B15" s="341">
        <f>IFERROR(INDEX(Controls!$L$4:$L$100,MATCH('Model 13'!$D15,Controls!$J$4:$J$100,0)),"-")</f>
        <v>34</v>
      </c>
      <c r="C15" s="365" t="str">
        <f>IFERROR(INDEX(Controls!$F$4:$F210,MATCH('Model 13'!$E15,Controls!$G$4:$G$200,0)),"-")</f>
        <v>No Ad &amp; Tf</v>
      </c>
      <c r="D15" s="16" t="str">
        <f>IFERROR(INDEX(Controls!$H$4:$H$200,MATCH('Model 13'!$E15,Controls!$G$4:$G$200,0)),"-")</f>
        <v>T17</v>
      </c>
      <c r="E15" s="11" t="s">
        <v>49</v>
      </c>
      <c r="F15" s="12"/>
      <c r="G15" s="13">
        <v>4.3439318884218734</v>
      </c>
      <c r="H15" s="13">
        <v>7.1119839586021625</v>
      </c>
      <c r="I15" s="13">
        <v>0.61079045083724559</v>
      </c>
      <c r="J15" s="23">
        <v>0.54136846045235543</v>
      </c>
      <c r="K15" s="13">
        <v>46.25062134397011</v>
      </c>
      <c r="L15" s="25">
        <v>211</v>
      </c>
      <c r="M15" s="25">
        <v>453988.6660000002</v>
      </c>
      <c r="N15" s="25">
        <v>0</v>
      </c>
      <c r="O15" s="25">
        <v>253603.05400000012</v>
      </c>
      <c r="P15" s="14">
        <v>2.0189262356100643E-3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13'!$D15,"_pre",""),"_post",""),'Vendor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13'!$D15,'Vendor Level Info'!$M$4:$M$300,0)),"-")</f>
        <v>-</v>
      </c>
    </row>
    <row r="16" spans="2:29" x14ac:dyDescent="0.35">
      <c r="B16" s="341">
        <f>IFERROR(INDEX(Controls!$L$4:$L$100,MATCH('Model 13'!$D16,Controls!$J$4:$J$100,0)),"-")</f>
        <v>35</v>
      </c>
      <c r="C16" s="365" t="str">
        <f>IFERROR(INDEX(Controls!$F$4:$F211,MATCH('Model 13'!$E16,Controls!$G$4:$G$200,0)),"-")</f>
        <v>No Ad &amp; Tf</v>
      </c>
      <c r="D16" s="16" t="str">
        <f>IFERROR(INDEX(Controls!$H$4:$H$200,MATCH('Model 13'!$E16,Controls!$G$4:$G$200,0)),"-")</f>
        <v>T18</v>
      </c>
      <c r="E16" s="11" t="s">
        <v>50</v>
      </c>
      <c r="F16" s="12"/>
      <c r="G16" s="13">
        <v>4.3477521901405778</v>
      </c>
      <c r="H16" s="13">
        <v>5.6002701204411531</v>
      </c>
      <c r="I16" s="13">
        <v>0.77634687196089924</v>
      </c>
      <c r="J16" s="23">
        <v>0.43758407647799469</v>
      </c>
      <c r="K16" s="13">
        <v>28.678338386406029</v>
      </c>
      <c r="L16" s="25">
        <v>211</v>
      </c>
      <c r="M16" s="25">
        <v>453988.6660000002</v>
      </c>
      <c r="N16" s="25">
        <v>0</v>
      </c>
      <c r="O16" s="25">
        <v>253603.05400000012</v>
      </c>
      <c r="P16" s="14">
        <v>2.0207017946118977E-3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13'!$D16,"_pre",""),"_post",""),'Vendor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13'!$D16,'Vendor Level Info'!$M$4:$M$300,0)),"-")</f>
        <v>-</v>
      </c>
    </row>
    <row r="17" spans="2:25" x14ac:dyDescent="0.35">
      <c r="B17" s="341">
        <f>IFERROR(INDEX(Controls!$L$4:$L$100,MATCH('Model 13'!$D17,Controls!$J$4:$J$100,0)),"-")</f>
        <v>36</v>
      </c>
      <c r="C17" s="365" t="str">
        <f>IFERROR(INDEX(Controls!$F$4:$F212,MATCH('Model 13'!$E17,Controls!$G$4:$G$200,0)),"-")</f>
        <v>No Ad &amp; Tf</v>
      </c>
      <c r="D17" s="16" t="str">
        <f>IFERROR(INDEX(Controls!$H$4:$H$200,MATCH('Model 13'!$E17,Controls!$G$4:$G$200,0)),"-")</f>
        <v>T19</v>
      </c>
      <c r="E17" s="11" t="s">
        <v>51</v>
      </c>
      <c r="F17" s="12"/>
      <c r="G17" s="13">
        <v>1.7826659391261011</v>
      </c>
      <c r="H17" s="13">
        <v>4.1207784190521526</v>
      </c>
      <c r="I17" s="13">
        <v>0.43260417276601437</v>
      </c>
      <c r="J17" s="23">
        <v>0.66532261531627435</v>
      </c>
      <c r="K17" s="13">
        <v>15.527250504563366</v>
      </c>
      <c r="L17" s="25">
        <v>211</v>
      </c>
      <c r="M17" s="25">
        <v>453988.6660000002</v>
      </c>
      <c r="N17" s="25">
        <v>0</v>
      </c>
      <c r="O17" s="25">
        <v>253603.05400000012</v>
      </c>
      <c r="P17" s="14">
        <v>8.2852842223952604E-4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13'!$D17,"_pre",""),"_post",""),'Vendor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13'!$D17,'Vendor Level Info'!$M$4:$M$300,0)),"-")</f>
        <v>-</v>
      </c>
    </row>
    <row r="18" spans="2:25" x14ac:dyDescent="0.35">
      <c r="B18" s="341">
        <f>IFERROR(INDEX(Controls!$L$4:$L$100,MATCH('Model 13'!$D18,Controls!$J$4:$J$100,0)),"-")</f>
        <v>19</v>
      </c>
      <c r="C18" s="365" t="str">
        <f>IFERROR(INDEX(Controls!$F$4:$F213,MATCH('Model 13'!$E18,Controls!$G$4:$G$200,0)),"-")</f>
        <v>No Ad &amp; Tf</v>
      </c>
      <c r="D18" s="16" t="str">
        <f>IFERROR(INDEX(Controls!$H$4:$H$200,MATCH('Model 13'!$E18,Controls!$G$4:$G$200,0)),"-")</f>
        <v>T2</v>
      </c>
      <c r="E18" s="11" t="s">
        <v>34</v>
      </c>
      <c r="F18" s="12"/>
      <c r="G18" s="13">
        <v>16.06701529092712</v>
      </c>
      <c r="H18" s="13">
        <v>30.511990233213766</v>
      </c>
      <c r="I18" s="13">
        <v>0.52658037604631258</v>
      </c>
      <c r="J18" s="23">
        <v>0.59851038409394508</v>
      </c>
      <c r="K18" s="13">
        <v>851.28916951228462</v>
      </c>
      <c r="L18" s="25">
        <v>211</v>
      </c>
      <c r="M18" s="25">
        <v>453988.6660000002</v>
      </c>
      <c r="N18" s="25">
        <v>211</v>
      </c>
      <c r="O18" s="25">
        <v>253603.05400000012</v>
      </c>
      <c r="P18" s="14">
        <v>7.4674556443345679E-3</v>
      </c>
      <c r="Q18" s="15">
        <v>1.3367899845502731E-2</v>
      </c>
      <c r="R18" s="414">
        <f t="shared" si="0"/>
        <v>3390.1402263856226</v>
      </c>
      <c r="S18" s="27">
        <f>IFERROR($Q18*$O18*Controls!$C$5,"-")</f>
        <v>2108667.2208118574</v>
      </c>
      <c r="T18" s="27" t="str">
        <f>IFERROR(INDEX('Vendor Level Info'!$I$4:$I$50,MATCH(SUBSTITUTE(SUBSTITUTE('Model 13'!$D18,"_pre",""),"_post",""),'Vendor Level Info'!$F$4:$F$50,0)),"-")</f>
        <v>-</v>
      </c>
      <c r="U18" s="375">
        <f t="shared" si="1"/>
        <v>0</v>
      </c>
      <c r="V18" s="27">
        <f>IFERROR($Q18*$O18*Controls!$C$4,"-")</f>
        <v>1789994.0395316088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13'!$D18,'Vendor Level Info'!$M$4:$M$300,0)),"-")</f>
        <v>-</v>
      </c>
    </row>
    <row r="19" spans="2:25" x14ac:dyDescent="0.35">
      <c r="B19" s="341">
        <f>IFERROR(INDEX(Controls!$L$4:$L$100,MATCH('Model 13'!$D19,Controls!$J$4:$J$100,0)),"-")</f>
        <v>37</v>
      </c>
      <c r="C19" s="365" t="str">
        <f>IFERROR(INDEX(Controls!$F$4:$F214,MATCH('Model 13'!$E19,Controls!$G$4:$G$200,0)),"-")</f>
        <v>No Ad &amp; Tf</v>
      </c>
      <c r="D19" s="16" t="str">
        <f>IFERROR(INDEX(Controls!$H$4:$H$200,MATCH('Model 13'!$E19,Controls!$G$4:$G$200,0)),"-")</f>
        <v>T20</v>
      </c>
      <c r="E19" s="11" t="s">
        <v>52</v>
      </c>
      <c r="F19" s="12"/>
      <c r="G19" s="13">
        <v>5.6062867934780991</v>
      </c>
      <c r="H19" s="13">
        <v>2.6640171229364955</v>
      </c>
      <c r="I19" s="13">
        <v>2.1044484831607972</v>
      </c>
      <c r="J19" s="23">
        <v>3.5393404054503891E-2</v>
      </c>
      <c r="K19" s="13">
        <v>6.4894823954398424</v>
      </c>
      <c r="L19" s="25">
        <v>211</v>
      </c>
      <c r="M19" s="25">
        <v>453988.6660000002</v>
      </c>
      <c r="N19" s="25">
        <v>0</v>
      </c>
      <c r="O19" s="25">
        <v>253603.05400000012</v>
      </c>
      <c r="P19" s="14">
        <v>2.6056300564646223E-3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13'!$D19,"_pre",""),"_post",""),'Vendor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13'!$D19,'Vendor Level Info'!$M$4:$M$300,0)),"-")</f>
        <v>-</v>
      </c>
    </row>
    <row r="20" spans="2:25" x14ac:dyDescent="0.35">
      <c r="B20" s="341">
        <f>IFERROR(INDEX(Controls!$L$4:$L$100,MATCH('Model 13'!$D20,Controls!$J$4:$J$100,0)),"-")</f>
        <v>38</v>
      </c>
      <c r="C20" s="365" t="str">
        <f>IFERROR(INDEX(Controls!$F$4:$F215,MATCH('Model 13'!$E20,Controls!$G$4:$G$200,0)),"-")</f>
        <v>No Ad &amp; Tf</v>
      </c>
      <c r="D20" s="16" t="str">
        <f>IFERROR(INDEX(Controls!$H$4:$H$200,MATCH('Model 13'!$E20,Controls!$G$4:$G$200,0)),"-")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211</v>
      </c>
      <c r="M20" s="25">
        <v>453988.6660000002</v>
      </c>
      <c r="N20" s="25">
        <v>0</v>
      </c>
      <c r="O20" s="25">
        <v>253603.05400000012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13'!$D20,"_pre",""),"_post",""),'Vendor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13'!$D20,'Vendor Level Info'!$M$4:$M$300,0)),"-")</f>
        <v>-</v>
      </c>
    </row>
    <row r="21" spans="2:25" x14ac:dyDescent="0.35">
      <c r="B21" s="341">
        <f>IFERROR(INDEX(Controls!$L$4:$L$100,MATCH('Model 13'!$D21,Controls!$J$4:$J$100,0)),"-")</f>
        <v>20</v>
      </c>
      <c r="C21" s="365" t="str">
        <f>IFERROR(INDEX(Controls!$F$4:$F216,MATCH('Model 13'!$E21,Controls!$G$4:$G$200,0)),"-")</f>
        <v>No Ad &amp; Tf</v>
      </c>
      <c r="D21" s="16" t="str">
        <f>IFERROR(INDEX(Controls!$H$4:$H$200,MATCH('Model 13'!$E21,Controls!$G$4:$G$200,0)),"-")</f>
        <v>T3</v>
      </c>
      <c r="E21" s="11" t="s">
        <v>35</v>
      </c>
      <c r="F21" s="12"/>
      <c r="G21" s="13">
        <v>10.988260738254118</v>
      </c>
      <c r="H21" s="13">
        <v>28.948823388351737</v>
      </c>
      <c r="I21" s="13">
        <v>0.37957538345670766</v>
      </c>
      <c r="J21" s="23">
        <v>0.70427813941052886</v>
      </c>
      <c r="K21" s="13">
        <v>766.29831078891618</v>
      </c>
      <c r="L21" s="25">
        <v>211</v>
      </c>
      <c r="M21" s="25">
        <v>453988.6660000002</v>
      </c>
      <c r="N21" s="25">
        <v>211</v>
      </c>
      <c r="O21" s="25">
        <v>253603.05400000012</v>
      </c>
      <c r="P21" s="14">
        <v>5.1070063845418063E-3</v>
      </c>
      <c r="Q21" s="15">
        <v>9.1423308166139732E-3</v>
      </c>
      <c r="R21" s="414">
        <f t="shared" si="0"/>
        <v>2318.5230157716187</v>
      </c>
      <c r="S21" s="27">
        <f>IFERROR($Q21*$O21*Controls!$C$5,"-")</f>
        <v>1442121.3158099467</v>
      </c>
      <c r="T21" s="27" t="str">
        <f>IFERROR(INDEX('Vendor Level Info'!$I$4:$I$50,MATCH(SUBSTITUTE(SUBSTITUTE('Model 13'!$D21,"_pre",""),"_post",""),'Vendor Level Info'!$F$4:$F$50,0)),"-")</f>
        <v>-</v>
      </c>
      <c r="U21" s="375">
        <f t="shared" si="1"/>
        <v>0</v>
      </c>
      <c r="V21" s="27">
        <f>IFERROR($Q21*$O21*Controls!$C$4,"-")</f>
        <v>1224180.1523274146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13'!$D21,'Vendor Level Info'!$M$4:$M$300,0)),"-")</f>
        <v>-</v>
      </c>
    </row>
    <row r="22" spans="2:25" x14ac:dyDescent="0.35">
      <c r="B22" s="341">
        <f>IFERROR(INDEX(Controls!$L$4:$L$100,MATCH('Model 13'!$D22,Controls!$J$4:$J$100,0)),"-")</f>
        <v>21</v>
      </c>
      <c r="C22" s="365" t="str">
        <f>IFERROR(INDEX(Controls!$F$4:$F217,MATCH('Model 13'!$E22,Controls!$G$4:$G$200,0)),"-")</f>
        <v>No Ad &amp; Tf</v>
      </c>
      <c r="D22" s="16" t="str">
        <f>IFERROR(INDEX(Controls!$H$4:$H$200,MATCH('Model 13'!$E22,Controls!$G$4:$G$200,0)),"-")</f>
        <v>T4</v>
      </c>
      <c r="E22" s="11" t="s">
        <v>36</v>
      </c>
      <c r="F22" s="12"/>
      <c r="G22" s="13">
        <v>12.744941514715846</v>
      </c>
      <c r="H22" s="13">
        <v>27.382123211110812</v>
      </c>
      <c r="I22" s="13">
        <v>0.46544752634610692</v>
      </c>
      <c r="J22" s="23">
        <v>0.64163301653208016</v>
      </c>
      <c r="K22" s="13">
        <v>685.59915776602952</v>
      </c>
      <c r="L22" s="25">
        <v>211</v>
      </c>
      <c r="M22" s="25">
        <v>453988.6660000002</v>
      </c>
      <c r="N22" s="25">
        <v>211</v>
      </c>
      <c r="O22" s="25">
        <v>253603.05400000012</v>
      </c>
      <c r="P22" s="14">
        <v>5.9234577006048927E-3</v>
      </c>
      <c r="Q22" s="15">
        <v>1.0603904870976209E-2</v>
      </c>
      <c r="R22" s="414">
        <f t="shared" si="0"/>
        <v>2689.1826596050437</v>
      </c>
      <c r="S22" s="27">
        <f>IFERROR($Q22*$O22*Controls!$C$5,"-")</f>
        <v>1672671.6142743372</v>
      </c>
      <c r="T22" s="27" t="str">
        <f>IFERROR(INDEX('Vendor Level Info'!$I$4:$I$50,MATCH(SUBSTITUTE(SUBSTITUTE('Model 13'!$D22,"_pre",""),"_post",""),'Vendor Level Info'!$F$4:$F$50,0)),"-")</f>
        <v>-</v>
      </c>
      <c r="U22" s="375">
        <f t="shared" si="1"/>
        <v>0</v>
      </c>
      <c r="V22" s="27">
        <f>IFERROR($Q22*$O22*Controls!$C$4,"-")</f>
        <v>1419888.444271463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13'!$D22,'Vendor Level Info'!$M$4:$M$300,0)),"-")</f>
        <v>-</v>
      </c>
    </row>
    <row r="23" spans="2:25" x14ac:dyDescent="0.35">
      <c r="B23" s="341">
        <f>IFERROR(INDEX(Controls!$L$4:$L$100,MATCH('Model 13'!$D23,Controls!$J$4:$J$100,0)),"-")</f>
        <v>22</v>
      </c>
      <c r="C23" s="365" t="str">
        <f>IFERROR(INDEX(Controls!$F$4:$F218,MATCH('Model 13'!$E23,Controls!$G$4:$G$200,0)),"-")</f>
        <v>No Ad &amp; Tf</v>
      </c>
      <c r="D23" s="16" t="str">
        <f>IFERROR(INDEX(Controls!$H$4:$H$200,MATCH('Model 13'!$E23,Controls!$G$4:$G$200,0)),"-")</f>
        <v>T5</v>
      </c>
      <c r="E23" s="11" t="s">
        <v>37</v>
      </c>
      <c r="F23" s="12"/>
      <c r="G23" s="13">
        <v>10.039117812133457</v>
      </c>
      <c r="H23" s="13">
        <v>25.83637195150472</v>
      </c>
      <c r="I23" s="13">
        <v>0.38856530750436014</v>
      </c>
      <c r="J23" s="23">
        <v>0.69761569771976273</v>
      </c>
      <c r="K23" s="13">
        <v>610.37830825259459</v>
      </c>
      <c r="L23" s="25">
        <v>211</v>
      </c>
      <c r="M23" s="25">
        <v>453988.6660000002</v>
      </c>
      <c r="N23" s="25">
        <v>211</v>
      </c>
      <c r="O23" s="25">
        <v>253603.05400000012</v>
      </c>
      <c r="P23" s="14">
        <v>4.66587387967998E-3</v>
      </c>
      <c r="Q23" s="15">
        <v>8.3526354472062414E-3</v>
      </c>
      <c r="R23" s="414">
        <f t="shared" si="0"/>
        <v>2118.2538583601595</v>
      </c>
      <c r="S23" s="27">
        <f>IFERROR($Q23*$O23*Controls!$C$5,"-")</f>
        <v>1317553.8999000192</v>
      </c>
      <c r="T23" s="27" t="str">
        <f>IFERROR(INDEX('Vendor Level Info'!$I$4:$I$50,MATCH(SUBSTITUTE(SUBSTITUTE('Model 13'!$D23,"_pre",""),"_post",""),'Vendor Level Info'!$F$4:$F$50,0)),"-")</f>
        <v>-</v>
      </c>
      <c r="U23" s="375">
        <f t="shared" si="1"/>
        <v>0</v>
      </c>
      <c r="V23" s="27">
        <f>IFERROR($Q23*$O23*Controls!$C$4,"-")</f>
        <v>1118438.0372141642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13'!$D23,'Vendor Level Info'!$M$4:$M$300,0)),"-")</f>
        <v>-</v>
      </c>
    </row>
    <row r="24" spans="2:25" x14ac:dyDescent="0.35">
      <c r="B24" s="341">
        <f>IFERROR(INDEX(Controls!$L$4:$L$100,MATCH('Model 13'!$D24,Controls!$J$4:$J$100,0)),"-")</f>
        <v>23</v>
      </c>
      <c r="C24" s="365" t="str">
        <f>IFERROR(INDEX(Controls!$F$4:$F219,MATCH('Model 13'!$E24,Controls!$G$4:$G$200,0)),"-")</f>
        <v>No Ad &amp; Tf</v>
      </c>
      <c r="D24" s="16" t="str">
        <f>IFERROR(INDEX(Controls!$H$4:$H$200,MATCH('Model 13'!$E24,Controls!$G$4:$G$200,0)),"-")</f>
        <v>T6</v>
      </c>
      <c r="E24" s="11" t="s">
        <v>38</v>
      </c>
      <c r="F24" s="12"/>
      <c r="G24" s="13">
        <v>21.264773952367875</v>
      </c>
      <c r="H24" s="13">
        <v>24.259049696965256</v>
      </c>
      <c r="I24" s="13">
        <v>0.87657077329900701</v>
      </c>
      <c r="J24" s="23">
        <v>0.38076554322634526</v>
      </c>
      <c r="K24" s="13">
        <v>538.1255381830432</v>
      </c>
      <c r="L24" s="25">
        <v>211</v>
      </c>
      <c r="M24" s="25">
        <v>453988.6660000002</v>
      </c>
      <c r="N24" s="25">
        <v>211</v>
      </c>
      <c r="O24" s="25">
        <v>253603.05400000012</v>
      </c>
      <c r="P24" s="14">
        <v>9.8832143618969113E-3</v>
      </c>
      <c r="Q24" s="15">
        <v>1.7692481352963595E-2</v>
      </c>
      <c r="R24" s="414">
        <f t="shared" si="0"/>
        <v>4486.8673039496216</v>
      </c>
      <c r="S24" s="27">
        <f>IFERROR($Q24*$O24*Controls!$C$5,"-")</f>
        <v>2790831.4630566644</v>
      </c>
      <c r="T24" s="27" t="str">
        <f>IFERROR(INDEX('Vendor Level Info'!$I$4:$I$50,MATCH(SUBSTITUTE(SUBSTITUTE('Model 13'!$D24,"_pre",""),"_post",""),'Vendor Level Info'!$F$4:$F$50,0)),"-")</f>
        <v>-</v>
      </c>
      <c r="U24" s="375">
        <f t="shared" si="1"/>
        <v>0</v>
      </c>
      <c r="V24" s="27">
        <f>IFERROR($Q24*$O24*Controls!$C$4,"-")</f>
        <v>2369065.9364854004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13'!$D24,'Vendor Level Info'!$M$4:$M$300,0)),"-")</f>
        <v>-</v>
      </c>
    </row>
    <row r="25" spans="2:25" x14ac:dyDescent="0.35">
      <c r="B25" s="341">
        <f>IFERROR(INDEX(Controls!$L$4:$L$100,MATCH('Model 13'!$D25,Controls!$J$4:$J$100,0)),"-")</f>
        <v>24</v>
      </c>
      <c r="C25" s="365" t="str">
        <f>IFERROR(INDEX(Controls!$F$4:$F220,MATCH('Model 13'!$E25,Controls!$G$4:$G$200,0)),"-")</f>
        <v>No Ad &amp; Tf</v>
      </c>
      <c r="D25" s="16" t="str">
        <f>IFERROR(INDEX(Controls!$H$4:$H$200,MATCH('Model 13'!$E25,Controls!$G$4:$G$200,0)),"-")</f>
        <v>T7</v>
      </c>
      <c r="E25" s="11" t="s">
        <v>39</v>
      </c>
      <c r="F25" s="12"/>
      <c r="G25" s="13">
        <v>5.6200883696108832</v>
      </c>
      <c r="H25" s="13">
        <v>22.719419455798391</v>
      </c>
      <c r="I25" s="13">
        <v>0.24736936524918723</v>
      </c>
      <c r="J25" s="23">
        <v>0.80463340839663156</v>
      </c>
      <c r="K25" s="13">
        <v>471.98749698843778</v>
      </c>
      <c r="L25" s="25">
        <v>211</v>
      </c>
      <c r="M25" s="25">
        <v>453988.6660000002</v>
      </c>
      <c r="N25" s="25">
        <v>211</v>
      </c>
      <c r="O25" s="25">
        <v>253603.05400000012</v>
      </c>
      <c r="P25" s="14">
        <v>2.612044605509812E-3</v>
      </c>
      <c r="Q25" s="15">
        <v>4.6759635867314742E-3</v>
      </c>
      <c r="R25" s="414">
        <f t="shared" si="0"/>
        <v>1185.8386459878964</v>
      </c>
      <c r="S25" s="27">
        <f>IFERROR($Q25*$O25*Controls!$C$5,"-")</f>
        <v>737591.63780447154</v>
      </c>
      <c r="T25" s="27" t="str">
        <f>IFERROR(INDEX('Vendor Level Info'!$I$4:$I$50,MATCH(SUBSTITUTE(SUBSTITUTE('Model 13'!$D25,"_pre",""),"_post",""),'Vendor Level Info'!$F$4:$F$50,0)),"-")</f>
        <v>-</v>
      </c>
      <c r="U25" s="375">
        <f t="shared" si="1"/>
        <v>0</v>
      </c>
      <c r="V25" s="27">
        <f>IFERROR($Q25*$O25*Controls!$C$4,"-")</f>
        <v>626122.80508160929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13'!$D25,'Vendor Level Info'!$M$4:$M$300,0)),"-")</f>
        <v>-</v>
      </c>
    </row>
    <row r="26" spans="2:25" x14ac:dyDescent="0.35">
      <c r="B26" s="341">
        <f>IFERROR(INDEX(Controls!$L$4:$L$100,MATCH('Model 13'!$D26,Controls!$J$4:$J$100,0)),"-")</f>
        <v>25</v>
      </c>
      <c r="C26" s="365" t="str">
        <f>IFERROR(INDEX(Controls!$F$4:$F221,MATCH('Model 13'!$E26,Controls!$G$4:$G$200,0)),"-")</f>
        <v>No Ad &amp; Tf</v>
      </c>
      <c r="D26" s="16" t="str">
        <f>IFERROR(INDEX(Controls!$H$4:$H$200,MATCH('Model 13'!$E26,Controls!$G$4:$G$200,0)),"-")</f>
        <v>T8</v>
      </c>
      <c r="E26" s="11" t="s">
        <v>40</v>
      </c>
      <c r="F26" s="12"/>
      <c r="G26" s="13">
        <v>10.239628688149839</v>
      </c>
      <c r="H26" s="13">
        <v>21.153130798698861</v>
      </c>
      <c r="I26" s="13">
        <v>0.48407154409406306</v>
      </c>
      <c r="J26" s="23">
        <v>0.62835811478413328</v>
      </c>
      <c r="K26" s="13">
        <v>409.15262745069975</v>
      </c>
      <c r="L26" s="25">
        <v>211</v>
      </c>
      <c r="M26" s="25">
        <v>453988.6660000002</v>
      </c>
      <c r="N26" s="25">
        <v>211</v>
      </c>
      <c r="O26" s="25">
        <v>253603.05400000012</v>
      </c>
      <c r="P26" s="14">
        <v>4.7590651815955579E-3</v>
      </c>
      <c r="Q26" s="15">
        <v>8.5194622821837748E-3</v>
      </c>
      <c r="R26" s="414">
        <f t="shared" si="0"/>
        <v>2160.5616531996161</v>
      </c>
      <c r="S26" s="27">
        <f>IFERROR($Q26*$O26*Controls!$C$5,"-")</f>
        <v>1343869.3482901612</v>
      </c>
      <c r="T26" s="27" t="str">
        <f>IFERROR(INDEX('Vendor Level Info'!$I$4:$I$50,MATCH(SUBSTITUTE(SUBSTITUTE('Model 13'!$D26,"_pre",""),"_post",""),'Vendor Level Info'!$F$4:$F$50,0)),"-")</f>
        <v>-</v>
      </c>
      <c r="U26" s="375">
        <f t="shared" si="1"/>
        <v>0</v>
      </c>
      <c r="V26" s="27">
        <f>IFERROR($Q26*$O26*Controls!$C$4,"-")</f>
        <v>1140776.5528893974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13'!$D26,'Vendor Level Info'!$M$4:$M$300,0)),"-")</f>
        <v>-</v>
      </c>
    </row>
    <row r="27" spans="2:25" x14ac:dyDescent="0.35">
      <c r="B27" s="341">
        <f>IFERROR(INDEX(Controls!$L$4:$L$100,MATCH('Model 13'!$D27,Controls!$J$4:$J$100,0)),"-")</f>
        <v>26</v>
      </c>
      <c r="C27" s="365" t="str">
        <f>IFERROR(INDEX(Controls!$F$4:$F222,MATCH('Model 13'!$E27,Controls!$G$4:$G$200,0)),"-")</f>
        <v>No Ad &amp; Tf</v>
      </c>
      <c r="D27" s="16" t="str">
        <f>IFERROR(INDEX(Controls!$H$4:$H$200,MATCH('Model 13'!$E27,Controls!$G$4:$G$200,0)),"-")</f>
        <v>T9</v>
      </c>
      <c r="E27" s="11" t="s">
        <v>41</v>
      </c>
      <c r="F27" s="12"/>
      <c r="G27" s="13">
        <v>8.7303645984385856</v>
      </c>
      <c r="H27" s="13">
        <v>19.60657420833985</v>
      </c>
      <c r="I27" s="13">
        <v>0.44527741081483979</v>
      </c>
      <c r="J27" s="23">
        <v>0.65614022023915086</v>
      </c>
      <c r="K27" s="13">
        <v>351.5114447875971</v>
      </c>
      <c r="L27" s="25">
        <v>211</v>
      </c>
      <c r="M27" s="25">
        <v>453988.6660000002</v>
      </c>
      <c r="N27" s="25">
        <v>211</v>
      </c>
      <c r="O27" s="25">
        <v>253603.05400000012</v>
      </c>
      <c r="P27" s="14">
        <v>4.057605548836633E-3</v>
      </c>
      <c r="Q27" s="15">
        <v>7.2637411151623621E-3</v>
      </c>
      <c r="R27" s="414">
        <f t="shared" si="0"/>
        <v>1842.1069302705416</v>
      </c>
      <c r="S27" s="27">
        <f>IFERROR($Q27*$O27*Controls!$C$5,"-")</f>
        <v>1145790.510628277</v>
      </c>
      <c r="T27" s="27" t="str">
        <f>IFERROR(INDEX('Vendor Level Info'!$I$4:$I$50,MATCH(SUBSTITUTE(SUBSTITUTE('Model 13'!$D27,"_pre",""),"_post",""),'Vendor Level Info'!$F$4:$F$50,0)),"-")</f>
        <v>-</v>
      </c>
      <c r="U27" s="375">
        <f t="shared" si="1"/>
        <v>0</v>
      </c>
      <c r="V27" s="27">
        <f>IFERROR($Q27*$O27*Controls!$C$4,"-")</f>
        <v>972632.45918284601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13'!$D27,'Vendor Level Info'!$M$4:$M$300,0)),"-")</f>
        <v>-</v>
      </c>
    </row>
    <row r="28" spans="2:25" x14ac:dyDescent="0.35">
      <c r="B28" s="341">
        <f>IFERROR(INDEX(Controls!$L$4:$L$100,MATCH('Model 13'!$D28,Controls!$J$4:$J$100,0)),"-")</f>
        <v>9</v>
      </c>
      <c r="C28" s="365" t="str">
        <f>IFERROR(INDEX(Controls!$F$4:$F223,MATCH('Model 13'!$E28,Controls!$G$4:$G$200,0)),"-")</f>
        <v>No Ad &amp; Tf</v>
      </c>
      <c r="D28" s="16" t="str">
        <f>IFERROR(INDEX(Controls!$H$4:$H$200,MATCH('Model 13'!$E28,Controls!$G$4:$G$200,0)),"-")</f>
        <v>cw_comm</v>
      </c>
      <c r="E28" s="11" t="s">
        <v>111</v>
      </c>
      <c r="F28" s="12">
        <v>1</v>
      </c>
      <c r="G28" s="13">
        <v>9.12618209688945E-2</v>
      </c>
      <c r="H28" s="13">
        <v>5.7133648388418305E-3</v>
      </c>
      <c r="I28" s="13">
        <v>15.97339283296923</v>
      </c>
      <c r="J28" s="23">
        <v>6.0821011989834876E-56</v>
      </c>
      <c r="K28" s="13">
        <v>4.5596750369740882</v>
      </c>
      <c r="L28" s="25">
        <v>149017</v>
      </c>
      <c r="M28" s="25">
        <v>453988.6660000002</v>
      </c>
      <c r="N28" s="25">
        <v>135470</v>
      </c>
      <c r="O28" s="25">
        <v>253603.05400000012</v>
      </c>
      <c r="P28" s="14">
        <v>2.9955731924201267E-2</v>
      </c>
      <c r="Q28" s="15">
        <v>4.8750354901704505E-2</v>
      </c>
      <c r="R28" s="414">
        <f t="shared" si="0"/>
        <v>12363.238886656138</v>
      </c>
      <c r="S28" s="27">
        <f>IFERROR($Q28*$O28*Controls!$C$5,"-")</f>
        <v>7689934.5875001177</v>
      </c>
      <c r="T28" s="27">
        <f>IFERROR(INDEX('Vendor Level Info'!$I$4:$I$50,MATCH(SUBSTITUTE(SUBSTITUTE('Model 13'!$D28,"_pre",""),"_post",""),'Vendor Level Info'!$F$4:$F$50,0)),"-")</f>
        <v>607005</v>
      </c>
      <c r="U28" s="375">
        <f t="shared" si="1"/>
        <v>12.668651143730477</v>
      </c>
      <c r="V28" s="27">
        <f>IFERROR($Q28*$O28*Controls!$C$4,"-")</f>
        <v>6527790.1321544405</v>
      </c>
      <c r="W28" s="27">
        <f>IFERROR($T28*(1-Controls!$C$6),0)</f>
        <v>467393.85000000003</v>
      </c>
      <c r="X28" s="77">
        <f t="shared" si="2"/>
        <v>13.96635863341899</v>
      </c>
      <c r="Y28" s="77">
        <f>IFERROR(R28/INDEX('Vendor Level Info'!$N$4:$N$300,MATCH('Model 13'!$D28,'Vendor Level Info'!$M$4:$M$300,0)),"-")</f>
        <v>8.2965291789904083E-2</v>
      </c>
    </row>
    <row r="29" spans="2:25" x14ac:dyDescent="0.35">
      <c r="B29" s="341">
        <f>IFERROR(INDEX(Controls!$L$4:$L$100,MATCH('Model 13'!$D29,Controls!$J$4:$J$100,0)),"-")</f>
        <v>4.5</v>
      </c>
      <c r="C29" s="365" t="str">
        <f>IFERROR(INDEX(Controls!$F$4:$F224,MATCH('Model 13'!$E29,Controls!$G$4:$G$200,0)),"-")</f>
        <v>No Ad &amp; Tf</v>
      </c>
      <c r="D29" s="16" t="str">
        <f>IFERROR(INDEX(Controls!$H$4:$H$200,MATCH('Model 13'!$E29,Controls!$G$4:$G$200,0)),"-")</f>
        <v>hcc_disp_imp</v>
      </c>
      <c r="E29" s="11" t="s">
        <v>257</v>
      </c>
      <c r="F29" s="12">
        <v>1</v>
      </c>
      <c r="G29" s="13">
        <v>-2.0871797606887903E-5</v>
      </c>
      <c r="H29" s="13">
        <v>3.0494310243455326E-5</v>
      </c>
      <c r="I29" s="13">
        <v>-0.68444891654394435</v>
      </c>
      <c r="J29" s="23">
        <v>0.49372617998174384</v>
      </c>
      <c r="K29" s="13">
        <v>2.5296823474602244</v>
      </c>
      <c r="L29" s="25">
        <v>9786364</v>
      </c>
      <c r="M29" s="25">
        <v>453988.6660000002</v>
      </c>
      <c r="N29" s="25">
        <v>12</v>
      </c>
      <c r="O29" s="25">
        <v>253603.05400000012</v>
      </c>
      <c r="P29" s="14">
        <v>-4.4992094299405668E-4</v>
      </c>
      <c r="Q29" s="15">
        <v>-9.8761259902909041E-10</v>
      </c>
      <c r="R29" s="414">
        <f t="shared" si="0"/>
        <v>-2.5046157128265486E-4</v>
      </c>
      <c r="S29" s="27">
        <f>IFERROR($Q29*$O29*Controls!$C$5,"-")</f>
        <v>-0.15578709733781132</v>
      </c>
      <c r="T29" s="27">
        <f>IFERROR(INDEX('Vendor Level Info'!$I$4:$I$50,MATCH(SUBSTITUTE(SUBSTITUTE('Model 13'!$D29,"_pre",""),"_post",""),'Vendor Level Info'!$F$4:$F$50,0)),"-")</f>
        <v>0</v>
      </c>
      <c r="U29" s="375">
        <f t="shared" si="1"/>
        <v>0</v>
      </c>
      <c r="V29" s="27">
        <f>IFERROR($Q29*$O29*Controls!$C$4,"-")</f>
        <v>-0.13224370963724177</v>
      </c>
      <c r="W29" s="27">
        <f>IFERROR($T29*(1-Controls!$C$6),0)</f>
        <v>0</v>
      </c>
      <c r="X29" s="77" t="str">
        <f t="shared" si="2"/>
        <v>-</v>
      </c>
      <c r="Y29" s="77">
        <f>IFERROR(R29/INDEX('Vendor Level Info'!$N$4:$N$300,MATCH('Model 13'!$D29,'Vendor Level Info'!$M$4:$M$300,0)),"-")</f>
        <v>-2.0871797606887906E-5</v>
      </c>
    </row>
    <row r="30" spans="2:25" x14ac:dyDescent="0.35">
      <c r="B30" s="341">
        <f>IFERROR(INDEX(Controls!$L$4:$L$100,MATCH('Model 13'!$D30,Controls!$J$4:$J$100,0)),"-")</f>
        <v>5.5</v>
      </c>
      <c r="C30" s="365" t="str">
        <f>IFERROR(INDEX(Controls!$F$4:$F225,MATCH('Model 13'!$E30,Controls!$G$4:$G$200,0)),"-")</f>
        <v>No Ad &amp; Tf</v>
      </c>
      <c r="D30" s="16" t="str">
        <f>IFERROR(INDEX(Controls!$H$4:$H$200,MATCH('Model 13'!$E30,Controls!$G$4:$G$200,0)),"-")</f>
        <v>hcc_osrch_sessions</v>
      </c>
      <c r="E30" s="11" t="s">
        <v>179</v>
      </c>
      <c r="F30" s="12">
        <v>1</v>
      </c>
      <c r="G30" s="13">
        <v>5.8713614996038863E-3</v>
      </c>
      <c r="H30" s="13">
        <v>9.4066779466398815E-3</v>
      </c>
      <c r="I30" s="13">
        <v>0.62416950308170904</v>
      </c>
      <c r="J30" s="23">
        <v>0.53254719180424148</v>
      </c>
      <c r="K30" s="13">
        <v>10.967443634809243</v>
      </c>
      <c r="L30" s="25">
        <v>96143</v>
      </c>
      <c r="M30" s="25">
        <v>453988.6660000002</v>
      </c>
      <c r="N30" s="25">
        <v>53279</v>
      </c>
      <c r="O30" s="25">
        <v>253603.05400000012</v>
      </c>
      <c r="P30" s="14">
        <v>1.243401765136613E-3</v>
      </c>
      <c r="Q30" s="15">
        <v>1.2335035576401037E-3</v>
      </c>
      <c r="R30" s="414">
        <f t="shared" si="0"/>
        <v>312.82026933739547</v>
      </c>
      <c r="S30" s="27">
        <f>IFERROR($Q30*$O30*Controls!$C$5,"-")</f>
        <v>194574.20752785998</v>
      </c>
      <c r="T30" s="27" t="str">
        <f>IFERROR(INDEX('Vendor Level Info'!$I$4:$I$50,MATCH(SUBSTITUTE(SUBSTITUTE('Model 13'!$D30,"_pre",""),"_post",""),'Vendor Level Info'!$F$4:$F$50,0)),"-")</f>
        <v>-</v>
      </c>
      <c r="U30" s="375">
        <f t="shared" si="1"/>
        <v>0</v>
      </c>
      <c r="V30" s="27">
        <f>IFERROR($Q30*$O30*Controls!$C$4,"-")</f>
        <v>165169.1022101448</v>
      </c>
      <c r="W30" s="27">
        <f>IFERROR($T30*(1-Controls!$C$6),0)</f>
        <v>0</v>
      </c>
      <c r="X30" s="77" t="str">
        <f t="shared" si="2"/>
        <v>-</v>
      </c>
      <c r="Y30" s="77">
        <f>IFERROR(R30/INDEX('Vendor Level Info'!$N$4:$N$300,MATCH('Model 13'!$D30,'Vendor Level Info'!$M$4:$M$300,0)),"-")</f>
        <v>5.8713614996038863E-3</v>
      </c>
    </row>
    <row r="31" spans="2:25" x14ac:dyDescent="0.35">
      <c r="B31" s="341">
        <f>IFERROR(INDEX(Controls!$L$4:$L$100,MATCH('Model 13'!$D31,Controls!$J$4:$J$100,0)),"-")</f>
        <v>3.5</v>
      </c>
      <c r="C31" s="365" t="str">
        <f>IFERROR(INDEX(Controls!$F$4:$F226,MATCH('Model 13'!$E31,Controls!$G$4:$G$200,0)),"-")</f>
        <v>No Ad &amp; Tf</v>
      </c>
      <c r="D31" s="16" t="str">
        <f>IFERROR(INDEX(Controls!$H$4:$H$200,MATCH('Model 13'!$E31,Controls!$G$4:$G$200,0)),"-")</f>
        <v>hcc_psrch_clk</v>
      </c>
      <c r="E31" s="11" t="s">
        <v>276</v>
      </c>
      <c r="F31" s="12">
        <v>1</v>
      </c>
      <c r="G31" s="13">
        <v>3.400998804224567E-2</v>
      </c>
      <c r="H31" s="13">
        <v>4.7558720378056427E-3</v>
      </c>
      <c r="I31" s="13">
        <v>7.1511570899914005</v>
      </c>
      <c r="J31" s="23">
        <v>9.9616810407078127E-13</v>
      </c>
      <c r="K31" s="13">
        <v>8.5188498088505451</v>
      </c>
      <c r="L31" s="25">
        <v>387918</v>
      </c>
      <c r="M31" s="25">
        <v>453988.6660000002</v>
      </c>
      <c r="N31" s="25">
        <v>242240</v>
      </c>
      <c r="O31" s="25">
        <v>253603.05400000012</v>
      </c>
      <c r="P31" s="14">
        <v>2.9060387470932703E-2</v>
      </c>
      <c r="Q31" s="15">
        <v>3.2486121020268099E-2</v>
      </c>
      <c r="R31" s="414">
        <f t="shared" si="0"/>
        <v>8238.5795033535906</v>
      </c>
      <c r="S31" s="27">
        <f>IFERROR($Q31*$O31*Controls!$C$5,"-")</f>
        <v>5124396.4510859335</v>
      </c>
      <c r="T31" s="27">
        <f>IFERROR(INDEX('Vendor Level Info'!$I$4:$I$50,MATCH(SUBSTITUTE(SUBSTITUTE('Model 13'!$D31,"_pre",""),"_post",""),'Vendor Level Info'!$F$4:$F$50,0)),"-")</f>
        <v>655000</v>
      </c>
      <c r="U31" s="375">
        <f t="shared" si="1"/>
        <v>7.8235060321922649</v>
      </c>
      <c r="V31" s="27">
        <f>IFERROR($Q31*$O31*Controls!$C$4,"-")</f>
        <v>4349969.9777706955</v>
      </c>
      <c r="W31" s="27">
        <f>IFERROR($T31*(1-Controls!$C$6),0)</f>
        <v>504350</v>
      </c>
      <c r="X31" s="77">
        <f t="shared" si="2"/>
        <v>8.6249032968587205</v>
      </c>
      <c r="Y31" s="77">
        <f>IFERROR(R31/INDEX('Vendor Level Info'!$N$4:$N$300,MATCH('Model 13'!$D31,'Vendor Level Info'!$M$4:$M$300,0)),"-")</f>
        <v>3.400998804224567E-2</v>
      </c>
    </row>
    <row r="32" spans="2:25" x14ac:dyDescent="0.35">
      <c r="B32" s="341">
        <f>IFERROR(INDEX(Controls!$L$4:$L$100,MATCH('Model 13'!$D32,Controls!$J$4:$J$100,0)),"-")</f>
        <v>2.5</v>
      </c>
      <c r="C32" s="365" t="str">
        <f>IFERROR(INDEX(Controls!$F$4:$F227,MATCH('Model 13'!$E32,Controls!$G$4:$G$200,0)),"-")</f>
        <v>No Ad &amp; Tf</v>
      </c>
      <c r="D32" s="16" t="str">
        <f>IFERROR(INDEX(Controls!$H$4:$H$200,MATCH('Model 13'!$E32,Controls!$G$4:$G$200,0)),"-")</f>
        <v>hcc_soc_imp</v>
      </c>
      <c r="E32" s="11" t="s">
        <v>265</v>
      </c>
      <c r="F32" s="12">
        <v>1</v>
      </c>
      <c r="G32" s="13">
        <v>3.6820707673689174E-6</v>
      </c>
      <c r="H32" s="13">
        <v>7.2877494199451638E-6</v>
      </c>
      <c r="I32" s="13">
        <v>0.50524113209652899</v>
      </c>
      <c r="J32" s="23">
        <v>0.61341366295569744</v>
      </c>
      <c r="K32" s="13">
        <v>5.0613770956380613</v>
      </c>
      <c r="L32" s="25">
        <v>240755507</v>
      </c>
      <c r="M32" s="25">
        <v>453988.6660000002</v>
      </c>
      <c r="N32" s="25">
        <v>98369252</v>
      </c>
      <c r="O32" s="25">
        <v>253603.05400000012</v>
      </c>
      <c r="P32" s="14">
        <v>1.9526452548218073E-3</v>
      </c>
      <c r="Q32" s="15">
        <v>1.4282262830996753E-3</v>
      </c>
      <c r="R32" s="414">
        <f t="shared" si="0"/>
        <v>362.20254719714643</v>
      </c>
      <c r="S32" s="27">
        <f>IFERROR($Q32*$O32*Controls!$C$5,"-")</f>
        <v>225289.98435662509</v>
      </c>
      <c r="T32" s="27">
        <f>IFERROR(INDEX('Vendor Level Info'!$I$4:$I$50,MATCH(SUBSTITUTE(SUBSTITUTE('Model 13'!$D32,"_pre",""),"_post",""),'Vendor Level Info'!$F$4:$F$50,0)),"-")</f>
        <v>1080000</v>
      </c>
      <c r="U32" s="375">
        <f t="shared" si="1"/>
        <v>0.20860183736724547</v>
      </c>
      <c r="V32" s="27">
        <f>IFERROR($Q32*$O32*Controls!$C$4,"-")</f>
        <v>191242.94492009332</v>
      </c>
      <c r="W32" s="27">
        <f>IFERROR($T32*(1-Controls!$C$6),0)</f>
        <v>831600</v>
      </c>
      <c r="X32" s="77">
        <f t="shared" si="2"/>
        <v>0.22996987123628346</v>
      </c>
      <c r="Y32" s="77">
        <f>IFERROR(R32/INDEX('Vendor Level Info'!$N$4:$N$300,MATCH('Model 13'!$D32,'Vendor Level Info'!$M$4:$M$300,0)),"-")</f>
        <v>3.6820707673689174E-6</v>
      </c>
    </row>
    <row r="33" spans="2:25" x14ac:dyDescent="0.35">
      <c r="B33" s="341">
        <f>IFERROR(INDEX(Controls!$L$4:$L$100,MATCH('Model 13'!$D33,Controls!$J$4:$J$100,0)),"-")</f>
        <v>5.5</v>
      </c>
      <c r="C33" s="365" t="str">
        <f>IFERROR(INDEX(Controls!$F$4:$F228,MATCH('Model 13'!$E33,Controls!$G$4:$G$200,0)),"-")</f>
        <v>No Ad &amp; Tf</v>
      </c>
      <c r="D33" s="16" t="str">
        <f>IFERROR(INDEX(Controls!$H$4:$H$200,MATCH('Model 13'!$E33,Controls!$G$4:$G$200,0)),"-")</f>
        <v>hcp_disp_imp</v>
      </c>
      <c r="E33" s="11" t="s">
        <v>181</v>
      </c>
      <c r="F33" s="12">
        <v>1</v>
      </c>
      <c r="G33" s="13">
        <v>-8.9821652061195716E-4</v>
      </c>
      <c r="H33" s="13">
        <v>2.4393790599105465E-4</v>
      </c>
      <c r="I33" s="13">
        <v>-3.6821522959408175</v>
      </c>
      <c r="J33" s="23">
        <v>2.3392397142042655E-4</v>
      </c>
      <c r="K33" s="13">
        <v>1.4488461048927743</v>
      </c>
      <c r="L33" s="25">
        <v>465905</v>
      </c>
      <c r="M33" s="25">
        <v>453988.6660000002</v>
      </c>
      <c r="N33" s="25">
        <v>448962</v>
      </c>
      <c r="O33" s="25">
        <v>253603.05400000012</v>
      </c>
      <c r="P33" s="14">
        <v>-9.2179298598549979E-4</v>
      </c>
      <c r="Q33" s="15">
        <v>-1.590142859742475E-3</v>
      </c>
      <c r="R33" s="414">
        <f t="shared" si="0"/>
        <v>-403.2650855269855</v>
      </c>
      <c r="S33" s="27">
        <f>IFERROR($Q33*$O33*Controls!$C$5,"-")</f>
        <v>-250830.88319778498</v>
      </c>
      <c r="T33" s="27">
        <f>IFERROR(INDEX('Vendor Level Info'!$I$4:$I$50,MATCH(SUBSTITUTE(SUBSTITUTE('Model 13'!$D33,"_pre",""),"_post",""),'Vendor Level Info'!$F$4:$F$50,0)),"-")</f>
        <v>0</v>
      </c>
      <c r="U33" s="375">
        <f t="shared" si="1"/>
        <v>0</v>
      </c>
      <c r="V33" s="27">
        <f>IFERROR($Q33*$O33*Controls!$C$4,"-")</f>
        <v>-212923.96515824835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13'!$D33,'Vendor Level Info'!$M$4:$M$300,0)),"-")</f>
        <v>-8.9821652061195716E-4</v>
      </c>
    </row>
    <row r="34" spans="2:25" x14ac:dyDescent="0.35">
      <c r="B34" s="341">
        <f>IFERROR(INDEX(Controls!$L$4:$L$100,MATCH('Model 13'!$D34,Controls!$J$4:$J$100,0)),"-")</f>
        <v>15</v>
      </c>
      <c r="C34" s="365" t="str">
        <f>IFERROR(INDEX(Controls!$F$4:$F229,MATCH('Model 13'!$E34,Controls!$G$4:$G$200,0)),"-")</f>
        <v>No Ad &amp; Tf</v>
      </c>
      <c r="D34" s="16" t="str">
        <f>IFERROR(INDEX(Controls!$H$4:$H$200,MATCH('Model 13'!$E34,Controls!$G$4:$G$200,0)),"-")</f>
        <v>hcp_grail_nrx_lag</v>
      </c>
      <c r="E34" s="11" t="s">
        <v>18</v>
      </c>
      <c r="F34" s="12">
        <v>1</v>
      </c>
      <c r="G34" s="13">
        <v>0.92819592993123157</v>
      </c>
      <c r="H34" s="13">
        <v>5.1384198359763411E-3</v>
      </c>
      <c r="I34" s="13">
        <v>180.63839848829068</v>
      </c>
      <c r="J34" s="23">
        <v>0</v>
      </c>
      <c r="K34" s="13">
        <v>11.700969050905149</v>
      </c>
      <c r="L34" s="25">
        <v>453315.49600000022</v>
      </c>
      <c r="M34" s="25">
        <v>453988.6660000002</v>
      </c>
      <c r="N34" s="25">
        <v>250931.21400000015</v>
      </c>
      <c r="O34" s="25">
        <v>253603.05400000012</v>
      </c>
      <c r="P34" s="14">
        <v>0.92681960998990565</v>
      </c>
      <c r="Q34" s="15">
        <v>0.918416903321294</v>
      </c>
      <c r="R34" s="414">
        <f t="shared" si="0"/>
        <v>232913.331527503</v>
      </c>
      <c r="S34" s="27">
        <f>IFERROR($Q34*$O34*Controls!$C$5,"-")</f>
        <v>144872092.21010688</v>
      </c>
      <c r="T34" s="27" t="str">
        <f>IFERROR(INDEX('Vendor Level Info'!$I$4:$I$50,MATCH(SUBSTITUTE(SUBSTITUTE('Model 13'!$D34,"_pre",""),"_post",""),'Vendor Level Info'!$F$4:$F$50,0)),"-")</f>
        <v>-</v>
      </c>
      <c r="U34" s="375">
        <f t="shared" si="1"/>
        <v>0</v>
      </c>
      <c r="V34" s="27">
        <f>IFERROR($Q34*$O34*Controls!$C$4,"-")</f>
        <v>122978239.04652159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13'!$D34,'Vendor Level Info'!$M$4:$M$300,0)),"-")</f>
        <v>-</v>
      </c>
    </row>
    <row r="35" spans="2:25" x14ac:dyDescent="0.35">
      <c r="B35" s="341">
        <f>IFERROR(INDEX(Controls!$L$4:$L$100,MATCH('Model 13'!$D35,Controls!$J$4:$J$100,0)),"-")</f>
        <v>13</v>
      </c>
      <c r="C35" s="365" t="str">
        <f>IFERROR(INDEX(Controls!$F$4:$F230,MATCH('Model 13'!$E35,Controls!$G$4:$G$200,0)),"-")</f>
        <v>No Ad &amp; Tf</v>
      </c>
      <c r="D35" s="16" t="str">
        <f>IFERROR(INDEX(Controls!$H$4:$H$200,MATCH('Model 13'!$E35,Controls!$G$4:$G$200,0)),"-")</f>
        <v>hcp_grail_sdot</v>
      </c>
      <c r="E35" s="11" t="s">
        <v>19</v>
      </c>
      <c r="F35" s="12">
        <v>1</v>
      </c>
      <c r="G35" s="13">
        <v>1.7975414216600275E-4</v>
      </c>
      <c r="H35" s="13">
        <v>3.980443429641032E-4</v>
      </c>
      <c r="I35" s="13">
        <v>0.45159325925205651</v>
      </c>
      <c r="J35" s="23">
        <v>0.65158329381382174</v>
      </c>
      <c r="K35" s="13">
        <v>3.2354608184377476</v>
      </c>
      <c r="L35" s="25">
        <v>2268189</v>
      </c>
      <c r="M35" s="25">
        <v>453988.6660000002</v>
      </c>
      <c r="N35" s="25">
        <v>1138962</v>
      </c>
      <c r="O35" s="25">
        <v>253603.05400000012</v>
      </c>
      <c r="P35" s="14">
        <v>8.9807609418461447E-4</v>
      </c>
      <c r="Q35" s="15">
        <v>8.0729760166718938E-4</v>
      </c>
      <c r="R35" s="414">
        <f t="shared" si="0"/>
        <v>204.73313726967481</v>
      </c>
      <c r="S35" s="27">
        <f>IFERROR($Q35*$O35*Controls!$C$5,"-")</f>
        <v>127344.01138173773</v>
      </c>
      <c r="T35" s="27" t="str">
        <f>IFERROR(INDEX('Vendor Level Info'!$I$4:$I$50,MATCH(SUBSTITUTE(SUBSTITUTE('Model 13'!$D35,"_pre",""),"_post",""),'Vendor Level Info'!$F$4:$F$50,0)),"-")</f>
        <v>-</v>
      </c>
      <c r="U35" s="375">
        <f t="shared" si="1"/>
        <v>0</v>
      </c>
      <c r="V35" s="27">
        <f>IFERROR($Q35*$O35*Controls!$C$4,"-")</f>
        <v>108099.0964783883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13'!$D35,'Vendor Level Info'!$M$4:$M$300,0)),"-")</f>
        <v>1.7975414216600275E-4</v>
      </c>
    </row>
    <row r="36" spans="2:25" x14ac:dyDescent="0.35">
      <c r="B36" s="341">
        <f>IFERROR(INDEX(Controls!$L$4:$L$100,MATCH('Model 13'!$D36,Controls!$J$4:$J$100,0)),"-")</f>
        <v>14</v>
      </c>
      <c r="C36" s="365" t="str">
        <f>IFERROR(INDEX(Controls!$F$4:$F231,MATCH('Model 13'!$E36,Controls!$G$4:$G$200,0)),"-")</f>
        <v>No Ad &amp; Tf</v>
      </c>
      <c r="D36" s="16" t="str">
        <f>IFERROR(INDEX(Controls!$H$4:$H$200,MATCH('Model 13'!$E36,Controls!$G$4:$G$200,0)),"-")</f>
        <v>hcp_grail_vnrx</v>
      </c>
      <c r="E36" s="11" t="s">
        <v>20</v>
      </c>
      <c r="F36" s="12">
        <v>1</v>
      </c>
      <c r="G36" s="13">
        <v>9.0043719381783002E-2</v>
      </c>
      <c r="H36" s="13">
        <v>7.1686978835503207E-2</v>
      </c>
      <c r="I36" s="13">
        <v>1.2560679895354798</v>
      </c>
      <c r="J36" s="23">
        <v>0.20915504091828097</v>
      </c>
      <c r="K36" s="13">
        <v>1.7379420281252778</v>
      </c>
      <c r="L36" s="25">
        <v>10092.475999999999</v>
      </c>
      <c r="M36" s="25">
        <v>453988.6660000002</v>
      </c>
      <c r="N36" s="25">
        <v>5506.0290000000032</v>
      </c>
      <c r="O36" s="25">
        <v>253603.05400000012</v>
      </c>
      <c r="P36" s="14">
        <v>2.0017329613496986E-3</v>
      </c>
      <c r="Q36" s="15">
        <v>1.9549580431470646E-3</v>
      </c>
      <c r="R36" s="414">
        <f t="shared" si="0"/>
        <v>495.78333018395955</v>
      </c>
      <c r="S36" s="27">
        <f>IFERROR($Q36*$O36*Controls!$C$5,"-")</f>
        <v>308377.2313744229</v>
      </c>
      <c r="T36" s="27" t="str">
        <f>IFERROR(INDEX('Vendor Level Info'!$I$4:$I$50,MATCH(SUBSTITUTE(SUBSTITUTE('Model 13'!$D36,"_pre",""),"_post",""),'Vendor Level Info'!$F$4:$F$50,0)),"-")</f>
        <v>-</v>
      </c>
      <c r="U36" s="375">
        <f t="shared" si="1"/>
        <v>0</v>
      </c>
      <c r="V36" s="27">
        <f>IFERROR($Q36*$O36*Controls!$C$4,"-")</f>
        <v>261773.59833713068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13'!$D36,'Vendor Level Info'!$M$4:$M$300,0)),"-")</f>
        <v>9.0043719381783058E-2</v>
      </c>
    </row>
    <row r="37" spans="2:25" x14ac:dyDescent="0.35">
      <c r="B37" s="341">
        <f>IFERROR(INDEX(Controls!$L$4:$L$100,MATCH('Model 13'!$D37,Controls!$J$4:$J$100,0)),"-")</f>
        <v>5.5</v>
      </c>
      <c r="C37" s="365" t="str">
        <f>IFERROR(INDEX(Controls!$F$4:$F232,MATCH('Model 13'!$E37,Controls!$G$4:$G$200,0)),"-")</f>
        <v>No Ad &amp; Tf</v>
      </c>
      <c r="D37" s="16" t="str">
        <f>IFERROR(INDEX(Controls!$H$4:$H$200,MATCH('Model 13'!$E37,Controls!$G$4:$G$200,0)),"-")</f>
        <v>hcp_npp_eng</v>
      </c>
      <c r="E37" s="11" t="s">
        <v>323</v>
      </c>
      <c r="F37" s="12">
        <v>1</v>
      </c>
      <c r="G37" s="13">
        <v>-2.8711731917362912E-2</v>
      </c>
      <c r="H37" s="13">
        <v>3.3951117301985749E-3</v>
      </c>
      <c r="I37" s="13">
        <v>-8.4567855785068975</v>
      </c>
      <c r="J37" s="23">
        <v>3.6456581734328521E-17</v>
      </c>
      <c r="K37" s="13">
        <v>7.0350126977211724</v>
      </c>
      <c r="L37" s="25">
        <v>453199</v>
      </c>
      <c r="M37" s="25">
        <v>453988.6660000002</v>
      </c>
      <c r="N37" s="25">
        <v>263242</v>
      </c>
      <c r="O37" s="25">
        <v>253603.05400000012</v>
      </c>
      <c r="P37" s="14">
        <v>-2.8661790850119922E-2</v>
      </c>
      <c r="Q37" s="15">
        <v>-2.9803007551283053E-2</v>
      </c>
      <c r="R37" s="414">
        <f t="shared" si="0"/>
        <v>-7558.1337333904476</v>
      </c>
      <c r="S37" s="27">
        <f>IFERROR($Q37*$O37*Controls!$C$5,"-")</f>
        <v>-4701159.1821688581</v>
      </c>
      <c r="T37" s="27" t="str">
        <f>IFERROR(INDEX('Vendor Level Info'!$I$4:$I$50,MATCH(SUBSTITUTE(SUBSTITUTE('Model 13'!$D37,"_pre",""),"_post",""),'Vendor Level Info'!$F$4:$F$50,0)),"-")</f>
        <v>-</v>
      </c>
      <c r="U37" s="375">
        <f t="shared" si="1"/>
        <v>0</v>
      </c>
      <c r="V37" s="27">
        <f>IFERROR($Q37*$O37*Controls!$C$4,"-")</f>
        <v>-3990694.6112301564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13'!$D37,'Vendor Level Info'!$M$4:$M$300,0)),"-")</f>
        <v>-</v>
      </c>
    </row>
    <row r="38" spans="2:25" x14ac:dyDescent="0.35">
      <c r="B38" s="341">
        <f>IFERROR(INDEX(Controls!$L$4:$L$100,MATCH('Model 13'!$D38,Controls!$J$4:$J$100,0)),"-")</f>
        <v>6.5</v>
      </c>
      <c r="C38" s="365" t="str">
        <f>IFERROR(INDEX(Controls!$F$4:$F233,MATCH('Model 13'!$E38,Controls!$G$4:$G$200,0)),"-")</f>
        <v>No Ad &amp; Tf</v>
      </c>
      <c r="D38" s="16" t="str">
        <f>IFERROR(INDEX(Controls!$H$4:$H$200,MATCH('Model 13'!$E38,Controls!$G$4:$G$200,0)),"-")</f>
        <v>hcp_osrch_sessions</v>
      </c>
      <c r="E38" s="11" t="s">
        <v>270</v>
      </c>
      <c r="F38" s="12">
        <v>1</v>
      </c>
      <c r="G38" s="13">
        <v>-7.1929636877319583E-2</v>
      </c>
      <c r="H38" s="13">
        <v>8.7664429815864392E-2</v>
      </c>
      <c r="I38" s="13">
        <v>-0.8205110901696947</v>
      </c>
      <c r="J38" s="23">
        <v>0.41196727950508194</v>
      </c>
      <c r="K38" s="13">
        <v>13.672600667844121</v>
      </c>
      <c r="L38" s="25">
        <v>14027</v>
      </c>
      <c r="M38" s="25">
        <v>453988.6660000002</v>
      </c>
      <c r="N38" s="25">
        <v>7568</v>
      </c>
      <c r="O38" s="25">
        <v>253603.05400000012</v>
      </c>
      <c r="P38" s="14">
        <v>-2.2224277653622336E-3</v>
      </c>
      <c r="Q38" s="15">
        <v>-2.1465178880990697E-3</v>
      </c>
      <c r="R38" s="414">
        <f t="shared" si="0"/>
        <v>-544.36349188755457</v>
      </c>
      <c r="S38" s="27">
        <f>IFERROR($Q38*$O38*Controls!$C$5,"-")</f>
        <v>-338594.09195405897</v>
      </c>
      <c r="T38" s="27" t="str">
        <f>IFERROR(INDEX('Vendor Level Info'!$I$4:$I$50,MATCH(SUBSTITUTE(SUBSTITUTE('Model 13'!$D38,"_pre",""),"_post",""),'Vendor Level Info'!$F$4:$F$50,0)),"-")</f>
        <v>-</v>
      </c>
      <c r="U38" s="375">
        <f t="shared" si="1"/>
        <v>0</v>
      </c>
      <c r="V38" s="27">
        <f>IFERROR($Q38*$O38*Controls!$C$4,"-")</f>
        <v>-287423.92371662881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13'!$D38,'Vendor Level Info'!$M$4:$M$300,0)),"-")</f>
        <v>-7.1929636877319583E-2</v>
      </c>
    </row>
    <row r="39" spans="2:25" x14ac:dyDescent="0.35">
      <c r="B39" s="341">
        <f>IFERROR(INDEX(Controls!$L$4:$L$100,MATCH('Model 13'!$D39,Controls!$J$4:$J$100,0)),"-")</f>
        <v>12</v>
      </c>
      <c r="C39" s="365" t="str">
        <f>IFERROR(INDEX(Controls!$F$4:$F234,MATCH('Model 13'!$E39,Controls!$G$4:$G$200,0)),"-")</f>
        <v>No Ad &amp; Tf</v>
      </c>
      <c r="D39" s="16" t="str">
        <f>IFERROR(INDEX(Controls!$H$4:$H$200,MATCH('Model 13'!$E39,Controls!$G$4:$G$200,0)),"-")</f>
        <v>hcp_rdtl_totdet</v>
      </c>
      <c r="E39" s="11" t="s">
        <v>23</v>
      </c>
      <c r="F39" s="12">
        <v>1</v>
      </c>
      <c r="G39" s="13">
        <v>1.8042680650889417E-2</v>
      </c>
      <c r="H39" s="13">
        <v>4.8998966563025435E-3</v>
      </c>
      <c r="I39" s="13">
        <v>3.6822573855066576</v>
      </c>
      <c r="J39" s="23">
        <v>2.3382782260867777E-4</v>
      </c>
      <c r="K39" s="13">
        <v>6.1681239323671226</v>
      </c>
      <c r="L39" s="25">
        <v>318526</v>
      </c>
      <c r="M39" s="25">
        <v>453988.6660000002</v>
      </c>
      <c r="N39" s="25">
        <v>169405</v>
      </c>
      <c r="O39" s="25">
        <v>253603.05400000012</v>
      </c>
      <c r="P39" s="14">
        <v>1.2659044878017283E-2</v>
      </c>
      <c r="Q39" s="15">
        <v>1.2052379762208701E-2</v>
      </c>
      <c r="R39" s="414">
        <f t="shared" si="0"/>
        <v>3056.5203156639218</v>
      </c>
      <c r="S39" s="27">
        <f>IFERROR($Q39*$O39*Controls!$C$5,"-")</f>
        <v>1901155.6363429592</v>
      </c>
      <c r="T39" s="27">
        <f>IFERROR(INDEX('Vendor Level Info'!$I$4:$I$50,MATCH(SUBSTITUTE(SUBSTITUTE('Model 13'!$D39,"_pre",""),"_post",""),'Vendor Level Info'!$F$4:$F$50,0)),"-")</f>
        <v>0</v>
      </c>
      <c r="U39" s="375">
        <f t="shared" si="1"/>
        <v>0</v>
      </c>
      <c r="V39" s="27">
        <f>IFERROR($Q39*$O39*Controls!$C$4,"-")</f>
        <v>1613842.7266705506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13'!$D39,'Vendor Level Info'!$M$4:$M$300,0)),"-")</f>
        <v>1.8042680650889417E-2</v>
      </c>
    </row>
    <row r="40" spans="2:25" x14ac:dyDescent="0.35">
      <c r="B40" s="341">
        <f>IFERROR(INDEX(Controls!$L$4:$L$100,MATCH('Model 13'!$D40,Controls!$J$4:$J$100,0)),"-")</f>
        <v>10.5</v>
      </c>
      <c r="C40" s="365" t="str">
        <f>IFERROR(INDEX(Controls!$F$4:$F235,MATCH('Model 13'!$E40,Controls!$G$4:$G$200,0)),"-")</f>
        <v>No Ad &amp; Tf</v>
      </c>
      <c r="D40" s="16" t="str">
        <f>IFERROR(INDEX(Controls!$H$4:$H$200,MATCH('Model 13'!$E40,Controls!$G$4:$G$200,0)),"-")</f>
        <v>pp_hcc</v>
      </c>
      <c r="E40" s="11" t="s">
        <v>358</v>
      </c>
      <c r="F40" s="12">
        <v>1</v>
      </c>
      <c r="G40" s="13">
        <v>4.5030800442900929E-3</v>
      </c>
      <c r="H40" s="13">
        <v>1.8650666179042823E-3</v>
      </c>
      <c r="I40" s="13">
        <v>2.4144338872731876</v>
      </c>
      <c r="J40" s="23">
        <v>1.5798424844267515E-2</v>
      </c>
      <c r="K40" s="13">
        <v>7.2778193398375279</v>
      </c>
      <c r="L40" s="25">
        <v>892546</v>
      </c>
      <c r="M40" s="25">
        <v>453988.6660000002</v>
      </c>
      <c r="N40" s="25">
        <v>459630</v>
      </c>
      <c r="O40" s="25">
        <v>253603.05400000012</v>
      </c>
      <c r="P40" s="14">
        <v>8.8530978463038177E-3</v>
      </c>
      <c r="Q40" s="15">
        <v>8.1613791636635982E-3</v>
      </c>
      <c r="R40" s="414">
        <f t="shared" si="0"/>
        <v>2069.7506807570553</v>
      </c>
      <c r="S40" s="27">
        <f>IFERROR($Q40*$O40*Controls!$C$5,"-")</f>
        <v>1287384.9234308884</v>
      </c>
      <c r="T40" s="27" t="str">
        <f>IFERROR(INDEX('Vendor Level Info'!$I$4:$I$50,MATCH(SUBSTITUTE(SUBSTITUTE('Model 13'!$D40,"_pre",""),"_post",""),'Vendor Level Info'!$F$4:$F$50,0)),"-")</f>
        <v>-</v>
      </c>
      <c r="U40" s="375">
        <f t="shared" si="1"/>
        <v>0</v>
      </c>
      <c r="V40" s="27">
        <f>IFERROR($Q40*$O40*Controls!$C$4,"-")</f>
        <v>1092828.3594397253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13'!$D40,'Vendor Level Info'!$M$4:$M$300,0)),"-")</f>
        <v>-</v>
      </c>
    </row>
    <row r="41" spans="2:25" x14ac:dyDescent="0.35">
      <c r="B41" s="341">
        <f>IFERROR(INDEX(Controls!$L$4:$L$100,MATCH('Model 13'!$D41,Controls!$J$4:$J$100,0)),"-")</f>
        <v>10</v>
      </c>
      <c r="C41" s="365" t="str">
        <f>IFERROR(INDEX(Controls!$F$4:$F236,MATCH('Model 13'!$E41,Controls!$G$4:$G$200,0)),"-")</f>
        <v>No Ad &amp; Tf</v>
      </c>
      <c r="D41" s="16" t="str">
        <f>IFERROR(INDEX(Controls!$H$4:$H$200,MATCH('Model 13'!$E41,Controls!$G$4:$G$200,0)),"-")</f>
        <v>pp_hcp</v>
      </c>
      <c r="E41" s="11" t="s">
        <v>112</v>
      </c>
      <c r="F41" s="12">
        <v>1</v>
      </c>
      <c r="G41" s="13">
        <v>3.6206202632806828E-2</v>
      </c>
      <c r="H41" s="13">
        <v>1.5009607303304921E-2</v>
      </c>
      <c r="I41" s="13">
        <v>2.4122018585279505</v>
      </c>
      <c r="J41" s="23">
        <v>1.5895353767434645E-2</v>
      </c>
      <c r="K41" s="13">
        <v>2.4776227535732214</v>
      </c>
      <c r="L41" s="25">
        <v>57863</v>
      </c>
      <c r="M41" s="25">
        <v>453988.6660000002</v>
      </c>
      <c r="N41" s="25">
        <v>31572</v>
      </c>
      <c r="O41" s="25">
        <v>253603.05400000012</v>
      </c>
      <c r="P41" s="14">
        <v>4.6146515537506851E-3</v>
      </c>
      <c r="Q41" s="15">
        <v>4.5074466237420658E-3</v>
      </c>
      <c r="R41" s="414">
        <f t="shared" si="0"/>
        <v>1143.1022295229773</v>
      </c>
      <c r="S41" s="27">
        <f>IFERROR($Q41*$O41*Controls!$C$5,"-")</f>
        <v>711009.58676329185</v>
      </c>
      <c r="T41" s="27">
        <f>IFERROR(INDEX('Vendor Level Info'!$I$4:$I$50,MATCH(SUBSTITUTE(SUBSTITUTE('Model 13'!$D41,"_pre",""),"_post",""),'Vendor Level Info'!$F$4:$F$50,0)),"-")</f>
        <v>195006</v>
      </c>
      <c r="U41" s="375">
        <f t="shared" si="1"/>
        <v>3.646090821632626</v>
      </c>
      <c r="V41" s="27">
        <f>IFERROR($Q41*$O41*Controls!$C$4,"-")</f>
        <v>603557.977188132</v>
      </c>
      <c r="W41" s="27">
        <f>IFERROR($T41*(1-Controls!$C$6),0)</f>
        <v>150154.62</v>
      </c>
      <c r="X41" s="77">
        <f t="shared" si="2"/>
        <v>4.0195764684971529</v>
      </c>
      <c r="Y41" s="77">
        <f>IFERROR(R41/INDEX('Vendor Level Info'!$N$4:$N$300,MATCH('Model 13'!$D41,'Vendor Level Info'!$M$4:$M$300,0)),"-")</f>
        <v>3.6837428040442696E-2</v>
      </c>
    </row>
    <row r="42" spans="2:25" x14ac:dyDescent="0.35">
      <c r="B42" s="341">
        <f>IFERROR(INDEX(Controls!$L$4:$L$100,MATCH('Model 13'!$D42,Controls!$J$4:$J$100,0)),"-")</f>
        <v>11</v>
      </c>
      <c r="C42" s="365" t="str">
        <f>IFERROR(INDEX(Controls!$F$4:$F237,MATCH('Model 13'!$E42,Controls!$G$4:$G$200,0)),"-")</f>
        <v>No Ad &amp; Tf</v>
      </c>
      <c r="D42" s="16" t="str">
        <f>IFERROR(INDEX(Controls!$H$4:$H$200,MATCH('Model 13'!$E42,Controls!$G$4:$G$200,0)),"-")</f>
        <v>webmd</v>
      </c>
      <c r="E42" s="11" t="s">
        <v>113</v>
      </c>
      <c r="F42" s="12">
        <v>1</v>
      </c>
      <c r="G42" s="13">
        <v>8.8452981611028839E-2</v>
      </c>
      <c r="H42" s="13">
        <v>9.2324193906630214E-3</v>
      </c>
      <c r="I42" s="13">
        <v>9.5806936262539768</v>
      </c>
      <c r="J42" s="23">
        <v>1.5288558381750945E-21</v>
      </c>
      <c r="K42" s="13">
        <v>3.6369959066347106</v>
      </c>
      <c r="L42" s="25">
        <v>64834</v>
      </c>
      <c r="M42" s="25">
        <v>453988.6660000002</v>
      </c>
      <c r="N42" s="25">
        <v>0</v>
      </c>
      <c r="O42" s="25">
        <v>253603.05400000012</v>
      </c>
      <c r="P42" s="14">
        <v>1.2631946652539208E-2</v>
      </c>
      <c r="Q42" s="15">
        <v>0</v>
      </c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13'!$D42,"_pre",""),"_post",""),'Vendor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13'!$D42,'Vendor Level Info'!$M$4:$M$300,0)),"-")</f>
        <v>-</v>
      </c>
    </row>
    <row r="43" spans="2:25" x14ac:dyDescent="0.35">
      <c r="B43" s="341" t="str">
        <f>IFERROR(INDEX(Controls!$L$4:$L$100,MATCH('Model 13'!$D43,Controls!$J$4:$J$100,0)),"-")</f>
        <v>-</v>
      </c>
      <c r="C43" s="365" t="str">
        <f>IFERROR(INDEX(Controls!$F$4:$F238,MATCH('Model 13'!$E43,Controls!$G$4:$G$200,0)),"-")</f>
        <v>-</v>
      </c>
      <c r="D43" s="16" t="str">
        <f>IFERROR(INDEX(Controls!$H$4:$H$200,MATCH('Model 13'!$E43,Controls!$G$4:$G$200,0)),"-")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13'!$D43,"_pre",""),"_post",""),'Vendor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13'!$D43,'Vendor Level Info'!$M$4:$M$300,0)),"-")</f>
        <v>-</v>
      </c>
    </row>
    <row r="44" spans="2:25" x14ac:dyDescent="0.35">
      <c r="B44" s="341" t="str">
        <f>IFERROR(INDEX(Controls!$L$4:$L$100,MATCH('Model 13'!$D44,Controls!$J$4:$J$100,0)),"-")</f>
        <v>-</v>
      </c>
      <c r="C44" s="365" t="str">
        <f>IFERROR(INDEX(Controls!$F$4:$F239,MATCH('Model 13'!$E44,Controls!$G$4:$G$200,0)),"-")</f>
        <v>-</v>
      </c>
      <c r="D44" s="16" t="str">
        <f>IFERROR(INDEX(Controls!$H$4:$H$200,MATCH('Model 13'!$E44,Controls!$G$4:$G$200,0)),"-")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13'!$D44,"_pre",""),"_post",""),'Vendor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13'!$D44,'Vendor Level Info'!$M$4:$M$300,0)),"-")</f>
        <v>-</v>
      </c>
    </row>
    <row r="45" spans="2:25" x14ac:dyDescent="0.35">
      <c r="B45" s="341" t="str">
        <f>IFERROR(INDEX(Controls!$L$4:$L$100,MATCH('Model 13'!$D45,Controls!$J$4:$J$100,0)),"-")</f>
        <v>-</v>
      </c>
      <c r="C45" s="365" t="str">
        <f>IFERROR(INDEX(Controls!$F$4:$F240,MATCH('Model 13'!$E45,Controls!$G$4:$G$200,0)),"-")</f>
        <v>-</v>
      </c>
      <c r="D45" s="16" t="str">
        <f>IFERROR(INDEX(Controls!$H$4:$H$200,MATCH('Model 13'!$E45,Controls!$G$4:$G$200,0)),"-")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13'!$D45,"_pre",""),"_post",""),'Vendor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13'!$D45,'Vendor Level Info'!$M$4:$M$300,0)),"-")</f>
        <v>-</v>
      </c>
    </row>
    <row r="46" spans="2:25" x14ac:dyDescent="0.35">
      <c r="B46" s="341" t="str">
        <f>IFERROR(INDEX(Controls!$L$4:$L$100,MATCH('Model 13'!$D46,Controls!$J$4:$J$100,0)),"-")</f>
        <v>-</v>
      </c>
      <c r="C46" s="365" t="str">
        <f>IFERROR(INDEX(Controls!$F$4:$F241,MATCH('Model 13'!$E46,Controls!$G$4:$G$200,0)),"-")</f>
        <v>-</v>
      </c>
      <c r="D46" s="16" t="str">
        <f>IFERROR(INDEX(Controls!$H$4:$H$200,MATCH('Model 13'!$E46,Controls!$G$4:$G$200,0)),"-")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13'!$D46,"_pre",""),"_post",""),'Vendor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13'!$D46,'Vendor Level Info'!$M$4:$M$300,0)),"-")</f>
        <v>-</v>
      </c>
    </row>
    <row r="47" spans="2:25" x14ac:dyDescent="0.35">
      <c r="B47" s="341" t="str">
        <f>IFERROR(INDEX(Controls!$L$4:$L$100,MATCH('Model 13'!$D47,Controls!$J$4:$J$100,0)),"-")</f>
        <v>-</v>
      </c>
      <c r="C47" s="365" t="str">
        <f>IFERROR(INDEX(Controls!$F$4:$F242,MATCH('Model 13'!$E47,Controls!$G$4:$G$200,0)),"-")</f>
        <v>-</v>
      </c>
      <c r="D47" s="16" t="str">
        <f>IFERROR(INDEX(Controls!$H$4:$H$200,MATCH('Model 13'!$E47,Controls!$G$4:$G$200,0)),"-")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13'!$D47,"_pre",""),"_post",""),'Vendor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13'!$D47,'Vendor Level Info'!$M$4:$M$300,0)),"-")</f>
        <v>-</v>
      </c>
    </row>
    <row r="48" spans="2:25" x14ac:dyDescent="0.35">
      <c r="B48" s="341" t="str">
        <f>IFERROR(INDEX(Controls!$L$4:$L$100,MATCH('Model 13'!$D48,Controls!$J$4:$J$100,0)),"-")</f>
        <v>-</v>
      </c>
      <c r="C48" s="365" t="str">
        <f>IFERROR(INDEX(Controls!$F$4:$F243,MATCH('Model 13'!$E48,Controls!$G$4:$G$200,0)),"-")</f>
        <v>-</v>
      </c>
      <c r="D48" s="16" t="str">
        <f>IFERROR(INDEX(Controls!$H$4:$H$200,MATCH('Model 13'!$E48,Controls!$G$4:$G$200,0)),"-")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13'!$D48,"_pre",""),"_post",""),'Vendor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13'!$D48,'Vendor Level Info'!$M$4:$M$300,0)),"-")</f>
        <v>-</v>
      </c>
    </row>
    <row r="49" spans="2:25" x14ac:dyDescent="0.35">
      <c r="B49" s="341" t="str">
        <f>IFERROR(INDEX(Controls!$L$4:$L$100,MATCH('Model 13'!$D49,Controls!$J$4:$J$100,0)),"-")</f>
        <v>-</v>
      </c>
      <c r="C49" s="365" t="str">
        <f>IFERROR(INDEX(Controls!$F$4:$F244,MATCH('Model 13'!$E49,Controls!$G$4:$G$200,0)),"-")</f>
        <v>-</v>
      </c>
      <c r="D49" s="16" t="str">
        <f>IFERROR(INDEX(Controls!$H$4:$H$200,MATCH('Model 13'!$E49,Controls!$G$4:$G$200,0)),"-")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13'!$D49,"_pre",""),"_post",""),'Vendor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13'!$D49,'Vendor Level Info'!$M$4:$M$300,0)),"-")</f>
        <v>-</v>
      </c>
    </row>
    <row r="50" spans="2:25" x14ac:dyDescent="0.35">
      <c r="B50" s="341" t="str">
        <f>IFERROR(INDEX(Controls!$L$4:$L$100,MATCH('Model 13'!$D50,Controls!$J$4:$J$100,0)),"-")</f>
        <v>-</v>
      </c>
      <c r="C50" s="365" t="str">
        <f>IFERROR(INDEX(Controls!$F$4:$F245,MATCH('Model 13'!$E50,Controls!$G$4:$G$200,0)),"-")</f>
        <v>-</v>
      </c>
      <c r="D50" s="16" t="str">
        <f>IFERROR(INDEX(Controls!$H$4:$H$200,MATCH('Model 13'!$E50,Controls!$G$4:$G$200,0)),"-")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13'!$D50,"_pre",""),"_post",""),'Vendor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13'!$D50,'Vendor Level Info'!$M$4:$M$300,0)),"-")</f>
        <v>-</v>
      </c>
    </row>
    <row r="51" spans="2:25" x14ac:dyDescent="0.35">
      <c r="B51" s="341" t="str">
        <f>IFERROR(INDEX(Controls!$L$4:$L$100,MATCH('Model 13'!$D51,Controls!$J$4:$J$100,0)),"-")</f>
        <v>-</v>
      </c>
      <c r="C51" s="365" t="str">
        <f>IFERROR(INDEX(Controls!$F$4:$F246,MATCH('Model 13'!$E51,Controls!$G$4:$G$200,0)),"-")</f>
        <v>-</v>
      </c>
      <c r="D51" s="16" t="str">
        <f>IFERROR(INDEX(Controls!$H$4:$H$200,MATCH('Model 13'!$E51,Controls!$G$4:$G$200,0)),"-")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13'!$D51,"_pre",""),"_post",""),'Vendor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13'!$D51,'Vendor Level Info'!$M$4:$M$300,0)),"-")</f>
        <v>-</v>
      </c>
    </row>
    <row r="52" spans="2:25" x14ac:dyDescent="0.35">
      <c r="B52" s="341" t="str">
        <f>IFERROR(INDEX(Controls!$L$4:$L$100,MATCH('Model 13'!$D52,Controls!$J$4:$J$100,0)),"-")</f>
        <v>-</v>
      </c>
      <c r="C52" s="365" t="str">
        <f>IFERROR(INDEX(Controls!$F$4:$F247,MATCH('Model 13'!$E52,Controls!$G$4:$G$200,0)),"-")</f>
        <v>-</v>
      </c>
      <c r="D52" s="16" t="str">
        <f>IFERROR(INDEX(Controls!$H$4:$H$200,MATCH('Model 13'!$E52,Controls!$G$4:$G$200,0)),"-")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13'!$D52,"_pre",""),"_post",""),'Vendor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13'!$D52,'Vendor Level Info'!$M$4:$M$300,0)),"-")</f>
        <v>-</v>
      </c>
    </row>
    <row r="53" spans="2:25" x14ac:dyDescent="0.35">
      <c r="B53" s="341" t="str">
        <f>IFERROR(INDEX(Controls!$L$4:$L$100,MATCH('Model 13'!$D53,Controls!$J$4:$J$100,0)),"-")</f>
        <v>-</v>
      </c>
      <c r="C53" s="365" t="str">
        <f>IFERROR(INDEX(Controls!$F$4:$F248,MATCH('Model 13'!$E53,Controls!$G$4:$G$200,0)),"-")</f>
        <v>-</v>
      </c>
      <c r="D53" s="16" t="str">
        <f>IFERROR(INDEX(Controls!$H$4:$H$200,MATCH('Model 13'!$E53,Controls!$G$4:$G$200,0)),"-")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13'!$D53,"_pre",""),"_post",""),'Vendor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13'!$D53,'Vendor Level Info'!$M$4:$M$300,0)),"-")</f>
        <v>-</v>
      </c>
    </row>
    <row r="54" spans="2:25" x14ac:dyDescent="0.35">
      <c r="B54" s="341" t="str">
        <f>IFERROR(INDEX(Controls!$L$4:$L$100,MATCH('Model 13'!$D54,Controls!$J$4:$J$100,0)),"-")</f>
        <v>-</v>
      </c>
      <c r="C54" s="365" t="str">
        <f>IFERROR(INDEX(Controls!$F$4:$F249,MATCH('Model 13'!$E54,Controls!$G$4:$G$200,0)),"-")</f>
        <v>-</v>
      </c>
      <c r="D54" s="16" t="str">
        <f>IFERROR(INDEX(Controls!$H$4:$H$200,MATCH('Model 13'!$E54,Controls!$G$4:$G$200,0)),"-")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13'!$D54,"_pre",""),"_post",""),'Vendor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13'!$D54,'Vendor Level Info'!$M$4:$M$300,0)),"-")</f>
        <v>-</v>
      </c>
    </row>
    <row r="55" spans="2:25" x14ac:dyDescent="0.35">
      <c r="B55" s="341" t="str">
        <f>IFERROR(INDEX(Controls!$L$4:$L$100,MATCH('Model 13'!$D55,Controls!$J$4:$J$100,0)),"-")</f>
        <v>-</v>
      </c>
      <c r="C55" s="365" t="str">
        <f>IFERROR(INDEX(Controls!$F$4:$F250,MATCH('Model 13'!$E55,Controls!$G$4:$G$200,0)),"-")</f>
        <v>-</v>
      </c>
      <c r="D55" s="16" t="str">
        <f>IFERROR(INDEX(Controls!$H$4:$H$200,MATCH('Model 13'!$E55,Controls!$G$4:$G$200,0)),"-")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13'!$D55,"_pre",""),"_post",""),'Vendor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13'!$D55,'Vendor Level Info'!$M$4:$M$300,0)),"-")</f>
        <v>-</v>
      </c>
    </row>
    <row r="56" spans="2:25" x14ac:dyDescent="0.35">
      <c r="B56" s="341" t="str">
        <f>IFERROR(INDEX(Controls!$L$4:$L$100,MATCH('Model 13'!$D56,Controls!$J$4:$J$100,0)),"-")</f>
        <v>-</v>
      </c>
      <c r="C56" s="365" t="str">
        <f>IFERROR(INDEX(Controls!$F$4:$F251,MATCH('Model 13'!$E56,Controls!$G$4:$G$200,0)),"-")</f>
        <v>-</v>
      </c>
      <c r="D56" s="16" t="str">
        <f>IFERROR(INDEX(Controls!$H$4:$H$200,MATCH('Model 13'!$E56,Controls!$G$4:$G$200,0)),"-")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13'!$D56,"_pre",""),"_post",""),'Vendor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13'!$D56,'Vendor Level Info'!$M$4:$M$300,0)),"-")</f>
        <v>-</v>
      </c>
    </row>
    <row r="57" spans="2:25" x14ac:dyDescent="0.35">
      <c r="B57" s="341" t="str">
        <f>IFERROR(INDEX(Controls!$L$4:$L$100,MATCH('Model 13'!$D57,Controls!$J$4:$J$100,0)),"-")</f>
        <v>-</v>
      </c>
      <c r="C57" s="365" t="str">
        <f>IFERROR(INDEX(Controls!$F$4:$F252,MATCH('Model 13'!$E57,Controls!$G$4:$G$200,0)),"-")</f>
        <v>-</v>
      </c>
      <c r="D57" s="16" t="str">
        <f>IFERROR(INDEX(Controls!$H$4:$H$200,MATCH('Model 13'!$E57,Controls!$G$4:$G$200,0)),"-")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13'!$D57,"_pre",""),"_post",""),'Vendor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13'!$D57,'Vendor Level Info'!$M$4:$M$300,0)),"-")</f>
        <v>-</v>
      </c>
    </row>
    <row r="58" spans="2:25" x14ac:dyDescent="0.35">
      <c r="B58" s="341" t="str">
        <f>IFERROR(INDEX(Controls!$L$4:$L$100,MATCH('Model 13'!$D58,Controls!$J$4:$J$100,0)),"-")</f>
        <v>-</v>
      </c>
      <c r="C58" s="365" t="str">
        <f>IFERROR(INDEX(Controls!$F$4:$F253,MATCH('Model 13'!$E58,Controls!$G$4:$G$200,0)),"-")</f>
        <v>-</v>
      </c>
      <c r="D58" s="16" t="str">
        <f>IFERROR(INDEX(Controls!$H$4:$H$200,MATCH('Model 13'!$E58,Controls!$G$4:$G$200,0)),"-")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13'!$D58,"_pre",""),"_post",""),'Vendor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13'!$D58,'Vendor Level Info'!$M$4:$M$300,0)),"-")</f>
        <v>-</v>
      </c>
    </row>
    <row r="59" spans="2:25" x14ac:dyDescent="0.35">
      <c r="B59" s="341" t="str">
        <f>IFERROR(INDEX(Controls!$L$4:$L$100,MATCH('Model 13'!$D59,Controls!$J$4:$J$100,0)),"-")</f>
        <v>-</v>
      </c>
      <c r="C59" s="365" t="str">
        <f>IFERROR(INDEX(Controls!$F$4:$F254,MATCH('Model 13'!$E59,Controls!$G$4:$G$200,0)),"-")</f>
        <v>-</v>
      </c>
      <c r="D59" s="16" t="str">
        <f>IFERROR(INDEX(Controls!$H$4:$H$200,MATCH('Model 13'!$E59,Controls!$G$4:$G$200,0)),"-")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13'!$D59,"_pre",""),"_post",""),'Vendor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13'!$D59,'Vendor Level Info'!$M$4:$M$300,0)),"-")</f>
        <v>-</v>
      </c>
    </row>
    <row r="60" spans="2:25" x14ac:dyDescent="0.35">
      <c r="B60" s="341" t="str">
        <f>IFERROR(INDEX(Controls!$L$4:$L$100,MATCH('Model 13'!$D60,Controls!$J$4:$J$100,0)),"-")</f>
        <v>-</v>
      </c>
      <c r="C60" s="365" t="str">
        <f>IFERROR(INDEX(Controls!$F$4:$F255,MATCH('Model 13'!$E60,Controls!$G$4:$G$200,0)),"-")</f>
        <v>-</v>
      </c>
      <c r="D60" s="16" t="str">
        <f>IFERROR(INDEX(Controls!$H$4:$H$200,MATCH('Model 13'!$E60,Controls!$G$4:$G$200,0)),"-")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13'!$D60,"_pre",""),"_post",""),'Vendor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13'!$D60,'Vendor Level Info'!$M$4:$M$300,0)),"-")</f>
        <v>-</v>
      </c>
    </row>
    <row r="61" spans="2:25" x14ac:dyDescent="0.35">
      <c r="B61" s="341" t="str">
        <f>IFERROR(INDEX(Controls!$L$4:$L$100,MATCH('Model 13'!$D61,Controls!$J$4:$J$100,0)),"-")</f>
        <v>-</v>
      </c>
      <c r="C61" s="365" t="str">
        <f>IFERROR(INDEX(Controls!$F$4:$F256,MATCH('Model 13'!$E61,Controls!$G$4:$G$200,0)),"-")</f>
        <v>-</v>
      </c>
      <c r="D61" s="16" t="str">
        <f>IFERROR(INDEX(Controls!$H$4:$H$200,MATCH('Model 13'!$E61,Controls!$G$4:$G$200,0)),"-")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13'!$D61,"_pre",""),"_post",""),'Vendor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13'!$D61,'Vendor Level Info'!$M$4:$M$300,0)),"-")</f>
        <v>-</v>
      </c>
    </row>
    <row r="62" spans="2:25" x14ac:dyDescent="0.35">
      <c r="B62" s="341" t="str">
        <f>IFERROR(INDEX(Controls!$L$4:$L$100,MATCH('Model 13'!$D62,Controls!$J$4:$J$100,0)),"-")</f>
        <v>-</v>
      </c>
      <c r="C62" s="365" t="str">
        <f>IFERROR(INDEX(Controls!$F$4:$F257,MATCH('Model 13'!$E62,Controls!$G$4:$G$200,0)),"-")</f>
        <v>-</v>
      </c>
      <c r="D62" s="16" t="str">
        <f>IFERROR(INDEX(Controls!$H$4:$H$200,MATCH('Model 13'!$E62,Controls!$G$4:$G$200,0)),"-")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13'!$D62,"_pre",""),"_post",""),'Vendor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13'!$D62,'Vendor Level Info'!$M$4:$M$300,0)),"-")</f>
        <v>-</v>
      </c>
    </row>
    <row r="63" spans="2:25" x14ac:dyDescent="0.35">
      <c r="B63" s="341" t="str">
        <f>IFERROR(INDEX(Controls!$L$4:$L$100,MATCH('Model 13'!$D63,Controls!$J$4:$J$100,0)),"-")</f>
        <v>-</v>
      </c>
      <c r="C63" s="365" t="str">
        <f>IFERROR(INDEX(Controls!$F$4:$F258,MATCH('Model 13'!$E63,Controls!$G$4:$G$200,0)),"-")</f>
        <v>-</v>
      </c>
      <c r="D63" s="16" t="str">
        <f>IFERROR(INDEX(Controls!$H$4:$H$200,MATCH('Model 13'!$E63,Controls!$G$4:$G$200,0)),"-")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13'!$D63,"_pre",""),"_post",""),'Vendor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13'!$D63,'Vendor Level Info'!$M$4:$M$300,0)),"-")</f>
        <v>-</v>
      </c>
    </row>
    <row r="64" spans="2:25" x14ac:dyDescent="0.35">
      <c r="B64" s="341" t="str">
        <f>IFERROR(INDEX(Controls!$L$4:$L$100,MATCH('Model 13'!$D64,Controls!$J$4:$J$100,0)),"-")</f>
        <v>-</v>
      </c>
      <c r="C64" s="365" t="str">
        <f>IFERROR(INDEX(Controls!$F$4:$F259,MATCH('Model 13'!$E64,Controls!$G$4:$G$200,0)),"-")</f>
        <v>-</v>
      </c>
      <c r="D64" s="16" t="str">
        <f>IFERROR(INDEX(Controls!$H$4:$H$200,MATCH('Model 13'!$E64,Controls!$G$4:$G$200,0)),"-")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13'!$D64,"_pre",""),"_post",""),'Vendor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13'!$D64,'Vendor Level Info'!$M$4:$M$300,0)),"-")</f>
        <v>-</v>
      </c>
    </row>
    <row r="65" spans="2:25" x14ac:dyDescent="0.35">
      <c r="B65" s="341" t="str">
        <f>IFERROR(INDEX(Controls!$L$4:$L$100,MATCH('Model 13'!$D65,Controls!$J$4:$J$100,0)),"-")</f>
        <v>-</v>
      </c>
      <c r="C65" s="365" t="str">
        <f>IFERROR(INDEX(Controls!$F$4:$F260,MATCH('Model 13'!$E65,Controls!$G$4:$G$200,0)),"-")</f>
        <v>-</v>
      </c>
      <c r="D65" s="16" t="str">
        <f>IFERROR(INDEX(Controls!$H$4:$H$200,MATCH('Model 13'!$E65,Controls!$G$4:$G$200,0)),"-")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13'!$D65,"_pre",""),"_post",""),'Vendor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13'!$D65,'Vendor Level Info'!$M$4:$M$300,0)),"-")</f>
        <v>-</v>
      </c>
    </row>
    <row r="66" spans="2:25" x14ac:dyDescent="0.35">
      <c r="B66" s="341" t="str">
        <f>IFERROR(INDEX(Controls!$L$4:$L$100,MATCH('Model 13'!$D66,Controls!$J$4:$J$100,0)),"-")</f>
        <v>-</v>
      </c>
      <c r="C66" s="365" t="str">
        <f>IFERROR(INDEX(Controls!$F$4:$F261,MATCH('Model 13'!$E66,Controls!$G$4:$G$200,0)),"-")</f>
        <v>-</v>
      </c>
      <c r="D66" s="16" t="str">
        <f>IFERROR(INDEX(Controls!$H$4:$H$200,MATCH('Model 13'!$E66,Controls!$G$4:$G$200,0)),"-")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13'!$D66,"_pre",""),"_post",""),'Vendor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13'!$D66,'Vendor Level Info'!$M$4:$M$300,0)),"-")</f>
        <v>-</v>
      </c>
    </row>
    <row r="67" spans="2:25" x14ac:dyDescent="0.35">
      <c r="B67" s="341" t="str">
        <f>IFERROR(INDEX(Controls!$L$4:$L$100,MATCH('Model 13'!$D67,Controls!$J$4:$J$100,0)),"-")</f>
        <v>-</v>
      </c>
      <c r="C67" s="365" t="str">
        <f>IFERROR(INDEX(Controls!$F$4:$F262,MATCH('Model 13'!$E67,Controls!$G$4:$G$200,0)),"-")</f>
        <v>-</v>
      </c>
      <c r="D67" s="16" t="str">
        <f>IFERROR(INDEX(Controls!$H$4:$H$200,MATCH('Model 13'!$E67,Controls!$G$4:$G$200,0)),"-")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13'!$D67,"_pre",""),"_post",""),'Vendor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13'!$D67,'Vendor Level Info'!$M$4:$M$300,0)),"-")</f>
        <v>-</v>
      </c>
    </row>
    <row r="68" spans="2:25" x14ac:dyDescent="0.35">
      <c r="B68" s="341" t="str">
        <f>IFERROR(INDEX(Controls!$L$4:$L$100,MATCH('Model 13'!$D68,Controls!$J$4:$J$100,0)),"-")</f>
        <v>-</v>
      </c>
      <c r="C68" s="365" t="str">
        <f>IFERROR(INDEX(Controls!$F$4:$F263,MATCH('Model 13'!$E68,Controls!$G$4:$G$200,0)),"-")</f>
        <v>-</v>
      </c>
      <c r="D68" s="16" t="str">
        <f>IFERROR(INDEX(Controls!$H$4:$H$200,MATCH('Model 13'!$E68,Controls!$G$4:$G$200,0)),"-")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13'!$D68,"_pre",""),"_post",""),'Vendor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13'!$D68,'Vendor Level Info'!$M$4:$M$300,0)),"-")</f>
        <v>-</v>
      </c>
    </row>
    <row r="69" spans="2:25" x14ac:dyDescent="0.35">
      <c r="B69" s="341" t="str">
        <f>IFERROR(INDEX(Controls!$L$4:$L$100,MATCH('Model 13'!$D69,Controls!$J$4:$J$100,0)),"-")</f>
        <v>-</v>
      </c>
      <c r="C69" s="365" t="str">
        <f>IFERROR(INDEX(Controls!$F$4:$F264,MATCH('Model 13'!$E69,Controls!$G$4:$G$200,0)),"-")</f>
        <v>-</v>
      </c>
      <c r="D69" s="16" t="str">
        <f>IFERROR(INDEX(Controls!$H$4:$H$200,MATCH('Model 13'!$E69,Controls!$G$4:$G$200,0)),"-")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13'!$D69,"_pre",""),"_post",""),'Vendor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13'!$D69,'Vendor Level Info'!$M$4:$M$300,0)),"-")</f>
        <v>-</v>
      </c>
    </row>
    <row r="70" spans="2:25" x14ac:dyDescent="0.35">
      <c r="B70" s="341" t="str">
        <f>IFERROR(INDEX(Controls!$L$4:$L$100,MATCH('Model 13'!$D70,Controls!$J$4:$J$100,0)),"-")</f>
        <v>-</v>
      </c>
      <c r="C70" s="365" t="str">
        <f>IFERROR(INDEX(Controls!$F$4:$F265,MATCH('Model 13'!$E70,Controls!$G$4:$G$200,0)),"-")</f>
        <v>-</v>
      </c>
      <c r="D70" s="16" t="str">
        <f>IFERROR(INDEX(Controls!$H$4:$H$200,MATCH('Model 13'!$E70,Controls!$G$4:$G$200,0)),"-")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13'!$D70,"_pre",""),"_post",""),'Vendor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13'!$D70,'Vendor Level Info'!$M$4:$M$300,0)),"-")</f>
        <v>-</v>
      </c>
    </row>
    <row r="71" spans="2:25" x14ac:dyDescent="0.35">
      <c r="B71" s="341" t="str">
        <f>IFERROR(INDEX(Controls!$L$4:$L$100,MATCH('Model 13'!$D71,Controls!$J$4:$J$100,0)),"-")</f>
        <v>-</v>
      </c>
      <c r="C71" s="365" t="str">
        <f>IFERROR(INDEX(Controls!$F$4:$F266,MATCH('Model 13'!$E71,Controls!$G$4:$G$200,0)),"-")</f>
        <v>-</v>
      </c>
      <c r="D71" s="16" t="str">
        <f>IFERROR(INDEX(Controls!$H$4:$H$200,MATCH('Model 13'!$E71,Controls!$G$4:$G$200,0)),"-")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13'!$D71,"_pre",""),"_post",""),'Vendor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13'!$D71,'Vendor Level Info'!$M$4:$M$300,0)),"-")</f>
        <v>-</v>
      </c>
    </row>
    <row r="72" spans="2:25" ht="15" thickBot="1" x14ac:dyDescent="0.4">
      <c r="B72" s="343" t="str">
        <f>IFERROR(INDEX(Controls!$L$4:$L$100,MATCH('Model 13'!$D72,Controls!$J$4:$J$100,0)),"-")</f>
        <v>-</v>
      </c>
      <c r="C72" s="366" t="str">
        <f>IFERROR(INDEX(Controls!$F$4:$F267,MATCH('Model 13'!$E72,Controls!$G$4:$G$200,0)),"-")</f>
        <v>-</v>
      </c>
      <c r="D72" s="19" t="str">
        <f>IFERROR(INDEX(Controls!$H$4:$H$200,MATCH('Model 13'!$E72,Controls!$G$4:$G$200,0)),"-")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13'!$D72,"_pre",""),"_post",""),'Vendor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13'!$D72,'Vendor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6454-C44C-4230-A7F0-50213875555C}">
  <sheetPr>
    <tabColor theme="9" tint="0.59999389629810485"/>
  </sheetPr>
  <dimension ref="B1:AC72"/>
  <sheetViews>
    <sheetView showGridLines="0" zoomScale="55" zoomScaleNormal="55" workbookViewId="0">
      <pane xSplit="5" ySplit="4" topLeftCell="R25" activePane="bottomRight" state="frozen"/>
      <selection activeCell="D18" sqref="D18"/>
      <selection pane="topRight" activeCell="D18" sqref="D18"/>
      <selection pane="bottomLeft" activeCell="D18" sqref="D18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14'!$D5,Controls!$J$4:$J$100,0)),"-")</f>
        <v>16</v>
      </c>
      <c r="C5" s="364" t="str">
        <f>IFERROR(INDEX(Controls!$F$4:$F200,MATCH('Model 14'!$E5,Controls!$G$4:$G$200,0)),"-")</f>
        <v>No Ad &amp; Tf</v>
      </c>
      <c r="D5" s="330" t="str">
        <f>IFERROR(INDEX(Controls!$H$4:$H$200,MATCH('Model 14'!$E5,Controls!$G$4:$G$200,0)),"-")</f>
        <v>Intercept</v>
      </c>
      <c r="E5" s="28" t="s">
        <v>6</v>
      </c>
      <c r="F5" s="29"/>
      <c r="G5" s="30">
        <v>-9.2137480532910114</v>
      </c>
      <c r="H5" s="30">
        <v>31.616878071032186</v>
      </c>
      <c r="I5" s="30">
        <v>-0.29141865406796041</v>
      </c>
      <c r="J5" s="31">
        <v>0.77074426637456084</v>
      </c>
      <c r="K5" s="30">
        <v>0</v>
      </c>
      <c r="L5" s="32">
        <v>4642</v>
      </c>
      <c r="M5" s="32">
        <v>453988.66599999985</v>
      </c>
      <c r="N5" s="32">
        <v>2532</v>
      </c>
      <c r="O5" s="32">
        <v>253603.05400000038</v>
      </c>
      <c r="P5" s="33">
        <v>-9.420988158188269E-2</v>
      </c>
      <c r="Q5" s="34">
        <v>-9.199104546640359E-2</v>
      </c>
      <c r="R5" s="413">
        <f>IFERROR(G5*N5,"-")</f>
        <v>-23329.210070932841</v>
      </c>
      <c r="S5" s="307">
        <f>IFERROR($Q5*$O5*Controls!$C$5,"-")</f>
        <v>-14510768.664120227</v>
      </c>
      <c r="T5" s="307" t="str">
        <f>IFERROR(INDEX('Vendor Level Info'!$I$4:$I$50,MATCH(SUBSTITUTE(SUBSTITUTE('Model 14'!$D5,"_pre",""),"_post",""),'Vendor Level Info'!$F$4:$F$50,0)),"-")</f>
        <v>-</v>
      </c>
      <c r="U5" s="377">
        <f>IFERROR(S5/$T5,0)</f>
        <v>0</v>
      </c>
      <c r="V5" s="307">
        <f>IFERROR($Q5*$O5*Controls!$C$4,"-")</f>
        <v>-12317822.91745254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14'!$D5,'Vendor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14'!$D6,Controls!$J$4:$J$100,0)),"-")</f>
        <v>17</v>
      </c>
      <c r="C6" s="365" t="str">
        <f>IFERROR(INDEX(Controls!$F$4:$F201,MATCH('Model 14'!$E6,Controls!$G$4:$G$200,0)),"-")</f>
        <v>No Ad &amp; Tf</v>
      </c>
      <c r="D6" s="16" t="str">
        <f>IFERROR(INDEX(Controls!$H$4:$H$200,MATCH('Model 14'!$E6,Controls!$G$4:$G$200,0)),"-")</f>
        <v>RTIME</v>
      </c>
      <c r="E6" s="11" t="s">
        <v>8</v>
      </c>
      <c r="F6" s="12"/>
      <c r="G6" s="13">
        <v>0.23106782596604081</v>
      </c>
      <c r="H6" s="13">
        <v>1.4682387539640065</v>
      </c>
      <c r="I6" s="13">
        <v>0.15737755548421206</v>
      </c>
      <c r="J6" s="23">
        <v>0.874954196333248</v>
      </c>
      <c r="K6" s="13">
        <v>1800.3462421323495</v>
      </c>
      <c r="L6" s="25">
        <v>53383</v>
      </c>
      <c r="M6" s="25">
        <v>453988.66599999985</v>
      </c>
      <c r="N6" s="25">
        <v>18990</v>
      </c>
      <c r="O6" s="25">
        <v>253603.05400000038</v>
      </c>
      <c r="P6" s="14">
        <v>2.7170488334493266E-2</v>
      </c>
      <c r="Q6" s="15">
        <v>1.7302544058066069E-2</v>
      </c>
      <c r="R6" s="414">
        <f t="shared" ref="R6:R69" si="0">IFERROR(G6*N6,"-")</f>
        <v>4387.9780150951146</v>
      </c>
      <c r="S6" s="27">
        <f>IFERROR($Q6*$O6*Controls!$C$5,"-")</f>
        <v>2729322.3253891612</v>
      </c>
      <c r="T6" s="27" t="str">
        <f>IFERROR(INDEX('Vendor Level Info'!$I$4:$I$50,MATCH(SUBSTITUTE(SUBSTITUTE('Model 14'!$D6,"_pre",""),"_post",""),'Vendor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2316852.3919702205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14'!$D6,'Vendor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14'!$D7,Controls!$J$4:$J$100,0)),"-")</f>
        <v>18</v>
      </c>
      <c r="C7" s="365" t="str">
        <f>IFERROR(INDEX(Controls!$F$4:$F202,MATCH('Model 14'!$E7,Controls!$G$4:$G$200,0)),"-")</f>
        <v>No Ad &amp; Tf</v>
      </c>
      <c r="D7" s="16" t="str">
        <f>IFERROR(INDEX(Controls!$H$4:$H$200,MATCH('Model 14'!$E7,Controls!$G$4:$G$200,0)),"-")</f>
        <v>T1</v>
      </c>
      <c r="E7" s="11" t="s">
        <v>33</v>
      </c>
      <c r="F7" s="12"/>
      <c r="G7" s="13">
        <v>2.6029417085308286</v>
      </c>
      <c r="H7" s="13">
        <v>30.097435283310112</v>
      </c>
      <c r="I7" s="13">
        <v>8.6483837710060102E-2</v>
      </c>
      <c r="J7" s="23">
        <v>0.93108556110218299</v>
      </c>
      <c r="K7" s="13">
        <v>815.51076350584924</v>
      </c>
      <c r="L7" s="25">
        <v>211</v>
      </c>
      <c r="M7" s="25">
        <v>453988.66599999985</v>
      </c>
      <c r="N7" s="25">
        <v>0</v>
      </c>
      <c r="O7" s="25">
        <v>253603.05400000038</v>
      </c>
      <c r="P7" s="14">
        <v>1.2097674273216436E-3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14'!$D7,"_pre",""),"_post",""),'Vendor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14'!$D7,'Vendor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14'!$D8,Controls!$J$4:$J$100,0)),"-")</f>
        <v>27</v>
      </c>
      <c r="C8" s="365" t="str">
        <f>IFERROR(INDEX(Controls!$F$4:$F203,MATCH('Model 14'!$E8,Controls!$G$4:$G$200,0)),"-")</f>
        <v>No Ad &amp; Tf</v>
      </c>
      <c r="D8" s="16" t="str">
        <f>IFERROR(INDEX(Controls!$H$4:$H$200,MATCH('Model 14'!$E8,Controls!$G$4:$G$200,0)),"-")</f>
        <v>T10</v>
      </c>
      <c r="E8" s="11" t="s">
        <v>42</v>
      </c>
      <c r="F8" s="12"/>
      <c r="G8" s="13">
        <v>-3.6623336323906193</v>
      </c>
      <c r="H8" s="13">
        <v>16.912620685208157</v>
      </c>
      <c r="I8" s="13">
        <v>-0.21654441972991864</v>
      </c>
      <c r="J8" s="23">
        <v>0.82857299012374275</v>
      </c>
      <c r="K8" s="13">
        <v>257.50907343205074</v>
      </c>
      <c r="L8" s="25">
        <v>211</v>
      </c>
      <c r="M8" s="25">
        <v>453988.66599999985</v>
      </c>
      <c r="N8" s="25">
        <v>211</v>
      </c>
      <c r="O8" s="25">
        <v>253603.05400000038</v>
      </c>
      <c r="P8" s="14">
        <v>-1.7021402830228827E-3</v>
      </c>
      <c r="Q8" s="15">
        <v>-3.0470942058703266E-3</v>
      </c>
      <c r="R8" s="414">
        <f t="shared" si="0"/>
        <v>-772.75239643442069</v>
      </c>
      <c r="S8" s="27">
        <f>IFERROR($Q8*$O8*Controls!$C$5,"-")</f>
        <v>-480651.99058220966</v>
      </c>
      <c r="T8" s="27" t="str">
        <f>IFERROR(INDEX('Vendor Level Info'!$I$4:$I$50,MATCH(SUBSTITUTE(SUBSTITUTE('Model 14'!$D8,"_pre",""),"_post",""),'Vendor Level Info'!$F$4:$F$50,0)),"-")</f>
        <v>-</v>
      </c>
      <c r="U8" s="375">
        <f t="shared" si="1"/>
        <v>0</v>
      </c>
      <c r="V8" s="27">
        <f>IFERROR($Q8*$O8*Controls!$C$4,"-")</f>
        <v>-408013.26531737414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14'!$D8,'Vendor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14'!$D9,Controls!$J$4:$J$100,0)),"-")</f>
        <v>28</v>
      </c>
      <c r="C9" s="365" t="str">
        <f>IFERROR(INDEX(Controls!$F$4:$F204,MATCH('Model 14'!$E9,Controls!$G$4:$G$200,0)),"-")</f>
        <v>No Ad &amp; Tf</v>
      </c>
      <c r="D9" s="16" t="str">
        <f>IFERROR(INDEX(Controls!$H$4:$H$200,MATCH('Model 14'!$E9,Controls!$G$4:$G$200,0)),"-")</f>
        <v>T11</v>
      </c>
      <c r="E9" s="11" t="s">
        <v>43</v>
      </c>
      <c r="F9" s="12"/>
      <c r="G9" s="13">
        <v>15.784083200550466</v>
      </c>
      <c r="H9" s="13">
        <v>15.458758273220877</v>
      </c>
      <c r="I9" s="13">
        <v>1.0210446998122189</v>
      </c>
      <c r="J9" s="23">
        <v>0.30728686249735038</v>
      </c>
      <c r="K9" s="13">
        <v>215.13938920922084</v>
      </c>
      <c r="L9" s="25">
        <v>211</v>
      </c>
      <c r="M9" s="25">
        <v>453988.66599999985</v>
      </c>
      <c r="N9" s="25">
        <v>211</v>
      </c>
      <c r="O9" s="25">
        <v>253603.05400000038</v>
      </c>
      <c r="P9" s="14">
        <v>7.3359574913179652E-3</v>
      </c>
      <c r="Q9" s="15">
        <v>1.3132497825977061E-2</v>
      </c>
      <c r="R9" s="414">
        <f t="shared" si="0"/>
        <v>3330.4415553161484</v>
      </c>
      <c r="S9" s="27">
        <f>IFERROR($Q9*$O9*Controls!$C$5,"-")</f>
        <v>2071534.6474066444</v>
      </c>
      <c r="T9" s="27" t="str">
        <f>IFERROR(INDEX('Vendor Level Info'!$I$4:$I$50,MATCH(SUBSTITUTE(SUBSTITUTE('Model 14'!$D9,"_pre",""),"_post",""),'Vendor Level Info'!$F$4:$F$50,0)),"-")</f>
        <v>-</v>
      </c>
      <c r="U9" s="375">
        <f t="shared" si="1"/>
        <v>0</v>
      </c>
      <c r="V9" s="27">
        <f>IFERROR($Q9*$O9*Controls!$C$4,"-")</f>
        <v>1758473.1412069264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14'!$D9,'Vendor Level Info'!$M$4:$M$300,0)),"-")</f>
        <v>-</v>
      </c>
    </row>
    <row r="10" spans="2:29" x14ac:dyDescent="0.35">
      <c r="B10" s="341">
        <f>IFERROR(INDEX(Controls!$L$4:$L$100,MATCH('Model 14'!$D10,Controls!$J$4:$J$100,0)),"-")</f>
        <v>29</v>
      </c>
      <c r="C10" s="365" t="str">
        <f>IFERROR(INDEX(Controls!$F$4:$F205,MATCH('Model 14'!$E10,Controls!$G$4:$G$200,0)),"-")</f>
        <v>No Ad &amp; Tf</v>
      </c>
      <c r="D10" s="16" t="str">
        <f>IFERROR(INDEX(Controls!$H$4:$H$200,MATCH('Model 14'!$E10,Controls!$G$4:$G$200,0)),"-")</f>
        <v>T12</v>
      </c>
      <c r="E10" s="11" t="s">
        <v>44</v>
      </c>
      <c r="F10" s="12"/>
      <c r="G10" s="13">
        <v>5.2673477005563054</v>
      </c>
      <c r="H10" s="13">
        <v>13.993129503803075</v>
      </c>
      <c r="I10" s="13">
        <v>0.37642385137111301</v>
      </c>
      <c r="J10" s="23">
        <v>0.70661914747015153</v>
      </c>
      <c r="K10" s="13">
        <v>176.2789381520933</v>
      </c>
      <c r="L10" s="25">
        <v>211</v>
      </c>
      <c r="M10" s="25">
        <v>453988.66599999985</v>
      </c>
      <c r="N10" s="25">
        <v>211</v>
      </c>
      <c r="O10" s="25">
        <v>253603.05400000038</v>
      </c>
      <c r="P10" s="14">
        <v>2.4481015674020831E-3</v>
      </c>
      <c r="Q10" s="15">
        <v>4.3824802078975709E-3</v>
      </c>
      <c r="R10" s="414">
        <f t="shared" si="0"/>
        <v>1111.4103648173805</v>
      </c>
      <c r="S10" s="27">
        <f>IFERROR($Q10*$O10*Controls!$C$5,"-")</f>
        <v>691297.24691641063</v>
      </c>
      <c r="T10" s="27" t="str">
        <f>IFERROR(INDEX('Vendor Level Info'!$I$4:$I$50,MATCH(SUBSTITUTE(SUBSTITUTE('Model 14'!$D10,"_pre",""),"_post",""),'Vendor Level Info'!$F$4:$F$50,0)),"-")</f>
        <v>-</v>
      </c>
      <c r="U10" s="375">
        <f t="shared" si="1"/>
        <v>0</v>
      </c>
      <c r="V10" s="27">
        <f>IFERROR($Q10*$O10*Controls!$C$4,"-")</f>
        <v>586824.67262357683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14'!$D10,'Vendor Level Info'!$M$4:$M$300,0)),"-")</f>
        <v>-</v>
      </c>
    </row>
    <row r="11" spans="2:29" x14ac:dyDescent="0.35">
      <c r="B11" s="341">
        <f>IFERROR(INDEX(Controls!$L$4:$L$100,MATCH('Model 14'!$D11,Controls!$J$4:$J$100,0)),"-")</f>
        <v>30</v>
      </c>
      <c r="C11" s="365" t="str">
        <f>IFERROR(INDEX(Controls!$F$4:$F206,MATCH('Model 14'!$E11,Controls!$G$4:$G$200,0)),"-")</f>
        <v>No Ad &amp; Tf</v>
      </c>
      <c r="D11" s="16" t="str">
        <f>IFERROR(INDEX(Controls!$H$4:$H$200,MATCH('Model 14'!$E11,Controls!$G$4:$G$200,0)),"-")</f>
        <v>T13</v>
      </c>
      <c r="E11" s="11" t="s">
        <v>45</v>
      </c>
      <c r="F11" s="12"/>
      <c r="G11" s="13">
        <v>-0.87626154293095482</v>
      </c>
      <c r="H11" s="13">
        <v>12.529002239608243</v>
      </c>
      <c r="I11" s="13">
        <v>-6.993865322817229E-2</v>
      </c>
      <c r="J11" s="23">
        <v>0.94424552241054027</v>
      </c>
      <c r="K11" s="13">
        <v>141.32002077348056</v>
      </c>
      <c r="L11" s="25">
        <v>211</v>
      </c>
      <c r="M11" s="25">
        <v>453988.66599999985</v>
      </c>
      <c r="N11" s="25">
        <v>211</v>
      </c>
      <c r="O11" s="25">
        <v>253603.05400000038</v>
      </c>
      <c r="P11" s="14">
        <v>-4.0725947453153271E-4</v>
      </c>
      <c r="Q11" s="15">
        <v>-7.2905740937343432E-4</v>
      </c>
      <c r="R11" s="414">
        <f t="shared" si="0"/>
        <v>-184.89118555843146</v>
      </c>
      <c r="S11" s="27">
        <f>IFERROR($Q11*$O11*Controls!$C$5,"-")</f>
        <v>-115002.31741734437</v>
      </c>
      <c r="T11" s="27" t="str">
        <f>IFERROR(INDEX('Vendor Level Info'!$I$4:$I$50,MATCH(SUBSTITUTE(SUBSTITUTE('Model 14'!$D11,"_pre",""),"_post",""),'Vendor Level Info'!$F$4:$F$50,0)),"-")</f>
        <v>-</v>
      </c>
      <c r="U11" s="375">
        <f t="shared" si="1"/>
        <v>0</v>
      </c>
      <c r="V11" s="27">
        <f>IFERROR($Q11*$O11*Controls!$C$4,"-")</f>
        <v>-97622.545974851804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14'!$D11,'Vendor Level Info'!$M$4:$M$300,0)),"-")</f>
        <v>-</v>
      </c>
    </row>
    <row r="12" spans="2:29" x14ac:dyDescent="0.35">
      <c r="B12" s="341">
        <f>IFERROR(INDEX(Controls!$L$4:$L$100,MATCH('Model 14'!$D12,Controls!$J$4:$J$100,0)),"-")</f>
        <v>31</v>
      </c>
      <c r="C12" s="365" t="str">
        <f>IFERROR(INDEX(Controls!$F$4:$F207,MATCH('Model 14'!$E12,Controls!$G$4:$G$200,0)),"-")</f>
        <v>No Ad &amp; Tf</v>
      </c>
      <c r="D12" s="16" t="str">
        <f>IFERROR(INDEX(Controls!$H$4:$H$200,MATCH('Model 14'!$E12,Controls!$G$4:$G$200,0)),"-")</f>
        <v>T14</v>
      </c>
      <c r="E12" s="11" t="s">
        <v>46</v>
      </c>
      <c r="F12" s="12"/>
      <c r="G12" s="13">
        <v>6.806369037687201</v>
      </c>
      <c r="H12" s="13">
        <v>11.072964551566075</v>
      </c>
      <c r="I12" s="13">
        <v>0.61468353899178341</v>
      </c>
      <c r="J12" s="23">
        <v>0.53879408249970151</v>
      </c>
      <c r="K12" s="13">
        <v>110.38207098922265</v>
      </c>
      <c r="L12" s="25">
        <v>211</v>
      </c>
      <c r="M12" s="25">
        <v>453988.66599999985</v>
      </c>
      <c r="N12" s="25">
        <v>0</v>
      </c>
      <c r="O12" s="25">
        <v>253603.05400000038</v>
      </c>
      <c r="P12" s="14">
        <v>3.1633914555743554E-3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14'!$D12,"_pre",""),"_post",""),'Vendor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14'!$D12,'Vendor Level Info'!$M$4:$M$300,0)),"-")</f>
        <v>-</v>
      </c>
    </row>
    <row r="13" spans="2:29" x14ac:dyDescent="0.35">
      <c r="B13" s="341">
        <f>IFERROR(INDEX(Controls!$L$4:$L$100,MATCH('Model 14'!$D13,Controls!$J$4:$J$100,0)),"-")</f>
        <v>32</v>
      </c>
      <c r="C13" s="365" t="str">
        <f>IFERROR(INDEX(Controls!$F$4:$F208,MATCH('Model 14'!$E13,Controls!$G$4:$G$200,0)),"-")</f>
        <v>No Ad &amp; Tf</v>
      </c>
      <c r="D13" s="16" t="str">
        <f>IFERROR(INDEX(Controls!$H$4:$H$200,MATCH('Model 14'!$E13,Controls!$G$4:$G$200,0)),"-")</f>
        <v>T15</v>
      </c>
      <c r="E13" s="11" t="s">
        <v>47</v>
      </c>
      <c r="F13" s="12"/>
      <c r="G13" s="13">
        <v>-0.18833935911868616</v>
      </c>
      <c r="H13" s="13">
        <v>9.6201225509648118</v>
      </c>
      <c r="I13" s="13">
        <v>-1.9577646555011652E-2</v>
      </c>
      <c r="J13" s="23">
        <v>0.98438114349770101</v>
      </c>
      <c r="K13" s="13">
        <v>83.316674650471043</v>
      </c>
      <c r="L13" s="25">
        <v>211</v>
      </c>
      <c r="M13" s="25">
        <v>453988.66599999985</v>
      </c>
      <c r="N13" s="25">
        <v>0</v>
      </c>
      <c r="O13" s="25">
        <v>253603.05400000038</v>
      </c>
      <c r="P13" s="14">
        <v>-8.7534354379769459E-5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14'!$D13,"_pre",""),"_post",""),'Vendor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14'!$D13,'Vendor Level Info'!$M$4:$M$300,0)),"-")</f>
        <v>-</v>
      </c>
    </row>
    <row r="14" spans="2:29" x14ac:dyDescent="0.35">
      <c r="B14" s="341">
        <f>IFERROR(INDEX(Controls!$L$4:$L$100,MATCH('Model 14'!$D14,Controls!$J$4:$J$100,0)),"-")</f>
        <v>33</v>
      </c>
      <c r="C14" s="365" t="str">
        <f>IFERROR(INDEX(Controls!$F$4:$F209,MATCH('Model 14'!$E14,Controls!$G$4:$G$200,0)),"-")</f>
        <v>No Ad &amp; Tf</v>
      </c>
      <c r="D14" s="16" t="str">
        <f>IFERROR(INDEX(Controls!$H$4:$H$200,MATCH('Model 14'!$E14,Controls!$G$4:$G$200,0)),"-")</f>
        <v>T16</v>
      </c>
      <c r="E14" s="11" t="s">
        <v>48</v>
      </c>
      <c r="F14" s="12"/>
      <c r="G14" s="13">
        <v>3.5471028400366458</v>
      </c>
      <c r="H14" s="13">
        <v>8.1709670128213805</v>
      </c>
      <c r="I14" s="13">
        <v>0.43411053238505914</v>
      </c>
      <c r="J14" s="23">
        <v>0.66422850175582981</v>
      </c>
      <c r="K14" s="13">
        <v>60.105973184549612</v>
      </c>
      <c r="L14" s="25">
        <v>211</v>
      </c>
      <c r="M14" s="25">
        <v>453988.66599999985</v>
      </c>
      <c r="N14" s="25">
        <v>0</v>
      </c>
      <c r="O14" s="25">
        <v>253603.05400000038</v>
      </c>
      <c r="P14" s="14">
        <v>1.648584546927285E-3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14'!$D14,"_pre",""),"_post",""),'Vendor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14'!$D14,'Vendor Level Info'!$M$4:$M$300,0)),"-")</f>
        <v>-</v>
      </c>
    </row>
    <row r="15" spans="2:29" x14ac:dyDescent="0.35">
      <c r="B15" s="341">
        <f>IFERROR(INDEX(Controls!$L$4:$L$100,MATCH('Model 14'!$D15,Controls!$J$4:$J$100,0)),"-")</f>
        <v>34</v>
      </c>
      <c r="C15" s="365" t="str">
        <f>IFERROR(INDEX(Controls!$F$4:$F210,MATCH('Model 14'!$E15,Controls!$G$4:$G$200,0)),"-")</f>
        <v>No Ad &amp; Tf</v>
      </c>
      <c r="D15" s="16" t="str">
        <f>IFERROR(INDEX(Controls!$H$4:$H$200,MATCH('Model 14'!$E15,Controls!$G$4:$G$200,0)),"-")</f>
        <v>T17</v>
      </c>
      <c r="E15" s="11" t="s">
        <v>49</v>
      </c>
      <c r="F15" s="12"/>
      <c r="G15" s="13">
        <v>1.9858441652262309</v>
      </c>
      <c r="H15" s="13">
        <v>6.7230640634447187</v>
      </c>
      <c r="I15" s="13">
        <v>0.29537784356746666</v>
      </c>
      <c r="J15" s="23">
        <v>0.76771856499771385</v>
      </c>
      <c r="K15" s="13">
        <v>40.691642294360776</v>
      </c>
      <c r="L15" s="25">
        <v>211</v>
      </c>
      <c r="M15" s="25">
        <v>453988.66599999985</v>
      </c>
      <c r="N15" s="25">
        <v>0</v>
      </c>
      <c r="O15" s="25">
        <v>253603.05400000038</v>
      </c>
      <c r="P15" s="14">
        <v>9.2295942661866986E-4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14'!$D15,"_pre",""),"_post",""),'Vendor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14'!$D15,'Vendor Level Info'!$M$4:$M$300,0)),"-")</f>
        <v>-</v>
      </c>
    </row>
    <row r="16" spans="2:29" x14ac:dyDescent="0.35">
      <c r="B16" s="341">
        <f>IFERROR(INDEX(Controls!$L$4:$L$100,MATCH('Model 14'!$D16,Controls!$J$4:$J$100,0)),"-")</f>
        <v>35</v>
      </c>
      <c r="C16" s="365" t="str">
        <f>IFERROR(INDEX(Controls!$F$4:$F211,MATCH('Model 14'!$E16,Controls!$G$4:$G$200,0)),"-")</f>
        <v>No Ad &amp; Tf</v>
      </c>
      <c r="D16" s="16" t="str">
        <f>IFERROR(INDEX(Controls!$H$4:$H$200,MATCH('Model 14'!$E16,Controls!$G$4:$G$200,0)),"-")</f>
        <v>T18</v>
      </c>
      <c r="E16" s="11" t="s">
        <v>50</v>
      </c>
      <c r="F16" s="12"/>
      <c r="G16" s="13">
        <v>1.2854598281876255</v>
      </c>
      <c r="H16" s="13">
        <v>5.2896351790869209</v>
      </c>
      <c r="I16" s="13">
        <v>0.24301483649946484</v>
      </c>
      <c r="J16" s="23">
        <v>0.8080047204659957</v>
      </c>
      <c r="K16" s="13">
        <v>25.189651512875134</v>
      </c>
      <c r="L16" s="25">
        <v>211</v>
      </c>
      <c r="M16" s="25">
        <v>453988.66599999985</v>
      </c>
      <c r="N16" s="25">
        <v>0</v>
      </c>
      <c r="O16" s="25">
        <v>253603.05400000038</v>
      </c>
      <c r="P16" s="14">
        <v>5.9744228008456286E-4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14'!$D16,"_pre",""),"_post",""),'Vendor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14'!$D16,'Vendor Level Info'!$M$4:$M$300,0)),"-")</f>
        <v>-</v>
      </c>
    </row>
    <row r="17" spans="2:25" x14ac:dyDescent="0.35">
      <c r="B17" s="341">
        <f>IFERROR(INDEX(Controls!$L$4:$L$100,MATCH('Model 14'!$D17,Controls!$J$4:$J$100,0)),"-")</f>
        <v>36</v>
      </c>
      <c r="C17" s="365" t="str">
        <f>IFERROR(INDEX(Controls!$F$4:$F212,MATCH('Model 14'!$E17,Controls!$G$4:$G$200,0)),"-")</f>
        <v>No Ad &amp; Tf</v>
      </c>
      <c r="D17" s="16" t="str">
        <f>IFERROR(INDEX(Controls!$H$4:$H$200,MATCH('Model 14'!$E17,Controls!$G$4:$G$200,0)),"-")</f>
        <v>T19</v>
      </c>
      <c r="E17" s="11" t="s">
        <v>51</v>
      </c>
      <c r="F17" s="12"/>
      <c r="G17" s="13">
        <v>1.5258289614994183</v>
      </c>
      <c r="H17" s="13">
        <v>3.8916235936474757</v>
      </c>
      <c r="I17" s="13">
        <v>0.3920803039610814</v>
      </c>
      <c r="J17" s="23">
        <v>0.69501701217676237</v>
      </c>
      <c r="K17" s="13">
        <v>13.634285200847637</v>
      </c>
      <c r="L17" s="25">
        <v>211</v>
      </c>
      <c r="M17" s="25">
        <v>453988.66599999985</v>
      </c>
      <c r="N17" s="25">
        <v>0</v>
      </c>
      <c r="O17" s="25">
        <v>253603.05400000038</v>
      </c>
      <c r="P17" s="14">
        <v>7.0915847682500818E-4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14'!$D17,"_pre",""),"_post",""),'Vendor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14'!$D17,'Vendor Level Info'!$M$4:$M$300,0)),"-")</f>
        <v>-</v>
      </c>
    </row>
    <row r="18" spans="2:25" x14ac:dyDescent="0.35">
      <c r="B18" s="341">
        <f>IFERROR(INDEX(Controls!$L$4:$L$100,MATCH('Model 14'!$D18,Controls!$J$4:$J$100,0)),"-")</f>
        <v>19</v>
      </c>
      <c r="C18" s="365" t="str">
        <f>IFERROR(INDEX(Controls!$F$4:$F213,MATCH('Model 14'!$E18,Controls!$G$4:$G$200,0)),"-")</f>
        <v>No Ad &amp; Tf</v>
      </c>
      <c r="D18" s="16" t="str">
        <f>IFERROR(INDEX(Controls!$H$4:$H$200,MATCH('Model 14'!$E18,Controls!$G$4:$G$200,0)),"-")</f>
        <v>T2</v>
      </c>
      <c r="E18" s="11" t="s">
        <v>34</v>
      </c>
      <c r="F18" s="12"/>
      <c r="G18" s="13">
        <v>8.7195635203352833</v>
      </c>
      <c r="H18" s="13">
        <v>28.636268470996839</v>
      </c>
      <c r="I18" s="13">
        <v>0.30449370626506606</v>
      </c>
      <c r="J18" s="23">
        <v>0.76076553708735906</v>
      </c>
      <c r="K18" s="13">
        <v>738.25019371805263</v>
      </c>
      <c r="L18" s="25">
        <v>211</v>
      </c>
      <c r="M18" s="25">
        <v>453988.66599999985</v>
      </c>
      <c r="N18" s="25">
        <v>211</v>
      </c>
      <c r="O18" s="25">
        <v>253603.05400000038</v>
      </c>
      <c r="P18" s="14">
        <v>4.0525855391965781E-3</v>
      </c>
      <c r="Q18" s="15">
        <v>7.2547545219654253E-3</v>
      </c>
      <c r="R18" s="414">
        <f t="shared" si="0"/>
        <v>1839.8279027907447</v>
      </c>
      <c r="S18" s="27">
        <f>IFERROR($Q18*$O18*Controls!$C$5,"-")</f>
        <v>1144372.9555358433</v>
      </c>
      <c r="T18" s="27" t="str">
        <f>IFERROR(INDEX('Vendor Level Info'!$I$4:$I$50,MATCH(SUBSTITUTE(SUBSTITUTE('Model 14'!$D18,"_pre",""),"_post",""),'Vendor Level Info'!$F$4:$F$50,0)),"-")</f>
        <v>-</v>
      </c>
      <c r="U18" s="375">
        <f t="shared" si="1"/>
        <v>0</v>
      </c>
      <c r="V18" s="27">
        <f>IFERROR($Q18*$O18*Controls!$C$4,"-")</f>
        <v>971429.13267351314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14'!$D18,'Vendor Level Info'!$M$4:$M$300,0)),"-")</f>
        <v>-</v>
      </c>
    </row>
    <row r="19" spans="2:25" x14ac:dyDescent="0.35">
      <c r="B19" s="341">
        <f>IFERROR(INDEX(Controls!$L$4:$L$100,MATCH('Model 14'!$D19,Controls!$J$4:$J$100,0)),"-")</f>
        <v>37</v>
      </c>
      <c r="C19" s="365" t="str">
        <f>IFERROR(INDEX(Controls!$F$4:$F214,MATCH('Model 14'!$E19,Controls!$G$4:$G$200,0)),"-")</f>
        <v>No Ad &amp; Tf</v>
      </c>
      <c r="D19" s="16" t="str">
        <f>IFERROR(INDEX(Controls!$H$4:$H$200,MATCH('Model 14'!$E19,Controls!$G$4:$G$200,0)),"-")</f>
        <v>T20</v>
      </c>
      <c r="E19" s="11" t="s">
        <v>52</v>
      </c>
      <c r="F19" s="12"/>
      <c r="G19" s="13">
        <v>5.6874706266215425</v>
      </c>
      <c r="H19" s="13">
        <v>2.5629017430496015</v>
      </c>
      <c r="I19" s="13">
        <v>2.2191528184978369</v>
      </c>
      <c r="J19" s="23">
        <v>2.6524853245198619E-2</v>
      </c>
      <c r="K19" s="13">
        <v>5.9133642550751215</v>
      </c>
      <c r="L19" s="25">
        <v>211</v>
      </c>
      <c r="M19" s="25">
        <v>453988.66599999985</v>
      </c>
      <c r="N19" s="25">
        <v>0</v>
      </c>
      <c r="O19" s="25">
        <v>253603.05400000038</v>
      </c>
      <c r="P19" s="14">
        <v>2.6433618107486981E-3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14'!$D19,"_pre",""),"_post",""),'Vendor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14'!$D19,'Vendor Level Info'!$M$4:$M$300,0)),"-")</f>
        <v>-</v>
      </c>
    </row>
    <row r="20" spans="2:25" x14ac:dyDescent="0.35">
      <c r="B20" s="341">
        <f>IFERROR(INDEX(Controls!$L$4:$L$100,MATCH('Model 14'!$D20,Controls!$J$4:$J$100,0)),"-")</f>
        <v>38</v>
      </c>
      <c r="C20" s="365" t="str">
        <f>IFERROR(INDEX(Controls!$F$4:$F215,MATCH('Model 14'!$E20,Controls!$G$4:$G$200,0)),"-")</f>
        <v>No Ad &amp; Tf</v>
      </c>
      <c r="D20" s="16" t="str">
        <f>IFERROR(INDEX(Controls!$H$4:$H$200,MATCH('Model 14'!$E20,Controls!$G$4:$G$200,0)),"-")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211</v>
      </c>
      <c r="M20" s="25">
        <v>453988.66599999985</v>
      </c>
      <c r="N20" s="25">
        <v>0</v>
      </c>
      <c r="O20" s="25">
        <v>253603.05400000038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14'!$D20,"_pre",""),"_post",""),'Vendor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14'!$D20,'Vendor Level Info'!$M$4:$M$300,0)),"-")</f>
        <v>-</v>
      </c>
    </row>
    <row r="21" spans="2:25" x14ac:dyDescent="0.35">
      <c r="B21" s="341">
        <f>IFERROR(INDEX(Controls!$L$4:$L$100,MATCH('Model 14'!$D21,Controls!$J$4:$J$100,0)),"-")</f>
        <v>20</v>
      </c>
      <c r="C21" s="365" t="str">
        <f>IFERROR(INDEX(Controls!$F$4:$F216,MATCH('Model 14'!$E21,Controls!$G$4:$G$200,0)),"-")</f>
        <v>No Ad &amp; Tf</v>
      </c>
      <c r="D21" s="16" t="str">
        <f>IFERROR(INDEX(Controls!$H$4:$H$200,MATCH('Model 14'!$E21,Controls!$G$4:$G$200,0)),"-")</f>
        <v>T3</v>
      </c>
      <c r="E21" s="11" t="s">
        <v>35</v>
      </c>
      <c r="F21" s="12"/>
      <c r="G21" s="13">
        <v>4.8332137146138843</v>
      </c>
      <c r="H21" s="13">
        <v>27.163123432228925</v>
      </c>
      <c r="I21" s="13">
        <v>0.17793291433043734</v>
      </c>
      <c r="J21" s="23">
        <v>0.8587834825907843</v>
      </c>
      <c r="K21" s="13">
        <v>664.24781285575557</v>
      </c>
      <c r="L21" s="25">
        <v>211</v>
      </c>
      <c r="M21" s="25">
        <v>453988.66599999985</v>
      </c>
      <c r="N21" s="25">
        <v>211</v>
      </c>
      <c r="O21" s="25">
        <v>253603.05400000038</v>
      </c>
      <c r="P21" s="14">
        <v>2.2463294133944962E-3</v>
      </c>
      <c r="Q21" s="15">
        <v>4.0212768643690232E-3</v>
      </c>
      <c r="R21" s="414">
        <f t="shared" si="0"/>
        <v>1019.8080937835296</v>
      </c>
      <c r="S21" s="27">
        <f>IFERROR($Q21*$O21*Controls!$C$5,"-")</f>
        <v>634320.63433335547</v>
      </c>
      <c r="T21" s="27" t="str">
        <f>IFERROR(INDEX('Vendor Level Info'!$I$4:$I$50,MATCH(SUBSTITUTE(SUBSTITUTE('Model 14'!$D21,"_pre",""),"_post",""),'Vendor Level Info'!$F$4:$F$50,0)),"-")</f>
        <v>-</v>
      </c>
      <c r="U21" s="375">
        <f t="shared" si="1"/>
        <v>0</v>
      </c>
      <c r="V21" s="27">
        <f>IFERROR($Q21*$O21*Controls!$C$4,"-")</f>
        <v>538458.67351770366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14'!$D21,'Vendor Level Info'!$M$4:$M$300,0)),"-")</f>
        <v>-</v>
      </c>
    </row>
    <row r="22" spans="2:25" x14ac:dyDescent="0.35">
      <c r="B22" s="341">
        <f>IFERROR(INDEX(Controls!$L$4:$L$100,MATCH('Model 14'!$D22,Controls!$J$4:$J$100,0)),"-")</f>
        <v>21</v>
      </c>
      <c r="C22" s="365" t="str">
        <f>IFERROR(INDEX(Controls!$F$4:$F217,MATCH('Model 14'!$E22,Controls!$G$4:$G$200,0)),"-")</f>
        <v>No Ad &amp; Tf</v>
      </c>
      <c r="D22" s="16" t="str">
        <f>IFERROR(INDEX(Controls!$H$4:$H$200,MATCH('Model 14'!$E22,Controls!$G$4:$G$200,0)),"-")</f>
        <v>T4</v>
      </c>
      <c r="E22" s="11" t="s">
        <v>36</v>
      </c>
      <c r="F22" s="12"/>
      <c r="G22" s="13">
        <v>4.2535100420222767</v>
      </c>
      <c r="H22" s="13">
        <v>25.694675997109954</v>
      </c>
      <c r="I22" s="13">
        <v>0.16554052063161631</v>
      </c>
      <c r="J22" s="23">
        <v>0.86852582081105634</v>
      </c>
      <c r="K22" s="13">
        <v>594.37017710798432</v>
      </c>
      <c r="L22" s="25">
        <v>211</v>
      </c>
      <c r="M22" s="25">
        <v>453988.66599999985</v>
      </c>
      <c r="N22" s="25">
        <v>211</v>
      </c>
      <c r="O22" s="25">
        <v>253603.05400000038</v>
      </c>
      <c r="P22" s="14">
        <v>1.9769009362597188E-3</v>
      </c>
      <c r="Q22" s="15">
        <v>3.5389582448273633E-3</v>
      </c>
      <c r="R22" s="414">
        <f t="shared" si="0"/>
        <v>897.4906188667004</v>
      </c>
      <c r="S22" s="27">
        <f>IFERROR($Q22*$O22*Controls!$C$5,"-")</f>
        <v>558239.16493508767</v>
      </c>
      <c r="T22" s="27" t="str">
        <f>IFERROR(INDEX('Vendor Level Info'!$I$4:$I$50,MATCH(SUBSTITUTE(SUBSTITUTE('Model 14'!$D22,"_pre",""),"_post",""),'Vendor Level Info'!$F$4:$F$50,0)),"-")</f>
        <v>-</v>
      </c>
      <c r="U22" s="375">
        <f t="shared" si="1"/>
        <v>0</v>
      </c>
      <c r="V22" s="27">
        <f>IFERROR($Q22*$O22*Controls!$C$4,"-")</f>
        <v>473875.04676161782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14'!$D22,'Vendor Level Info'!$M$4:$M$300,0)),"-")</f>
        <v>-</v>
      </c>
    </row>
    <row r="23" spans="2:25" x14ac:dyDescent="0.35">
      <c r="B23" s="341">
        <f>IFERROR(INDEX(Controls!$L$4:$L$100,MATCH('Model 14'!$D23,Controls!$J$4:$J$100,0)),"-")</f>
        <v>22</v>
      </c>
      <c r="C23" s="365" t="str">
        <f>IFERROR(INDEX(Controls!$F$4:$F218,MATCH('Model 14'!$E23,Controls!$G$4:$G$200,0)),"-")</f>
        <v>No Ad &amp; Tf</v>
      </c>
      <c r="D23" s="16" t="str">
        <f>IFERROR(INDEX(Controls!$H$4:$H$200,MATCH('Model 14'!$E23,Controls!$G$4:$G$200,0)),"-")</f>
        <v>T5</v>
      </c>
      <c r="E23" s="11" t="s">
        <v>37</v>
      </c>
      <c r="F23" s="12"/>
      <c r="G23" s="13">
        <v>3.0127823263151123</v>
      </c>
      <c r="H23" s="13">
        <v>24.234923725536763</v>
      </c>
      <c r="I23" s="13">
        <v>0.12431573379125146</v>
      </c>
      <c r="J23" s="23">
        <v>0.90107071250705684</v>
      </c>
      <c r="K23" s="13">
        <v>528.75444739080626</v>
      </c>
      <c r="L23" s="25">
        <v>211</v>
      </c>
      <c r="M23" s="25">
        <v>453988.66599999985</v>
      </c>
      <c r="N23" s="25">
        <v>211</v>
      </c>
      <c r="O23" s="25">
        <v>253603.05400000038</v>
      </c>
      <c r="P23" s="14">
        <v>1.4002487693216747E-3</v>
      </c>
      <c r="Q23" s="15">
        <v>2.5066617330739547E-3</v>
      </c>
      <c r="R23" s="414">
        <f t="shared" si="0"/>
        <v>635.69707085248865</v>
      </c>
      <c r="S23" s="27">
        <f>IFERROR($Q23*$O23*Controls!$C$5,"-")</f>
        <v>395403.57807024795</v>
      </c>
      <c r="T23" s="27" t="str">
        <f>IFERROR(INDEX('Vendor Level Info'!$I$4:$I$50,MATCH(SUBSTITUTE(SUBSTITUTE('Model 14'!$D23,"_pre",""),"_post",""),'Vendor Level Info'!$F$4:$F$50,0)),"-")</f>
        <v>-</v>
      </c>
      <c r="U23" s="375">
        <f t="shared" si="1"/>
        <v>0</v>
      </c>
      <c r="V23" s="27">
        <f>IFERROR($Q23*$O23*Controls!$C$4,"-")</f>
        <v>335648.05341011402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14'!$D23,'Vendor Level Info'!$M$4:$M$300,0)),"-")</f>
        <v>-</v>
      </c>
    </row>
    <row r="24" spans="2:25" x14ac:dyDescent="0.35">
      <c r="B24" s="341">
        <f>IFERROR(INDEX(Controls!$L$4:$L$100,MATCH('Model 14'!$D24,Controls!$J$4:$J$100,0)),"-")</f>
        <v>23</v>
      </c>
      <c r="C24" s="365" t="str">
        <f>IFERROR(INDEX(Controls!$F$4:$F219,MATCH('Model 14'!$E24,Controls!$G$4:$G$200,0)),"-")</f>
        <v>No Ad &amp; Tf</v>
      </c>
      <c r="D24" s="16" t="str">
        <f>IFERROR(INDEX(Controls!$H$4:$H$200,MATCH('Model 14'!$E24,Controls!$G$4:$G$200,0)),"-")</f>
        <v>T6</v>
      </c>
      <c r="E24" s="11" t="s">
        <v>38</v>
      </c>
      <c r="F24" s="12"/>
      <c r="G24" s="13">
        <v>12.856539077873691</v>
      </c>
      <c r="H24" s="13">
        <v>22.760612994618953</v>
      </c>
      <c r="I24" s="13">
        <v>0.56485908709546728</v>
      </c>
      <c r="J24" s="23">
        <v>0.57219710986472738</v>
      </c>
      <c r="K24" s="13">
        <v>466.37861426230631</v>
      </c>
      <c r="L24" s="25">
        <v>211</v>
      </c>
      <c r="M24" s="25">
        <v>453988.66599999985</v>
      </c>
      <c r="N24" s="25">
        <v>211</v>
      </c>
      <c r="O24" s="25">
        <v>253603.05400000038</v>
      </c>
      <c r="P24" s="14">
        <v>5.9753248232662926E-3</v>
      </c>
      <c r="Q24" s="15">
        <v>1.0696755037624054E-2</v>
      </c>
      <c r="R24" s="414">
        <f t="shared" si="0"/>
        <v>2712.7297454313489</v>
      </c>
      <c r="S24" s="27">
        <f>IFERROR($Q24*$O24*Controls!$C$5,"-")</f>
        <v>1687317.9016582989</v>
      </c>
      <c r="T24" s="27" t="str">
        <f>IFERROR(INDEX('Vendor Level Info'!$I$4:$I$50,MATCH(SUBSTITUTE(SUBSTITUTE('Model 14'!$D24,"_pre",""),"_post",""),'Vendor Level Info'!$F$4:$F$50,0)),"-")</f>
        <v>-</v>
      </c>
      <c r="U24" s="375">
        <f t="shared" si="1"/>
        <v>0</v>
      </c>
      <c r="V24" s="27">
        <f>IFERROR($Q24*$O24*Controls!$C$4,"-")</f>
        <v>1432321.3055877523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14'!$D24,'Vendor Level Info'!$M$4:$M$300,0)),"-")</f>
        <v>-</v>
      </c>
    </row>
    <row r="25" spans="2:25" x14ac:dyDescent="0.35">
      <c r="B25" s="341">
        <f>IFERROR(INDEX(Controls!$L$4:$L$100,MATCH('Model 14'!$D25,Controls!$J$4:$J$100,0)),"-")</f>
        <v>24</v>
      </c>
      <c r="C25" s="365" t="str">
        <f>IFERROR(INDEX(Controls!$F$4:$F220,MATCH('Model 14'!$E25,Controls!$G$4:$G$200,0)),"-")</f>
        <v>No Ad &amp; Tf</v>
      </c>
      <c r="D25" s="16" t="str">
        <f>IFERROR(INDEX(Controls!$H$4:$H$200,MATCH('Model 14'!$E25,Controls!$G$4:$G$200,0)),"-")</f>
        <v>T7</v>
      </c>
      <c r="E25" s="11" t="s">
        <v>39</v>
      </c>
      <c r="F25" s="12"/>
      <c r="G25" s="13">
        <v>-0.38715610430362185</v>
      </c>
      <c r="H25" s="13">
        <v>21.317936407368386</v>
      </c>
      <c r="I25" s="13">
        <v>-1.816104978011869E-2</v>
      </c>
      <c r="J25" s="23">
        <v>0.98551116154446561</v>
      </c>
      <c r="K25" s="13">
        <v>409.12973403672868</v>
      </c>
      <c r="L25" s="25">
        <v>211</v>
      </c>
      <c r="M25" s="25">
        <v>453988.66599999985</v>
      </c>
      <c r="N25" s="25">
        <v>211</v>
      </c>
      <c r="O25" s="25">
        <v>253603.05400000038</v>
      </c>
      <c r="P25" s="14">
        <v>-1.7993827627420163E-4</v>
      </c>
      <c r="Q25" s="15">
        <v>-3.2211732753054345E-4</v>
      </c>
      <c r="R25" s="414">
        <f t="shared" si="0"/>
        <v>-81.689938008064217</v>
      </c>
      <c r="S25" s="27">
        <f>IFERROR($Q25*$O25*Controls!$C$5,"-")</f>
        <v>-50811.141441015941</v>
      </c>
      <c r="T25" s="27" t="str">
        <f>IFERROR(INDEX('Vendor Level Info'!$I$4:$I$50,MATCH(SUBSTITUTE(SUBSTITUTE('Model 14'!$D25,"_pre",""),"_post",""),'Vendor Level Info'!$F$4:$F$50,0)),"-")</f>
        <v>-</v>
      </c>
      <c r="U25" s="375">
        <f t="shared" si="1"/>
        <v>0</v>
      </c>
      <c r="V25" s="27">
        <f>IFERROR($Q25*$O25*Controls!$C$4,"-")</f>
        <v>-43132.287268257904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14'!$D25,'Vendor Level Info'!$M$4:$M$300,0)),"-")</f>
        <v>-</v>
      </c>
    </row>
    <row r="26" spans="2:25" x14ac:dyDescent="0.35">
      <c r="B26" s="341">
        <f>IFERROR(INDEX(Controls!$L$4:$L$100,MATCH('Model 14'!$D26,Controls!$J$4:$J$100,0)),"-")</f>
        <v>25</v>
      </c>
      <c r="C26" s="365" t="str">
        <f>IFERROR(INDEX(Controls!$F$4:$F221,MATCH('Model 14'!$E26,Controls!$G$4:$G$200,0)),"-")</f>
        <v>No Ad &amp; Tf</v>
      </c>
      <c r="D26" s="16" t="str">
        <f>IFERROR(INDEX(Controls!$H$4:$H$200,MATCH('Model 14'!$E26,Controls!$G$4:$G$200,0)),"-")</f>
        <v>T8</v>
      </c>
      <c r="E26" s="11" t="s">
        <v>40</v>
      </c>
      <c r="F26" s="12"/>
      <c r="G26" s="13">
        <v>5.1852719111911361</v>
      </c>
      <c r="H26" s="13">
        <v>19.842111750876139</v>
      </c>
      <c r="I26" s="13">
        <v>0.26132661564927318</v>
      </c>
      <c r="J26" s="23">
        <v>0.79385232199899669</v>
      </c>
      <c r="K26" s="13">
        <v>354.44307966125621</v>
      </c>
      <c r="L26" s="25">
        <v>211</v>
      </c>
      <c r="M26" s="25">
        <v>453988.66599999985</v>
      </c>
      <c r="N26" s="25">
        <v>211</v>
      </c>
      <c r="O26" s="25">
        <v>253603.05400000038</v>
      </c>
      <c r="P26" s="14">
        <v>2.4099552592384099E-3</v>
      </c>
      <c r="Q26" s="15">
        <v>4.3141924200223863E-3</v>
      </c>
      <c r="R26" s="414">
        <f t="shared" si="0"/>
        <v>1094.0923732613296</v>
      </c>
      <c r="S26" s="27">
        <f>IFERROR($Q26*$O26*Controls!$C$5,"-")</f>
        <v>680525.45616854704</v>
      </c>
      <c r="T26" s="27" t="str">
        <f>IFERROR(INDEX('Vendor Level Info'!$I$4:$I$50,MATCH(SUBSTITUTE(SUBSTITUTE('Model 14'!$D26,"_pre",""),"_post",""),'Vendor Level Info'!$F$4:$F$50,0)),"-")</f>
        <v>-</v>
      </c>
      <c r="U26" s="375">
        <f t="shared" si="1"/>
        <v>0</v>
      </c>
      <c r="V26" s="27">
        <f>IFERROR($Q26*$O26*Controls!$C$4,"-")</f>
        <v>577680.77308198204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14'!$D26,'Vendor Level Info'!$M$4:$M$300,0)),"-")</f>
        <v>-</v>
      </c>
    </row>
    <row r="27" spans="2:25" x14ac:dyDescent="0.35">
      <c r="B27" s="341">
        <f>IFERROR(INDEX(Controls!$L$4:$L$100,MATCH('Model 14'!$D27,Controls!$J$4:$J$100,0)),"-")</f>
        <v>26</v>
      </c>
      <c r="C27" s="365" t="str">
        <f>IFERROR(INDEX(Controls!$F$4:$F222,MATCH('Model 14'!$E27,Controls!$G$4:$G$200,0)),"-")</f>
        <v>No Ad &amp; Tf</v>
      </c>
      <c r="D27" s="16" t="str">
        <f>IFERROR(INDEX(Controls!$H$4:$H$200,MATCH('Model 14'!$E27,Controls!$G$4:$G$200,0)),"-")</f>
        <v>T9</v>
      </c>
      <c r="E27" s="11" t="s">
        <v>41</v>
      </c>
      <c r="F27" s="12"/>
      <c r="G27" s="13">
        <v>1.5744990478163814</v>
      </c>
      <c r="H27" s="13">
        <v>18.38243925176068</v>
      </c>
      <c r="I27" s="13">
        <v>8.565234603811217E-2</v>
      </c>
      <c r="J27" s="23">
        <v>0.93174650634013034</v>
      </c>
      <c r="K27" s="13">
        <v>304.2124598117249</v>
      </c>
      <c r="L27" s="25">
        <v>211</v>
      </c>
      <c r="M27" s="25">
        <v>453988.66599999985</v>
      </c>
      <c r="N27" s="25">
        <v>211</v>
      </c>
      <c r="O27" s="25">
        <v>253603.05400000038</v>
      </c>
      <c r="P27" s="14">
        <v>7.3177883936260339E-4</v>
      </c>
      <c r="Q27" s="15">
        <v>1.3099972332717097E-3</v>
      </c>
      <c r="R27" s="414">
        <f t="shared" si="0"/>
        <v>332.21929908925648</v>
      </c>
      <c r="S27" s="27">
        <f>IFERROR($Q27*$O27*Controls!$C$5,"-")</f>
        <v>206640.40403351752</v>
      </c>
      <c r="T27" s="27" t="str">
        <f>IFERROR(INDEX('Vendor Level Info'!$I$4:$I$50,MATCH(SUBSTITUTE(SUBSTITUTE('Model 14'!$D27,"_pre",""),"_post",""),'Vendor Level Info'!$F$4:$F$50,0)),"-")</f>
        <v>-</v>
      </c>
      <c r="U27" s="375">
        <f t="shared" si="1"/>
        <v>0</v>
      </c>
      <c r="V27" s="27">
        <f>IFERROR($Q27*$O27*Controls!$C$4,"-")</f>
        <v>175411.78991912742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14'!$D27,'Vendor Level Info'!$M$4:$M$300,0)),"-")</f>
        <v>-</v>
      </c>
    </row>
    <row r="28" spans="2:25" x14ac:dyDescent="0.35">
      <c r="B28" s="341">
        <f>IFERROR(INDEX(Controls!$L$4:$L$100,MATCH('Model 14'!$D28,Controls!$J$4:$J$100,0)),"-")</f>
        <v>9</v>
      </c>
      <c r="C28" s="365" t="str">
        <f>IFERROR(INDEX(Controls!$F$4:$F223,MATCH('Model 14'!$E28,Controls!$G$4:$G$200,0)),"-")</f>
        <v>No Ad &amp; Tf</v>
      </c>
      <c r="D28" s="16" t="str">
        <f>IFERROR(INDEX(Controls!$H$4:$H$200,MATCH('Model 14'!$E28,Controls!$G$4:$G$200,0)),"-")</f>
        <v>cw_comm</v>
      </c>
      <c r="E28" s="11" t="s">
        <v>111</v>
      </c>
      <c r="F28" s="12">
        <v>1</v>
      </c>
      <c r="G28" s="13">
        <v>8.0687979278557059E-2</v>
      </c>
      <c r="H28" s="13">
        <v>5.2890660736372034E-3</v>
      </c>
      <c r="I28" s="13">
        <v>15.255619452503694</v>
      </c>
      <c r="J28" s="23">
        <v>2.658520067711631E-51</v>
      </c>
      <c r="K28" s="13">
        <v>3.8471812342506264</v>
      </c>
      <c r="L28" s="25">
        <v>149017</v>
      </c>
      <c r="M28" s="25">
        <v>453988.66599999985</v>
      </c>
      <c r="N28" s="25">
        <v>135470</v>
      </c>
      <c r="O28" s="25">
        <v>253603.05400000038</v>
      </c>
      <c r="P28" s="14">
        <v>2.6484979711261653E-2</v>
      </c>
      <c r="Q28" s="15">
        <v>4.3102006779721619E-2</v>
      </c>
      <c r="R28" s="414">
        <f t="shared" si="0"/>
        <v>10930.800552866125</v>
      </c>
      <c r="S28" s="27">
        <f>IFERROR($Q28*$O28*Controls!$C$5,"-")</f>
        <v>6798957.9438827299</v>
      </c>
      <c r="T28" s="27">
        <f>IFERROR(INDEX('Vendor Level Info'!$I$4:$I$50,MATCH(SUBSTITUTE(SUBSTITUTE('Model 14'!$D28,"_pre",""),"_post",""),'Vendor Level Info'!$F$4:$F$50,0)),"-")</f>
        <v>607005</v>
      </c>
      <c r="U28" s="375">
        <f t="shared" si="1"/>
        <v>11.200826918860191</v>
      </c>
      <c r="V28" s="27">
        <f>IFERROR($Q28*$O28*Controls!$C$4,"-")</f>
        <v>5771462.6919133142</v>
      </c>
      <c r="W28" s="27">
        <f>IFERROR($T28*(1-Controls!$C$6),0)</f>
        <v>467393.85000000003</v>
      </c>
      <c r="X28" s="77">
        <f t="shared" si="2"/>
        <v>12.348178504944627</v>
      </c>
      <c r="Y28" s="77">
        <f>IFERROR(R28/INDEX('Vendor Level Info'!$N$4:$N$300,MATCH('Model 14'!$D28,'Vendor Level Info'!$M$4:$M$300,0)),"-")</f>
        <v>7.3352708435051872E-2</v>
      </c>
    </row>
    <row r="29" spans="2:25" x14ac:dyDescent="0.35">
      <c r="B29" s="341">
        <f>IFERROR(INDEX(Controls!$L$4:$L$100,MATCH('Model 14'!$D29,Controls!$J$4:$J$100,0)),"-")</f>
        <v>3.5</v>
      </c>
      <c r="C29" s="365" t="str">
        <f>IFERROR(INDEX(Controls!$F$4:$F224,MATCH('Model 14'!$E29,Controls!$G$4:$G$200,0)),"-")</f>
        <v>No Ad &amp; Tf</v>
      </c>
      <c r="D29" s="16" t="str">
        <f>IFERROR(INDEX(Controls!$H$4:$H$200,MATCH('Model 14'!$E29,Controls!$G$4:$G$200,0)),"-")</f>
        <v>hcc_psrch_clk</v>
      </c>
      <c r="E29" s="452" t="s">
        <v>276</v>
      </c>
      <c r="F29" s="453">
        <v>1</v>
      </c>
      <c r="G29" s="454">
        <v>2.0335464901838244E-2</v>
      </c>
      <c r="H29" s="454">
        <v>4.4387748379689966E-3</v>
      </c>
      <c r="I29" s="454">
        <v>4.5813238211341503</v>
      </c>
      <c r="J29" s="455">
        <v>4.7424107071322266E-6</v>
      </c>
      <c r="K29" s="454">
        <v>7.3060317425236665</v>
      </c>
      <c r="L29" s="456">
        <v>387918</v>
      </c>
      <c r="M29" s="456">
        <v>453988.66599999985</v>
      </c>
      <c r="N29" s="456">
        <v>242240</v>
      </c>
      <c r="O29" s="456">
        <v>253603.05400000038</v>
      </c>
      <c r="P29" s="457">
        <v>1.7375968751147833E-2</v>
      </c>
      <c r="Q29" s="459">
        <v>1.9424304794930777E-2</v>
      </c>
      <c r="R29" s="414">
        <f t="shared" si="0"/>
        <v>4926.0630178212959</v>
      </c>
      <c r="S29" s="27">
        <f>IFERROR($Q29*$O29*Controls!$C$5,"-")</f>
        <v>3064011.197084846</v>
      </c>
      <c r="T29" s="27">
        <f>IFERROR(INDEX('Vendor Level Info'!$I$4:$I$50,MATCH(SUBSTITUTE(SUBSTITUTE('Model 14'!$D29,"_pre",""),"_post",""),'Vendor Level Info'!$F$4:$F$50,0)),"-")</f>
        <v>655000</v>
      </c>
      <c r="U29" s="375">
        <f t="shared" si="1"/>
        <v>4.6778796902058719</v>
      </c>
      <c r="V29" s="27">
        <f>IFERROR($Q29*$O29*Controls!$C$4,"-")</f>
        <v>2600961.2734096441</v>
      </c>
      <c r="W29" s="27">
        <f>IFERROR($T29*(1-Controls!$C$6),0)</f>
        <v>504350</v>
      </c>
      <c r="X29" s="77">
        <f t="shared" si="2"/>
        <v>5.157056158242578</v>
      </c>
      <c r="Y29" s="77">
        <f>IFERROR(R29/INDEX('Vendor Level Info'!$N$4:$N$300,MATCH('Model 14'!$D29,'Vendor Level Info'!$M$4:$M$300,0)),"-")</f>
        <v>2.0335464901838244E-2</v>
      </c>
    </row>
    <row r="30" spans="2:25" x14ac:dyDescent="0.35">
      <c r="B30" s="341">
        <f>IFERROR(INDEX(Controls!$L$4:$L$100,MATCH('Model 14'!$D30,Controls!$J$4:$J$100,0)),"-")</f>
        <v>2.5</v>
      </c>
      <c r="C30" s="365" t="str">
        <f>IFERROR(INDEX(Controls!$F$4:$F225,MATCH('Model 14'!$E30,Controls!$G$4:$G$200,0)),"-")</f>
        <v>Ad: 40 &amp; Trf: RT9</v>
      </c>
      <c r="D30" s="16" t="str">
        <f>IFERROR(INDEX(Controls!$H$4:$H$200,MATCH('Model 14'!$E30,Controls!$G$4:$G$200,0)),"-")</f>
        <v>hcc_soc_imp</v>
      </c>
      <c r="E30" s="452" t="s">
        <v>477</v>
      </c>
      <c r="F30" s="453">
        <v>1</v>
      </c>
      <c r="G30" s="454">
        <v>-2.5886838725998168E-5</v>
      </c>
      <c r="H30" s="454">
        <v>1.5172127047807282E-5</v>
      </c>
      <c r="I30" s="454">
        <v>-1.7062102528161605</v>
      </c>
      <c r="J30" s="455">
        <v>8.8036323931168906E-2</v>
      </c>
      <c r="K30" s="454">
        <v>5.1085686176249201</v>
      </c>
      <c r="L30" s="456">
        <v>129956391.39390734</v>
      </c>
      <c r="M30" s="456">
        <v>453988.66599999985</v>
      </c>
      <c r="N30" s="456">
        <v>50813326.00321351</v>
      </c>
      <c r="O30" s="456">
        <v>253603.05400000038</v>
      </c>
      <c r="P30" s="457">
        <v>-7.4102293677674692E-3</v>
      </c>
      <c r="Q30" s="459">
        <v>-5.186831761800295E-3</v>
      </c>
      <c r="R30" s="414">
        <f t="shared" si="0"/>
        <v>-1315.3963753767573</v>
      </c>
      <c r="S30" s="27">
        <f>IFERROR($Q30*$O30*Controls!$C$5,"-")</f>
        <v>-818176.54548434308</v>
      </c>
      <c r="T30" s="27">
        <f>IFERROR(INDEX('Vendor Level Info'!$I$4:$I$50,MATCH(SUBSTITUTE(SUBSTITUTE('Model 14'!$D30,"_pre",""),"_post",""),'Vendor Level Info'!$F$4:$F$50,0)),"-")</f>
        <v>1080000</v>
      </c>
      <c r="U30" s="375">
        <f t="shared" si="1"/>
        <v>-0.7575708754484658</v>
      </c>
      <c r="V30" s="27">
        <f>IFERROR($Q30*$O30*Controls!$C$4,"-")</f>
        <v>-694529.2861989279</v>
      </c>
      <c r="W30" s="27">
        <f>IFERROR($T30*(1-Controls!$C$6),0)</f>
        <v>831600</v>
      </c>
      <c r="X30" s="77">
        <f t="shared" si="2"/>
        <v>-0.83517230182651259</v>
      </c>
      <c r="Y30" s="77">
        <f>IFERROR(R30/INDEX('Vendor Level Info'!$N$4:$N$300,MATCH('Model 14'!$D30,'Vendor Level Info'!$M$4:$M$300,0)),"-")</f>
        <v>-1.3372027830167473E-5</v>
      </c>
    </row>
    <row r="31" spans="2:25" x14ac:dyDescent="0.35">
      <c r="B31" s="341">
        <f>IFERROR(INDEX(Controls!$L$4:$L$100,MATCH('Model 14'!$D31,Controls!$J$4:$J$100,0)),"-")</f>
        <v>15</v>
      </c>
      <c r="C31" s="365" t="str">
        <f>IFERROR(INDEX(Controls!$F$4:$F226,MATCH('Model 14'!$E31,Controls!$G$4:$G$200,0)),"-")</f>
        <v>No Ad &amp; Tf</v>
      </c>
      <c r="D31" s="16" t="str">
        <f>IFERROR(INDEX(Controls!$H$4:$H$200,MATCH('Model 14'!$E31,Controls!$G$4:$G$200,0)),"-")</f>
        <v>hcp_grail_nrx_lag</v>
      </c>
      <c r="E31" s="11" t="s">
        <v>18</v>
      </c>
      <c r="F31" s="12">
        <v>1</v>
      </c>
      <c r="G31" s="13">
        <v>0.91752151253209357</v>
      </c>
      <c r="H31" s="13">
        <v>5.1147349853809124E-3</v>
      </c>
      <c r="I31" s="13">
        <v>179.38788913884704</v>
      </c>
      <c r="J31" s="23">
        <v>0</v>
      </c>
      <c r="K31" s="13">
        <v>11.414151060552744</v>
      </c>
      <c r="L31" s="25">
        <v>453315.49600000004</v>
      </c>
      <c r="M31" s="25">
        <v>453988.66599999985</v>
      </c>
      <c r="N31" s="25">
        <v>250931.21400000036</v>
      </c>
      <c r="O31" s="25">
        <v>253603.05400000038</v>
      </c>
      <c r="P31" s="14">
        <v>0.91616102051357473</v>
      </c>
      <c r="Q31" s="15">
        <v>0.90785494645815434</v>
      </c>
      <c r="R31" s="414">
        <f t="shared" si="0"/>
        <v>230234.78701079477</v>
      </c>
      <c r="S31" s="27">
        <f>IFERROR($Q31*$O31*Controls!$C$5,"-")</f>
        <v>143206037.52071434</v>
      </c>
      <c r="T31" s="27" t="str">
        <f>IFERROR(INDEX('Vendor Level Info'!$I$4:$I$50,MATCH(SUBSTITUTE(SUBSTITUTE('Model 14'!$D31,"_pre",""),"_post",""),'Vendor Level Info'!$F$4:$F$50,0)),"-")</f>
        <v>-</v>
      </c>
      <c r="U31" s="375">
        <f t="shared" si="1"/>
        <v>0</v>
      </c>
      <c r="V31" s="27">
        <f>IFERROR($Q31*$O31*Controls!$C$4,"-")</f>
        <v>121563967.54169963</v>
      </c>
      <c r="W31" s="27">
        <f>IFERROR($T31*(1-Controls!$C$6),0)</f>
        <v>0</v>
      </c>
      <c r="X31" s="77" t="str">
        <f t="shared" si="2"/>
        <v>-</v>
      </c>
      <c r="Y31" s="77" t="str">
        <f>IFERROR(R31/INDEX('Vendor Level Info'!$N$4:$N$300,MATCH('Model 14'!$D31,'Vendor Level Info'!$M$4:$M$300,0)),"-")</f>
        <v>-</v>
      </c>
    </row>
    <row r="32" spans="2:25" x14ac:dyDescent="0.35">
      <c r="B32" s="341">
        <f>IFERROR(INDEX(Controls!$L$4:$L$100,MATCH('Model 14'!$D32,Controls!$J$4:$J$100,0)),"-")</f>
        <v>13</v>
      </c>
      <c r="C32" s="365" t="str">
        <f>IFERROR(INDEX(Controls!$F$4:$F227,MATCH('Model 14'!$E32,Controls!$G$4:$G$200,0)),"-")</f>
        <v>No Ad &amp; Tf</v>
      </c>
      <c r="D32" s="16" t="str">
        <f>IFERROR(INDEX(Controls!$H$4:$H$200,MATCH('Model 14'!$E32,Controls!$G$4:$G$200,0)),"-")</f>
        <v>hcp_grail_sdot</v>
      </c>
      <c r="E32" s="11" t="s">
        <v>19</v>
      </c>
      <c r="F32" s="12">
        <v>1</v>
      </c>
      <c r="G32" s="13">
        <v>-2.5048860529934387E-5</v>
      </c>
      <c r="H32" s="13">
        <v>3.9632779312306861E-4</v>
      </c>
      <c r="I32" s="13">
        <v>-6.320238187826549E-2</v>
      </c>
      <c r="J32" s="23">
        <v>0.94960808938778174</v>
      </c>
      <c r="K32" s="13">
        <v>3.1580352610802884</v>
      </c>
      <c r="L32" s="25">
        <v>2268189</v>
      </c>
      <c r="M32" s="25">
        <v>453988.66599999985</v>
      </c>
      <c r="N32" s="25">
        <v>1138962</v>
      </c>
      <c r="O32" s="25">
        <v>253603.05400000038</v>
      </c>
      <c r="P32" s="14">
        <v>-1.2514750735325927E-4</v>
      </c>
      <c r="Q32" s="15">
        <v>-1.1249746340552778E-4</v>
      </c>
      <c r="R32" s="414">
        <f t="shared" si="0"/>
        <v>-28.529700286895128</v>
      </c>
      <c r="S32" s="27">
        <f>IFERROR($Q32*$O32*Controls!$C$5,"-")</f>
        <v>-17745.473578448771</v>
      </c>
      <c r="T32" s="27" t="str">
        <f>IFERROR(INDEX('Vendor Level Info'!$I$4:$I$50,MATCH(SUBSTITUTE(SUBSTITUTE('Model 14'!$D32,"_pre",""),"_post",""),'Vendor Level Info'!$F$4:$F$50,0)),"-")</f>
        <v>-</v>
      </c>
      <c r="U32" s="375">
        <f t="shared" si="1"/>
        <v>0</v>
      </c>
      <c r="V32" s="27">
        <f>IFERROR($Q32*$O32*Controls!$C$4,"-")</f>
        <v>-15063.681751480628</v>
      </c>
      <c r="W32" s="27">
        <f>IFERROR($T32*(1-Controls!$C$6),0)</f>
        <v>0</v>
      </c>
      <c r="X32" s="77" t="str">
        <f t="shared" si="2"/>
        <v>-</v>
      </c>
      <c r="Y32" s="77">
        <f>IFERROR(R32/INDEX('Vendor Level Info'!$N$4:$N$300,MATCH('Model 14'!$D32,'Vendor Level Info'!$M$4:$M$300,0)),"-")</f>
        <v>-2.5048860529934387E-5</v>
      </c>
    </row>
    <row r="33" spans="2:25" x14ac:dyDescent="0.35">
      <c r="B33" s="341">
        <f>IFERROR(INDEX(Controls!$L$4:$L$100,MATCH('Model 14'!$D33,Controls!$J$4:$J$100,0)),"-")</f>
        <v>14</v>
      </c>
      <c r="C33" s="365" t="str">
        <f>IFERROR(INDEX(Controls!$F$4:$F228,MATCH('Model 14'!$E33,Controls!$G$4:$G$200,0)),"-")</f>
        <v>No Ad &amp; Tf</v>
      </c>
      <c r="D33" s="16" t="str">
        <f>IFERROR(INDEX(Controls!$H$4:$H$200,MATCH('Model 14'!$E33,Controls!$G$4:$G$200,0)),"-")</f>
        <v>hcp_grail_vnrx</v>
      </c>
      <c r="E33" s="11" t="s">
        <v>20</v>
      </c>
      <c r="F33" s="12">
        <v>1</v>
      </c>
      <c r="G33" s="13">
        <v>9.3762478774984004E-2</v>
      </c>
      <c r="H33" s="13">
        <v>7.1944453922991924E-2</v>
      </c>
      <c r="I33" s="13">
        <v>1.3032620815406524</v>
      </c>
      <c r="J33" s="23">
        <v>0.1925504155725096</v>
      </c>
      <c r="K33" s="13">
        <v>1.7233919302961529</v>
      </c>
      <c r="L33" s="25">
        <v>10092.475999999999</v>
      </c>
      <c r="M33" s="25">
        <v>453988.66599999985</v>
      </c>
      <c r="N33" s="25">
        <v>5506.0290000000032</v>
      </c>
      <c r="O33" s="25">
        <v>253603.05400000038</v>
      </c>
      <c r="P33" s="14">
        <v>2.0844035052122547E-3</v>
      </c>
      <c r="Q33" s="15">
        <v>2.0356968068962838E-3</v>
      </c>
      <c r="R33" s="414">
        <f t="shared" si="0"/>
        <v>516.25892724694666</v>
      </c>
      <c r="S33" s="27">
        <f>IFERROR($Q33*$O33*Controls!$C$5,"-")</f>
        <v>321113.05274760083</v>
      </c>
      <c r="T33" s="27" t="str">
        <f>IFERROR(INDEX('Vendor Level Info'!$I$4:$I$50,MATCH(SUBSTITUTE(SUBSTITUTE('Model 14'!$D33,"_pre",""),"_post",""),'Vendor Level Info'!$F$4:$F$50,0)),"-")</f>
        <v>-</v>
      </c>
      <c r="U33" s="375">
        <f t="shared" si="1"/>
        <v>0</v>
      </c>
      <c r="V33" s="27">
        <f>IFERROR($Q33*$O33*Controls!$C$4,"-")</f>
        <v>272584.71358638781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14'!$D33,'Vendor Level Info'!$M$4:$M$300,0)),"-")</f>
        <v>9.3762478774984059E-2</v>
      </c>
    </row>
    <row r="34" spans="2:25" x14ac:dyDescent="0.35">
      <c r="B34" s="341">
        <f>IFERROR(INDEX(Controls!$L$4:$L$100,MATCH('Model 14'!$D34,Controls!$J$4:$J$100,0)),"-")</f>
        <v>5.5</v>
      </c>
      <c r="C34" s="365" t="str">
        <f>IFERROR(INDEX(Controls!$F$4:$F229,MATCH('Model 14'!$E34,Controls!$G$4:$G$200,0)),"-")</f>
        <v>Ad: 20 &amp; Trf: RT2</v>
      </c>
      <c r="D34" s="16" t="str">
        <f>IFERROR(INDEX(Controls!$H$4:$H$200,MATCH('Model 14'!$E34,Controls!$G$4:$G$200,0)),"-")</f>
        <v>hcp_npp_eng</v>
      </c>
      <c r="E34" s="11" t="s">
        <v>478</v>
      </c>
      <c r="F34" s="12">
        <v>1</v>
      </c>
      <c r="G34" s="13">
        <v>1.7941675454842119</v>
      </c>
      <c r="H34" s="13">
        <v>0.69236557367146079</v>
      </c>
      <c r="I34" s="13">
        <v>2.5913586892689366</v>
      </c>
      <c r="J34" s="23">
        <v>9.5899335690908562E-3</v>
      </c>
      <c r="K34" s="13">
        <v>3.6400978438433915</v>
      </c>
      <c r="L34" s="25">
        <v>10702.135798265444</v>
      </c>
      <c r="M34" s="25">
        <v>453988.66599999985</v>
      </c>
      <c r="N34" s="25">
        <v>5881.0770251545382</v>
      </c>
      <c r="O34" s="25">
        <v>253603.05400000038</v>
      </c>
      <c r="P34" s="14">
        <v>4.2294942923999421E-2</v>
      </c>
      <c r="Q34" s="15">
        <v>4.160690245877359E-2</v>
      </c>
      <c r="R34" s="414">
        <f t="shared" si="0"/>
        <v>10551.637531025108</v>
      </c>
      <c r="S34" s="27">
        <f>IFERROR($Q34*$O34*Controls!$C$5,"-")</f>
        <v>6563118.5442976169</v>
      </c>
      <c r="T34" s="27" t="str">
        <f>IFERROR(INDEX('Vendor Level Info'!$I$4:$I$50,MATCH(SUBSTITUTE(SUBSTITUTE('Model 14'!$D34,"_pre",""),"_post",""),'Vendor Level Info'!$F$4:$F$50,0)),"-")</f>
        <v>-</v>
      </c>
      <c r="U34" s="375">
        <f t="shared" si="1"/>
        <v>0</v>
      </c>
      <c r="V34" s="27">
        <f>IFERROR($Q34*$O34*Controls!$C$4,"-")</f>
        <v>5571264.6163812568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14'!$D34,'Vendor Level Info'!$M$4:$M$300,0)),"-")</f>
        <v>-</v>
      </c>
    </row>
    <row r="35" spans="2:25" x14ac:dyDescent="0.35">
      <c r="B35" s="341">
        <f>IFERROR(INDEX(Controls!$L$4:$L$100,MATCH('Model 14'!$D35,Controls!$J$4:$J$100,0)),"-")</f>
        <v>6.5</v>
      </c>
      <c r="C35" s="365" t="str">
        <f>IFERROR(INDEX(Controls!$F$4:$F230,MATCH('Model 14'!$E35,Controls!$G$4:$G$200,0)),"-")</f>
        <v>Ad: 20</v>
      </c>
      <c r="D35" s="16" t="str">
        <f>IFERROR(INDEX(Controls!$H$4:$H$200,MATCH('Model 14'!$E35,Controls!$G$4:$G$200,0)),"-")</f>
        <v>hcp_osrch_sessions</v>
      </c>
      <c r="E35" s="11" t="s">
        <v>461</v>
      </c>
      <c r="F35" s="12">
        <v>1</v>
      </c>
      <c r="G35" s="13">
        <v>1.3385255490137192E-2</v>
      </c>
      <c r="H35" s="13">
        <v>2.5856531474754061E-2</v>
      </c>
      <c r="I35" s="13">
        <v>0.51767405474343531</v>
      </c>
      <c r="J35" s="23">
        <v>0.60471055370220927</v>
      </c>
      <c r="K35" s="13">
        <v>1.6946531705309644</v>
      </c>
      <c r="L35" s="25">
        <v>17435.956305965581</v>
      </c>
      <c r="M35" s="25">
        <v>453988.66599999985</v>
      </c>
      <c r="N35" s="25">
        <v>9379.3247771674833</v>
      </c>
      <c r="O35" s="25">
        <v>253603.05400000038</v>
      </c>
      <c r="P35" s="14">
        <v>5.140761154381287E-4</v>
      </c>
      <c r="Q35" s="15">
        <v>4.9504395348236091E-4</v>
      </c>
      <c r="R35" s="414">
        <f t="shared" si="0"/>
        <v>125.54465846736085</v>
      </c>
      <c r="S35" s="27">
        <f>IFERROR($Q35*$O35*Controls!$C$5,"-")</f>
        <v>78088.777566698453</v>
      </c>
      <c r="T35" s="27" t="str">
        <f>IFERROR(INDEX('Vendor Level Info'!$I$4:$I$50,MATCH(SUBSTITUTE(SUBSTITUTE('Model 14'!$D35,"_pre",""),"_post",""),'Vendor Level Info'!$F$4:$F$50,0)),"-")</f>
        <v>-</v>
      </c>
      <c r="U35" s="375">
        <f t="shared" si="1"/>
        <v>0</v>
      </c>
      <c r="V35" s="27">
        <f>IFERROR($Q35*$O35*Controls!$C$4,"-")</f>
        <v>66287.579670766529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14'!$D35,'Vendor Level Info'!$M$4:$M$300,0)),"-")</f>
        <v>1.658888193279081E-2</v>
      </c>
    </row>
    <row r="36" spans="2:25" x14ac:dyDescent="0.35">
      <c r="B36" s="341">
        <f>IFERROR(INDEX(Controls!$L$4:$L$100,MATCH('Model 14'!$D36,Controls!$J$4:$J$100,0)),"-")</f>
        <v>12</v>
      </c>
      <c r="C36" s="365" t="str">
        <f>IFERROR(INDEX(Controls!$F$4:$F231,MATCH('Model 14'!$E36,Controls!$G$4:$G$200,0)),"-")</f>
        <v>No Ad &amp; Tf</v>
      </c>
      <c r="D36" s="16" t="str">
        <f>IFERROR(INDEX(Controls!$H$4:$H$200,MATCH('Model 14'!$E36,Controls!$G$4:$G$200,0)),"-")</f>
        <v>hcp_rdtl_totdet</v>
      </c>
      <c r="E36" s="11" t="s">
        <v>23</v>
      </c>
      <c r="F36" s="12">
        <v>1</v>
      </c>
      <c r="G36" s="13">
        <v>1.206936332508431E-2</v>
      </c>
      <c r="H36" s="13">
        <v>4.7861866914923811E-3</v>
      </c>
      <c r="I36" s="13">
        <v>2.521707593758939</v>
      </c>
      <c r="J36" s="23">
        <v>1.1712115518174254E-2</v>
      </c>
      <c r="K36" s="13">
        <v>5.7941962947627088</v>
      </c>
      <c r="L36" s="25">
        <v>318526</v>
      </c>
      <c r="M36" s="25">
        <v>453988.66599999985</v>
      </c>
      <c r="N36" s="25">
        <v>169405</v>
      </c>
      <c r="O36" s="25">
        <v>253603.05400000038</v>
      </c>
      <c r="P36" s="14">
        <v>8.4680660782967786E-3</v>
      </c>
      <c r="Q36" s="15">
        <v>8.0622471292711821E-3</v>
      </c>
      <c r="R36" s="414">
        <f t="shared" si="0"/>
        <v>2044.6104940859075</v>
      </c>
      <c r="S36" s="27">
        <f>IFERROR($Q36*$O36*Controls!$C$5,"-")</f>
        <v>1271747.7273214345</v>
      </c>
      <c r="T36" s="27">
        <f>IFERROR(INDEX('Vendor Level Info'!$I$4:$I$50,MATCH(SUBSTITUTE(SUBSTITUTE('Model 14'!$D36,"_pre",""),"_post",""),'Vendor Level Info'!$F$4:$F$50,0)),"-")</f>
        <v>0</v>
      </c>
      <c r="U36" s="375">
        <f t="shared" si="1"/>
        <v>0</v>
      </c>
      <c r="V36" s="27">
        <f>IFERROR($Q36*$O36*Controls!$C$4,"-")</f>
        <v>1079554.3408773593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14'!$D36,'Vendor Level Info'!$M$4:$M$300,0)),"-")</f>
        <v>1.206936332508431E-2</v>
      </c>
    </row>
    <row r="37" spans="2:25" x14ac:dyDescent="0.35">
      <c r="B37" s="341">
        <f>IFERROR(INDEX(Controls!$L$4:$L$100,MATCH('Model 14'!$D37,Controls!$J$4:$J$100,0)),"-")</f>
        <v>10.5</v>
      </c>
      <c r="C37" s="365" t="str">
        <f>IFERROR(INDEX(Controls!$F$4:$F232,MATCH('Model 14'!$E37,Controls!$G$4:$G$200,0)),"-")</f>
        <v>No Ad &amp; Tf</v>
      </c>
      <c r="D37" s="16" t="str">
        <f>IFERROR(INDEX(Controls!$H$4:$H$200,MATCH('Model 14'!$E37,Controls!$G$4:$G$200,0)),"-")</f>
        <v>pp_hcc</v>
      </c>
      <c r="E37" s="11" t="s">
        <v>358</v>
      </c>
      <c r="F37" s="12">
        <v>1</v>
      </c>
      <c r="G37" s="13">
        <v>3.4648011543697197E-3</v>
      </c>
      <c r="H37" s="13">
        <v>1.7836367997938897E-3</v>
      </c>
      <c r="I37" s="13">
        <v>1.9425485921629893</v>
      </c>
      <c r="J37" s="23">
        <v>5.2131565542137388E-2</v>
      </c>
      <c r="K37" s="13">
        <v>6.5533008369380683</v>
      </c>
      <c r="L37" s="25">
        <v>892546</v>
      </c>
      <c r="M37" s="25">
        <v>453988.66599999985</v>
      </c>
      <c r="N37" s="25">
        <v>459630</v>
      </c>
      <c r="O37" s="25">
        <v>253603.05400000038</v>
      </c>
      <c r="P37" s="14">
        <v>6.8118317542492932E-3</v>
      </c>
      <c r="Q37" s="15">
        <v>6.2796032203261713E-3</v>
      </c>
      <c r="R37" s="414">
        <f t="shared" si="0"/>
        <v>1592.5265545829543</v>
      </c>
      <c r="S37" s="27">
        <f>IFERROR($Q37*$O37*Controls!$C$5,"-")</f>
        <v>990551.51695059752</v>
      </c>
      <c r="T37" s="27" t="str">
        <f>IFERROR(INDEX('Vendor Level Info'!$I$4:$I$50,MATCH(SUBSTITUTE(SUBSTITUTE('Model 14'!$D37,"_pre",""),"_post",""),'Vendor Level Info'!$F$4:$F$50,0)),"-")</f>
        <v>-</v>
      </c>
      <c r="U37" s="375">
        <f t="shared" si="1"/>
        <v>0</v>
      </c>
      <c r="V37" s="27">
        <f>IFERROR($Q37*$O37*Controls!$C$4,"-")</f>
        <v>840854.02081979986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14'!$D37,'Vendor Level Info'!$M$4:$M$300,0)),"-")</f>
        <v>-</v>
      </c>
    </row>
    <row r="38" spans="2:25" x14ac:dyDescent="0.35">
      <c r="B38" s="341">
        <f>IFERROR(INDEX(Controls!$L$4:$L$100,MATCH('Model 14'!$D38,Controls!$J$4:$J$100,0)),"-")</f>
        <v>10</v>
      </c>
      <c r="C38" s="365" t="str">
        <f>IFERROR(INDEX(Controls!$F$4:$F233,MATCH('Model 14'!$E38,Controls!$G$4:$G$200,0)),"-")</f>
        <v>No Ad &amp; Tf</v>
      </c>
      <c r="D38" s="16" t="str">
        <f>IFERROR(INDEX(Controls!$H$4:$H$200,MATCH('Model 14'!$E38,Controls!$G$4:$G$200,0)),"-")</f>
        <v>pp_hcp</v>
      </c>
      <c r="E38" s="11" t="s">
        <v>112</v>
      </c>
      <c r="F38" s="12">
        <v>1</v>
      </c>
      <c r="G38" s="13">
        <v>3.2674517940050218E-2</v>
      </c>
      <c r="H38" s="13">
        <v>1.5134625039695421E-2</v>
      </c>
      <c r="I38" s="13">
        <v>2.1589248398523773</v>
      </c>
      <c r="J38" s="23">
        <v>3.0907458438631515E-2</v>
      </c>
      <c r="K38" s="13">
        <v>2.4801305190567762</v>
      </c>
      <c r="L38" s="25">
        <v>57863</v>
      </c>
      <c r="M38" s="25">
        <v>453988.66599999985</v>
      </c>
      <c r="N38" s="25">
        <v>31572</v>
      </c>
      <c r="O38" s="25">
        <v>253603.05400000038</v>
      </c>
      <c r="P38" s="14">
        <v>4.1645216569462249E-3</v>
      </c>
      <c r="Q38" s="15">
        <v>4.0677738857327157E-3</v>
      </c>
      <c r="R38" s="414">
        <f t="shared" si="0"/>
        <v>1031.5998804032654</v>
      </c>
      <c r="S38" s="27">
        <f>IFERROR($Q38*$O38*Controls!$C$5,"-")</f>
        <v>641655.12561083108</v>
      </c>
      <c r="T38" s="27">
        <f>IFERROR(INDEX('Vendor Level Info'!$I$4:$I$50,MATCH(SUBSTITUTE(SUBSTITUTE('Model 14'!$D38,"_pre",""),"_post",""),'Vendor Level Info'!$F$4:$F$50,0)),"-")</f>
        <v>195006</v>
      </c>
      <c r="U38" s="375">
        <f t="shared" si="1"/>
        <v>3.2904378614546785</v>
      </c>
      <c r="V38" s="27">
        <f>IFERROR($Q38*$O38*Controls!$C$4,"-")</f>
        <v>544684.73685292411</v>
      </c>
      <c r="W38" s="27">
        <f>IFERROR($T38*(1-Controls!$C$6),0)</f>
        <v>150154.62</v>
      </c>
      <c r="X38" s="77">
        <f t="shared" si="2"/>
        <v>3.6274923598949145</v>
      </c>
      <c r="Y38" s="77">
        <f>IFERROR(R38/INDEX('Vendor Level Info'!$N$4:$N$300,MATCH('Model 14'!$D38,'Vendor Level Info'!$M$4:$M$300,0)),"-")</f>
        <v>3.3244171325553976E-2</v>
      </c>
    </row>
    <row r="39" spans="2:25" x14ac:dyDescent="0.35">
      <c r="B39" s="341">
        <f>IFERROR(INDEX(Controls!$L$4:$L$100,MATCH('Model 14'!$D39,Controls!$J$4:$J$100,0)),"-")</f>
        <v>11</v>
      </c>
      <c r="C39" s="365" t="str">
        <f>IFERROR(INDEX(Controls!$F$4:$F234,MATCH('Model 14'!$E39,Controls!$G$4:$G$200,0)),"-")</f>
        <v>No Ad &amp; Tf</v>
      </c>
      <c r="D39" s="16" t="str">
        <f>IFERROR(INDEX(Controls!$H$4:$H$200,MATCH('Model 14'!$E39,Controls!$G$4:$G$200,0)),"-")</f>
        <v>webmd</v>
      </c>
      <c r="E39" s="11" t="s">
        <v>113</v>
      </c>
      <c r="F39" s="12">
        <v>1</v>
      </c>
      <c r="G39" s="13">
        <v>9.1870373243021455E-2</v>
      </c>
      <c r="H39" s="13">
        <v>8.821715257762909E-3</v>
      </c>
      <c r="I39" s="13">
        <v>10.414116819535478</v>
      </c>
      <c r="J39" s="23">
        <v>4.0536828147466831E-25</v>
      </c>
      <c r="K39" s="13">
        <v>3.2692830209323889</v>
      </c>
      <c r="L39" s="25">
        <v>64834</v>
      </c>
      <c r="M39" s="25">
        <v>453988.66599999985</v>
      </c>
      <c r="N39" s="25">
        <v>0</v>
      </c>
      <c r="O39" s="25">
        <v>253603.05400000038</v>
      </c>
      <c r="P39" s="14">
        <v>1.3119983437732022E-2</v>
      </c>
      <c r="Q39" s="15">
        <v>0</v>
      </c>
      <c r="R39" s="414">
        <f t="shared" si="0"/>
        <v>0</v>
      </c>
      <c r="S39" s="27">
        <f>IFERROR($Q39*$O39*Controls!$C$5,"-")</f>
        <v>0</v>
      </c>
      <c r="T39" s="27" t="str">
        <f>IFERROR(INDEX('Vendor Level Info'!$I$4:$I$50,MATCH(SUBSTITUTE(SUBSTITUTE('Model 14'!$D39,"_pre",""),"_post",""),'Vendor Level Info'!$F$4:$F$50,0)),"-")</f>
        <v>-</v>
      </c>
      <c r="U39" s="375">
        <f t="shared" si="1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14'!$D39,'Vendor Level Info'!$M$4:$M$300,0)),"-")</f>
        <v>-</v>
      </c>
    </row>
    <row r="40" spans="2:25" x14ac:dyDescent="0.35">
      <c r="B40" s="341" t="str">
        <f>IFERROR(INDEX(Controls!$L$4:$L$100,MATCH('Model 14'!$D40,Controls!$J$4:$J$100,0)),"-")</f>
        <v>-</v>
      </c>
      <c r="C40" s="365" t="str">
        <f>IFERROR(INDEX(Controls!$F$4:$F235,MATCH('Model 14'!$E40,Controls!$G$4:$G$200,0)),"-")</f>
        <v>-</v>
      </c>
      <c r="D40" s="16" t="str">
        <f>IFERROR(INDEX(Controls!$H$4:$H$200,MATCH('Model 14'!$E40,Controls!$G$4:$G$200,0)),"-")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15"/>
      <c r="R40" s="414">
        <f t="shared" si="0"/>
        <v>0</v>
      </c>
      <c r="S40" s="27">
        <f>IFERROR($Q40*$O40*Controls!$C$5,"-")</f>
        <v>0</v>
      </c>
      <c r="T40" s="27" t="str">
        <f>IFERROR(INDEX('Vendor Level Info'!$I$4:$I$50,MATCH(SUBSTITUTE(SUBSTITUTE('Model 14'!$D40,"_pre",""),"_post",""),'Vendor Level Info'!$F$4:$F$50,0)),"-")</f>
        <v>-</v>
      </c>
      <c r="U40" s="375">
        <f t="shared" si="1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14'!$D40,'Vendor Level Info'!$M$4:$M$300,0)),"-")</f>
        <v>-</v>
      </c>
    </row>
    <row r="41" spans="2:25" x14ac:dyDescent="0.35">
      <c r="B41" s="341" t="str">
        <f>IFERROR(INDEX(Controls!$L$4:$L$100,MATCH('Model 14'!$D41,Controls!$J$4:$J$100,0)),"-")</f>
        <v>-</v>
      </c>
      <c r="C41" s="365" t="str">
        <f>IFERROR(INDEX(Controls!$F$4:$F236,MATCH('Model 14'!$E41,Controls!$G$4:$G$200,0)),"-")</f>
        <v>-</v>
      </c>
      <c r="D41" s="16" t="str">
        <f>IFERROR(INDEX(Controls!$H$4:$H$200,MATCH('Model 14'!$E41,Controls!$G$4:$G$200,0)),"-")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414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14'!$D41,"_pre",""),"_post",""),'Vendor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14'!$D41,'Vendor Level Info'!$M$4:$M$300,0)),"-")</f>
        <v>-</v>
      </c>
    </row>
    <row r="42" spans="2:25" x14ac:dyDescent="0.35">
      <c r="B42" s="341" t="str">
        <f>IFERROR(INDEX(Controls!$L$4:$L$100,MATCH('Model 14'!$D42,Controls!$J$4:$J$100,0)),"-")</f>
        <v>-</v>
      </c>
      <c r="C42" s="365" t="str">
        <f>IFERROR(INDEX(Controls!$F$4:$F237,MATCH('Model 14'!$E42,Controls!$G$4:$G$200,0)),"-")</f>
        <v>-</v>
      </c>
      <c r="D42" s="16" t="str">
        <f>IFERROR(INDEX(Controls!$H$4:$H$200,MATCH('Model 14'!$E42,Controls!$G$4:$G$200,0)),"-")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14'!$D42,"_pre",""),"_post",""),'Vendor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14'!$D42,'Vendor Level Info'!$M$4:$M$300,0)),"-")</f>
        <v>-</v>
      </c>
    </row>
    <row r="43" spans="2:25" x14ac:dyDescent="0.35">
      <c r="B43" s="341" t="str">
        <f>IFERROR(INDEX(Controls!$L$4:$L$100,MATCH('Model 14'!$D43,Controls!$J$4:$J$100,0)),"-")</f>
        <v>-</v>
      </c>
      <c r="C43" s="365" t="str">
        <f>IFERROR(INDEX(Controls!$F$4:$F238,MATCH('Model 14'!$E43,Controls!$G$4:$G$200,0)),"-")</f>
        <v>-</v>
      </c>
      <c r="D43" s="16" t="str">
        <f>IFERROR(INDEX(Controls!$H$4:$H$200,MATCH('Model 14'!$E43,Controls!$G$4:$G$200,0)),"-")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14'!$D43,"_pre",""),"_post",""),'Vendor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14'!$D43,'Vendor Level Info'!$M$4:$M$300,0)),"-")</f>
        <v>-</v>
      </c>
    </row>
    <row r="44" spans="2:25" x14ac:dyDescent="0.35">
      <c r="B44" s="341" t="str">
        <f>IFERROR(INDEX(Controls!$L$4:$L$100,MATCH('Model 14'!$D44,Controls!$J$4:$J$100,0)),"-")</f>
        <v>-</v>
      </c>
      <c r="C44" s="365" t="str">
        <f>IFERROR(INDEX(Controls!$F$4:$F239,MATCH('Model 14'!$E44,Controls!$G$4:$G$200,0)),"-")</f>
        <v>-</v>
      </c>
      <c r="D44" s="16" t="str">
        <f>IFERROR(INDEX(Controls!$H$4:$H$200,MATCH('Model 14'!$E44,Controls!$G$4:$G$200,0)),"-")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14'!$D44,"_pre",""),"_post",""),'Vendor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14'!$D44,'Vendor Level Info'!$M$4:$M$300,0)),"-")</f>
        <v>-</v>
      </c>
    </row>
    <row r="45" spans="2:25" x14ac:dyDescent="0.35">
      <c r="B45" s="341" t="str">
        <f>IFERROR(INDEX(Controls!$L$4:$L$100,MATCH('Model 14'!$D45,Controls!$J$4:$J$100,0)),"-")</f>
        <v>-</v>
      </c>
      <c r="C45" s="365" t="str">
        <f>IFERROR(INDEX(Controls!$F$4:$F240,MATCH('Model 14'!$E45,Controls!$G$4:$G$200,0)),"-")</f>
        <v>-</v>
      </c>
      <c r="D45" s="16" t="str">
        <f>IFERROR(INDEX(Controls!$H$4:$H$200,MATCH('Model 14'!$E45,Controls!$G$4:$G$200,0)),"-")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14'!$D45,"_pre",""),"_post",""),'Vendor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14'!$D45,'Vendor Level Info'!$M$4:$M$300,0)),"-")</f>
        <v>-</v>
      </c>
    </row>
    <row r="46" spans="2:25" x14ac:dyDescent="0.35">
      <c r="B46" s="341" t="str">
        <f>IFERROR(INDEX(Controls!$L$4:$L$100,MATCH('Model 14'!$D46,Controls!$J$4:$J$100,0)),"-")</f>
        <v>-</v>
      </c>
      <c r="C46" s="365" t="str">
        <f>IFERROR(INDEX(Controls!$F$4:$F241,MATCH('Model 14'!$E46,Controls!$G$4:$G$200,0)),"-")</f>
        <v>-</v>
      </c>
      <c r="D46" s="16" t="str">
        <f>IFERROR(INDEX(Controls!$H$4:$H$200,MATCH('Model 14'!$E46,Controls!$G$4:$G$200,0)),"-")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14'!$D46,"_pre",""),"_post",""),'Vendor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14'!$D46,'Vendor Level Info'!$M$4:$M$300,0)),"-")</f>
        <v>-</v>
      </c>
    </row>
    <row r="47" spans="2:25" x14ac:dyDescent="0.35">
      <c r="B47" s="341" t="str">
        <f>IFERROR(INDEX(Controls!$L$4:$L$100,MATCH('Model 14'!$D47,Controls!$J$4:$J$100,0)),"-")</f>
        <v>-</v>
      </c>
      <c r="C47" s="365" t="str">
        <f>IFERROR(INDEX(Controls!$F$4:$F242,MATCH('Model 14'!$E47,Controls!$G$4:$G$200,0)),"-")</f>
        <v>-</v>
      </c>
      <c r="D47" s="16" t="str">
        <f>IFERROR(INDEX(Controls!$H$4:$H$200,MATCH('Model 14'!$E47,Controls!$G$4:$G$200,0)),"-")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14'!$D47,"_pre",""),"_post",""),'Vendor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14'!$D47,'Vendor Level Info'!$M$4:$M$300,0)),"-")</f>
        <v>-</v>
      </c>
    </row>
    <row r="48" spans="2:25" x14ac:dyDescent="0.35">
      <c r="B48" s="341" t="str">
        <f>IFERROR(INDEX(Controls!$L$4:$L$100,MATCH('Model 14'!$D48,Controls!$J$4:$J$100,0)),"-")</f>
        <v>-</v>
      </c>
      <c r="C48" s="365" t="str">
        <f>IFERROR(INDEX(Controls!$F$4:$F243,MATCH('Model 14'!$E48,Controls!$G$4:$G$200,0)),"-")</f>
        <v>-</v>
      </c>
      <c r="D48" s="16" t="str">
        <f>IFERROR(INDEX(Controls!$H$4:$H$200,MATCH('Model 14'!$E48,Controls!$G$4:$G$200,0)),"-")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14'!$D48,"_pre",""),"_post",""),'Vendor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14'!$D48,'Vendor Level Info'!$M$4:$M$300,0)),"-")</f>
        <v>-</v>
      </c>
    </row>
    <row r="49" spans="2:25" x14ac:dyDescent="0.35">
      <c r="B49" s="341" t="str">
        <f>IFERROR(INDEX(Controls!$L$4:$L$100,MATCH('Model 14'!$D49,Controls!$J$4:$J$100,0)),"-")</f>
        <v>-</v>
      </c>
      <c r="C49" s="365" t="str">
        <f>IFERROR(INDEX(Controls!$F$4:$F244,MATCH('Model 14'!$E49,Controls!$G$4:$G$200,0)),"-")</f>
        <v>-</v>
      </c>
      <c r="D49" s="16" t="str">
        <f>IFERROR(INDEX(Controls!$H$4:$H$200,MATCH('Model 14'!$E49,Controls!$G$4:$G$200,0)),"-")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14'!$D49,"_pre",""),"_post",""),'Vendor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14'!$D49,'Vendor Level Info'!$M$4:$M$300,0)),"-")</f>
        <v>-</v>
      </c>
    </row>
    <row r="50" spans="2:25" x14ac:dyDescent="0.35">
      <c r="B50" s="341" t="str">
        <f>IFERROR(INDEX(Controls!$L$4:$L$100,MATCH('Model 14'!$D50,Controls!$J$4:$J$100,0)),"-")</f>
        <v>-</v>
      </c>
      <c r="C50" s="365" t="str">
        <f>IFERROR(INDEX(Controls!$F$4:$F245,MATCH('Model 14'!$E50,Controls!$G$4:$G$200,0)),"-")</f>
        <v>-</v>
      </c>
      <c r="D50" s="16" t="str">
        <f>IFERROR(INDEX(Controls!$H$4:$H$200,MATCH('Model 14'!$E50,Controls!$G$4:$G$200,0)),"-")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14'!$D50,"_pre",""),"_post",""),'Vendor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14'!$D50,'Vendor Level Info'!$M$4:$M$300,0)),"-")</f>
        <v>-</v>
      </c>
    </row>
    <row r="51" spans="2:25" x14ac:dyDescent="0.35">
      <c r="B51" s="341" t="str">
        <f>IFERROR(INDEX(Controls!$L$4:$L$100,MATCH('Model 14'!$D51,Controls!$J$4:$J$100,0)),"-")</f>
        <v>-</v>
      </c>
      <c r="C51" s="365" t="str">
        <f>IFERROR(INDEX(Controls!$F$4:$F246,MATCH('Model 14'!$E51,Controls!$G$4:$G$200,0)),"-")</f>
        <v>-</v>
      </c>
      <c r="D51" s="16" t="str">
        <f>IFERROR(INDEX(Controls!$H$4:$H$200,MATCH('Model 14'!$E51,Controls!$G$4:$G$200,0)),"-")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14'!$D51,"_pre",""),"_post",""),'Vendor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14'!$D51,'Vendor Level Info'!$M$4:$M$300,0)),"-")</f>
        <v>-</v>
      </c>
    </row>
    <row r="52" spans="2:25" x14ac:dyDescent="0.35">
      <c r="B52" s="341" t="str">
        <f>IFERROR(INDEX(Controls!$L$4:$L$100,MATCH('Model 14'!$D52,Controls!$J$4:$J$100,0)),"-")</f>
        <v>-</v>
      </c>
      <c r="C52" s="365" t="str">
        <f>IFERROR(INDEX(Controls!$F$4:$F247,MATCH('Model 14'!$E52,Controls!$G$4:$G$200,0)),"-")</f>
        <v>-</v>
      </c>
      <c r="D52" s="16" t="str">
        <f>IFERROR(INDEX(Controls!$H$4:$H$200,MATCH('Model 14'!$E52,Controls!$G$4:$G$200,0)),"-")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14'!$D52,"_pre",""),"_post",""),'Vendor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14'!$D52,'Vendor Level Info'!$M$4:$M$300,0)),"-")</f>
        <v>-</v>
      </c>
    </row>
    <row r="53" spans="2:25" x14ac:dyDescent="0.35">
      <c r="B53" s="341" t="str">
        <f>IFERROR(INDEX(Controls!$L$4:$L$100,MATCH('Model 14'!$D53,Controls!$J$4:$J$100,0)),"-")</f>
        <v>-</v>
      </c>
      <c r="C53" s="365" t="str">
        <f>IFERROR(INDEX(Controls!$F$4:$F248,MATCH('Model 14'!$E53,Controls!$G$4:$G$200,0)),"-")</f>
        <v>-</v>
      </c>
      <c r="D53" s="16" t="str">
        <f>IFERROR(INDEX(Controls!$H$4:$H$200,MATCH('Model 14'!$E53,Controls!$G$4:$G$200,0)),"-")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14'!$D53,"_pre",""),"_post",""),'Vendor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14'!$D53,'Vendor Level Info'!$M$4:$M$300,0)),"-")</f>
        <v>-</v>
      </c>
    </row>
    <row r="54" spans="2:25" x14ac:dyDescent="0.35">
      <c r="B54" s="341" t="str">
        <f>IFERROR(INDEX(Controls!$L$4:$L$100,MATCH('Model 14'!$D54,Controls!$J$4:$J$100,0)),"-")</f>
        <v>-</v>
      </c>
      <c r="C54" s="365" t="str">
        <f>IFERROR(INDEX(Controls!$F$4:$F249,MATCH('Model 14'!$E54,Controls!$G$4:$G$200,0)),"-")</f>
        <v>-</v>
      </c>
      <c r="D54" s="16" t="str">
        <f>IFERROR(INDEX(Controls!$H$4:$H$200,MATCH('Model 14'!$E54,Controls!$G$4:$G$200,0)),"-")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14'!$D54,"_pre",""),"_post",""),'Vendor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14'!$D54,'Vendor Level Info'!$M$4:$M$300,0)),"-")</f>
        <v>-</v>
      </c>
    </row>
    <row r="55" spans="2:25" x14ac:dyDescent="0.35">
      <c r="B55" s="341" t="str">
        <f>IFERROR(INDEX(Controls!$L$4:$L$100,MATCH('Model 14'!$D55,Controls!$J$4:$J$100,0)),"-")</f>
        <v>-</v>
      </c>
      <c r="C55" s="365" t="str">
        <f>IFERROR(INDEX(Controls!$F$4:$F250,MATCH('Model 14'!$E55,Controls!$G$4:$G$200,0)),"-")</f>
        <v>-</v>
      </c>
      <c r="D55" s="16" t="str">
        <f>IFERROR(INDEX(Controls!$H$4:$H$200,MATCH('Model 14'!$E55,Controls!$G$4:$G$200,0)),"-")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14'!$D55,"_pre",""),"_post",""),'Vendor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14'!$D55,'Vendor Level Info'!$M$4:$M$300,0)),"-")</f>
        <v>-</v>
      </c>
    </row>
    <row r="56" spans="2:25" x14ac:dyDescent="0.35">
      <c r="B56" s="341" t="str">
        <f>IFERROR(INDEX(Controls!$L$4:$L$100,MATCH('Model 14'!$D56,Controls!$J$4:$J$100,0)),"-")</f>
        <v>-</v>
      </c>
      <c r="C56" s="365" t="str">
        <f>IFERROR(INDEX(Controls!$F$4:$F251,MATCH('Model 14'!$E56,Controls!$G$4:$G$200,0)),"-")</f>
        <v>-</v>
      </c>
      <c r="D56" s="16" t="str">
        <f>IFERROR(INDEX(Controls!$H$4:$H$200,MATCH('Model 14'!$E56,Controls!$G$4:$G$200,0)),"-")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14'!$D56,"_pre",""),"_post",""),'Vendor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14'!$D56,'Vendor Level Info'!$M$4:$M$300,0)),"-")</f>
        <v>-</v>
      </c>
    </row>
    <row r="57" spans="2:25" x14ac:dyDescent="0.35">
      <c r="B57" s="341" t="str">
        <f>IFERROR(INDEX(Controls!$L$4:$L$100,MATCH('Model 14'!$D57,Controls!$J$4:$J$100,0)),"-")</f>
        <v>-</v>
      </c>
      <c r="C57" s="365" t="str">
        <f>IFERROR(INDEX(Controls!$F$4:$F252,MATCH('Model 14'!$E57,Controls!$G$4:$G$200,0)),"-")</f>
        <v>-</v>
      </c>
      <c r="D57" s="16" t="str">
        <f>IFERROR(INDEX(Controls!$H$4:$H$200,MATCH('Model 14'!$E57,Controls!$G$4:$G$200,0)),"-")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14'!$D57,"_pre",""),"_post",""),'Vendor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14'!$D57,'Vendor Level Info'!$M$4:$M$300,0)),"-")</f>
        <v>-</v>
      </c>
    </row>
    <row r="58" spans="2:25" x14ac:dyDescent="0.35">
      <c r="B58" s="341" t="str">
        <f>IFERROR(INDEX(Controls!$L$4:$L$100,MATCH('Model 14'!$D58,Controls!$J$4:$J$100,0)),"-")</f>
        <v>-</v>
      </c>
      <c r="C58" s="365" t="str">
        <f>IFERROR(INDEX(Controls!$F$4:$F253,MATCH('Model 14'!$E58,Controls!$G$4:$G$200,0)),"-")</f>
        <v>-</v>
      </c>
      <c r="D58" s="16" t="str">
        <f>IFERROR(INDEX(Controls!$H$4:$H$200,MATCH('Model 14'!$E58,Controls!$G$4:$G$200,0)),"-")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14'!$D58,"_pre",""),"_post",""),'Vendor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14'!$D58,'Vendor Level Info'!$M$4:$M$300,0)),"-")</f>
        <v>-</v>
      </c>
    </row>
    <row r="59" spans="2:25" x14ac:dyDescent="0.35">
      <c r="B59" s="341" t="str">
        <f>IFERROR(INDEX(Controls!$L$4:$L$100,MATCH('Model 14'!$D59,Controls!$J$4:$J$100,0)),"-")</f>
        <v>-</v>
      </c>
      <c r="C59" s="365" t="str">
        <f>IFERROR(INDEX(Controls!$F$4:$F254,MATCH('Model 14'!$E59,Controls!$G$4:$G$200,0)),"-")</f>
        <v>-</v>
      </c>
      <c r="D59" s="16" t="str">
        <f>IFERROR(INDEX(Controls!$H$4:$H$200,MATCH('Model 14'!$E59,Controls!$G$4:$G$200,0)),"-")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14'!$D59,"_pre",""),"_post",""),'Vendor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14'!$D59,'Vendor Level Info'!$M$4:$M$300,0)),"-")</f>
        <v>-</v>
      </c>
    </row>
    <row r="60" spans="2:25" x14ac:dyDescent="0.35">
      <c r="B60" s="341" t="str">
        <f>IFERROR(INDEX(Controls!$L$4:$L$100,MATCH('Model 14'!$D60,Controls!$J$4:$J$100,0)),"-")</f>
        <v>-</v>
      </c>
      <c r="C60" s="365" t="str">
        <f>IFERROR(INDEX(Controls!$F$4:$F255,MATCH('Model 14'!$E60,Controls!$G$4:$G$200,0)),"-")</f>
        <v>-</v>
      </c>
      <c r="D60" s="16" t="str">
        <f>IFERROR(INDEX(Controls!$H$4:$H$200,MATCH('Model 14'!$E60,Controls!$G$4:$G$200,0)),"-")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14'!$D60,"_pre",""),"_post",""),'Vendor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14'!$D60,'Vendor Level Info'!$M$4:$M$300,0)),"-")</f>
        <v>-</v>
      </c>
    </row>
    <row r="61" spans="2:25" x14ac:dyDescent="0.35">
      <c r="B61" s="341" t="str">
        <f>IFERROR(INDEX(Controls!$L$4:$L$100,MATCH('Model 14'!$D61,Controls!$J$4:$J$100,0)),"-")</f>
        <v>-</v>
      </c>
      <c r="C61" s="365" t="str">
        <f>IFERROR(INDEX(Controls!$F$4:$F256,MATCH('Model 14'!$E61,Controls!$G$4:$G$200,0)),"-")</f>
        <v>-</v>
      </c>
      <c r="D61" s="16" t="str">
        <f>IFERROR(INDEX(Controls!$H$4:$H$200,MATCH('Model 14'!$E61,Controls!$G$4:$G$200,0)),"-")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14'!$D61,"_pre",""),"_post",""),'Vendor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14'!$D61,'Vendor Level Info'!$M$4:$M$300,0)),"-")</f>
        <v>-</v>
      </c>
    </row>
    <row r="62" spans="2:25" x14ac:dyDescent="0.35">
      <c r="B62" s="341" t="str">
        <f>IFERROR(INDEX(Controls!$L$4:$L$100,MATCH('Model 14'!$D62,Controls!$J$4:$J$100,0)),"-")</f>
        <v>-</v>
      </c>
      <c r="C62" s="365" t="str">
        <f>IFERROR(INDEX(Controls!$F$4:$F257,MATCH('Model 14'!$E62,Controls!$G$4:$G$200,0)),"-")</f>
        <v>-</v>
      </c>
      <c r="D62" s="16" t="str">
        <f>IFERROR(INDEX(Controls!$H$4:$H$200,MATCH('Model 14'!$E62,Controls!$G$4:$G$200,0)),"-")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14'!$D62,"_pre",""),"_post",""),'Vendor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14'!$D62,'Vendor Level Info'!$M$4:$M$300,0)),"-")</f>
        <v>-</v>
      </c>
    </row>
    <row r="63" spans="2:25" x14ac:dyDescent="0.35">
      <c r="B63" s="341" t="str">
        <f>IFERROR(INDEX(Controls!$L$4:$L$100,MATCH('Model 14'!$D63,Controls!$J$4:$J$100,0)),"-")</f>
        <v>-</v>
      </c>
      <c r="C63" s="365" t="str">
        <f>IFERROR(INDEX(Controls!$F$4:$F258,MATCH('Model 14'!$E63,Controls!$G$4:$G$200,0)),"-")</f>
        <v>-</v>
      </c>
      <c r="D63" s="16" t="str">
        <f>IFERROR(INDEX(Controls!$H$4:$H$200,MATCH('Model 14'!$E63,Controls!$G$4:$G$200,0)),"-")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14'!$D63,"_pre",""),"_post",""),'Vendor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14'!$D63,'Vendor Level Info'!$M$4:$M$300,0)),"-")</f>
        <v>-</v>
      </c>
    </row>
    <row r="64" spans="2:25" x14ac:dyDescent="0.35">
      <c r="B64" s="341" t="str">
        <f>IFERROR(INDEX(Controls!$L$4:$L$100,MATCH('Model 14'!$D64,Controls!$J$4:$J$100,0)),"-")</f>
        <v>-</v>
      </c>
      <c r="C64" s="365" t="str">
        <f>IFERROR(INDEX(Controls!$F$4:$F259,MATCH('Model 14'!$E64,Controls!$G$4:$G$200,0)),"-")</f>
        <v>-</v>
      </c>
      <c r="D64" s="16" t="str">
        <f>IFERROR(INDEX(Controls!$H$4:$H$200,MATCH('Model 14'!$E64,Controls!$G$4:$G$200,0)),"-")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14'!$D64,"_pre",""),"_post",""),'Vendor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14'!$D64,'Vendor Level Info'!$M$4:$M$300,0)),"-")</f>
        <v>-</v>
      </c>
    </row>
    <row r="65" spans="2:25" x14ac:dyDescent="0.35">
      <c r="B65" s="341" t="str">
        <f>IFERROR(INDEX(Controls!$L$4:$L$100,MATCH('Model 14'!$D65,Controls!$J$4:$J$100,0)),"-")</f>
        <v>-</v>
      </c>
      <c r="C65" s="365" t="str">
        <f>IFERROR(INDEX(Controls!$F$4:$F260,MATCH('Model 14'!$E65,Controls!$G$4:$G$200,0)),"-")</f>
        <v>-</v>
      </c>
      <c r="D65" s="16" t="str">
        <f>IFERROR(INDEX(Controls!$H$4:$H$200,MATCH('Model 14'!$E65,Controls!$G$4:$G$200,0)),"-")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14'!$D65,"_pre",""),"_post",""),'Vendor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14'!$D65,'Vendor Level Info'!$M$4:$M$300,0)),"-")</f>
        <v>-</v>
      </c>
    </row>
    <row r="66" spans="2:25" x14ac:dyDescent="0.35">
      <c r="B66" s="341" t="str">
        <f>IFERROR(INDEX(Controls!$L$4:$L$100,MATCH('Model 14'!$D66,Controls!$J$4:$J$100,0)),"-")</f>
        <v>-</v>
      </c>
      <c r="C66" s="365" t="str">
        <f>IFERROR(INDEX(Controls!$F$4:$F261,MATCH('Model 14'!$E66,Controls!$G$4:$G$200,0)),"-")</f>
        <v>-</v>
      </c>
      <c r="D66" s="16" t="str">
        <f>IFERROR(INDEX(Controls!$H$4:$H$200,MATCH('Model 14'!$E66,Controls!$G$4:$G$200,0)),"-")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14'!$D66,"_pre",""),"_post",""),'Vendor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14'!$D66,'Vendor Level Info'!$M$4:$M$300,0)),"-")</f>
        <v>-</v>
      </c>
    </row>
    <row r="67" spans="2:25" x14ac:dyDescent="0.35">
      <c r="B67" s="341" t="str">
        <f>IFERROR(INDEX(Controls!$L$4:$L$100,MATCH('Model 14'!$D67,Controls!$J$4:$J$100,0)),"-")</f>
        <v>-</v>
      </c>
      <c r="C67" s="365" t="str">
        <f>IFERROR(INDEX(Controls!$F$4:$F262,MATCH('Model 14'!$E67,Controls!$G$4:$G$200,0)),"-")</f>
        <v>-</v>
      </c>
      <c r="D67" s="16" t="str">
        <f>IFERROR(INDEX(Controls!$H$4:$H$200,MATCH('Model 14'!$E67,Controls!$G$4:$G$200,0)),"-")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14'!$D67,"_pre",""),"_post",""),'Vendor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14'!$D67,'Vendor Level Info'!$M$4:$M$300,0)),"-")</f>
        <v>-</v>
      </c>
    </row>
    <row r="68" spans="2:25" x14ac:dyDescent="0.35">
      <c r="B68" s="341" t="str">
        <f>IFERROR(INDEX(Controls!$L$4:$L$100,MATCH('Model 14'!$D68,Controls!$J$4:$J$100,0)),"-")</f>
        <v>-</v>
      </c>
      <c r="C68" s="365" t="str">
        <f>IFERROR(INDEX(Controls!$F$4:$F263,MATCH('Model 14'!$E68,Controls!$G$4:$G$200,0)),"-")</f>
        <v>-</v>
      </c>
      <c r="D68" s="16" t="str">
        <f>IFERROR(INDEX(Controls!$H$4:$H$200,MATCH('Model 14'!$E68,Controls!$G$4:$G$200,0)),"-")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14'!$D68,"_pre",""),"_post",""),'Vendor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14'!$D68,'Vendor Level Info'!$M$4:$M$300,0)),"-")</f>
        <v>-</v>
      </c>
    </row>
    <row r="69" spans="2:25" x14ac:dyDescent="0.35">
      <c r="B69" s="341" t="str">
        <f>IFERROR(INDEX(Controls!$L$4:$L$100,MATCH('Model 14'!$D69,Controls!$J$4:$J$100,0)),"-")</f>
        <v>-</v>
      </c>
      <c r="C69" s="365" t="str">
        <f>IFERROR(INDEX(Controls!$F$4:$F264,MATCH('Model 14'!$E69,Controls!$G$4:$G$200,0)),"-")</f>
        <v>-</v>
      </c>
      <c r="D69" s="16" t="str">
        <f>IFERROR(INDEX(Controls!$H$4:$H$200,MATCH('Model 14'!$E69,Controls!$G$4:$G$200,0)),"-")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14'!$D69,"_pre",""),"_post",""),'Vendor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14'!$D69,'Vendor Level Info'!$M$4:$M$300,0)),"-")</f>
        <v>-</v>
      </c>
    </row>
    <row r="70" spans="2:25" x14ac:dyDescent="0.35">
      <c r="B70" s="341" t="str">
        <f>IFERROR(INDEX(Controls!$L$4:$L$100,MATCH('Model 14'!$D70,Controls!$J$4:$J$100,0)),"-")</f>
        <v>-</v>
      </c>
      <c r="C70" s="365" t="str">
        <f>IFERROR(INDEX(Controls!$F$4:$F265,MATCH('Model 14'!$E70,Controls!$G$4:$G$200,0)),"-")</f>
        <v>-</v>
      </c>
      <c r="D70" s="16" t="str">
        <f>IFERROR(INDEX(Controls!$H$4:$H$200,MATCH('Model 14'!$E70,Controls!$G$4:$G$200,0)),"-")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14'!$D70,"_pre",""),"_post",""),'Vendor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14'!$D70,'Vendor Level Info'!$M$4:$M$300,0)),"-")</f>
        <v>-</v>
      </c>
    </row>
    <row r="71" spans="2:25" x14ac:dyDescent="0.35">
      <c r="B71" s="341" t="str">
        <f>IFERROR(INDEX(Controls!$L$4:$L$100,MATCH('Model 14'!$D71,Controls!$J$4:$J$100,0)),"-")</f>
        <v>-</v>
      </c>
      <c r="C71" s="365" t="str">
        <f>IFERROR(INDEX(Controls!$F$4:$F266,MATCH('Model 14'!$E71,Controls!$G$4:$G$200,0)),"-")</f>
        <v>-</v>
      </c>
      <c r="D71" s="16" t="str">
        <f>IFERROR(INDEX(Controls!$H$4:$H$200,MATCH('Model 14'!$E71,Controls!$G$4:$G$200,0)),"-")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14'!$D71,"_pre",""),"_post",""),'Vendor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14'!$D71,'Vendor Level Info'!$M$4:$M$300,0)),"-")</f>
        <v>-</v>
      </c>
    </row>
    <row r="72" spans="2:25" ht="15" thickBot="1" x14ac:dyDescent="0.4">
      <c r="B72" s="343" t="str">
        <f>IFERROR(INDEX(Controls!$L$4:$L$100,MATCH('Model 14'!$D72,Controls!$J$4:$J$100,0)),"-")</f>
        <v>-</v>
      </c>
      <c r="C72" s="366" t="str">
        <f>IFERROR(INDEX(Controls!$F$4:$F267,MATCH('Model 14'!$E72,Controls!$G$4:$G$200,0)),"-")</f>
        <v>-</v>
      </c>
      <c r="D72" s="19" t="str">
        <f>IFERROR(INDEX(Controls!$H$4:$H$200,MATCH('Model 14'!$E72,Controls!$G$4:$G$200,0)),"-")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14'!$D72,"_pre",""),"_post",""),'Vendor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14'!$D72,'Vendor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079B-A0FE-4D56-910B-933107F5F9D6}">
  <sheetPr>
    <tabColor theme="9" tint="0.59999389629810485"/>
  </sheetPr>
  <dimension ref="B1:AC72"/>
  <sheetViews>
    <sheetView showGridLines="0" zoomScale="55" zoomScaleNormal="55" workbookViewId="0">
      <pane xSplit="5" ySplit="4" topLeftCell="F25" activePane="bottomRight" state="frozen"/>
      <selection activeCell="D18" sqref="D18"/>
      <selection pane="topRight" activeCell="D18" sqref="D18"/>
      <selection pane="bottomLeft" activeCell="D18" sqref="D18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15'!$D5,Controls!$J$4:$J$100,0)),"-")</f>
        <v>16</v>
      </c>
      <c r="C5" s="364" t="str">
        <f>IFERROR(INDEX(Controls!$F$4:$F200,MATCH('Model 15'!$E5,Controls!$G$4:$G$200,0)),"-")</f>
        <v>No Ad &amp; Tf</v>
      </c>
      <c r="D5" s="330" t="str">
        <f>IFERROR(INDEX(Controls!$H$4:$H$200,MATCH('Model 15'!$E5,Controls!$G$4:$G$200,0)),"-")</f>
        <v>Intercept</v>
      </c>
      <c r="E5" s="28" t="s">
        <v>6</v>
      </c>
      <c r="F5" s="29"/>
      <c r="G5" s="30">
        <v>-29.317440769538045</v>
      </c>
      <c r="H5" s="30">
        <v>15.559342739965716</v>
      </c>
      <c r="I5" s="30">
        <v>-1.884233881822867</v>
      </c>
      <c r="J5" s="31">
        <v>5.9597170282773011E-2</v>
      </c>
      <c r="K5" s="30">
        <v>0</v>
      </c>
      <c r="L5" s="32">
        <v>4576</v>
      </c>
      <c r="M5" s="32">
        <v>410147.95300000015</v>
      </c>
      <c r="N5" s="32">
        <v>2496</v>
      </c>
      <c r="O5" s="32">
        <v>229076.11100000038</v>
      </c>
      <c r="P5" s="33">
        <v>-0.32709320619577992</v>
      </c>
      <c r="Q5" s="34">
        <v>-0.31944113177635902</v>
      </c>
      <c r="R5" s="413">
        <f>IFERROR(G5*N5,"-")</f>
        <v>-73176.332160766964</v>
      </c>
      <c r="S5" s="307">
        <f>IFERROR($Q5*$O5*Controls!$C$5,"-")</f>
        <v>-45515678.603997052</v>
      </c>
      <c r="T5" s="307" t="str">
        <f>IFERROR(INDEX('Vendor Level Info'!$I$4:$I$50,MATCH(SUBSTITUTE(SUBSTITUTE('Model 15'!$D5,"_pre",""),"_post",""),'Vendor Level Info'!$F$4:$F$50,0)),"-")</f>
        <v>-</v>
      </c>
      <c r="U5" s="377">
        <f>IFERROR(S5/$T5,0)</f>
        <v>0</v>
      </c>
      <c r="V5" s="307">
        <f>IFERROR($Q5*$O5*Controls!$C$4,"-")</f>
        <v>-38637103.38088496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15'!$D5,'Vendor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15'!$D6,Controls!$J$4:$J$100,0)),"-")</f>
        <v>17.5</v>
      </c>
      <c r="C6" s="365" t="str">
        <f>IFERROR(INDEX(Controls!$F$4:$F201,MATCH('Model 15'!$E6,Controls!$G$4:$G$200,0)),"-")</f>
        <v>No Ad &amp; Tf</v>
      </c>
      <c r="D6" s="16" t="str">
        <f>IFERROR(INDEX(Controls!$H$4:$H$200,MATCH('Model 15'!$E6,Controls!$G$4:$G$200,0)),"-")</f>
        <v>RTIME_SQ</v>
      </c>
      <c r="E6" s="11" t="s">
        <v>437</v>
      </c>
      <c r="F6" s="12"/>
      <c r="G6" s="13">
        <v>6.0338687180266845E-2</v>
      </c>
      <c r="H6" s="13">
        <v>3.3718490672870506E-2</v>
      </c>
      <c r="I6" s="13">
        <v>1.7894836327539012</v>
      </c>
      <c r="J6" s="23">
        <v>7.3603578154093588E-2</v>
      </c>
      <c r="K6" s="13">
        <v>640.50629099127309</v>
      </c>
      <c r="L6" s="25">
        <v>789360</v>
      </c>
      <c r="M6" s="25">
        <v>410147.95300000015</v>
      </c>
      <c r="N6" s="25">
        <v>170144</v>
      </c>
      <c r="O6" s="25">
        <v>229076.11100000038</v>
      </c>
      <c r="P6" s="14">
        <v>0.11612625581631372</v>
      </c>
      <c r="Q6" s="15">
        <v>4.4815958970070451E-2</v>
      </c>
      <c r="R6" s="414">
        <f t="shared" ref="R6:R69" si="0">IFERROR(G6*N6,"-")</f>
        <v>10266.265591599322</v>
      </c>
      <c r="S6" s="27">
        <f>IFERROR($Q6*$O6*Controls!$C$5,"-")</f>
        <v>6385617.1979747778</v>
      </c>
      <c r="T6" s="27" t="str">
        <f>IFERROR(INDEX('Vendor Level Info'!$I$4:$I$50,MATCH(SUBSTITUTE(SUBSTITUTE('Model 15'!$D6,"_pre",""),"_post",""),'Vendor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5420588.2323644422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15'!$D6,'Vendor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15'!$D7,Controls!$J$4:$J$100,0)),"-")</f>
        <v>18</v>
      </c>
      <c r="C7" s="365" t="str">
        <f>IFERROR(INDEX(Controls!$F$4:$F202,MATCH('Model 15'!$E7,Controls!$G$4:$G$200,0)),"-")</f>
        <v>No Ad &amp; Tf</v>
      </c>
      <c r="D7" s="16" t="str">
        <f>IFERROR(INDEX(Controls!$H$4:$H$200,MATCH('Model 15'!$E7,Controls!$G$4:$G$200,0)),"-")</f>
        <v>T1</v>
      </c>
      <c r="E7" s="11" t="s">
        <v>33</v>
      </c>
      <c r="F7" s="12"/>
      <c r="G7" s="13">
        <v>25.666079036375539</v>
      </c>
      <c r="H7" s="13">
        <v>15.509289371587903</v>
      </c>
      <c r="I7" s="13">
        <v>1.6548842710610761</v>
      </c>
      <c r="J7" s="23">
        <v>9.8017081043137874E-2</v>
      </c>
      <c r="K7" s="13">
        <v>260.38510212579774</v>
      </c>
      <c r="L7" s="25">
        <v>208</v>
      </c>
      <c r="M7" s="25">
        <v>410147.95300000015</v>
      </c>
      <c r="N7" s="25">
        <v>0</v>
      </c>
      <c r="O7" s="25">
        <v>229076.11100000038</v>
      </c>
      <c r="P7" s="14">
        <v>1.3016143078412756E-2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15'!$D7,"_pre",""),"_post",""),'Vendor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15'!$D7,'Vendor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15'!$D8,Controls!$J$4:$J$100,0)),"-")</f>
        <v>27</v>
      </c>
      <c r="C8" s="365" t="str">
        <f>IFERROR(INDEX(Controls!$F$4:$F203,MATCH('Model 15'!$E8,Controls!$G$4:$G$200,0)),"-")</f>
        <v>No Ad &amp; Tf</v>
      </c>
      <c r="D8" s="16" t="str">
        <f>IFERROR(INDEX(Controls!$H$4:$H$200,MATCH('Model 15'!$E8,Controls!$G$4:$G$200,0)),"-")</f>
        <v>T10</v>
      </c>
      <c r="E8" s="11" t="s">
        <v>42</v>
      </c>
      <c r="F8" s="12"/>
      <c r="G8" s="13">
        <v>19.497518260560124</v>
      </c>
      <c r="H8" s="13">
        <v>12.22843839685086</v>
      </c>
      <c r="I8" s="13">
        <v>1.5944405677818387</v>
      </c>
      <c r="J8" s="23">
        <v>0.1109069845461531</v>
      </c>
      <c r="K8" s="13">
        <v>161.87296975694656</v>
      </c>
      <c r="L8" s="25">
        <v>208</v>
      </c>
      <c r="M8" s="25">
        <v>410147.95300000015</v>
      </c>
      <c r="N8" s="25">
        <v>208</v>
      </c>
      <c r="O8" s="25">
        <v>229076.11100000038</v>
      </c>
      <c r="P8" s="14">
        <v>9.8878557567651792E-3</v>
      </c>
      <c r="Q8" s="15">
        <v>1.7703652207525466E-2</v>
      </c>
      <c r="R8" s="414">
        <f t="shared" si="0"/>
        <v>4055.4837981965056</v>
      </c>
      <c r="S8" s="27">
        <f>IFERROR($Q8*$O8*Controls!$C$5,"-")</f>
        <v>2522510.9224782265</v>
      </c>
      <c r="T8" s="27" t="str">
        <f>IFERROR(INDEX('Vendor Level Info'!$I$4:$I$50,MATCH(SUBSTITUTE(SUBSTITUTE('Model 15'!$D8,"_pre",""),"_post",""),'Vendor Level Info'!$F$4:$F$50,0)),"-")</f>
        <v>-</v>
      </c>
      <c r="U8" s="375">
        <f t="shared" si="1"/>
        <v>0</v>
      </c>
      <c r="V8" s="27">
        <f>IFERROR($Q8*$O8*Controls!$C$4,"-")</f>
        <v>2141295.445447755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15'!$D8,'Vendor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15'!$D9,Controls!$J$4:$J$100,0)),"-")</f>
        <v>28</v>
      </c>
      <c r="C9" s="365" t="str">
        <f>IFERROR(INDEX(Controls!$F$4:$F204,MATCH('Model 15'!$E9,Controls!$G$4:$G$200,0)),"-")</f>
        <v>No Ad &amp; Tf</v>
      </c>
      <c r="D9" s="16" t="str">
        <f>IFERROR(INDEX(Controls!$H$4:$H$200,MATCH('Model 15'!$E9,Controls!$G$4:$G$200,0)),"-")</f>
        <v>T11</v>
      </c>
      <c r="E9" s="11" t="s">
        <v>43</v>
      </c>
      <c r="F9" s="12"/>
      <c r="G9" s="13">
        <v>32.166227032077572</v>
      </c>
      <c r="H9" s="13">
        <v>11.543172359333882</v>
      </c>
      <c r="I9" s="13">
        <v>2.7866019869371317</v>
      </c>
      <c r="J9" s="23">
        <v>5.3485066924845066E-3</v>
      </c>
      <c r="K9" s="13">
        <v>144.23899750808394</v>
      </c>
      <c r="L9" s="25">
        <v>208</v>
      </c>
      <c r="M9" s="25">
        <v>410147.95300000015</v>
      </c>
      <c r="N9" s="25">
        <v>208</v>
      </c>
      <c r="O9" s="25">
        <v>229076.11100000038</v>
      </c>
      <c r="P9" s="14">
        <v>1.6312589575869792E-2</v>
      </c>
      <c r="Q9" s="15">
        <v>2.920677845221549E-2</v>
      </c>
      <c r="R9" s="414">
        <f t="shared" si="0"/>
        <v>6690.5752226721352</v>
      </c>
      <c r="S9" s="27">
        <f>IFERROR($Q9*$O9*Controls!$C$5,"-")</f>
        <v>4161537.7885020683</v>
      </c>
      <c r="T9" s="27" t="str">
        <f>IFERROR(INDEX('Vendor Level Info'!$I$4:$I$50,MATCH(SUBSTITUTE(SUBSTITUTE('Model 15'!$D9,"_pre",""),"_post",""),'Vendor Level Info'!$F$4:$F$50,0)),"-")</f>
        <v>-</v>
      </c>
      <c r="U9" s="375">
        <f t="shared" si="1"/>
        <v>0</v>
      </c>
      <c r="V9" s="27">
        <f>IFERROR($Q9*$O9*Controls!$C$4,"-")</f>
        <v>3532623.7175708874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15'!$D9,'Vendor Level Info'!$M$4:$M$300,0)),"-")</f>
        <v>-</v>
      </c>
    </row>
    <row r="10" spans="2:29" x14ac:dyDescent="0.35">
      <c r="B10" s="341">
        <f>IFERROR(INDEX(Controls!$L$4:$L$100,MATCH('Model 15'!$D10,Controls!$J$4:$J$100,0)),"-")</f>
        <v>29</v>
      </c>
      <c r="C10" s="365" t="str">
        <f>IFERROR(INDEX(Controls!$F$4:$F205,MATCH('Model 15'!$E10,Controls!$G$4:$G$200,0)),"-")</f>
        <v>No Ad &amp; Tf</v>
      </c>
      <c r="D10" s="16" t="str">
        <f>IFERROR(INDEX(Controls!$H$4:$H$200,MATCH('Model 15'!$E10,Controls!$G$4:$G$200,0)),"-")</f>
        <v>T12</v>
      </c>
      <c r="E10" s="11" t="s">
        <v>44</v>
      </c>
      <c r="F10" s="12"/>
      <c r="G10" s="13">
        <v>20.264637256829804</v>
      </c>
      <c r="H10" s="13">
        <v>10.749703103937325</v>
      </c>
      <c r="I10" s="13">
        <v>1.885134599615818</v>
      </c>
      <c r="J10" s="23">
        <v>5.9475461443939233E-2</v>
      </c>
      <c r="K10" s="13">
        <v>125.09077224202508</v>
      </c>
      <c r="L10" s="25">
        <v>208</v>
      </c>
      <c r="M10" s="25">
        <v>410147.95300000015</v>
      </c>
      <c r="N10" s="25">
        <v>208</v>
      </c>
      <c r="O10" s="25">
        <v>229076.11100000038</v>
      </c>
      <c r="P10" s="14">
        <v>1.0276887934195292E-2</v>
      </c>
      <c r="Q10" s="15">
        <v>1.8400192543082734E-2</v>
      </c>
      <c r="R10" s="414">
        <f t="shared" si="0"/>
        <v>4215.0445494205997</v>
      </c>
      <c r="S10" s="27">
        <f>IFERROR($Q10*$O10*Controls!$C$5,"-")</f>
        <v>2621757.7097396129</v>
      </c>
      <c r="T10" s="27" t="str">
        <f>IFERROR(INDEX('Vendor Level Info'!$I$4:$I$50,MATCH(SUBSTITUTE(SUBSTITUTE('Model 15'!$D10,"_pre",""),"_post",""),'Vendor Level Info'!$F$4:$F$50,0)),"-")</f>
        <v>-</v>
      </c>
      <c r="U10" s="375">
        <f t="shared" si="1"/>
        <v>0</v>
      </c>
      <c r="V10" s="27">
        <f>IFERROR($Q10*$O10*Controls!$C$4,"-")</f>
        <v>2225543.5220940765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15'!$D10,'Vendor Level Info'!$M$4:$M$300,0)),"-")</f>
        <v>-</v>
      </c>
    </row>
    <row r="11" spans="2:29" x14ac:dyDescent="0.35">
      <c r="B11" s="341">
        <f>IFERROR(INDEX(Controls!$L$4:$L$100,MATCH('Model 15'!$D11,Controls!$J$4:$J$100,0)),"-")</f>
        <v>30</v>
      </c>
      <c r="C11" s="365" t="str">
        <f>IFERROR(INDEX(Controls!$F$4:$F206,MATCH('Model 15'!$E11,Controls!$G$4:$G$200,0)),"-")</f>
        <v>No Ad &amp; Tf</v>
      </c>
      <c r="D11" s="16" t="str">
        <f>IFERROR(INDEX(Controls!$H$4:$H$200,MATCH('Model 15'!$E11,Controls!$G$4:$G$200,0)),"-")</f>
        <v>T13</v>
      </c>
      <c r="E11" s="11" t="s">
        <v>45</v>
      </c>
      <c r="F11" s="12"/>
      <c r="G11" s="13">
        <v>14.086718901942588</v>
      </c>
      <c r="H11" s="13">
        <v>9.9042295030936511</v>
      </c>
      <c r="I11" s="13">
        <v>1.4222932634530034</v>
      </c>
      <c r="J11" s="23">
        <v>0.15500981693916294</v>
      </c>
      <c r="K11" s="13">
        <v>106.18758040970044</v>
      </c>
      <c r="L11" s="25">
        <v>208</v>
      </c>
      <c r="M11" s="25">
        <v>410147.95300000015</v>
      </c>
      <c r="N11" s="25">
        <v>208</v>
      </c>
      <c r="O11" s="25">
        <v>229076.11100000038</v>
      </c>
      <c r="P11" s="14">
        <v>7.1438550654038179E-3</v>
      </c>
      <c r="Q11" s="15">
        <v>1.2790672579577942E-2</v>
      </c>
      <c r="R11" s="414">
        <f t="shared" si="0"/>
        <v>2930.0375316040581</v>
      </c>
      <c r="S11" s="27">
        <f>IFERROR($Q11*$O11*Controls!$C$5,"-")</f>
        <v>1822483.3446577243</v>
      </c>
      <c r="T11" s="27" t="str">
        <f>IFERROR(INDEX('Vendor Level Info'!$I$4:$I$50,MATCH(SUBSTITUTE(SUBSTITUTE('Model 15'!$D11,"_pre",""),"_post",""),'Vendor Level Info'!$F$4:$F$50,0)),"-")</f>
        <v>-</v>
      </c>
      <c r="U11" s="375">
        <f t="shared" si="1"/>
        <v>0</v>
      </c>
      <c r="V11" s="27">
        <f>IFERROR($Q11*$O11*Controls!$C$4,"-")</f>
        <v>1547059.8166869427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15'!$D11,'Vendor Level Info'!$M$4:$M$300,0)),"-")</f>
        <v>-</v>
      </c>
    </row>
    <row r="12" spans="2:29" x14ac:dyDescent="0.35">
      <c r="B12" s="341">
        <f>IFERROR(INDEX(Controls!$L$4:$L$100,MATCH('Model 15'!$D12,Controls!$J$4:$J$100,0)),"-")</f>
        <v>31</v>
      </c>
      <c r="C12" s="365" t="str">
        <f>IFERROR(INDEX(Controls!$F$4:$F207,MATCH('Model 15'!$E12,Controls!$G$4:$G$200,0)),"-")</f>
        <v>No Ad &amp; Tf</v>
      </c>
      <c r="D12" s="16" t="str">
        <f>IFERROR(INDEX(Controls!$H$4:$H$200,MATCH('Model 15'!$E12,Controls!$G$4:$G$200,0)),"-")</f>
        <v>T14</v>
      </c>
      <c r="E12" s="11" t="s">
        <v>46</v>
      </c>
      <c r="F12" s="12"/>
      <c r="G12" s="13">
        <v>23.002694445000365</v>
      </c>
      <c r="H12" s="13">
        <v>8.9790495321906789</v>
      </c>
      <c r="I12" s="13">
        <v>2.5618184154718926</v>
      </c>
      <c r="J12" s="23">
        <v>1.0444571907086095E-2</v>
      </c>
      <c r="K12" s="13">
        <v>87.275645378652911</v>
      </c>
      <c r="L12" s="25">
        <v>208</v>
      </c>
      <c r="M12" s="25">
        <v>410147.95300000015</v>
      </c>
      <c r="N12" s="25">
        <v>0</v>
      </c>
      <c r="O12" s="25">
        <v>229076.11100000038</v>
      </c>
      <c r="P12" s="14">
        <v>1.1665450015204816E-2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15'!$D12,"_pre",""),"_post",""),'Vendor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15'!$D12,'Vendor Level Info'!$M$4:$M$300,0)),"-")</f>
        <v>-</v>
      </c>
    </row>
    <row r="13" spans="2:29" x14ac:dyDescent="0.35">
      <c r="B13" s="341">
        <f>IFERROR(INDEX(Controls!$L$4:$L$100,MATCH('Model 15'!$D13,Controls!$J$4:$J$100,0)),"-")</f>
        <v>32</v>
      </c>
      <c r="C13" s="365" t="str">
        <f>IFERROR(INDEX(Controls!$F$4:$F208,MATCH('Model 15'!$E13,Controls!$G$4:$G$200,0)),"-")</f>
        <v>No Ad &amp; Tf</v>
      </c>
      <c r="D13" s="16" t="str">
        <f>IFERROR(INDEX(Controls!$H$4:$H$200,MATCH('Model 15'!$E13,Controls!$G$4:$G$200,0)),"-")</f>
        <v>T15</v>
      </c>
      <c r="E13" s="11" t="s">
        <v>47</v>
      </c>
      <c r="F13" s="12"/>
      <c r="G13" s="13">
        <v>14.020219829698954</v>
      </c>
      <c r="H13" s="13">
        <v>8.0065379520925131</v>
      </c>
      <c r="I13" s="13">
        <v>1.7510964056611711</v>
      </c>
      <c r="J13" s="23">
        <v>7.9996819834314836E-2</v>
      </c>
      <c r="K13" s="13">
        <v>69.393991340039733</v>
      </c>
      <c r="L13" s="25">
        <v>208</v>
      </c>
      <c r="M13" s="25">
        <v>410147.95300000015</v>
      </c>
      <c r="N13" s="25">
        <v>0</v>
      </c>
      <c r="O13" s="25">
        <v>229076.11100000038</v>
      </c>
      <c r="P13" s="14">
        <v>7.1101311203603194E-3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15'!$D13,"_pre",""),"_post",""),'Vendor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15'!$D13,'Vendor Level Info'!$M$4:$M$300,0)),"-")</f>
        <v>-</v>
      </c>
    </row>
    <row r="14" spans="2:29" x14ac:dyDescent="0.35">
      <c r="B14" s="341">
        <f>IFERROR(INDEX(Controls!$L$4:$L$100,MATCH('Model 15'!$D14,Controls!$J$4:$J$100,0)),"-")</f>
        <v>33</v>
      </c>
      <c r="C14" s="365" t="str">
        <f>IFERROR(INDEX(Controls!$F$4:$F209,MATCH('Model 15'!$E14,Controls!$G$4:$G$200,0)),"-")</f>
        <v>No Ad &amp; Tf</v>
      </c>
      <c r="D14" s="16" t="str">
        <f>IFERROR(INDEX(Controls!$H$4:$H$200,MATCH('Model 15'!$E14,Controls!$G$4:$G$200,0)),"-")</f>
        <v>T16</v>
      </c>
      <c r="E14" s="11" t="s">
        <v>48</v>
      </c>
      <c r="F14" s="12"/>
      <c r="G14" s="13">
        <v>16.282371369422954</v>
      </c>
      <c r="H14" s="13">
        <v>6.9692682105001493</v>
      </c>
      <c r="I14" s="13">
        <v>2.3363100511602277</v>
      </c>
      <c r="J14" s="23">
        <v>1.9518366349693513E-2</v>
      </c>
      <c r="K14" s="13">
        <v>52.57831832765055</v>
      </c>
      <c r="L14" s="25">
        <v>208</v>
      </c>
      <c r="M14" s="25">
        <v>410147.95300000015</v>
      </c>
      <c r="N14" s="25">
        <v>0</v>
      </c>
      <c r="O14" s="25">
        <v>229076.11100000038</v>
      </c>
      <c r="P14" s="14">
        <v>8.2573452337575681E-3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15'!$D14,"_pre",""),"_post",""),'Vendor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15'!$D14,'Vendor Level Info'!$M$4:$M$300,0)),"-")</f>
        <v>-</v>
      </c>
    </row>
    <row r="15" spans="2:29" x14ac:dyDescent="0.35">
      <c r="B15" s="341">
        <f>IFERROR(INDEX(Controls!$L$4:$L$100,MATCH('Model 15'!$D15,Controls!$J$4:$J$100,0)),"-")</f>
        <v>34</v>
      </c>
      <c r="C15" s="365" t="str">
        <f>IFERROR(INDEX(Controls!$F$4:$F210,MATCH('Model 15'!$E15,Controls!$G$4:$G$200,0)),"-")</f>
        <v>No Ad &amp; Tf</v>
      </c>
      <c r="D15" s="16" t="str">
        <f>IFERROR(INDEX(Controls!$H$4:$H$200,MATCH('Model 15'!$E15,Controls!$G$4:$G$200,0)),"-")</f>
        <v>T17</v>
      </c>
      <c r="E15" s="11" t="s">
        <v>49</v>
      </c>
      <c r="F15" s="12"/>
      <c r="G15" s="13">
        <v>13.256567190608926</v>
      </c>
      <c r="H15" s="13">
        <v>5.8656825147801372</v>
      </c>
      <c r="I15" s="13">
        <v>2.2600212604765946</v>
      </c>
      <c r="J15" s="23">
        <v>2.3867107249893299E-2</v>
      </c>
      <c r="K15" s="13">
        <v>37.245125308988072</v>
      </c>
      <c r="L15" s="25">
        <v>208</v>
      </c>
      <c r="M15" s="25">
        <v>410147.95300000015</v>
      </c>
      <c r="N15" s="25">
        <v>0</v>
      </c>
      <c r="O15" s="25">
        <v>229076.11100000038</v>
      </c>
      <c r="P15" s="14">
        <v>6.7228568507488214E-3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15'!$D15,"_pre",""),"_post",""),'Vendor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15'!$D15,'Vendor Level Info'!$M$4:$M$300,0)),"-")</f>
        <v>-</v>
      </c>
    </row>
    <row r="16" spans="2:29" x14ac:dyDescent="0.35">
      <c r="B16" s="341">
        <f>IFERROR(INDEX(Controls!$L$4:$L$100,MATCH('Model 15'!$D16,Controls!$J$4:$J$100,0)),"-")</f>
        <v>35</v>
      </c>
      <c r="C16" s="365" t="str">
        <f>IFERROR(INDEX(Controls!$F$4:$F211,MATCH('Model 15'!$E16,Controls!$G$4:$G$200,0)),"-")</f>
        <v>No Ad &amp; Tf</v>
      </c>
      <c r="D16" s="16" t="str">
        <f>IFERROR(INDEX(Controls!$H$4:$H$200,MATCH('Model 15'!$E16,Controls!$G$4:$G$200,0)),"-")</f>
        <v>T18</v>
      </c>
      <c r="E16" s="11" t="s">
        <v>50</v>
      </c>
      <c r="F16" s="12"/>
      <c r="G16" s="13">
        <v>11.801122706765083</v>
      </c>
      <c r="H16" s="13">
        <v>4.7421963159087861</v>
      </c>
      <c r="I16" s="13">
        <v>2.4885352525738988</v>
      </c>
      <c r="J16" s="23">
        <v>1.2862618982901402E-2</v>
      </c>
      <c r="K16" s="13">
        <v>24.343969315614398</v>
      </c>
      <c r="L16" s="25">
        <v>208</v>
      </c>
      <c r="M16" s="25">
        <v>410147.95300000015</v>
      </c>
      <c r="N16" s="25">
        <v>0</v>
      </c>
      <c r="O16" s="25">
        <v>229076.11100000038</v>
      </c>
      <c r="P16" s="14">
        <v>5.9847513685071015E-3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15'!$D16,"_pre",""),"_post",""),'Vendor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15'!$D16,'Vendor Level Info'!$M$4:$M$300,0)),"-")</f>
        <v>-</v>
      </c>
    </row>
    <row r="17" spans="2:25" x14ac:dyDescent="0.35">
      <c r="B17" s="341">
        <f>IFERROR(INDEX(Controls!$L$4:$L$100,MATCH('Model 15'!$D17,Controls!$J$4:$J$100,0)),"-")</f>
        <v>36</v>
      </c>
      <c r="C17" s="365" t="str">
        <f>IFERROR(INDEX(Controls!$F$4:$F212,MATCH('Model 15'!$E17,Controls!$G$4:$G$200,0)),"-")</f>
        <v>No Ad &amp; Tf</v>
      </c>
      <c r="D17" s="16" t="str">
        <f>IFERROR(INDEX(Controls!$H$4:$H$200,MATCH('Model 15'!$E17,Controls!$G$4:$G$200,0)),"-")</f>
        <v>T19</v>
      </c>
      <c r="E17" s="11" t="s">
        <v>51</v>
      </c>
      <c r="F17" s="12"/>
      <c r="G17" s="13">
        <v>9.4279418477072809</v>
      </c>
      <c r="H17" s="13">
        <v>3.566297501751579</v>
      </c>
      <c r="I17" s="13">
        <v>2.6436218075123481</v>
      </c>
      <c r="J17" s="23">
        <v>8.2306177742544184E-3</v>
      </c>
      <c r="K17" s="13">
        <v>13.767892711954966</v>
      </c>
      <c r="L17" s="25">
        <v>208</v>
      </c>
      <c r="M17" s="25">
        <v>410147.95300000015</v>
      </c>
      <c r="N17" s="25">
        <v>0</v>
      </c>
      <c r="O17" s="25">
        <v>229076.11100000038</v>
      </c>
      <c r="P17" s="14">
        <v>4.7812305046981756E-3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15'!$D17,"_pre",""),"_post",""),'Vendor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15'!$D17,'Vendor Level Info'!$M$4:$M$300,0)),"-")</f>
        <v>-</v>
      </c>
    </row>
    <row r="18" spans="2:25" x14ac:dyDescent="0.35">
      <c r="B18" s="341">
        <f>IFERROR(INDEX(Controls!$L$4:$L$100,MATCH('Model 15'!$D18,Controls!$J$4:$J$100,0)),"-")</f>
        <v>19</v>
      </c>
      <c r="C18" s="365" t="str">
        <f>IFERROR(INDEX(Controls!$F$4:$F213,MATCH('Model 15'!$E18,Controls!$G$4:$G$200,0)),"-")</f>
        <v>No Ad &amp; Tf</v>
      </c>
      <c r="D18" s="16" t="str">
        <f>IFERROR(INDEX(Controls!$H$4:$H$200,MATCH('Model 15'!$E18,Controls!$G$4:$G$200,0)),"-")</f>
        <v>T2</v>
      </c>
      <c r="E18" s="11" t="s">
        <v>34</v>
      </c>
      <c r="F18" s="12"/>
      <c r="G18" s="13">
        <v>31.208280049132227</v>
      </c>
      <c r="H18" s="13">
        <v>15.435169045764736</v>
      </c>
      <c r="I18" s="13">
        <v>2.0218942828938751</v>
      </c>
      <c r="J18" s="23">
        <v>4.3245804854970808E-2</v>
      </c>
      <c r="K18" s="13">
        <v>257.90224036258491</v>
      </c>
      <c r="L18" s="25">
        <v>208</v>
      </c>
      <c r="M18" s="25">
        <v>410147.95300000015</v>
      </c>
      <c r="N18" s="25">
        <v>208</v>
      </c>
      <c r="O18" s="25">
        <v>229076.11100000038</v>
      </c>
      <c r="P18" s="14">
        <v>1.582678202521591E-2</v>
      </c>
      <c r="Q18" s="15">
        <v>2.8336967228413844E-2</v>
      </c>
      <c r="R18" s="414">
        <f t="shared" si="0"/>
        <v>6491.3222502195031</v>
      </c>
      <c r="S18" s="27">
        <f>IFERROR($Q18*$O18*Controls!$C$5,"-")</f>
        <v>4037602.4396365308</v>
      </c>
      <c r="T18" s="27" t="str">
        <f>IFERROR(INDEX('Vendor Level Info'!$I$4:$I$50,MATCH(SUBSTITUTE(SUBSTITUTE('Model 15'!$D18,"_pre",""),"_post",""),'Vendor Level Info'!$F$4:$F$50,0)),"-")</f>
        <v>-</v>
      </c>
      <c r="U18" s="375">
        <f t="shared" si="1"/>
        <v>0</v>
      </c>
      <c r="V18" s="27">
        <f>IFERROR($Q18*$O18*Controls!$C$4,"-")</f>
        <v>3427418.1481158976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15'!$D18,'Vendor Level Info'!$M$4:$M$300,0)),"-")</f>
        <v>-</v>
      </c>
    </row>
    <row r="19" spans="2:25" x14ac:dyDescent="0.35">
      <c r="B19" s="341">
        <f>IFERROR(INDEX(Controls!$L$4:$L$100,MATCH('Model 15'!$D19,Controls!$J$4:$J$100,0)),"-")</f>
        <v>37</v>
      </c>
      <c r="C19" s="365" t="str">
        <f>IFERROR(INDEX(Controls!$F$4:$F214,MATCH('Model 15'!$E19,Controls!$G$4:$G$200,0)),"-")</f>
        <v>No Ad &amp; Tf</v>
      </c>
      <c r="D19" s="16" t="str">
        <f>IFERROR(INDEX(Controls!$H$4:$H$200,MATCH('Model 15'!$E19,Controls!$G$4:$G$200,0)),"-")</f>
        <v>T20</v>
      </c>
      <c r="E19" s="11" t="s">
        <v>52</v>
      </c>
      <c r="F19" s="12"/>
      <c r="G19" s="13">
        <v>10.958910957945047</v>
      </c>
      <c r="H19" s="13">
        <v>2.3491392538759217</v>
      </c>
      <c r="I19" s="13">
        <v>4.6650750652025339</v>
      </c>
      <c r="J19" s="23">
        <v>3.1737325085962087E-6</v>
      </c>
      <c r="K19" s="13">
        <v>5.9737887166566992</v>
      </c>
      <c r="L19" s="25">
        <v>208</v>
      </c>
      <c r="M19" s="25">
        <v>410147.95300000015</v>
      </c>
      <c r="N19" s="25">
        <v>0</v>
      </c>
      <c r="O19" s="25">
        <v>229076.11100000038</v>
      </c>
      <c r="P19" s="14">
        <v>5.5576370979780769E-3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15'!$D19,"_pre",""),"_post",""),'Vendor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15'!$D19,'Vendor Level Info'!$M$4:$M$300,0)),"-")</f>
        <v>-</v>
      </c>
    </row>
    <row r="20" spans="2:25" x14ac:dyDescent="0.35">
      <c r="B20" s="341">
        <f>IFERROR(INDEX(Controls!$L$4:$L$100,MATCH('Model 15'!$D20,Controls!$J$4:$J$100,0)),"-")</f>
        <v>38</v>
      </c>
      <c r="C20" s="365" t="str">
        <f>IFERROR(INDEX(Controls!$F$4:$F215,MATCH('Model 15'!$E20,Controls!$G$4:$G$200,0)),"-")</f>
        <v>No Ad &amp; Tf</v>
      </c>
      <c r="D20" s="16" t="str">
        <f>IFERROR(INDEX(Controls!$H$4:$H$200,MATCH('Model 15'!$E20,Controls!$G$4:$G$200,0)),"-")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208</v>
      </c>
      <c r="M20" s="25">
        <v>410147.95300000015</v>
      </c>
      <c r="N20" s="25">
        <v>0</v>
      </c>
      <c r="O20" s="25">
        <v>229076.11100000038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15'!$D20,"_pre",""),"_post",""),'Vendor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15'!$D20,'Vendor Level Info'!$M$4:$M$300,0)),"-")</f>
        <v>-</v>
      </c>
    </row>
    <row r="21" spans="2:25" x14ac:dyDescent="0.35">
      <c r="B21" s="341">
        <f>IFERROR(INDEX(Controls!$L$4:$L$100,MATCH('Model 15'!$D21,Controls!$J$4:$J$100,0)),"-")</f>
        <v>20</v>
      </c>
      <c r="C21" s="365" t="str">
        <f>IFERROR(INDEX(Controls!$F$4:$F216,MATCH('Model 15'!$E21,Controls!$G$4:$G$200,0)),"-")</f>
        <v>No Ad &amp; Tf</v>
      </c>
      <c r="D21" s="16" t="str">
        <f>IFERROR(INDEX(Controls!$H$4:$H$200,MATCH('Model 15'!$E21,Controls!$G$4:$G$200,0)),"-")</f>
        <v>T3</v>
      </c>
      <c r="E21" s="11" t="s">
        <v>35</v>
      </c>
      <c r="F21" s="12"/>
      <c r="G21" s="13">
        <v>27.50954670956579</v>
      </c>
      <c r="H21" s="13">
        <v>15.27207973251967</v>
      </c>
      <c r="I21" s="13">
        <v>1.8012966924857141</v>
      </c>
      <c r="J21" s="23">
        <v>7.1722441420250291E-2</v>
      </c>
      <c r="K21" s="13">
        <v>252.48099896781173</v>
      </c>
      <c r="L21" s="25">
        <v>208</v>
      </c>
      <c r="M21" s="25">
        <v>410147.95300000015</v>
      </c>
      <c r="N21" s="25">
        <v>208</v>
      </c>
      <c r="O21" s="25">
        <v>229076.11100000038</v>
      </c>
      <c r="P21" s="14">
        <v>1.3951028339253182E-2</v>
      </c>
      <c r="Q21" s="15">
        <v>2.4978535258919576E-2</v>
      </c>
      <c r="R21" s="414">
        <f t="shared" si="0"/>
        <v>5721.9857155896843</v>
      </c>
      <c r="S21" s="27">
        <f>IFERROR($Q21*$O21*Controls!$C$5,"-")</f>
        <v>3559075.1150967837</v>
      </c>
      <c r="T21" s="27" t="str">
        <f>IFERROR(INDEX('Vendor Level Info'!$I$4:$I$50,MATCH(SUBSTITUTE(SUBSTITUTE('Model 15'!$D21,"_pre",""),"_post",""),'Vendor Level Info'!$F$4:$F$50,0)),"-")</f>
        <v>-</v>
      </c>
      <c r="U21" s="375">
        <f t="shared" si="1"/>
        <v>0</v>
      </c>
      <c r="V21" s="27">
        <f>IFERROR($Q21*$O21*Controls!$C$4,"-")</f>
        <v>3021208.4578313534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15'!$D21,'Vendor Level Info'!$M$4:$M$300,0)),"-")</f>
        <v>-</v>
      </c>
    </row>
    <row r="22" spans="2:25" x14ac:dyDescent="0.35">
      <c r="B22" s="341">
        <f>IFERROR(INDEX(Controls!$L$4:$L$100,MATCH('Model 15'!$D22,Controls!$J$4:$J$100,0)),"-")</f>
        <v>21</v>
      </c>
      <c r="C22" s="365" t="str">
        <f>IFERROR(INDEX(Controls!$F$4:$F217,MATCH('Model 15'!$E22,Controls!$G$4:$G$200,0)),"-")</f>
        <v>No Ad &amp; Tf</v>
      </c>
      <c r="D22" s="16" t="str">
        <f>IFERROR(INDEX(Controls!$H$4:$H$200,MATCH('Model 15'!$E22,Controls!$G$4:$G$200,0)),"-")</f>
        <v>T4</v>
      </c>
      <c r="E22" s="11" t="s">
        <v>36</v>
      </c>
      <c r="F22" s="12"/>
      <c r="G22" s="13">
        <v>27.895596262442517</v>
      </c>
      <c r="H22" s="13">
        <v>15.027786002566378</v>
      </c>
      <c r="I22" s="13">
        <v>1.8562678665825181</v>
      </c>
      <c r="J22" s="23">
        <v>6.3480115860394815E-2</v>
      </c>
      <c r="K22" s="13">
        <v>244.46817948335868</v>
      </c>
      <c r="L22" s="25">
        <v>208</v>
      </c>
      <c r="M22" s="25">
        <v>410147.95300000015</v>
      </c>
      <c r="N22" s="25">
        <v>208</v>
      </c>
      <c r="O22" s="25">
        <v>229076.11100000038</v>
      </c>
      <c r="P22" s="14">
        <v>1.4146807219559722E-2</v>
      </c>
      <c r="Q22" s="15">
        <v>2.5329066384351329E-2</v>
      </c>
      <c r="R22" s="414">
        <f t="shared" si="0"/>
        <v>5802.2840225880436</v>
      </c>
      <c r="S22" s="27">
        <f>IFERROR($Q22*$O22*Controls!$C$5,"-")</f>
        <v>3609020.6620497629</v>
      </c>
      <c r="T22" s="27" t="str">
        <f>IFERROR(INDEX('Vendor Level Info'!$I$4:$I$50,MATCH(SUBSTITUTE(SUBSTITUTE('Model 15'!$D22,"_pre",""),"_post",""),'Vendor Level Info'!$F$4:$F$50,0)),"-")</f>
        <v>-</v>
      </c>
      <c r="U22" s="375">
        <f t="shared" si="1"/>
        <v>0</v>
      </c>
      <c r="V22" s="27">
        <f>IFERROR($Q22*$O22*Controls!$C$4,"-")</f>
        <v>3063605.9639264871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15'!$D22,'Vendor Level Info'!$M$4:$M$300,0)),"-")</f>
        <v>-</v>
      </c>
    </row>
    <row r="23" spans="2:25" x14ac:dyDescent="0.35">
      <c r="B23" s="341">
        <f>IFERROR(INDEX(Controls!$L$4:$L$100,MATCH('Model 15'!$D23,Controls!$J$4:$J$100,0)),"-")</f>
        <v>22</v>
      </c>
      <c r="C23" s="365" t="str">
        <f>IFERROR(INDEX(Controls!$F$4:$F218,MATCH('Model 15'!$E23,Controls!$G$4:$G$200,0)),"-")</f>
        <v>No Ad &amp; Tf</v>
      </c>
      <c r="D23" s="16" t="str">
        <f>IFERROR(INDEX(Controls!$H$4:$H$200,MATCH('Model 15'!$E23,Controls!$G$4:$G$200,0)),"-")</f>
        <v>T5</v>
      </c>
      <c r="E23" s="11" t="s">
        <v>37</v>
      </c>
      <c r="F23" s="12"/>
      <c r="G23" s="13">
        <v>26.191271114467778</v>
      </c>
      <c r="H23" s="13">
        <v>14.733646357975671</v>
      </c>
      <c r="I23" s="13">
        <v>1.7776503167045152</v>
      </c>
      <c r="J23" s="23">
        <v>7.5528213263649668E-2</v>
      </c>
      <c r="K23" s="13">
        <v>234.99185928499577</v>
      </c>
      <c r="L23" s="25">
        <v>208</v>
      </c>
      <c r="M23" s="25">
        <v>410147.95300000015</v>
      </c>
      <c r="N23" s="25">
        <v>208</v>
      </c>
      <c r="O23" s="25">
        <v>229076.11100000038</v>
      </c>
      <c r="P23" s="14">
        <v>1.3282485873602045E-2</v>
      </c>
      <c r="Q23" s="15">
        <v>2.3781547399367577E-2</v>
      </c>
      <c r="R23" s="414">
        <f t="shared" si="0"/>
        <v>5447.7843918092976</v>
      </c>
      <c r="S23" s="27">
        <f>IFERROR($Q23*$O23*Controls!$C$5,"-")</f>
        <v>3388521.8917053831</v>
      </c>
      <c r="T23" s="27" t="str">
        <f>IFERROR(INDEX('Vendor Level Info'!$I$4:$I$50,MATCH(SUBSTITUTE(SUBSTITUTE('Model 15'!$D23,"_pre",""),"_post",""),'Vendor Level Info'!$F$4:$F$50,0)),"-")</f>
        <v>-</v>
      </c>
      <c r="U23" s="375">
        <f t="shared" si="1"/>
        <v>0</v>
      </c>
      <c r="V23" s="27">
        <f>IFERROR($Q23*$O23*Controls!$C$4,"-")</f>
        <v>2876430.1588753089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15'!$D23,'Vendor Level Info'!$M$4:$M$300,0)),"-")</f>
        <v>-</v>
      </c>
    </row>
    <row r="24" spans="2:25" x14ac:dyDescent="0.35">
      <c r="B24" s="341">
        <f>IFERROR(INDEX(Controls!$L$4:$L$100,MATCH('Model 15'!$D24,Controls!$J$4:$J$100,0)),"-")</f>
        <v>23</v>
      </c>
      <c r="C24" s="365" t="str">
        <f>IFERROR(INDEX(Controls!$F$4:$F219,MATCH('Model 15'!$E24,Controls!$G$4:$G$200,0)),"-")</f>
        <v>No Ad &amp; Tf</v>
      </c>
      <c r="D24" s="16" t="str">
        <f>IFERROR(INDEX(Controls!$H$4:$H$200,MATCH('Model 15'!$E24,Controls!$G$4:$G$200,0)),"-")</f>
        <v>T6</v>
      </c>
      <c r="E24" s="11" t="s">
        <v>38</v>
      </c>
      <c r="F24" s="12"/>
      <c r="G24" s="13">
        <v>35.590886296135288</v>
      </c>
      <c r="H24" s="13">
        <v>14.349759953566776</v>
      </c>
      <c r="I24" s="13">
        <v>2.4802426250544225</v>
      </c>
      <c r="J24" s="23">
        <v>1.3165279760741505E-2</v>
      </c>
      <c r="K24" s="13">
        <v>222.90592199265447</v>
      </c>
      <c r="L24" s="25">
        <v>208</v>
      </c>
      <c r="M24" s="25">
        <v>410147.95300000015</v>
      </c>
      <c r="N24" s="25">
        <v>208</v>
      </c>
      <c r="O24" s="25">
        <v>229076.11100000038</v>
      </c>
      <c r="P24" s="14">
        <v>1.8049350960910773E-2</v>
      </c>
      <c r="Q24" s="15">
        <v>3.2316352487737697E-2</v>
      </c>
      <c r="R24" s="414">
        <f t="shared" si="0"/>
        <v>7402.9043495961396</v>
      </c>
      <c r="S24" s="27">
        <f>IFERROR($Q24*$O24*Controls!$C$5,"-")</f>
        <v>4604606.5054487986</v>
      </c>
      <c r="T24" s="27" t="str">
        <f>IFERROR(INDEX('Vendor Level Info'!$I$4:$I$50,MATCH(SUBSTITUTE(SUBSTITUTE('Model 15'!$D24,"_pre",""),"_post",""),'Vendor Level Info'!$F$4:$F$50,0)),"-")</f>
        <v>-</v>
      </c>
      <c r="U24" s="375">
        <f t="shared" si="1"/>
        <v>0</v>
      </c>
      <c r="V24" s="27">
        <f>IFERROR($Q24*$O24*Controls!$C$4,"-")</f>
        <v>3908733.4965867619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15'!$D24,'Vendor Level Info'!$M$4:$M$300,0)),"-")</f>
        <v>-</v>
      </c>
    </row>
    <row r="25" spans="2:25" x14ac:dyDescent="0.35">
      <c r="B25" s="341">
        <f>IFERROR(INDEX(Controls!$L$4:$L$100,MATCH('Model 15'!$D25,Controls!$J$4:$J$100,0)),"-")</f>
        <v>24</v>
      </c>
      <c r="C25" s="365" t="str">
        <f>IFERROR(INDEX(Controls!$F$4:$F220,MATCH('Model 15'!$E25,Controls!$G$4:$G$200,0)),"-")</f>
        <v>No Ad &amp; Tf</v>
      </c>
      <c r="D25" s="16" t="str">
        <f>IFERROR(INDEX(Controls!$H$4:$H$200,MATCH('Model 15'!$E25,Controls!$G$4:$G$200,0)),"-")</f>
        <v>T7</v>
      </c>
      <c r="E25" s="11" t="s">
        <v>39</v>
      </c>
      <c r="F25" s="12"/>
      <c r="G25" s="13">
        <v>22.512148390895465</v>
      </c>
      <c r="H25" s="13">
        <v>13.944311501947233</v>
      </c>
      <c r="I25" s="13">
        <v>1.6144324076345964</v>
      </c>
      <c r="J25" s="23">
        <v>0.1065031436923516</v>
      </c>
      <c r="K25" s="13">
        <v>210.4875854127327</v>
      </c>
      <c r="L25" s="25">
        <v>208</v>
      </c>
      <c r="M25" s="25">
        <v>410147.95300000015</v>
      </c>
      <c r="N25" s="25">
        <v>208</v>
      </c>
      <c r="O25" s="25">
        <v>229076.11100000038</v>
      </c>
      <c r="P25" s="14">
        <v>1.1416677399109816E-2</v>
      </c>
      <c r="Q25" s="15">
        <v>2.0440921774275488E-2</v>
      </c>
      <c r="R25" s="414">
        <f t="shared" si="0"/>
        <v>4682.5268653062567</v>
      </c>
      <c r="S25" s="27">
        <f>IFERROR($Q25*$O25*Controls!$C$5,"-")</f>
        <v>2912531.7102204915</v>
      </c>
      <c r="T25" s="27" t="str">
        <f>IFERROR(INDEX('Vendor Level Info'!$I$4:$I$50,MATCH(SUBSTITUTE(SUBSTITUTE('Model 15'!$D25,"_pre",""),"_post",""),'Vendor Level Info'!$F$4:$F$50,0)),"-")</f>
        <v>-</v>
      </c>
      <c r="U25" s="375">
        <f t="shared" si="1"/>
        <v>0</v>
      </c>
      <c r="V25" s="27">
        <f>IFERROR($Q25*$O25*Controls!$C$4,"-")</f>
        <v>2472374.1848817035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15'!$D25,'Vendor Level Info'!$M$4:$M$300,0)),"-")</f>
        <v>-</v>
      </c>
    </row>
    <row r="26" spans="2:25" x14ac:dyDescent="0.35">
      <c r="B26" s="341">
        <f>IFERROR(INDEX(Controls!$L$4:$L$100,MATCH('Model 15'!$D26,Controls!$J$4:$J$100,0)),"-")</f>
        <v>25</v>
      </c>
      <c r="C26" s="365" t="str">
        <f>IFERROR(INDEX(Controls!$F$4:$F221,MATCH('Model 15'!$E26,Controls!$G$4:$G$200,0)),"-")</f>
        <v>No Ad &amp; Tf</v>
      </c>
      <c r="D26" s="16" t="str">
        <f>IFERROR(INDEX(Controls!$H$4:$H$200,MATCH('Model 15'!$E26,Controls!$G$4:$G$200,0)),"-")</f>
        <v>T8</v>
      </c>
      <c r="E26" s="11" t="s">
        <v>40</v>
      </c>
      <c r="F26" s="12"/>
      <c r="G26" s="13">
        <v>26.890631615137977</v>
      </c>
      <c r="H26" s="13">
        <v>13.43996564876084</v>
      </c>
      <c r="I26" s="13">
        <v>2.0007961566194394</v>
      </c>
      <c r="J26" s="23">
        <v>4.5473783483049764E-2</v>
      </c>
      <c r="K26" s="13">
        <v>195.53686671277379</v>
      </c>
      <c r="L26" s="25">
        <v>208</v>
      </c>
      <c r="M26" s="25">
        <v>410147.95300000015</v>
      </c>
      <c r="N26" s="25">
        <v>208</v>
      </c>
      <c r="O26" s="25">
        <v>229076.11100000038</v>
      </c>
      <c r="P26" s="14">
        <v>1.3637155409498525E-2</v>
      </c>
      <c r="Q26" s="15">
        <v>2.441656334888927E-2</v>
      </c>
      <c r="R26" s="414">
        <f t="shared" si="0"/>
        <v>5593.2513759486992</v>
      </c>
      <c r="S26" s="27">
        <f>IFERROR($Q26*$O26*Controls!$C$5,"-")</f>
        <v>3479002.3558400911</v>
      </c>
      <c r="T26" s="27" t="str">
        <f>IFERROR(INDEX('Vendor Level Info'!$I$4:$I$50,MATCH(SUBSTITUTE(SUBSTITUTE('Model 15'!$D26,"_pre",""),"_post",""),'Vendor Level Info'!$F$4:$F$50,0)),"-")</f>
        <v>-</v>
      </c>
      <c r="U26" s="375">
        <f t="shared" si="1"/>
        <v>0</v>
      </c>
      <c r="V26" s="27">
        <f>IFERROR($Q26*$O26*Controls!$C$4,"-")</f>
        <v>2953236.726500913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15'!$D26,'Vendor Level Info'!$M$4:$M$300,0)),"-")</f>
        <v>-</v>
      </c>
    </row>
    <row r="27" spans="2:25" x14ac:dyDescent="0.35">
      <c r="B27" s="341">
        <f>IFERROR(INDEX(Controls!$L$4:$L$100,MATCH('Model 15'!$D27,Controls!$J$4:$J$100,0)),"-")</f>
        <v>26</v>
      </c>
      <c r="C27" s="365" t="str">
        <f>IFERROR(INDEX(Controls!$F$4:$F222,MATCH('Model 15'!$E27,Controls!$G$4:$G$200,0)),"-")</f>
        <v>No Ad &amp; Tf</v>
      </c>
      <c r="D27" s="16" t="str">
        <f>IFERROR(INDEX(Controls!$H$4:$H$200,MATCH('Model 15'!$E27,Controls!$G$4:$G$200,0)),"-")</f>
        <v>T9</v>
      </c>
      <c r="E27" s="11" t="s">
        <v>41</v>
      </c>
      <c r="F27" s="12"/>
      <c r="G27" s="13">
        <v>23.966476020284357</v>
      </c>
      <c r="H27" s="13">
        <v>12.882172292045512</v>
      </c>
      <c r="I27" s="13">
        <v>1.8604374694695851</v>
      </c>
      <c r="J27" s="23">
        <v>6.2888255762217335E-2</v>
      </c>
      <c r="K27" s="13">
        <v>179.64310005836273</v>
      </c>
      <c r="L27" s="25">
        <v>208</v>
      </c>
      <c r="M27" s="25">
        <v>410147.95300000015</v>
      </c>
      <c r="N27" s="25">
        <v>208</v>
      </c>
      <c r="O27" s="25">
        <v>229076.11100000038</v>
      </c>
      <c r="P27" s="14">
        <v>1.2154216486408123E-2</v>
      </c>
      <c r="Q27" s="15">
        <v>2.1761444222436348E-2</v>
      </c>
      <c r="R27" s="414">
        <f t="shared" si="0"/>
        <v>4985.0270122191459</v>
      </c>
      <c r="S27" s="27">
        <f>IFERROR($Q27*$O27*Controls!$C$5,"-")</f>
        <v>3100686.8016003086</v>
      </c>
      <c r="T27" s="27" t="str">
        <f>IFERROR(INDEX('Vendor Level Info'!$I$4:$I$50,MATCH(SUBSTITUTE(SUBSTITUTE('Model 15'!$D27,"_pre",""),"_post",""),'Vendor Level Info'!$F$4:$F$50,0)),"-")</f>
        <v>-</v>
      </c>
      <c r="U27" s="375">
        <f t="shared" si="1"/>
        <v>0</v>
      </c>
      <c r="V27" s="27">
        <f>IFERROR($Q27*$O27*Controls!$C$4,"-")</f>
        <v>2632094.2624517092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15'!$D27,'Vendor Level Info'!$M$4:$M$300,0)),"-")</f>
        <v>-</v>
      </c>
    </row>
    <row r="28" spans="2:25" x14ac:dyDescent="0.35">
      <c r="B28" s="341">
        <f>IFERROR(INDEX(Controls!$L$4:$L$100,MATCH('Model 15'!$D28,Controls!$J$4:$J$100,0)),"-")</f>
        <v>9</v>
      </c>
      <c r="C28" s="365" t="str">
        <f>IFERROR(INDEX(Controls!$F$4:$F223,MATCH('Model 15'!$E28,Controls!$G$4:$G$200,0)),"-")</f>
        <v>No Ad &amp; Tf</v>
      </c>
      <c r="D28" s="16" t="str">
        <f>IFERROR(INDEX(Controls!$H$4:$H$200,MATCH('Model 15'!$E28,Controls!$G$4:$G$200,0)),"-")</f>
        <v>cw_comm</v>
      </c>
      <c r="E28" s="11" t="s">
        <v>111</v>
      </c>
      <c r="F28" s="12">
        <v>1</v>
      </c>
      <c r="G28" s="13">
        <v>4.4137978200127007E-2</v>
      </c>
      <c r="H28" s="13">
        <v>5.2705298280846247E-3</v>
      </c>
      <c r="I28" s="13">
        <v>8.3744859890428298</v>
      </c>
      <c r="J28" s="23">
        <v>7.3068704949688506E-17</v>
      </c>
      <c r="K28" s="13">
        <v>2.8938578092774212</v>
      </c>
      <c r="L28" s="25">
        <v>133870</v>
      </c>
      <c r="M28" s="25">
        <v>410147.95300000015</v>
      </c>
      <c r="N28" s="25">
        <v>121700</v>
      </c>
      <c r="O28" s="25">
        <v>229076.11100000038</v>
      </c>
      <c r="P28" s="14">
        <v>1.4406389446617573E-2</v>
      </c>
      <c r="Q28" s="15">
        <v>2.3448939845829003E-2</v>
      </c>
      <c r="R28" s="414">
        <f t="shared" si="0"/>
        <v>5371.5919469554565</v>
      </c>
      <c r="S28" s="27">
        <f>IFERROR($Q28*$O28*Controls!$C$5,"-")</f>
        <v>3341130.191006294</v>
      </c>
      <c r="T28" s="27">
        <f>IFERROR(INDEX('Vendor Level Info'!$I$4:$I$50,MATCH(SUBSTITUTE(SUBSTITUTE('Model 15'!$D28,"_pre",""),"_post",""),'Vendor Level Info'!$F$4:$F$50,0)),"-")</f>
        <v>607005</v>
      </c>
      <c r="U28" s="375">
        <f t="shared" si="1"/>
        <v>5.504287758760297</v>
      </c>
      <c r="V28" s="27">
        <f>IFERROR($Q28*$O28*Controls!$C$4,"-")</f>
        <v>2836200.5479924809</v>
      </c>
      <c r="W28" s="27">
        <f>IFERROR($T28*(1-Controls!$C$6),0)</f>
        <v>467393.85000000003</v>
      </c>
      <c r="X28" s="77">
        <f t="shared" si="2"/>
        <v>6.0681169595887505</v>
      </c>
      <c r="Y28" s="77">
        <f>IFERROR(R28/INDEX('Vendor Level Info'!$N$4:$N$300,MATCH('Model 15'!$D28,'Vendor Level Info'!$M$4:$M$300,0)),"-")</f>
        <v>3.6046839937426307E-2</v>
      </c>
    </row>
    <row r="29" spans="2:25" x14ac:dyDescent="0.35">
      <c r="B29" s="341">
        <f>IFERROR(INDEX(Controls!$L$4:$L$100,MATCH('Model 15'!$D29,Controls!$J$4:$J$100,0)),"-")</f>
        <v>4.5</v>
      </c>
      <c r="C29" s="365" t="str">
        <f>IFERROR(INDEX(Controls!$F$4:$F224,MATCH('Model 15'!$E29,Controls!$G$4:$G$200,0)),"-")</f>
        <v>No Ad &amp; Tf</v>
      </c>
      <c r="D29" s="16" t="str">
        <f>IFERROR(INDEX(Controls!$H$4:$H$200,MATCH('Model 15'!$E29,Controls!$G$4:$G$200,0)),"-")</f>
        <v>hcc_disp_imp</v>
      </c>
      <c r="E29" s="11" t="s">
        <v>257</v>
      </c>
      <c r="F29" s="12">
        <v>1</v>
      </c>
      <c r="G29" s="13">
        <v>-1.1336667823082437E-4</v>
      </c>
      <c r="H29" s="13">
        <v>3.3079288896526086E-5</v>
      </c>
      <c r="I29" s="13">
        <v>-3.4271195667307675</v>
      </c>
      <c r="J29" s="23">
        <v>6.154375891193536E-4</v>
      </c>
      <c r="K29" s="13">
        <v>2.3790213698488745</v>
      </c>
      <c r="L29" s="25">
        <v>8582234</v>
      </c>
      <c r="M29" s="25">
        <v>410147.95300000015</v>
      </c>
      <c r="N29" s="25">
        <v>12</v>
      </c>
      <c r="O29" s="25">
        <v>229076.11100000038</v>
      </c>
      <c r="P29" s="14">
        <v>-2.3721668077656853E-3</v>
      </c>
      <c r="Q29" s="15">
        <v>-5.9386381793861082E-9</v>
      </c>
      <c r="R29" s="414">
        <f t="shared" si="0"/>
        <v>-1.3604001387698924E-3</v>
      </c>
      <c r="S29" s="27">
        <f>IFERROR($Q29*$O29*Controls!$C$5,"-")</f>
        <v>-0.84616888631487308</v>
      </c>
      <c r="T29" s="27">
        <f>IFERROR(INDEX('Vendor Level Info'!$I$4:$I$50,MATCH(SUBSTITUTE(SUBSTITUTE('Model 15'!$D29,"_pre",""),"_post",""),'Vendor Level Info'!$F$4:$F$50,0)),"-")</f>
        <v>0</v>
      </c>
      <c r="U29" s="375">
        <f t="shared" si="1"/>
        <v>0</v>
      </c>
      <c r="V29" s="27">
        <f>IFERROR($Q29*$O29*Controls!$C$4,"-")</f>
        <v>-0.71829127327050313</v>
      </c>
      <c r="W29" s="27">
        <f>IFERROR($T29*(1-Controls!$C$6),0)</f>
        <v>0</v>
      </c>
      <c r="X29" s="77" t="str">
        <f t="shared" si="2"/>
        <v>-</v>
      </c>
      <c r="Y29" s="77">
        <f>IFERROR(R29/INDEX('Vendor Level Info'!$N$4:$N$300,MATCH('Model 15'!$D29,'Vendor Level Info'!$M$4:$M$300,0)),"-")</f>
        <v>-1.1336667823082437E-4</v>
      </c>
    </row>
    <row r="30" spans="2:25" x14ac:dyDescent="0.35">
      <c r="B30" s="341">
        <f>IFERROR(INDEX(Controls!$L$4:$L$100,MATCH('Model 15'!$D30,Controls!$J$4:$J$100,0)),"-")</f>
        <v>5.5</v>
      </c>
      <c r="C30" s="365" t="str">
        <f>IFERROR(INDEX(Controls!$F$4:$F225,MATCH('Model 15'!$E30,Controls!$G$4:$G$200,0)),"-")</f>
        <v>No Ad &amp; Tf</v>
      </c>
      <c r="D30" s="16" t="str">
        <f>IFERROR(INDEX(Controls!$H$4:$H$200,MATCH('Model 15'!$E30,Controls!$G$4:$G$200,0)),"-")</f>
        <v>hcc_osrch_sessions</v>
      </c>
      <c r="E30" s="11" t="s">
        <v>179</v>
      </c>
      <c r="F30" s="12">
        <v>1</v>
      </c>
      <c r="G30" s="13">
        <v>6.1906907383847298E-2</v>
      </c>
      <c r="H30" s="13">
        <v>1.8098935685469757E-2</v>
      </c>
      <c r="I30" s="13">
        <v>3.4204722564734893</v>
      </c>
      <c r="J30" s="23">
        <v>6.3063636270986579E-4</v>
      </c>
      <c r="K30" s="13">
        <v>6.3349552534079718</v>
      </c>
      <c r="L30" s="25">
        <v>73555</v>
      </c>
      <c r="M30" s="25">
        <v>410147.95300000015</v>
      </c>
      <c r="N30" s="25">
        <v>38884</v>
      </c>
      <c r="O30" s="25">
        <v>229076.11100000038</v>
      </c>
      <c r="P30" s="14">
        <v>1.110224381058629E-2</v>
      </c>
      <c r="Q30" s="15">
        <v>1.0508246260185176E-2</v>
      </c>
      <c r="R30" s="414">
        <f t="shared" si="0"/>
        <v>2407.1881867135185</v>
      </c>
      <c r="S30" s="27">
        <f>IFERROR($Q30*$O30*Controls!$C$5,"-")</f>
        <v>1497271.0521358084</v>
      </c>
      <c r="T30" s="27" t="str">
        <f>IFERROR(INDEX('Vendor Level Info'!$I$4:$I$50,MATCH(SUBSTITUTE(SUBSTITUTE('Model 15'!$D30,"_pre",""),"_post",""),'Vendor Level Info'!$F$4:$F$50,0)),"-")</f>
        <v>-</v>
      </c>
      <c r="U30" s="375">
        <f t="shared" si="1"/>
        <v>0</v>
      </c>
      <c r="V30" s="27">
        <f>IFERROR($Q30*$O30*Controls!$C$4,"-")</f>
        <v>1270995.3625847378</v>
      </c>
      <c r="W30" s="27">
        <f>IFERROR($T30*(1-Controls!$C$6),0)</f>
        <v>0</v>
      </c>
      <c r="X30" s="77" t="str">
        <f t="shared" si="2"/>
        <v>-</v>
      </c>
      <c r="Y30" s="77">
        <f>IFERROR(R30/INDEX('Vendor Level Info'!$N$4:$N$300,MATCH('Model 15'!$D30,'Vendor Level Info'!$M$4:$M$300,0)),"-")</f>
        <v>4.5180806447446806E-2</v>
      </c>
    </row>
    <row r="31" spans="2:25" x14ac:dyDescent="0.35">
      <c r="B31" s="341">
        <f>IFERROR(INDEX(Controls!$L$4:$L$100,MATCH('Model 15'!$D31,Controls!$J$4:$J$100,0)),"-")</f>
        <v>3.5</v>
      </c>
      <c r="C31" s="365" t="str">
        <f>IFERROR(INDEX(Controls!$F$4:$F226,MATCH('Model 15'!$E31,Controls!$G$4:$G$200,0)),"-")</f>
        <v>No Ad &amp; Tf</v>
      </c>
      <c r="D31" s="16" t="str">
        <f>IFERROR(INDEX(Controls!$H$4:$H$200,MATCH('Model 15'!$E31,Controls!$G$4:$G$200,0)),"-")</f>
        <v>hcc_psrch_clk</v>
      </c>
      <c r="E31" s="452" t="s">
        <v>276</v>
      </c>
      <c r="F31" s="453">
        <v>1</v>
      </c>
      <c r="G31" s="454">
        <v>2.7890081293658945E-2</v>
      </c>
      <c r="H31" s="454">
        <v>6.1979953444445757E-3</v>
      </c>
      <c r="I31" s="454">
        <v>4.4998551537566982</v>
      </c>
      <c r="J31" s="455">
        <v>6.9699674880147604E-6</v>
      </c>
      <c r="K31" s="454">
        <v>10.445098703226471</v>
      </c>
      <c r="L31" s="456">
        <v>343710</v>
      </c>
      <c r="M31" s="456">
        <v>410147.95300000015</v>
      </c>
      <c r="N31" s="456">
        <v>213285</v>
      </c>
      <c r="O31" s="456">
        <v>229076.11100000038</v>
      </c>
      <c r="P31" s="457">
        <v>2.3372297170634698E-2</v>
      </c>
      <c r="Q31" s="459">
        <v>2.5967509063911244E-2</v>
      </c>
      <c r="R31" s="414">
        <f t="shared" si="0"/>
        <v>5948.5359887180484</v>
      </c>
      <c r="S31" s="27">
        <f>IFERROR($Q31*$O31*Controls!$C$5,"-")</f>
        <v>3699989.384982626</v>
      </c>
      <c r="T31" s="27">
        <f>IFERROR(INDEX('Vendor Level Info'!$I$4:$I$50,MATCH(SUBSTITUTE(SUBSTITUTE('Model 15'!$D31,"_pre",""),"_post",""),'Vendor Level Info'!$F$4:$F$50,0)),"-")</f>
        <v>655000</v>
      </c>
      <c r="U31" s="375">
        <f t="shared" si="1"/>
        <v>5.6488387556986659</v>
      </c>
      <c r="V31" s="27">
        <f>IFERROR($Q31*$O31*Controls!$C$4,"-")</f>
        <v>3140827.0020431294</v>
      </c>
      <c r="W31" s="27">
        <f>IFERROR($T31*(1-Controls!$C$6),0)</f>
        <v>504350</v>
      </c>
      <c r="X31" s="77">
        <f t="shared" si="2"/>
        <v>6.2274749718313265</v>
      </c>
      <c r="Y31" s="77">
        <f>IFERROR(R31/INDEX('Vendor Level Info'!$N$4:$N$300,MATCH('Model 15'!$D31,'Vendor Level Info'!$M$4:$M$300,0)),"-")</f>
        <v>2.4556373797548086E-2</v>
      </c>
    </row>
    <row r="32" spans="2:25" x14ac:dyDescent="0.35">
      <c r="B32" s="341">
        <f>IFERROR(INDEX(Controls!$L$4:$L$100,MATCH('Model 15'!$D32,Controls!$J$4:$J$100,0)),"-")</f>
        <v>2.5</v>
      </c>
      <c r="C32" s="365" t="str">
        <f>IFERROR(INDEX(Controls!$F$4:$F227,MATCH('Model 15'!$E32,Controls!$G$4:$G$200,0)),"-")</f>
        <v>No Ad &amp; Tf</v>
      </c>
      <c r="D32" s="16" t="str">
        <f>IFERROR(INDEX(Controls!$H$4:$H$200,MATCH('Model 15'!$E32,Controls!$G$4:$G$200,0)),"-")</f>
        <v>hcc_soc_imp</v>
      </c>
      <c r="E32" s="452" t="s">
        <v>265</v>
      </c>
      <c r="F32" s="453">
        <v>1</v>
      </c>
      <c r="G32" s="454">
        <v>-9.5668971138318192E-6</v>
      </c>
      <c r="H32" s="454">
        <v>7.184985313970235E-6</v>
      </c>
      <c r="I32" s="454">
        <v>-1.331512410363634</v>
      </c>
      <c r="J32" s="455">
        <v>0.18308729884180616</v>
      </c>
      <c r="K32" s="454">
        <v>4.4772928563063177</v>
      </c>
      <c r="L32" s="456">
        <v>225742903</v>
      </c>
      <c r="M32" s="456">
        <v>410147.95300000015</v>
      </c>
      <c r="N32" s="456">
        <v>92238433</v>
      </c>
      <c r="O32" s="456">
        <v>229076.11100000038</v>
      </c>
      <c r="P32" s="457">
        <v>-5.2655611502679268E-3</v>
      </c>
      <c r="Q32" s="459">
        <v>-3.852150250848584E-3</v>
      </c>
      <c r="R32" s="414">
        <f t="shared" si="0"/>
        <v>-882.4355984520696</v>
      </c>
      <c r="S32" s="27">
        <f>IFERROR($Q32*$O32*Controls!$C$5,"-")</f>
        <v>-548874.94223718729</v>
      </c>
      <c r="T32" s="27">
        <f>IFERROR(INDEX('Vendor Level Info'!$I$4:$I$50,MATCH(SUBSTITUTE(SUBSTITUTE('Model 15'!$D32,"_pre",""),"_post",""),'Vendor Level Info'!$F$4:$F$50,0)),"-")</f>
        <v>1080000</v>
      </c>
      <c r="U32" s="375">
        <f t="shared" si="1"/>
        <v>-0.50821753910850676</v>
      </c>
      <c r="V32" s="27">
        <f>IFERROR($Q32*$O32*Controls!$C$4,"-")</f>
        <v>-465925.99598269275</v>
      </c>
      <c r="W32" s="27">
        <f>IFERROR($T32*(1-Controls!$C$6),0)</f>
        <v>831600</v>
      </c>
      <c r="X32" s="77">
        <f t="shared" si="2"/>
        <v>-0.56027657044575851</v>
      </c>
      <c r="Y32" s="77">
        <f>IFERROR(R32/INDEX('Vendor Level Info'!$N$4:$N$300,MATCH('Model 15'!$D32,'Vendor Level Info'!$M$4:$M$300,0)),"-")</f>
        <v>-8.9706445917883935E-6</v>
      </c>
    </row>
    <row r="33" spans="2:25" x14ac:dyDescent="0.35">
      <c r="B33" s="341">
        <f>IFERROR(INDEX(Controls!$L$4:$L$100,MATCH('Model 15'!$D33,Controls!$J$4:$J$100,0)),"-")</f>
        <v>5.5</v>
      </c>
      <c r="C33" s="365" t="str">
        <f>IFERROR(INDEX(Controls!$F$4:$F228,MATCH('Model 15'!$E33,Controls!$G$4:$G$200,0)),"-")</f>
        <v>No Ad &amp; Tf</v>
      </c>
      <c r="D33" s="16" t="str">
        <f>IFERROR(INDEX(Controls!$H$4:$H$200,MATCH('Model 15'!$E33,Controls!$G$4:$G$200,0)),"-")</f>
        <v>hcp_disp_imp</v>
      </c>
      <c r="E33" s="11" t="s">
        <v>181</v>
      </c>
      <c r="F33" s="12">
        <v>1</v>
      </c>
      <c r="G33" s="13">
        <v>5.3596123701920214E-5</v>
      </c>
      <c r="H33" s="13">
        <v>3.6066169530925865E-4</v>
      </c>
      <c r="I33" s="13">
        <v>0.14860497912306112</v>
      </c>
      <c r="J33" s="23">
        <v>0.88187194230074395</v>
      </c>
      <c r="K33" s="13">
        <v>1.3556939334325755</v>
      </c>
      <c r="L33" s="25">
        <v>370665</v>
      </c>
      <c r="M33" s="25">
        <v>410147.95300000015</v>
      </c>
      <c r="N33" s="25">
        <v>357232</v>
      </c>
      <c r="O33" s="25">
        <v>229076.11100000038</v>
      </c>
      <c r="P33" s="14">
        <v>4.8436684973464324E-5</v>
      </c>
      <c r="Q33" s="15">
        <v>8.3580301667878092E-5</v>
      </c>
      <c r="R33" s="414">
        <f t="shared" si="0"/>
        <v>19.14625046228436</v>
      </c>
      <c r="S33" s="27">
        <f>IFERROR($Q33*$O33*Controls!$C$5,"-")</f>
        <v>11908.967787540872</v>
      </c>
      <c r="T33" s="27">
        <f>IFERROR(INDEX('Vendor Level Info'!$I$4:$I$50,MATCH(SUBSTITUTE(SUBSTITUTE('Model 15'!$D33,"_pre",""),"_post",""),'Vendor Level Info'!$F$4:$F$50,0)),"-")</f>
        <v>0</v>
      </c>
      <c r="U33" s="375">
        <f t="shared" si="1"/>
        <v>0</v>
      </c>
      <c r="V33" s="27">
        <f>IFERROR($Q33*$O33*Controls!$C$4,"-")</f>
        <v>10109.220244086142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15'!$D33,'Vendor Level Info'!$M$4:$M$300,0)),"-")</f>
        <v>4.2645592416027105E-5</v>
      </c>
    </row>
    <row r="34" spans="2:25" x14ac:dyDescent="0.35">
      <c r="B34" s="341">
        <f>IFERROR(INDEX(Controls!$L$4:$L$100,MATCH('Model 15'!$D34,Controls!$J$4:$J$100,0)),"-")</f>
        <v>15</v>
      </c>
      <c r="C34" s="365" t="str">
        <f>IFERROR(INDEX(Controls!$F$4:$F229,MATCH('Model 15'!$E34,Controls!$G$4:$G$200,0)),"-")</f>
        <v>No Ad &amp; Tf</v>
      </c>
      <c r="D34" s="16" t="str">
        <f>IFERROR(INDEX(Controls!$H$4:$H$200,MATCH('Model 15'!$E34,Controls!$G$4:$G$200,0)),"-")</f>
        <v>hcp_grail_nrx_lag</v>
      </c>
      <c r="E34" s="11" t="s">
        <v>18</v>
      </c>
      <c r="F34" s="12">
        <v>1</v>
      </c>
      <c r="G34" s="13">
        <v>0.92493049232975311</v>
      </c>
      <c r="H34" s="13">
        <v>5.4822231593612504E-3</v>
      </c>
      <c r="I34" s="13">
        <v>168.7144914468457</v>
      </c>
      <c r="J34" s="23">
        <v>0</v>
      </c>
      <c r="K34" s="13">
        <v>9.7233086430081563</v>
      </c>
      <c r="L34" s="25">
        <v>409392.9230000003</v>
      </c>
      <c r="M34" s="25">
        <v>410147.95300000015</v>
      </c>
      <c r="N34" s="25">
        <v>226546.62800000032</v>
      </c>
      <c r="O34" s="25">
        <v>229076.11100000038</v>
      </c>
      <c r="P34" s="14">
        <v>0.92322781341958038</v>
      </c>
      <c r="Q34" s="15">
        <v>0.91471731057842764</v>
      </c>
      <c r="R34" s="414">
        <f t="shared" si="0"/>
        <v>209539.88417168573</v>
      </c>
      <c r="S34" s="27">
        <f>IFERROR($Q34*$O34*Controls!$C$5,"-")</f>
        <v>130333807.95478852</v>
      </c>
      <c r="T34" s="27" t="str">
        <f>IFERROR(INDEX('Vendor Level Info'!$I$4:$I$50,MATCH(SUBSTITUTE(SUBSTITUTE('Model 15'!$D34,"_pre",""),"_post",""),'Vendor Level Info'!$F$4:$F$50,0)),"-")</f>
        <v>-</v>
      </c>
      <c r="U34" s="375">
        <f t="shared" si="1"/>
        <v>0</v>
      </c>
      <c r="V34" s="27">
        <f>IFERROR($Q34*$O34*Controls!$C$4,"-")</f>
        <v>110637058.84265007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15'!$D34,'Vendor Level Info'!$M$4:$M$300,0)),"-")</f>
        <v>-</v>
      </c>
    </row>
    <row r="35" spans="2:25" x14ac:dyDescent="0.35">
      <c r="B35" s="341">
        <f>IFERROR(INDEX(Controls!$L$4:$L$100,MATCH('Model 15'!$D35,Controls!$J$4:$J$100,0)),"-")</f>
        <v>13</v>
      </c>
      <c r="C35" s="365" t="str">
        <f>IFERROR(INDEX(Controls!$F$4:$F230,MATCH('Model 15'!$E35,Controls!$G$4:$G$200,0)),"-")</f>
        <v>No Ad &amp; Tf</v>
      </c>
      <c r="D35" s="16" t="str">
        <f>IFERROR(INDEX(Controls!$H$4:$H$200,MATCH('Model 15'!$E35,Controls!$G$4:$G$200,0)),"-")</f>
        <v>hcp_grail_sdot</v>
      </c>
      <c r="E35" s="11" t="s">
        <v>19</v>
      </c>
      <c r="F35" s="12">
        <v>1</v>
      </c>
      <c r="G35" s="13">
        <v>8.6029847220166005E-4</v>
      </c>
      <c r="H35" s="13">
        <v>4.3773431248214141E-4</v>
      </c>
      <c r="I35" s="13">
        <v>1.9653439259156964</v>
      </c>
      <c r="J35" s="23">
        <v>4.9435304055020585E-2</v>
      </c>
      <c r="K35" s="13">
        <v>3.8749451393504013</v>
      </c>
      <c r="L35" s="25">
        <v>2074305</v>
      </c>
      <c r="M35" s="25">
        <v>410147.95300000015</v>
      </c>
      <c r="N35" s="25">
        <v>1036758</v>
      </c>
      <c r="O35" s="25">
        <v>229076.11100000038</v>
      </c>
      <c r="P35" s="14">
        <v>4.3509211964304594E-3</v>
      </c>
      <c r="Q35" s="15">
        <v>3.893558868051707E-3</v>
      </c>
      <c r="R35" s="414">
        <f t="shared" si="0"/>
        <v>891.92132344284869</v>
      </c>
      <c r="S35" s="27">
        <f>IFERROR($Q35*$O35*Controls!$C$5,"-")</f>
        <v>554775.06318145187</v>
      </c>
      <c r="T35" s="27" t="str">
        <f>IFERROR(INDEX('Vendor Level Info'!$I$4:$I$50,MATCH(SUBSTITUTE(SUBSTITUTE('Model 15'!$D35,"_pre",""),"_post",""),'Vendor Level Info'!$F$4:$F$50,0)),"-")</f>
        <v>-</v>
      </c>
      <c r="U35" s="375">
        <f t="shared" si="1"/>
        <v>0</v>
      </c>
      <c r="V35" s="27">
        <f>IFERROR($Q35*$O35*Controls!$C$4,"-")</f>
        <v>470934.45877782413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15'!$D35,'Vendor Level Info'!$M$4:$M$300,0)),"-")</f>
        <v>7.8310015912984689E-4</v>
      </c>
    </row>
    <row r="36" spans="2:25" x14ac:dyDescent="0.35">
      <c r="B36" s="341">
        <f>IFERROR(INDEX(Controls!$L$4:$L$100,MATCH('Model 15'!$D36,Controls!$J$4:$J$100,0)),"-")</f>
        <v>14</v>
      </c>
      <c r="C36" s="365" t="str">
        <f>IFERROR(INDEX(Controls!$F$4:$F231,MATCH('Model 15'!$E36,Controls!$G$4:$G$200,0)),"-")</f>
        <v>No Ad &amp; Tf</v>
      </c>
      <c r="D36" s="16" t="str">
        <f>IFERROR(INDEX(Controls!$H$4:$H$200,MATCH('Model 15'!$E36,Controls!$G$4:$G$200,0)),"-")</f>
        <v>hcp_grail_vnrx</v>
      </c>
      <c r="E36" s="11" t="s">
        <v>20</v>
      </c>
      <c r="F36" s="12">
        <v>1</v>
      </c>
      <c r="G36" s="13">
        <v>0.11676961124834209</v>
      </c>
      <c r="H36" s="13">
        <v>6.7719431898098162E-2</v>
      </c>
      <c r="I36" s="13">
        <v>1.7243146904134241</v>
      </c>
      <c r="J36" s="23">
        <v>8.4719103049274103E-2</v>
      </c>
      <c r="K36" s="13">
        <v>1.5082616773516373</v>
      </c>
      <c r="L36" s="25">
        <v>9259.1719999999987</v>
      </c>
      <c r="M36" s="25">
        <v>410147.95300000015</v>
      </c>
      <c r="N36" s="25">
        <v>5038.5070000000051</v>
      </c>
      <c r="O36" s="25">
        <v>229076.11100000038</v>
      </c>
      <c r="P36" s="14">
        <v>2.6360973083328627E-3</v>
      </c>
      <c r="Q36" s="15">
        <v>2.5683363537721748E-3</v>
      </c>
      <c r="R36" s="414">
        <f t="shared" si="0"/>
        <v>588.34450366205101</v>
      </c>
      <c r="S36" s="27">
        <f>IFERROR($Q36*$O36*Controls!$C$5,"-")</f>
        <v>365950.28127779573</v>
      </c>
      <c r="T36" s="27" t="str">
        <f>IFERROR(INDEX('Vendor Level Info'!$I$4:$I$50,MATCH(SUBSTITUTE(SUBSTITUTE('Model 15'!$D36,"_pre",""),"_post",""),'Vendor Level Info'!$F$4:$F$50,0)),"-")</f>
        <v>-</v>
      </c>
      <c r="U36" s="375">
        <f t="shared" si="1"/>
        <v>0</v>
      </c>
      <c r="V36" s="27">
        <f>IFERROR($Q36*$O36*Controls!$C$4,"-")</f>
        <v>310645.89793356293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15'!$D36,'Vendor Level Info'!$M$4:$M$300,0)),"-")</f>
        <v>0.10685459587336918</v>
      </c>
    </row>
    <row r="37" spans="2:25" x14ac:dyDescent="0.35">
      <c r="B37" s="341">
        <f>IFERROR(INDEX(Controls!$L$4:$L$100,MATCH('Model 15'!$D37,Controls!$J$4:$J$100,0)),"-")</f>
        <v>5.5</v>
      </c>
      <c r="C37" s="365" t="str">
        <f>IFERROR(INDEX(Controls!$F$4:$F232,MATCH('Model 15'!$E37,Controls!$G$4:$G$200,0)),"-")</f>
        <v>No Ad &amp; Tf</v>
      </c>
      <c r="D37" s="16" t="str">
        <f>IFERROR(INDEX(Controls!$H$4:$H$200,MATCH('Model 15'!$E37,Controls!$G$4:$G$200,0)),"-")</f>
        <v>hcp_npp_eng</v>
      </c>
      <c r="E37" s="11" t="s">
        <v>323</v>
      </c>
      <c r="F37" s="12">
        <v>1</v>
      </c>
      <c r="G37" s="13">
        <v>-1.1565079596324681E-2</v>
      </c>
      <c r="H37" s="13">
        <v>3.8532305971456259E-3</v>
      </c>
      <c r="I37" s="13">
        <v>-3.0013982565413539</v>
      </c>
      <c r="J37" s="23">
        <v>2.7020465951122829E-3</v>
      </c>
      <c r="K37" s="13">
        <v>6.8245659990422016</v>
      </c>
      <c r="L37" s="25">
        <v>409415</v>
      </c>
      <c r="M37" s="25">
        <v>410147.95300000015</v>
      </c>
      <c r="N37" s="25">
        <v>238124</v>
      </c>
      <c r="O37" s="25">
        <v>229076.11100000038</v>
      </c>
      <c r="P37" s="14">
        <v>-1.1544412274390329E-2</v>
      </c>
      <c r="Q37" s="15">
        <v>-1.202186907125909E-2</v>
      </c>
      <c r="R37" s="414">
        <f t="shared" si="0"/>
        <v>-2753.9230137952186</v>
      </c>
      <c r="S37" s="27">
        <f>IFERROR($Q37*$O37*Controls!$C$5,"-")</f>
        <v>-1712940.1145806259</v>
      </c>
      <c r="T37" s="27" t="str">
        <f>IFERROR(INDEX('Vendor Level Info'!$I$4:$I$50,MATCH(SUBSTITUTE(SUBSTITUTE('Model 15'!$D37,"_pre",""),"_post",""),'Vendor Level Info'!$F$4:$F$50,0)),"-")</f>
        <v>-</v>
      </c>
      <c r="U37" s="375">
        <f t="shared" si="1"/>
        <v>0</v>
      </c>
      <c r="V37" s="27">
        <f>IFERROR($Q37*$O37*Controls!$C$4,"-")</f>
        <v>-1454071.3512838755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15'!$D37,'Vendor Level Info'!$M$4:$M$300,0)),"-")</f>
        <v>-</v>
      </c>
    </row>
    <row r="38" spans="2:25" x14ac:dyDescent="0.35">
      <c r="B38" s="341">
        <f>IFERROR(INDEX(Controls!$L$4:$L$100,MATCH('Model 15'!$D38,Controls!$J$4:$J$100,0)),"-")</f>
        <v>6.5</v>
      </c>
      <c r="C38" s="365" t="str">
        <f>IFERROR(INDEX(Controls!$F$4:$F233,MATCH('Model 15'!$E38,Controls!$G$4:$G$200,0)),"-")</f>
        <v>No Ad &amp; Tf</v>
      </c>
      <c r="D38" s="16" t="str">
        <f>IFERROR(INDEX(Controls!$H$4:$H$200,MATCH('Model 15'!$E38,Controls!$G$4:$G$200,0)),"-")</f>
        <v>hcp_osrch_sessions</v>
      </c>
      <c r="E38" s="11" t="s">
        <v>270</v>
      </c>
      <c r="F38" s="12">
        <v>1</v>
      </c>
      <c r="G38" s="13">
        <v>0.32015743313765949</v>
      </c>
      <c r="H38" s="13">
        <v>0.10041891207163364</v>
      </c>
      <c r="I38" s="13">
        <v>3.1882184992133333</v>
      </c>
      <c r="J38" s="23">
        <v>1.4412445548388512E-3</v>
      </c>
      <c r="K38" s="13">
        <v>5.2655370243277426</v>
      </c>
      <c r="L38" s="25">
        <v>11013</v>
      </c>
      <c r="M38" s="25">
        <v>410147.95300000015</v>
      </c>
      <c r="N38" s="25">
        <v>5706</v>
      </c>
      <c r="O38" s="25">
        <v>229076.11100000038</v>
      </c>
      <c r="P38" s="14">
        <v>8.5966388113243673E-3</v>
      </c>
      <c r="Q38" s="15">
        <v>7.9747220498408156E-3</v>
      </c>
      <c r="R38" s="414">
        <f t="shared" si="0"/>
        <v>1826.8183134834851</v>
      </c>
      <c r="S38" s="27">
        <f>IFERROR($Q38*$O38*Controls!$C$5,"-")</f>
        <v>1136280.9909867279</v>
      </c>
      <c r="T38" s="27" t="str">
        <f>IFERROR(INDEX('Vendor Level Info'!$I$4:$I$50,MATCH(SUBSTITUTE(SUBSTITUTE('Model 15'!$D38,"_pre",""),"_post",""),'Vendor Level Info'!$F$4:$F$50,0)),"-")</f>
        <v>-</v>
      </c>
      <c r="U38" s="375">
        <f t="shared" si="1"/>
        <v>0</v>
      </c>
      <c r="V38" s="27">
        <f>IFERROR($Q38*$O38*Controls!$C$4,"-")</f>
        <v>964560.06951928022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15'!$D38,'Vendor Level Info'!$M$4:$M$300,0)),"-")</f>
        <v>0.24138719787043936</v>
      </c>
    </row>
    <row r="39" spans="2:25" x14ac:dyDescent="0.35">
      <c r="B39" s="341">
        <f>IFERROR(INDEX(Controls!$L$4:$L$100,MATCH('Model 15'!$D39,Controls!$J$4:$J$100,0)),"-")</f>
        <v>12</v>
      </c>
      <c r="C39" s="365" t="str">
        <f>IFERROR(INDEX(Controls!$F$4:$F234,MATCH('Model 15'!$E39,Controls!$G$4:$G$200,0)),"-")</f>
        <v>No Ad &amp; Tf</v>
      </c>
      <c r="D39" s="16" t="str">
        <f>IFERROR(INDEX(Controls!$H$4:$H$200,MATCH('Model 15'!$E39,Controls!$G$4:$G$200,0)),"-")</f>
        <v>hcp_rdtl_totdet</v>
      </c>
      <c r="E39" s="11" t="s">
        <v>23</v>
      </c>
      <c r="F39" s="12">
        <v>1</v>
      </c>
      <c r="G39" s="13">
        <v>1.5431919580287067E-2</v>
      </c>
      <c r="H39" s="13">
        <v>5.2763584211263986E-3</v>
      </c>
      <c r="I39" s="13">
        <v>2.9247292068897504</v>
      </c>
      <c r="J39" s="23">
        <v>3.4646242206668215E-3</v>
      </c>
      <c r="K39" s="13">
        <v>5.0634110033507902</v>
      </c>
      <c r="L39" s="25">
        <v>287128</v>
      </c>
      <c r="M39" s="25">
        <v>410147.95300000015</v>
      </c>
      <c r="N39" s="25">
        <v>153695</v>
      </c>
      <c r="O39" s="25">
        <v>229076.11100000038</v>
      </c>
      <c r="P39" s="14">
        <v>1.0803263000190234E-2</v>
      </c>
      <c r="Q39" s="15">
        <v>1.0353802801778039E-2</v>
      </c>
      <c r="R39" s="414">
        <f t="shared" si="0"/>
        <v>2371.8088798922208</v>
      </c>
      <c r="S39" s="27">
        <f>IFERROR($Q39*$O39*Controls!$C$5,"-")</f>
        <v>1475265.1232929614</v>
      </c>
      <c r="T39" s="27">
        <f>IFERROR(INDEX('Vendor Level Info'!$I$4:$I$50,MATCH(SUBSTITUTE(SUBSTITUTE('Model 15'!$D39,"_pre",""),"_post",""),'Vendor Level Info'!$F$4:$F$50,0)),"-")</f>
        <v>0</v>
      </c>
      <c r="U39" s="375">
        <f t="shared" si="1"/>
        <v>0</v>
      </c>
      <c r="V39" s="27">
        <f>IFERROR($Q39*$O39*Controls!$C$4,"-")</f>
        <v>1252315.0885830927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15'!$D39,'Vendor Level Info'!$M$4:$M$300,0)),"-")</f>
        <v>1.4000819809877045E-2</v>
      </c>
    </row>
    <row r="40" spans="2:25" x14ac:dyDescent="0.35">
      <c r="B40" s="341">
        <f>IFERROR(INDEX(Controls!$L$4:$L$100,MATCH('Model 15'!$D40,Controls!$J$4:$J$100,0)),"-")</f>
        <v>10.5</v>
      </c>
      <c r="C40" s="365" t="str">
        <f>IFERROR(INDEX(Controls!$F$4:$F235,MATCH('Model 15'!$E40,Controls!$G$4:$G$200,0)),"-")</f>
        <v>No Ad &amp; Tf</v>
      </c>
      <c r="D40" s="16" t="str">
        <f>IFERROR(INDEX(Controls!$H$4:$H$200,MATCH('Model 15'!$E40,Controls!$G$4:$G$200,0)),"-")</f>
        <v>pp_any</v>
      </c>
      <c r="E40" s="11" t="s">
        <v>366</v>
      </c>
      <c r="F40" s="12">
        <v>1</v>
      </c>
      <c r="G40" s="13">
        <v>5.929750169932844E-3</v>
      </c>
      <c r="H40" s="13">
        <v>1.5939808282230785E-3</v>
      </c>
      <c r="I40" s="13">
        <v>3.7200887645199283</v>
      </c>
      <c r="J40" s="23">
        <v>2.0155895621473758E-4</v>
      </c>
      <c r="K40" s="13">
        <v>4.4376689655136872</v>
      </c>
      <c r="L40" s="25">
        <v>859324</v>
      </c>
      <c r="M40" s="25">
        <v>410147.95300000015</v>
      </c>
      <c r="N40" s="25">
        <v>445056</v>
      </c>
      <c r="O40" s="25">
        <v>229076.11100000038</v>
      </c>
      <c r="P40" s="14">
        <v>1.2423752447759675E-2</v>
      </c>
      <c r="Q40" s="15">
        <v>1.1520498056777415E-2</v>
      </c>
      <c r="R40" s="414">
        <f t="shared" si="0"/>
        <v>2639.0708916296317</v>
      </c>
      <c r="S40" s="27">
        <f>IFERROR($Q40*$O40*Controls!$C$5,"-")</f>
        <v>1641502.0945936309</v>
      </c>
      <c r="T40" s="27" t="str">
        <f>IFERROR(INDEX('Vendor Level Info'!$I$4:$I$50,MATCH(SUBSTITUTE(SUBSTITUTE('Model 15'!$D40,"_pre",""),"_post",""),'Vendor Level Info'!$F$4:$F$50,0)),"-")</f>
        <v>-</v>
      </c>
      <c r="U40" s="375">
        <f t="shared" si="1"/>
        <v>0</v>
      </c>
      <c r="V40" s="27">
        <f>IFERROR($Q40*$O40*Controls!$C$4,"-")</f>
        <v>1393429.4307804455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15'!$D40,'Vendor Level Info'!$M$4:$M$300,0)),"-")</f>
        <v>-</v>
      </c>
    </row>
    <row r="41" spans="2:25" x14ac:dyDescent="0.35">
      <c r="B41" s="341" t="str">
        <f>IFERROR(INDEX(Controls!$L$4:$L$100,MATCH('Model 15'!$D41,Controls!$J$4:$J$100,0)),"-")</f>
        <v>-</v>
      </c>
      <c r="C41" s="365" t="str">
        <f>IFERROR(INDEX(Controls!$F$4:$F236,MATCH('Model 15'!$E41,Controls!$G$4:$G$200,0)),"-")</f>
        <v>-</v>
      </c>
      <c r="D41" s="16" t="str">
        <f>IFERROR(INDEX(Controls!$H$4:$H$200,MATCH('Model 15'!$E41,Controls!$G$4:$G$200,0)),"-")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414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15'!$D41,"_pre",""),"_post",""),'Vendor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15'!$D41,'Vendor Level Info'!$M$4:$M$300,0)),"-")</f>
        <v>-</v>
      </c>
    </row>
    <row r="42" spans="2:25" x14ac:dyDescent="0.35">
      <c r="B42" s="341" t="str">
        <f>IFERROR(INDEX(Controls!$L$4:$L$100,MATCH('Model 15'!$D42,Controls!$J$4:$J$100,0)),"-")</f>
        <v>-</v>
      </c>
      <c r="C42" s="365" t="str">
        <f>IFERROR(INDEX(Controls!$F$4:$F237,MATCH('Model 15'!$E42,Controls!$G$4:$G$200,0)),"-")</f>
        <v>-</v>
      </c>
      <c r="D42" s="16" t="str">
        <f>IFERROR(INDEX(Controls!$H$4:$H$200,MATCH('Model 15'!$E42,Controls!$G$4:$G$200,0)),"-")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15'!$D42,"_pre",""),"_post",""),'Vendor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15'!$D42,'Vendor Level Info'!$M$4:$M$300,0)),"-")</f>
        <v>-</v>
      </c>
    </row>
    <row r="43" spans="2:25" x14ac:dyDescent="0.35">
      <c r="B43" s="341" t="str">
        <f>IFERROR(INDEX(Controls!$L$4:$L$100,MATCH('Model 15'!$D43,Controls!$J$4:$J$100,0)),"-")</f>
        <v>-</v>
      </c>
      <c r="C43" s="365" t="str">
        <f>IFERROR(INDEX(Controls!$F$4:$F238,MATCH('Model 15'!$E43,Controls!$G$4:$G$200,0)),"-")</f>
        <v>-</v>
      </c>
      <c r="D43" s="16" t="str">
        <f>IFERROR(INDEX(Controls!$H$4:$H$200,MATCH('Model 15'!$E43,Controls!$G$4:$G$200,0)),"-")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15'!$D43,"_pre",""),"_post",""),'Vendor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15'!$D43,'Vendor Level Info'!$M$4:$M$300,0)),"-")</f>
        <v>-</v>
      </c>
    </row>
    <row r="44" spans="2:25" x14ac:dyDescent="0.35">
      <c r="B44" s="341" t="str">
        <f>IFERROR(INDEX(Controls!$L$4:$L$100,MATCH('Model 15'!$D44,Controls!$J$4:$J$100,0)),"-")</f>
        <v>-</v>
      </c>
      <c r="C44" s="365" t="str">
        <f>IFERROR(INDEX(Controls!$F$4:$F239,MATCH('Model 15'!$E44,Controls!$G$4:$G$200,0)),"-")</f>
        <v>-</v>
      </c>
      <c r="D44" s="16" t="str">
        <f>IFERROR(INDEX(Controls!$H$4:$H$200,MATCH('Model 15'!$E44,Controls!$G$4:$G$200,0)),"-")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15'!$D44,"_pre",""),"_post",""),'Vendor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15'!$D44,'Vendor Level Info'!$M$4:$M$300,0)),"-")</f>
        <v>-</v>
      </c>
    </row>
    <row r="45" spans="2:25" x14ac:dyDescent="0.35">
      <c r="B45" s="341" t="str">
        <f>IFERROR(INDEX(Controls!$L$4:$L$100,MATCH('Model 15'!$D45,Controls!$J$4:$J$100,0)),"-")</f>
        <v>-</v>
      </c>
      <c r="C45" s="365" t="str">
        <f>IFERROR(INDEX(Controls!$F$4:$F240,MATCH('Model 15'!$E45,Controls!$G$4:$G$200,0)),"-")</f>
        <v>-</v>
      </c>
      <c r="D45" s="16" t="str">
        <f>IFERROR(INDEX(Controls!$H$4:$H$200,MATCH('Model 15'!$E45,Controls!$G$4:$G$200,0)),"-")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15'!$D45,"_pre",""),"_post",""),'Vendor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15'!$D45,'Vendor Level Info'!$M$4:$M$300,0)),"-")</f>
        <v>-</v>
      </c>
    </row>
    <row r="46" spans="2:25" x14ac:dyDescent="0.35">
      <c r="B46" s="341" t="str">
        <f>IFERROR(INDEX(Controls!$L$4:$L$100,MATCH('Model 15'!$D46,Controls!$J$4:$J$100,0)),"-")</f>
        <v>-</v>
      </c>
      <c r="C46" s="365" t="str">
        <f>IFERROR(INDEX(Controls!$F$4:$F241,MATCH('Model 15'!$E46,Controls!$G$4:$G$200,0)),"-")</f>
        <v>-</v>
      </c>
      <c r="D46" s="16" t="str">
        <f>IFERROR(INDEX(Controls!$H$4:$H$200,MATCH('Model 15'!$E46,Controls!$G$4:$G$200,0)),"-")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15'!$D46,"_pre",""),"_post",""),'Vendor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15'!$D46,'Vendor Level Info'!$M$4:$M$300,0)),"-")</f>
        <v>-</v>
      </c>
    </row>
    <row r="47" spans="2:25" x14ac:dyDescent="0.35">
      <c r="B47" s="341" t="str">
        <f>IFERROR(INDEX(Controls!$L$4:$L$100,MATCH('Model 15'!$D47,Controls!$J$4:$J$100,0)),"-")</f>
        <v>-</v>
      </c>
      <c r="C47" s="365" t="str">
        <f>IFERROR(INDEX(Controls!$F$4:$F242,MATCH('Model 15'!$E47,Controls!$G$4:$G$200,0)),"-")</f>
        <v>-</v>
      </c>
      <c r="D47" s="16" t="str">
        <f>IFERROR(INDEX(Controls!$H$4:$H$200,MATCH('Model 15'!$E47,Controls!$G$4:$G$200,0)),"-")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15'!$D47,"_pre",""),"_post",""),'Vendor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15'!$D47,'Vendor Level Info'!$M$4:$M$300,0)),"-")</f>
        <v>-</v>
      </c>
    </row>
    <row r="48" spans="2:25" x14ac:dyDescent="0.35">
      <c r="B48" s="341" t="str">
        <f>IFERROR(INDEX(Controls!$L$4:$L$100,MATCH('Model 15'!$D48,Controls!$J$4:$J$100,0)),"-")</f>
        <v>-</v>
      </c>
      <c r="C48" s="365" t="str">
        <f>IFERROR(INDEX(Controls!$F$4:$F243,MATCH('Model 15'!$E48,Controls!$G$4:$G$200,0)),"-")</f>
        <v>-</v>
      </c>
      <c r="D48" s="16" t="str">
        <f>IFERROR(INDEX(Controls!$H$4:$H$200,MATCH('Model 15'!$E48,Controls!$G$4:$G$200,0)),"-")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15'!$D48,"_pre",""),"_post",""),'Vendor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15'!$D48,'Vendor Level Info'!$M$4:$M$300,0)),"-")</f>
        <v>-</v>
      </c>
    </row>
    <row r="49" spans="2:25" x14ac:dyDescent="0.35">
      <c r="B49" s="341" t="str">
        <f>IFERROR(INDEX(Controls!$L$4:$L$100,MATCH('Model 15'!$D49,Controls!$J$4:$J$100,0)),"-")</f>
        <v>-</v>
      </c>
      <c r="C49" s="365" t="str">
        <f>IFERROR(INDEX(Controls!$F$4:$F244,MATCH('Model 15'!$E49,Controls!$G$4:$G$200,0)),"-")</f>
        <v>-</v>
      </c>
      <c r="D49" s="16" t="str">
        <f>IFERROR(INDEX(Controls!$H$4:$H$200,MATCH('Model 15'!$E49,Controls!$G$4:$G$200,0)),"-")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15'!$D49,"_pre",""),"_post",""),'Vendor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15'!$D49,'Vendor Level Info'!$M$4:$M$300,0)),"-")</f>
        <v>-</v>
      </c>
    </row>
    <row r="50" spans="2:25" x14ac:dyDescent="0.35">
      <c r="B50" s="341" t="str">
        <f>IFERROR(INDEX(Controls!$L$4:$L$100,MATCH('Model 15'!$D50,Controls!$J$4:$J$100,0)),"-")</f>
        <v>-</v>
      </c>
      <c r="C50" s="365" t="str">
        <f>IFERROR(INDEX(Controls!$F$4:$F245,MATCH('Model 15'!$E50,Controls!$G$4:$G$200,0)),"-")</f>
        <v>-</v>
      </c>
      <c r="D50" s="16" t="str">
        <f>IFERROR(INDEX(Controls!$H$4:$H$200,MATCH('Model 15'!$E50,Controls!$G$4:$G$200,0)),"-")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15'!$D50,"_pre",""),"_post",""),'Vendor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15'!$D50,'Vendor Level Info'!$M$4:$M$300,0)),"-")</f>
        <v>-</v>
      </c>
    </row>
    <row r="51" spans="2:25" x14ac:dyDescent="0.35">
      <c r="B51" s="341" t="str">
        <f>IFERROR(INDEX(Controls!$L$4:$L$100,MATCH('Model 15'!$D51,Controls!$J$4:$J$100,0)),"-")</f>
        <v>-</v>
      </c>
      <c r="C51" s="365" t="str">
        <f>IFERROR(INDEX(Controls!$F$4:$F246,MATCH('Model 15'!$E51,Controls!$G$4:$G$200,0)),"-")</f>
        <v>-</v>
      </c>
      <c r="D51" s="16" t="str">
        <f>IFERROR(INDEX(Controls!$H$4:$H$200,MATCH('Model 15'!$E51,Controls!$G$4:$G$200,0)),"-")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15'!$D51,"_pre",""),"_post",""),'Vendor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15'!$D51,'Vendor Level Info'!$M$4:$M$300,0)),"-")</f>
        <v>-</v>
      </c>
    </row>
    <row r="52" spans="2:25" x14ac:dyDescent="0.35">
      <c r="B52" s="341" t="str">
        <f>IFERROR(INDEX(Controls!$L$4:$L$100,MATCH('Model 15'!$D52,Controls!$J$4:$J$100,0)),"-")</f>
        <v>-</v>
      </c>
      <c r="C52" s="365" t="str">
        <f>IFERROR(INDEX(Controls!$F$4:$F247,MATCH('Model 15'!$E52,Controls!$G$4:$G$200,0)),"-")</f>
        <v>-</v>
      </c>
      <c r="D52" s="16" t="str">
        <f>IFERROR(INDEX(Controls!$H$4:$H$200,MATCH('Model 15'!$E52,Controls!$G$4:$G$200,0)),"-")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15'!$D52,"_pre",""),"_post",""),'Vendor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15'!$D52,'Vendor Level Info'!$M$4:$M$300,0)),"-")</f>
        <v>-</v>
      </c>
    </row>
    <row r="53" spans="2:25" x14ac:dyDescent="0.35">
      <c r="B53" s="341" t="str">
        <f>IFERROR(INDEX(Controls!$L$4:$L$100,MATCH('Model 15'!$D53,Controls!$J$4:$J$100,0)),"-")</f>
        <v>-</v>
      </c>
      <c r="C53" s="365" t="str">
        <f>IFERROR(INDEX(Controls!$F$4:$F248,MATCH('Model 15'!$E53,Controls!$G$4:$G$200,0)),"-")</f>
        <v>-</v>
      </c>
      <c r="D53" s="16" t="str">
        <f>IFERROR(INDEX(Controls!$H$4:$H$200,MATCH('Model 15'!$E53,Controls!$G$4:$G$200,0)),"-")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15'!$D53,"_pre",""),"_post",""),'Vendor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15'!$D53,'Vendor Level Info'!$M$4:$M$300,0)),"-")</f>
        <v>-</v>
      </c>
    </row>
    <row r="54" spans="2:25" x14ac:dyDescent="0.35">
      <c r="B54" s="341" t="str">
        <f>IFERROR(INDEX(Controls!$L$4:$L$100,MATCH('Model 15'!$D54,Controls!$J$4:$J$100,0)),"-")</f>
        <v>-</v>
      </c>
      <c r="C54" s="365" t="str">
        <f>IFERROR(INDEX(Controls!$F$4:$F249,MATCH('Model 15'!$E54,Controls!$G$4:$G$200,0)),"-")</f>
        <v>-</v>
      </c>
      <c r="D54" s="16" t="str">
        <f>IFERROR(INDEX(Controls!$H$4:$H$200,MATCH('Model 15'!$E54,Controls!$G$4:$G$200,0)),"-")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15'!$D54,"_pre",""),"_post",""),'Vendor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15'!$D54,'Vendor Level Info'!$M$4:$M$300,0)),"-")</f>
        <v>-</v>
      </c>
    </row>
    <row r="55" spans="2:25" x14ac:dyDescent="0.35">
      <c r="B55" s="341" t="str">
        <f>IFERROR(INDEX(Controls!$L$4:$L$100,MATCH('Model 15'!$D55,Controls!$J$4:$J$100,0)),"-")</f>
        <v>-</v>
      </c>
      <c r="C55" s="365" t="str">
        <f>IFERROR(INDEX(Controls!$F$4:$F250,MATCH('Model 15'!$E55,Controls!$G$4:$G$200,0)),"-")</f>
        <v>-</v>
      </c>
      <c r="D55" s="16" t="str">
        <f>IFERROR(INDEX(Controls!$H$4:$H$200,MATCH('Model 15'!$E55,Controls!$G$4:$G$200,0)),"-")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15'!$D55,"_pre",""),"_post",""),'Vendor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15'!$D55,'Vendor Level Info'!$M$4:$M$300,0)),"-")</f>
        <v>-</v>
      </c>
    </row>
    <row r="56" spans="2:25" x14ac:dyDescent="0.35">
      <c r="B56" s="341" t="str">
        <f>IFERROR(INDEX(Controls!$L$4:$L$100,MATCH('Model 15'!$D56,Controls!$J$4:$J$100,0)),"-")</f>
        <v>-</v>
      </c>
      <c r="C56" s="365" t="str">
        <f>IFERROR(INDEX(Controls!$F$4:$F251,MATCH('Model 15'!$E56,Controls!$G$4:$G$200,0)),"-")</f>
        <v>-</v>
      </c>
      <c r="D56" s="16" t="str">
        <f>IFERROR(INDEX(Controls!$H$4:$H$200,MATCH('Model 15'!$E56,Controls!$G$4:$G$200,0)),"-")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15'!$D56,"_pre",""),"_post",""),'Vendor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15'!$D56,'Vendor Level Info'!$M$4:$M$300,0)),"-")</f>
        <v>-</v>
      </c>
    </row>
    <row r="57" spans="2:25" x14ac:dyDescent="0.35">
      <c r="B57" s="341" t="str">
        <f>IFERROR(INDEX(Controls!$L$4:$L$100,MATCH('Model 15'!$D57,Controls!$J$4:$J$100,0)),"-")</f>
        <v>-</v>
      </c>
      <c r="C57" s="365" t="str">
        <f>IFERROR(INDEX(Controls!$F$4:$F252,MATCH('Model 15'!$E57,Controls!$G$4:$G$200,0)),"-")</f>
        <v>-</v>
      </c>
      <c r="D57" s="16" t="str">
        <f>IFERROR(INDEX(Controls!$H$4:$H$200,MATCH('Model 15'!$E57,Controls!$G$4:$G$200,0)),"-")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15'!$D57,"_pre",""),"_post",""),'Vendor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15'!$D57,'Vendor Level Info'!$M$4:$M$300,0)),"-")</f>
        <v>-</v>
      </c>
    </row>
    <row r="58" spans="2:25" x14ac:dyDescent="0.35">
      <c r="B58" s="341" t="str">
        <f>IFERROR(INDEX(Controls!$L$4:$L$100,MATCH('Model 15'!$D58,Controls!$J$4:$J$100,0)),"-")</f>
        <v>-</v>
      </c>
      <c r="C58" s="365" t="str">
        <f>IFERROR(INDEX(Controls!$F$4:$F253,MATCH('Model 15'!$E58,Controls!$G$4:$G$200,0)),"-")</f>
        <v>-</v>
      </c>
      <c r="D58" s="16" t="str">
        <f>IFERROR(INDEX(Controls!$H$4:$H$200,MATCH('Model 15'!$E58,Controls!$G$4:$G$200,0)),"-")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15'!$D58,"_pre",""),"_post",""),'Vendor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15'!$D58,'Vendor Level Info'!$M$4:$M$300,0)),"-")</f>
        <v>-</v>
      </c>
    </row>
    <row r="59" spans="2:25" x14ac:dyDescent="0.35">
      <c r="B59" s="341" t="str">
        <f>IFERROR(INDEX(Controls!$L$4:$L$100,MATCH('Model 15'!$D59,Controls!$J$4:$J$100,0)),"-")</f>
        <v>-</v>
      </c>
      <c r="C59" s="365" t="str">
        <f>IFERROR(INDEX(Controls!$F$4:$F254,MATCH('Model 15'!$E59,Controls!$G$4:$G$200,0)),"-")</f>
        <v>-</v>
      </c>
      <c r="D59" s="16" t="str">
        <f>IFERROR(INDEX(Controls!$H$4:$H$200,MATCH('Model 15'!$E59,Controls!$G$4:$G$200,0)),"-")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15'!$D59,"_pre",""),"_post",""),'Vendor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15'!$D59,'Vendor Level Info'!$M$4:$M$300,0)),"-")</f>
        <v>-</v>
      </c>
    </row>
    <row r="60" spans="2:25" x14ac:dyDescent="0.35">
      <c r="B60" s="341" t="str">
        <f>IFERROR(INDEX(Controls!$L$4:$L$100,MATCH('Model 15'!$D60,Controls!$J$4:$J$100,0)),"-")</f>
        <v>-</v>
      </c>
      <c r="C60" s="365" t="str">
        <f>IFERROR(INDEX(Controls!$F$4:$F255,MATCH('Model 15'!$E60,Controls!$G$4:$G$200,0)),"-")</f>
        <v>-</v>
      </c>
      <c r="D60" s="16" t="str">
        <f>IFERROR(INDEX(Controls!$H$4:$H$200,MATCH('Model 15'!$E60,Controls!$G$4:$G$200,0)),"-")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15'!$D60,"_pre",""),"_post",""),'Vendor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15'!$D60,'Vendor Level Info'!$M$4:$M$300,0)),"-")</f>
        <v>-</v>
      </c>
    </row>
    <row r="61" spans="2:25" x14ac:dyDescent="0.35">
      <c r="B61" s="341" t="str">
        <f>IFERROR(INDEX(Controls!$L$4:$L$100,MATCH('Model 15'!$D61,Controls!$J$4:$J$100,0)),"-")</f>
        <v>-</v>
      </c>
      <c r="C61" s="365" t="str">
        <f>IFERROR(INDEX(Controls!$F$4:$F256,MATCH('Model 15'!$E61,Controls!$G$4:$G$200,0)),"-")</f>
        <v>-</v>
      </c>
      <c r="D61" s="16" t="str">
        <f>IFERROR(INDEX(Controls!$H$4:$H$200,MATCH('Model 15'!$E61,Controls!$G$4:$G$200,0)),"-")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15'!$D61,"_pre",""),"_post",""),'Vendor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15'!$D61,'Vendor Level Info'!$M$4:$M$300,0)),"-")</f>
        <v>-</v>
      </c>
    </row>
    <row r="62" spans="2:25" x14ac:dyDescent="0.35">
      <c r="B62" s="341" t="str">
        <f>IFERROR(INDEX(Controls!$L$4:$L$100,MATCH('Model 15'!$D62,Controls!$J$4:$J$100,0)),"-")</f>
        <v>-</v>
      </c>
      <c r="C62" s="365" t="str">
        <f>IFERROR(INDEX(Controls!$F$4:$F257,MATCH('Model 15'!$E62,Controls!$G$4:$G$200,0)),"-")</f>
        <v>-</v>
      </c>
      <c r="D62" s="16" t="str">
        <f>IFERROR(INDEX(Controls!$H$4:$H$200,MATCH('Model 15'!$E62,Controls!$G$4:$G$200,0)),"-")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15'!$D62,"_pre",""),"_post",""),'Vendor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15'!$D62,'Vendor Level Info'!$M$4:$M$300,0)),"-")</f>
        <v>-</v>
      </c>
    </row>
    <row r="63" spans="2:25" x14ac:dyDescent="0.35">
      <c r="B63" s="341" t="str">
        <f>IFERROR(INDEX(Controls!$L$4:$L$100,MATCH('Model 15'!$D63,Controls!$J$4:$J$100,0)),"-")</f>
        <v>-</v>
      </c>
      <c r="C63" s="365" t="str">
        <f>IFERROR(INDEX(Controls!$F$4:$F258,MATCH('Model 15'!$E63,Controls!$G$4:$G$200,0)),"-")</f>
        <v>-</v>
      </c>
      <c r="D63" s="16" t="str">
        <f>IFERROR(INDEX(Controls!$H$4:$H$200,MATCH('Model 15'!$E63,Controls!$G$4:$G$200,0)),"-")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15'!$D63,"_pre",""),"_post",""),'Vendor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15'!$D63,'Vendor Level Info'!$M$4:$M$300,0)),"-")</f>
        <v>-</v>
      </c>
    </row>
    <row r="64" spans="2:25" x14ac:dyDescent="0.35">
      <c r="B64" s="341" t="str">
        <f>IFERROR(INDEX(Controls!$L$4:$L$100,MATCH('Model 15'!$D64,Controls!$J$4:$J$100,0)),"-")</f>
        <v>-</v>
      </c>
      <c r="C64" s="365" t="str">
        <f>IFERROR(INDEX(Controls!$F$4:$F259,MATCH('Model 15'!$E64,Controls!$G$4:$G$200,0)),"-")</f>
        <v>-</v>
      </c>
      <c r="D64" s="16" t="str">
        <f>IFERROR(INDEX(Controls!$H$4:$H$200,MATCH('Model 15'!$E64,Controls!$G$4:$G$200,0)),"-")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15'!$D64,"_pre",""),"_post",""),'Vendor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15'!$D64,'Vendor Level Info'!$M$4:$M$300,0)),"-")</f>
        <v>-</v>
      </c>
    </row>
    <row r="65" spans="2:25" x14ac:dyDescent="0.35">
      <c r="B65" s="341" t="str">
        <f>IFERROR(INDEX(Controls!$L$4:$L$100,MATCH('Model 15'!$D65,Controls!$J$4:$J$100,0)),"-")</f>
        <v>-</v>
      </c>
      <c r="C65" s="365" t="str">
        <f>IFERROR(INDEX(Controls!$F$4:$F260,MATCH('Model 15'!$E65,Controls!$G$4:$G$200,0)),"-")</f>
        <v>-</v>
      </c>
      <c r="D65" s="16" t="str">
        <f>IFERROR(INDEX(Controls!$H$4:$H$200,MATCH('Model 15'!$E65,Controls!$G$4:$G$200,0)),"-")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15'!$D65,"_pre",""),"_post",""),'Vendor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15'!$D65,'Vendor Level Info'!$M$4:$M$300,0)),"-")</f>
        <v>-</v>
      </c>
    </row>
    <row r="66" spans="2:25" x14ac:dyDescent="0.35">
      <c r="B66" s="341" t="str">
        <f>IFERROR(INDEX(Controls!$L$4:$L$100,MATCH('Model 15'!$D66,Controls!$J$4:$J$100,0)),"-")</f>
        <v>-</v>
      </c>
      <c r="C66" s="365" t="str">
        <f>IFERROR(INDEX(Controls!$F$4:$F261,MATCH('Model 15'!$E66,Controls!$G$4:$G$200,0)),"-")</f>
        <v>-</v>
      </c>
      <c r="D66" s="16" t="str">
        <f>IFERROR(INDEX(Controls!$H$4:$H$200,MATCH('Model 15'!$E66,Controls!$G$4:$G$200,0)),"-")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15'!$D66,"_pre",""),"_post",""),'Vendor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15'!$D66,'Vendor Level Info'!$M$4:$M$300,0)),"-")</f>
        <v>-</v>
      </c>
    </row>
    <row r="67" spans="2:25" x14ac:dyDescent="0.35">
      <c r="B67" s="341" t="str">
        <f>IFERROR(INDEX(Controls!$L$4:$L$100,MATCH('Model 15'!$D67,Controls!$J$4:$J$100,0)),"-")</f>
        <v>-</v>
      </c>
      <c r="C67" s="365" t="str">
        <f>IFERROR(INDEX(Controls!$F$4:$F262,MATCH('Model 15'!$E67,Controls!$G$4:$G$200,0)),"-")</f>
        <v>-</v>
      </c>
      <c r="D67" s="16" t="str">
        <f>IFERROR(INDEX(Controls!$H$4:$H$200,MATCH('Model 15'!$E67,Controls!$G$4:$G$200,0)),"-")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15'!$D67,"_pre",""),"_post",""),'Vendor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15'!$D67,'Vendor Level Info'!$M$4:$M$300,0)),"-")</f>
        <v>-</v>
      </c>
    </row>
    <row r="68" spans="2:25" x14ac:dyDescent="0.35">
      <c r="B68" s="341" t="str">
        <f>IFERROR(INDEX(Controls!$L$4:$L$100,MATCH('Model 15'!$D68,Controls!$J$4:$J$100,0)),"-")</f>
        <v>-</v>
      </c>
      <c r="C68" s="365" t="str">
        <f>IFERROR(INDEX(Controls!$F$4:$F263,MATCH('Model 15'!$E68,Controls!$G$4:$G$200,0)),"-")</f>
        <v>-</v>
      </c>
      <c r="D68" s="16" t="str">
        <f>IFERROR(INDEX(Controls!$H$4:$H$200,MATCH('Model 15'!$E68,Controls!$G$4:$G$200,0)),"-")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15'!$D68,"_pre",""),"_post",""),'Vendor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15'!$D68,'Vendor Level Info'!$M$4:$M$300,0)),"-")</f>
        <v>-</v>
      </c>
    </row>
    <row r="69" spans="2:25" x14ac:dyDescent="0.35">
      <c r="B69" s="341" t="str">
        <f>IFERROR(INDEX(Controls!$L$4:$L$100,MATCH('Model 15'!$D69,Controls!$J$4:$J$100,0)),"-")</f>
        <v>-</v>
      </c>
      <c r="C69" s="365" t="str">
        <f>IFERROR(INDEX(Controls!$F$4:$F264,MATCH('Model 15'!$E69,Controls!$G$4:$G$200,0)),"-")</f>
        <v>-</v>
      </c>
      <c r="D69" s="16" t="str">
        <f>IFERROR(INDEX(Controls!$H$4:$H$200,MATCH('Model 15'!$E69,Controls!$G$4:$G$200,0)),"-")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15'!$D69,"_pre",""),"_post",""),'Vendor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15'!$D69,'Vendor Level Info'!$M$4:$M$300,0)),"-")</f>
        <v>-</v>
      </c>
    </row>
    <row r="70" spans="2:25" x14ac:dyDescent="0.35">
      <c r="B70" s="341" t="str">
        <f>IFERROR(INDEX(Controls!$L$4:$L$100,MATCH('Model 15'!$D70,Controls!$J$4:$J$100,0)),"-")</f>
        <v>-</v>
      </c>
      <c r="C70" s="365" t="str">
        <f>IFERROR(INDEX(Controls!$F$4:$F265,MATCH('Model 15'!$E70,Controls!$G$4:$G$200,0)),"-")</f>
        <v>-</v>
      </c>
      <c r="D70" s="16" t="str">
        <f>IFERROR(INDEX(Controls!$H$4:$H$200,MATCH('Model 15'!$E70,Controls!$G$4:$G$200,0)),"-")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15'!$D70,"_pre",""),"_post",""),'Vendor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15'!$D70,'Vendor Level Info'!$M$4:$M$300,0)),"-")</f>
        <v>-</v>
      </c>
    </row>
    <row r="71" spans="2:25" x14ac:dyDescent="0.35">
      <c r="B71" s="341" t="str">
        <f>IFERROR(INDEX(Controls!$L$4:$L$100,MATCH('Model 15'!$D71,Controls!$J$4:$J$100,0)),"-")</f>
        <v>-</v>
      </c>
      <c r="C71" s="365" t="str">
        <f>IFERROR(INDEX(Controls!$F$4:$F266,MATCH('Model 15'!$E71,Controls!$G$4:$G$200,0)),"-")</f>
        <v>-</v>
      </c>
      <c r="D71" s="16" t="str">
        <f>IFERROR(INDEX(Controls!$H$4:$H$200,MATCH('Model 15'!$E71,Controls!$G$4:$G$200,0)),"-")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15'!$D71,"_pre",""),"_post",""),'Vendor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15'!$D71,'Vendor Level Info'!$M$4:$M$300,0)),"-")</f>
        <v>-</v>
      </c>
    </row>
    <row r="72" spans="2:25" ht="15" thickBot="1" x14ac:dyDescent="0.4">
      <c r="B72" s="343" t="str">
        <f>IFERROR(INDEX(Controls!$L$4:$L$100,MATCH('Model 15'!$D72,Controls!$J$4:$J$100,0)),"-")</f>
        <v>-</v>
      </c>
      <c r="C72" s="366" t="str">
        <f>IFERROR(INDEX(Controls!$F$4:$F267,MATCH('Model 15'!$E72,Controls!$G$4:$G$200,0)),"-")</f>
        <v>-</v>
      </c>
      <c r="D72" s="19" t="str">
        <f>IFERROR(INDEX(Controls!$H$4:$H$200,MATCH('Model 15'!$E72,Controls!$G$4:$G$200,0)),"-")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15'!$D72,"_pre",""),"_post",""),'Vendor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15'!$D72,'Vendor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91CAD-57BF-41AD-B2EA-682AC892AC4D}">
  <sheetPr>
    <tabColor theme="9" tint="0.59999389629810485"/>
  </sheetPr>
  <dimension ref="B1:AC72"/>
  <sheetViews>
    <sheetView showGridLines="0" zoomScale="55" zoomScaleNormal="55" workbookViewId="0">
      <pane xSplit="5" ySplit="4" topLeftCell="F5" activePane="bottomRight" state="frozen"/>
      <selection activeCell="D18" sqref="D18"/>
      <selection pane="topRight" activeCell="D18" sqref="D18"/>
      <selection pane="bottomLeft" activeCell="D18" sqref="D18"/>
      <selection pane="bottomRight" activeCell="Y5" sqref="Y5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16'!$D5,Controls!$J$4:$J$100,0)),"-")</f>
        <v>16</v>
      </c>
      <c r="C5" s="364" t="str">
        <f>IFERROR(INDEX(Controls!$F$4:$F200,MATCH('Model 16'!$E5,Controls!$G$4:$G$200,0)),"-")</f>
        <v>No Ad &amp; Tf</v>
      </c>
      <c r="D5" s="330" t="str">
        <f>IFERROR(INDEX(Controls!$H$4:$H$200,MATCH('Model 16'!$E5,Controls!$G$4:$G$200,0)),"-")</f>
        <v>Intercept</v>
      </c>
      <c r="E5" s="28" t="s">
        <v>6</v>
      </c>
      <c r="F5" s="29"/>
      <c r="G5" s="30">
        <v>-37.440753122375604</v>
      </c>
      <c r="H5" s="30">
        <v>15.495626837021366</v>
      </c>
      <c r="I5" s="30">
        <v>-2.4162141690792436</v>
      </c>
      <c r="J5" s="31">
        <v>1.5722031848999032E-2</v>
      </c>
      <c r="K5" s="30">
        <v>0</v>
      </c>
      <c r="L5" s="32">
        <v>4576</v>
      </c>
      <c r="M5" s="32">
        <v>410147.95300000015</v>
      </c>
      <c r="N5" s="32">
        <v>2496</v>
      </c>
      <c r="O5" s="32">
        <v>229076.11100000038</v>
      </c>
      <c r="P5" s="33">
        <v>-0.41772459190596201</v>
      </c>
      <c r="Q5" s="34">
        <v>-0.40795227134552392</v>
      </c>
      <c r="R5" s="413">
        <f>IFERROR(G5*N5,"-")</f>
        <v>-93452.119793449514</v>
      </c>
      <c r="S5" s="307">
        <f>IFERROR($Q5*$O5*Controls!$C$5,"-")</f>
        <v>-58127218.511525601</v>
      </c>
      <c r="T5" s="307" t="str">
        <f>IFERROR(INDEX('Vendor Level Info'!$I$4:$I$50,MATCH(SUBSTITUTE(SUBSTITUTE('Model 16'!$D5,"_pre",""),"_post",""),'Vendor Level Info'!$F$4:$F$50,0)),"-")</f>
        <v>-</v>
      </c>
      <c r="U5" s="377">
        <f>IFERROR(S5/$T5,0)</f>
        <v>0</v>
      </c>
      <c r="V5" s="307">
        <f>IFERROR($Q5*$O5*Controls!$C$4,"-")</f>
        <v>-49342719.250941344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16'!$D5,'Vendor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16'!$D6,Controls!$J$4:$J$100,0)),"-")</f>
        <v>17.5</v>
      </c>
      <c r="C6" s="365" t="str">
        <f>IFERROR(INDEX(Controls!$F$4:$F201,MATCH('Model 16'!$E6,Controls!$G$4:$G$200,0)),"-")</f>
        <v>No Ad &amp; Tf</v>
      </c>
      <c r="D6" s="16" t="str">
        <f>IFERROR(INDEX(Controls!$H$4:$H$200,MATCH('Model 16'!$E6,Controls!$G$4:$G$200,0)),"-")</f>
        <v>RTIME_SQ</v>
      </c>
      <c r="E6" s="11" t="s">
        <v>437</v>
      </c>
      <c r="F6" s="12"/>
      <c r="G6" s="13">
        <v>7.5572166115424069E-2</v>
      </c>
      <c r="H6" s="13">
        <v>3.35543374672818E-2</v>
      </c>
      <c r="I6" s="13">
        <v>2.2522324033103933</v>
      </c>
      <c r="J6" s="23">
        <v>2.4355160444331746E-2</v>
      </c>
      <c r="K6" s="13">
        <v>634.41674337729137</v>
      </c>
      <c r="L6" s="25">
        <v>789360</v>
      </c>
      <c r="M6" s="25">
        <v>410147.95300000015</v>
      </c>
      <c r="N6" s="25">
        <v>170144</v>
      </c>
      <c r="O6" s="25">
        <v>229076.11100000038</v>
      </c>
      <c r="P6" s="14">
        <v>0.14544421009184244</v>
      </c>
      <c r="Q6" s="15">
        <v>5.6130473733870444E-2</v>
      </c>
      <c r="R6" s="414">
        <f t="shared" ref="R6:R69" si="0">IFERROR(G6*N6,"-")</f>
        <v>12858.150631542712</v>
      </c>
      <c r="S6" s="27">
        <f>IFERROR($Q6*$O6*Controls!$C$5,"-")</f>
        <v>7997769.6928195674</v>
      </c>
      <c r="T6" s="27" t="str">
        <f>IFERROR(INDEX('Vendor Level Info'!$I$4:$I$50,MATCH(SUBSTITUTE(SUBSTITUTE('Model 16'!$D6,"_pre",""),"_post",""),'Vendor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6789103.5334545523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16'!$D6,'Vendor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16'!$D7,Controls!$J$4:$J$100,0)),"-")</f>
        <v>18</v>
      </c>
      <c r="C7" s="365" t="str">
        <f>IFERROR(INDEX(Controls!$F$4:$F202,MATCH('Model 16'!$E7,Controls!$G$4:$G$200,0)),"-")</f>
        <v>No Ad &amp; Tf</v>
      </c>
      <c r="D7" s="16" t="str">
        <f>IFERROR(INDEX(Controls!$H$4:$H$200,MATCH('Model 16'!$E7,Controls!$G$4:$G$200,0)),"-")</f>
        <v>T1</v>
      </c>
      <c r="E7" s="11" t="s">
        <v>33</v>
      </c>
      <c r="F7" s="12"/>
      <c r="G7" s="13">
        <v>33.1708052411106</v>
      </c>
      <c r="H7" s="13">
        <v>15.449308023511968</v>
      </c>
      <c r="I7" s="13">
        <v>2.1470738489147001</v>
      </c>
      <c r="J7" s="23">
        <v>3.1840196962813413E-2</v>
      </c>
      <c r="K7" s="13">
        <v>258.42858606663953</v>
      </c>
      <c r="L7" s="25">
        <v>208</v>
      </c>
      <c r="M7" s="25">
        <v>410147.95300000015</v>
      </c>
      <c r="N7" s="25">
        <v>0</v>
      </c>
      <c r="O7" s="25">
        <v>229076.11100000038</v>
      </c>
      <c r="P7" s="14">
        <v>1.6822045409918215E-2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16'!$D7,"_pre",""),"_post",""),'Vendor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16'!$D7,'Vendor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16'!$D8,Controls!$J$4:$J$100,0)),"-")</f>
        <v>27</v>
      </c>
      <c r="C8" s="365" t="str">
        <f>IFERROR(INDEX(Controls!$F$4:$F203,MATCH('Model 16'!$E8,Controls!$G$4:$G$200,0)),"-")</f>
        <v>No Ad &amp; Tf</v>
      </c>
      <c r="D8" s="16" t="str">
        <f>IFERROR(INDEX(Controls!$H$4:$H$200,MATCH('Model 16'!$E8,Controls!$G$4:$G$200,0)),"-")</f>
        <v>T10</v>
      </c>
      <c r="E8" s="11" t="s">
        <v>42</v>
      </c>
      <c r="F8" s="12"/>
      <c r="G8" s="13">
        <v>24.285680409463335</v>
      </c>
      <c r="H8" s="13">
        <v>12.17441250390295</v>
      </c>
      <c r="I8" s="13">
        <v>1.994813335072857</v>
      </c>
      <c r="J8" s="23">
        <v>4.6122912157901555E-2</v>
      </c>
      <c r="K8" s="13">
        <v>160.47911212142716</v>
      </c>
      <c r="L8" s="25">
        <v>208</v>
      </c>
      <c r="M8" s="25">
        <v>410147.95300000015</v>
      </c>
      <c r="N8" s="25">
        <v>208</v>
      </c>
      <c r="O8" s="25">
        <v>229076.11100000038</v>
      </c>
      <c r="P8" s="14">
        <v>1.2316095906904042E-2</v>
      </c>
      <c r="Q8" s="15">
        <v>2.2051280262778538E-2</v>
      </c>
      <c r="R8" s="414">
        <f t="shared" si="0"/>
        <v>5051.4215251683736</v>
      </c>
      <c r="S8" s="27">
        <f>IFERROR($Q8*$O8*Controls!$C$5,"-")</f>
        <v>3141984.1886547282</v>
      </c>
      <c r="T8" s="27" t="str">
        <f>IFERROR(INDEX('Vendor Level Info'!$I$4:$I$50,MATCH(SUBSTITUTE(SUBSTITUTE('Model 16'!$D8,"_pre",""),"_post",""),'Vendor Level Info'!$F$4:$F$50,0)),"-")</f>
        <v>-</v>
      </c>
      <c r="U8" s="375">
        <f t="shared" si="1"/>
        <v>0</v>
      </c>
      <c r="V8" s="27">
        <f>IFERROR($Q8*$O8*Controls!$C$4,"-")</f>
        <v>2667150.5652889013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16'!$D8,'Vendor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16'!$D9,Controls!$J$4:$J$100,0)),"-")</f>
        <v>28</v>
      </c>
      <c r="C9" s="365" t="str">
        <f>IFERROR(INDEX(Controls!$F$4:$F204,MATCH('Model 16'!$E9,Controls!$G$4:$G$200,0)),"-")</f>
        <v>No Ad &amp; Tf</v>
      </c>
      <c r="D9" s="16" t="str">
        <f>IFERROR(INDEX(Controls!$H$4:$H$200,MATCH('Model 16'!$E9,Controls!$G$4:$G$200,0)),"-")</f>
        <v>T11</v>
      </c>
      <c r="E9" s="11" t="s">
        <v>43</v>
      </c>
      <c r="F9" s="12"/>
      <c r="G9" s="13">
        <v>38.957095258474752</v>
      </c>
      <c r="H9" s="13">
        <v>11.468228757131596</v>
      </c>
      <c r="I9" s="13">
        <v>3.396958334498605</v>
      </c>
      <c r="J9" s="23">
        <v>6.8724816539612757E-4</v>
      </c>
      <c r="K9" s="13">
        <v>142.40170255493842</v>
      </c>
      <c r="L9" s="25">
        <v>208</v>
      </c>
      <c r="M9" s="25">
        <v>410147.95300000015</v>
      </c>
      <c r="N9" s="25">
        <v>208</v>
      </c>
      <c r="O9" s="25">
        <v>229076.11100000038</v>
      </c>
      <c r="P9" s="14">
        <v>1.9756470206649415E-2</v>
      </c>
      <c r="Q9" s="15">
        <v>3.5372853932214413E-2</v>
      </c>
      <c r="R9" s="414">
        <f t="shared" si="0"/>
        <v>8103.0758137627481</v>
      </c>
      <c r="S9" s="27">
        <f>IFERROR($Q9*$O9*Controls!$C$5,"-")</f>
        <v>5040113.1561604301</v>
      </c>
      <c r="T9" s="27" t="str">
        <f>IFERROR(INDEX('Vendor Level Info'!$I$4:$I$50,MATCH(SUBSTITUTE(SUBSTITUTE('Model 16'!$D9,"_pre",""),"_post",""),'Vendor Level Info'!$F$4:$F$50,0)),"-")</f>
        <v>-</v>
      </c>
      <c r="U9" s="375">
        <f t="shared" si="1"/>
        <v>0</v>
      </c>
      <c r="V9" s="27">
        <f>IFERROR($Q9*$O9*Controls!$C$4,"-")</f>
        <v>4278424.0296667311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16'!$D9,'Vendor Level Info'!$M$4:$M$300,0)),"-")</f>
        <v>-</v>
      </c>
    </row>
    <row r="10" spans="2:29" x14ac:dyDescent="0.35">
      <c r="B10" s="341">
        <f>IFERROR(INDEX(Controls!$L$4:$L$100,MATCH('Model 16'!$D10,Controls!$J$4:$J$100,0)),"-")</f>
        <v>29</v>
      </c>
      <c r="C10" s="365" t="str">
        <f>IFERROR(INDEX(Controls!$F$4:$F205,MATCH('Model 16'!$E10,Controls!$G$4:$G$200,0)),"-")</f>
        <v>No Ad &amp; Tf</v>
      </c>
      <c r="D10" s="16" t="str">
        <f>IFERROR(INDEX(Controls!$H$4:$H$200,MATCH('Model 16'!$E10,Controls!$G$4:$G$200,0)),"-")</f>
        <v>T12</v>
      </c>
      <c r="E10" s="11" t="s">
        <v>44</v>
      </c>
      <c r="F10" s="12"/>
      <c r="G10" s="13">
        <v>26.267922812388811</v>
      </c>
      <c r="H10" s="13">
        <v>10.689422850673637</v>
      </c>
      <c r="I10" s="13">
        <v>2.4573752184135396</v>
      </c>
      <c r="J10" s="23">
        <v>1.4032763063170636E-2</v>
      </c>
      <c r="K10" s="13">
        <v>123.71746185995384</v>
      </c>
      <c r="L10" s="25">
        <v>208</v>
      </c>
      <c r="M10" s="25">
        <v>410147.95300000015</v>
      </c>
      <c r="N10" s="25">
        <v>208</v>
      </c>
      <c r="O10" s="25">
        <v>229076.11100000038</v>
      </c>
      <c r="P10" s="14">
        <v>1.332135856100901E-2</v>
      </c>
      <c r="Q10" s="15">
        <v>2.3851146770065709E-2</v>
      </c>
      <c r="R10" s="414">
        <f t="shared" si="0"/>
        <v>5463.727944976873</v>
      </c>
      <c r="S10" s="27">
        <f>IFERROR($Q10*$O10*Controls!$C$5,"-")</f>
        <v>3398438.7817756152</v>
      </c>
      <c r="T10" s="27" t="str">
        <f>IFERROR(INDEX('Vendor Level Info'!$I$4:$I$50,MATCH(SUBSTITUTE(SUBSTITUTE('Model 16'!$D10,"_pre",""),"_post",""),'Vendor Level Info'!$F$4:$F$50,0)),"-")</f>
        <v>-</v>
      </c>
      <c r="U10" s="375">
        <f t="shared" si="1"/>
        <v>0</v>
      </c>
      <c r="V10" s="27">
        <f>IFERROR($Q10*$O10*Controls!$C$4,"-")</f>
        <v>2884848.3549477891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16'!$D10,'Vendor Level Info'!$M$4:$M$300,0)),"-")</f>
        <v>-</v>
      </c>
    </row>
    <row r="11" spans="2:29" x14ac:dyDescent="0.35">
      <c r="B11" s="341">
        <f>IFERROR(INDEX(Controls!$L$4:$L$100,MATCH('Model 16'!$D11,Controls!$J$4:$J$100,0)),"-")</f>
        <v>30</v>
      </c>
      <c r="C11" s="365" t="str">
        <f>IFERROR(INDEX(Controls!$F$4:$F206,MATCH('Model 16'!$E11,Controls!$G$4:$G$200,0)),"-")</f>
        <v>No Ad &amp; Tf</v>
      </c>
      <c r="D11" s="16" t="str">
        <f>IFERROR(INDEX(Controls!$H$4:$H$200,MATCH('Model 16'!$E11,Controls!$G$4:$G$200,0)),"-")</f>
        <v>T13</v>
      </c>
      <c r="E11" s="11" t="s">
        <v>45</v>
      </c>
      <c r="F11" s="12"/>
      <c r="G11" s="13">
        <v>19.392574878152882</v>
      </c>
      <c r="H11" s="13">
        <v>9.8468363579790985</v>
      </c>
      <c r="I11" s="13">
        <v>1.9694218704506723</v>
      </c>
      <c r="J11" s="23">
        <v>4.8965364274353398E-2</v>
      </c>
      <c r="K11" s="13">
        <v>104.98226255830924</v>
      </c>
      <c r="L11" s="25">
        <v>208</v>
      </c>
      <c r="M11" s="25">
        <v>410147.95300000015</v>
      </c>
      <c r="N11" s="25">
        <v>208</v>
      </c>
      <c r="O11" s="25">
        <v>229076.11100000038</v>
      </c>
      <c r="P11" s="14">
        <v>9.8346353923063415E-3</v>
      </c>
      <c r="Q11" s="15">
        <v>1.7608364124252977E-2</v>
      </c>
      <c r="R11" s="414">
        <f t="shared" si="0"/>
        <v>4033.6555746557992</v>
      </c>
      <c r="S11" s="27">
        <f>IFERROR($Q11*$O11*Controls!$C$5,"-")</f>
        <v>2508933.7674359074</v>
      </c>
      <c r="T11" s="27" t="str">
        <f>IFERROR(INDEX('Vendor Level Info'!$I$4:$I$50,MATCH(SUBSTITUTE(SUBSTITUTE('Model 16'!$D11,"_pre",""),"_post",""),'Vendor Level Info'!$F$4:$F$50,0)),"-")</f>
        <v>-</v>
      </c>
      <c r="U11" s="375">
        <f t="shared" si="1"/>
        <v>0</v>
      </c>
      <c r="V11" s="27">
        <f>IFERROR($Q11*$O11*Controls!$C$4,"-")</f>
        <v>2129770.1434182622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16'!$D11,'Vendor Level Info'!$M$4:$M$300,0)),"-")</f>
        <v>-</v>
      </c>
    </row>
    <row r="12" spans="2:29" x14ac:dyDescent="0.35">
      <c r="B12" s="341">
        <f>IFERROR(INDEX(Controls!$L$4:$L$100,MATCH('Model 16'!$D12,Controls!$J$4:$J$100,0)),"-")</f>
        <v>31</v>
      </c>
      <c r="C12" s="365" t="str">
        <f>IFERROR(INDEX(Controls!$F$4:$F207,MATCH('Model 16'!$E12,Controls!$G$4:$G$200,0)),"-")</f>
        <v>No Ad &amp; Tf</v>
      </c>
      <c r="D12" s="16" t="str">
        <f>IFERROR(INDEX(Controls!$H$4:$H$200,MATCH('Model 16'!$E12,Controls!$G$4:$G$200,0)),"-")</f>
        <v>T14</v>
      </c>
      <c r="E12" s="11" t="s">
        <v>46</v>
      </c>
      <c r="F12" s="12"/>
      <c r="G12" s="13">
        <v>26.915704254541783</v>
      </c>
      <c r="H12" s="13">
        <v>8.9254472735782482</v>
      </c>
      <c r="I12" s="13">
        <v>3.015614056028272</v>
      </c>
      <c r="J12" s="23">
        <v>2.5787880234787995E-3</v>
      </c>
      <c r="K12" s="13">
        <v>86.254639583640071</v>
      </c>
      <c r="L12" s="25">
        <v>208</v>
      </c>
      <c r="M12" s="25">
        <v>410147.95300000015</v>
      </c>
      <c r="N12" s="25">
        <v>0</v>
      </c>
      <c r="O12" s="25">
        <v>229076.11100000038</v>
      </c>
      <c r="P12" s="14">
        <v>1.3649870599121797E-2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16'!$D12,"_pre",""),"_post",""),'Vendor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16'!$D12,'Vendor Level Info'!$M$4:$M$300,0)),"-")</f>
        <v>-</v>
      </c>
    </row>
    <row r="13" spans="2:29" x14ac:dyDescent="0.35">
      <c r="B13" s="341">
        <f>IFERROR(INDEX(Controls!$L$4:$L$100,MATCH('Model 16'!$D13,Controls!$J$4:$J$100,0)),"-")</f>
        <v>32</v>
      </c>
      <c r="C13" s="365" t="str">
        <f>IFERROR(INDEX(Controls!$F$4:$F208,MATCH('Model 16'!$E13,Controls!$G$4:$G$200,0)),"-")</f>
        <v>No Ad &amp; Tf</v>
      </c>
      <c r="D13" s="16" t="str">
        <f>IFERROR(INDEX(Controls!$H$4:$H$200,MATCH('Model 16'!$E13,Controls!$G$4:$G$200,0)),"-")</f>
        <v>T15</v>
      </c>
      <c r="E13" s="11" t="s">
        <v>47</v>
      </c>
      <c r="F13" s="12"/>
      <c r="G13" s="13">
        <v>17.828088911442837</v>
      </c>
      <c r="H13" s="13">
        <v>7.9569849081315756</v>
      </c>
      <c r="I13" s="13">
        <v>2.2405583417939585</v>
      </c>
      <c r="J13" s="23">
        <v>2.5102859637504544E-2</v>
      </c>
      <c r="K13" s="13">
        <v>68.551909416098525</v>
      </c>
      <c r="L13" s="25">
        <v>208</v>
      </c>
      <c r="M13" s="25">
        <v>410147.95300000015</v>
      </c>
      <c r="N13" s="25">
        <v>0</v>
      </c>
      <c r="O13" s="25">
        <v>229076.11100000038</v>
      </c>
      <c r="P13" s="14">
        <v>9.0412312592478266E-3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16'!$D13,"_pre",""),"_post",""),'Vendor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16'!$D13,'Vendor Level Info'!$M$4:$M$300,0)),"-")</f>
        <v>-</v>
      </c>
    </row>
    <row r="14" spans="2:29" x14ac:dyDescent="0.35">
      <c r="B14" s="341">
        <f>IFERROR(INDEX(Controls!$L$4:$L$100,MATCH('Model 16'!$D14,Controls!$J$4:$J$100,0)),"-")</f>
        <v>33</v>
      </c>
      <c r="C14" s="365" t="str">
        <f>IFERROR(INDEX(Controls!$F$4:$F209,MATCH('Model 16'!$E14,Controls!$G$4:$G$200,0)),"-")</f>
        <v>No Ad &amp; Tf</v>
      </c>
      <c r="D14" s="16" t="str">
        <f>IFERROR(INDEX(Controls!$H$4:$H$200,MATCH('Model 16'!$E14,Controls!$G$4:$G$200,0)),"-")</f>
        <v>T16</v>
      </c>
      <c r="E14" s="11" t="s">
        <v>48</v>
      </c>
      <c r="F14" s="12"/>
      <c r="G14" s="13">
        <v>19.753053264435003</v>
      </c>
      <c r="H14" s="13">
        <v>6.9240902213501752</v>
      </c>
      <c r="I14" s="13">
        <v>2.8528012537339849</v>
      </c>
      <c r="J14" s="23">
        <v>4.3531649500912484E-3</v>
      </c>
      <c r="K14" s="13">
        <v>51.909628825900569</v>
      </c>
      <c r="L14" s="25">
        <v>208</v>
      </c>
      <c r="M14" s="25">
        <v>410147.95300000015</v>
      </c>
      <c r="N14" s="25">
        <v>0</v>
      </c>
      <c r="O14" s="25">
        <v>229076.11100000038</v>
      </c>
      <c r="P14" s="14">
        <v>1.0017446262867193E-2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16'!$D14,"_pre",""),"_post",""),'Vendor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16'!$D14,'Vendor Level Info'!$M$4:$M$300,0)),"-")</f>
        <v>-</v>
      </c>
    </row>
    <row r="15" spans="2:29" x14ac:dyDescent="0.35">
      <c r="B15" s="341">
        <f>IFERROR(INDEX(Controls!$L$4:$L$100,MATCH('Model 16'!$D15,Controls!$J$4:$J$100,0)),"-")</f>
        <v>34</v>
      </c>
      <c r="C15" s="365" t="str">
        <f>IFERROR(INDEX(Controls!$F$4:$F210,MATCH('Model 16'!$E15,Controls!$G$4:$G$200,0)),"-")</f>
        <v>No Ad &amp; Tf</v>
      </c>
      <c r="D15" s="16" t="str">
        <f>IFERROR(INDEX(Controls!$H$4:$H$200,MATCH('Model 16'!$E15,Controls!$G$4:$G$200,0)),"-")</f>
        <v>T17</v>
      </c>
      <c r="E15" s="11" t="s">
        <v>49</v>
      </c>
      <c r="F15" s="12"/>
      <c r="G15" s="13">
        <v>15.537315283985615</v>
      </c>
      <c r="H15" s="13">
        <v>5.8296801554635609</v>
      </c>
      <c r="I15" s="13">
        <v>2.6652088741822455</v>
      </c>
      <c r="J15" s="23">
        <v>7.72127812520613E-3</v>
      </c>
      <c r="K15" s="13">
        <v>36.796960202761319</v>
      </c>
      <c r="L15" s="25">
        <v>208</v>
      </c>
      <c r="M15" s="25">
        <v>410147.95300000015</v>
      </c>
      <c r="N15" s="25">
        <v>0</v>
      </c>
      <c r="O15" s="25">
        <v>229076.11100000038</v>
      </c>
      <c r="P15" s="14">
        <v>7.8795019100558732E-3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16'!$D15,"_pre",""),"_post",""),'Vendor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16'!$D15,'Vendor Level Info'!$M$4:$M$300,0)),"-")</f>
        <v>-</v>
      </c>
    </row>
    <row r="16" spans="2:29" x14ac:dyDescent="0.35">
      <c r="B16" s="341">
        <f>IFERROR(INDEX(Controls!$L$4:$L$100,MATCH('Model 16'!$D16,Controls!$J$4:$J$100,0)),"-")</f>
        <v>35</v>
      </c>
      <c r="C16" s="365" t="str">
        <f>IFERROR(INDEX(Controls!$F$4:$F211,MATCH('Model 16'!$E16,Controls!$G$4:$G$200,0)),"-")</f>
        <v>No Ad &amp; Tf</v>
      </c>
      <c r="D16" s="16" t="str">
        <f>IFERROR(INDEX(Controls!$H$4:$H$200,MATCH('Model 16'!$E16,Controls!$G$4:$G$200,0)),"-")</f>
        <v>T18</v>
      </c>
      <c r="E16" s="11" t="s">
        <v>50</v>
      </c>
      <c r="F16" s="12"/>
      <c r="G16" s="13">
        <v>13.290961723450708</v>
      </c>
      <c r="H16" s="13">
        <v>4.7020627113456319</v>
      </c>
      <c r="I16" s="13">
        <v>2.8266236627131485</v>
      </c>
      <c r="J16" s="23">
        <v>4.7247281550658864E-3</v>
      </c>
      <c r="K16" s="13">
        <v>23.938631600024781</v>
      </c>
      <c r="L16" s="25">
        <v>208</v>
      </c>
      <c r="M16" s="25">
        <v>410147.95300000015</v>
      </c>
      <c r="N16" s="25">
        <v>0</v>
      </c>
      <c r="O16" s="25">
        <v>229076.11100000038</v>
      </c>
      <c r="P16" s="14">
        <v>6.7402994901153293E-3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16'!$D16,"_pre",""),"_post",""),'Vendor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16'!$D16,'Vendor Level Info'!$M$4:$M$300,0)),"-")</f>
        <v>-</v>
      </c>
    </row>
    <row r="17" spans="2:25" x14ac:dyDescent="0.35">
      <c r="B17" s="341">
        <f>IFERROR(INDEX(Controls!$L$4:$L$100,MATCH('Model 16'!$D17,Controls!$J$4:$J$100,0)),"-")</f>
        <v>36</v>
      </c>
      <c r="C17" s="365" t="str">
        <f>IFERROR(INDEX(Controls!$F$4:$F212,MATCH('Model 16'!$E17,Controls!$G$4:$G$200,0)),"-")</f>
        <v>No Ad &amp; Tf</v>
      </c>
      <c r="D17" s="16" t="str">
        <f>IFERROR(INDEX(Controls!$H$4:$H$200,MATCH('Model 16'!$E17,Controls!$G$4:$G$200,0)),"-")</f>
        <v>T19</v>
      </c>
      <c r="E17" s="11" t="s">
        <v>51</v>
      </c>
      <c r="F17" s="12"/>
      <c r="G17" s="13">
        <v>10.86615471356359</v>
      </c>
      <c r="H17" s="13">
        <v>3.5200772593015022</v>
      </c>
      <c r="I17" s="13">
        <v>3.086908017388172</v>
      </c>
      <c r="J17" s="23">
        <v>2.0346962344771841E-3</v>
      </c>
      <c r="K17" s="13">
        <v>13.41611827722889</v>
      </c>
      <c r="L17" s="25">
        <v>208</v>
      </c>
      <c r="M17" s="25">
        <v>410147.95300000015</v>
      </c>
      <c r="N17" s="25">
        <v>0</v>
      </c>
      <c r="O17" s="25">
        <v>229076.11100000038</v>
      </c>
      <c r="P17" s="14">
        <v>5.5105972464068982E-3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16'!$D17,"_pre",""),"_post",""),'Vendor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16'!$D17,'Vendor Level Info'!$M$4:$M$300,0)),"-")</f>
        <v>-</v>
      </c>
    </row>
    <row r="18" spans="2:25" x14ac:dyDescent="0.35">
      <c r="B18" s="341">
        <f>IFERROR(INDEX(Controls!$L$4:$L$100,MATCH('Model 16'!$D18,Controls!$J$4:$J$100,0)),"-")</f>
        <v>19</v>
      </c>
      <c r="C18" s="365" t="str">
        <f>IFERROR(INDEX(Controls!$F$4:$F213,MATCH('Model 16'!$E18,Controls!$G$4:$G$200,0)),"-")</f>
        <v>No Ad &amp; Tf</v>
      </c>
      <c r="D18" s="16" t="str">
        <f>IFERROR(INDEX(Controls!$H$4:$H$200,MATCH('Model 16'!$E18,Controls!$G$4:$G$200,0)),"-")</f>
        <v>T2</v>
      </c>
      <c r="E18" s="11" t="s">
        <v>34</v>
      </c>
      <c r="F18" s="12"/>
      <c r="G18" s="13">
        <v>39.201030595901962</v>
      </c>
      <c r="H18" s="13">
        <v>15.364893507285851</v>
      </c>
      <c r="I18" s="13">
        <v>2.5513376046058047</v>
      </c>
      <c r="J18" s="23">
        <v>1.0763531737685317E-2</v>
      </c>
      <c r="K18" s="13">
        <v>255.61221066979462</v>
      </c>
      <c r="L18" s="25">
        <v>208</v>
      </c>
      <c r="M18" s="25">
        <v>410147.95300000015</v>
      </c>
      <c r="N18" s="25">
        <v>208</v>
      </c>
      <c r="O18" s="25">
        <v>229076.11100000038</v>
      </c>
      <c r="P18" s="14">
        <v>1.9880178126715178E-2</v>
      </c>
      <c r="Q18" s="15">
        <v>3.5594346037887796E-2</v>
      </c>
      <c r="R18" s="414">
        <f t="shared" si="0"/>
        <v>8153.8143639476084</v>
      </c>
      <c r="S18" s="27">
        <f>IFERROR($Q18*$O18*Controls!$C$5,"-")</f>
        <v>5071672.5343754124</v>
      </c>
      <c r="T18" s="27" t="str">
        <f>IFERROR(INDEX('Vendor Level Info'!$I$4:$I$50,MATCH(SUBSTITUTE(SUBSTITUTE('Model 16'!$D18,"_pre",""),"_post",""),'Vendor Level Info'!$F$4:$F$50,0)),"-")</f>
        <v>-</v>
      </c>
      <c r="U18" s="375">
        <f t="shared" si="1"/>
        <v>0</v>
      </c>
      <c r="V18" s="27">
        <f>IFERROR($Q18*$O18*Controls!$C$4,"-")</f>
        <v>4305213.9841643376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16'!$D18,'Vendor Level Info'!$M$4:$M$300,0)),"-")</f>
        <v>-</v>
      </c>
    </row>
    <row r="19" spans="2:25" x14ac:dyDescent="0.35">
      <c r="B19" s="341">
        <f>IFERROR(INDEX(Controls!$L$4:$L$100,MATCH('Model 16'!$D19,Controls!$J$4:$J$100,0)),"-")</f>
        <v>37</v>
      </c>
      <c r="C19" s="365" t="str">
        <f>IFERROR(INDEX(Controls!$F$4:$F214,MATCH('Model 16'!$E19,Controls!$G$4:$G$200,0)),"-")</f>
        <v>No Ad &amp; Tf</v>
      </c>
      <c r="D19" s="16" t="str">
        <f>IFERROR(INDEX(Controls!$H$4:$H$200,MATCH('Model 16'!$E19,Controls!$G$4:$G$200,0)),"-")</f>
        <v>T20</v>
      </c>
      <c r="E19" s="11" t="s">
        <v>52</v>
      </c>
      <c r="F19" s="12"/>
      <c r="G19" s="13">
        <v>11.909420829433698</v>
      </c>
      <c r="H19" s="13">
        <v>2.3176831158186082</v>
      </c>
      <c r="I19" s="13">
        <v>5.13850264867951</v>
      </c>
      <c r="J19" s="23">
        <v>2.8855299802501304E-7</v>
      </c>
      <c r="K19" s="13">
        <v>5.8160830748311279</v>
      </c>
      <c r="L19" s="25">
        <v>208</v>
      </c>
      <c r="M19" s="25">
        <v>410147.95300000015</v>
      </c>
      <c r="N19" s="25">
        <v>0</v>
      </c>
      <c r="O19" s="25">
        <v>229076.11100000038</v>
      </c>
      <c r="P19" s="14">
        <v>6.039673036042699E-3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16'!$D19,"_pre",""),"_post",""),'Vendor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16'!$D19,'Vendor Level Info'!$M$4:$M$300,0)),"-")</f>
        <v>-</v>
      </c>
    </row>
    <row r="20" spans="2:25" x14ac:dyDescent="0.35">
      <c r="B20" s="341">
        <f>IFERROR(INDEX(Controls!$L$4:$L$100,MATCH('Model 16'!$D20,Controls!$J$4:$J$100,0)),"-")</f>
        <v>38</v>
      </c>
      <c r="C20" s="365" t="str">
        <f>IFERROR(INDEX(Controls!$F$4:$F215,MATCH('Model 16'!$E20,Controls!$G$4:$G$200,0)),"-")</f>
        <v>No Ad &amp; Tf</v>
      </c>
      <c r="D20" s="16" t="str">
        <f>IFERROR(INDEX(Controls!$H$4:$H$200,MATCH('Model 16'!$E20,Controls!$G$4:$G$200,0)),"-")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208</v>
      </c>
      <c r="M20" s="25">
        <v>410147.95300000015</v>
      </c>
      <c r="N20" s="25">
        <v>0</v>
      </c>
      <c r="O20" s="25">
        <v>229076.11100000038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16'!$D20,"_pre",""),"_post",""),'Vendor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16'!$D20,'Vendor Level Info'!$M$4:$M$300,0)),"-")</f>
        <v>-</v>
      </c>
    </row>
    <row r="21" spans="2:25" x14ac:dyDescent="0.35">
      <c r="B21" s="341">
        <f>IFERROR(INDEX(Controls!$L$4:$L$100,MATCH('Model 16'!$D21,Controls!$J$4:$J$100,0)),"-")</f>
        <v>20</v>
      </c>
      <c r="C21" s="365" t="str">
        <f>IFERROR(INDEX(Controls!$F$4:$F216,MATCH('Model 16'!$E21,Controls!$G$4:$G$200,0)),"-")</f>
        <v>No Ad &amp; Tf</v>
      </c>
      <c r="D21" s="16" t="str">
        <f>IFERROR(INDEX(Controls!$H$4:$H$200,MATCH('Model 16'!$E21,Controls!$G$4:$G$200,0)),"-")</f>
        <v>T3</v>
      </c>
      <c r="E21" s="11" t="s">
        <v>35</v>
      </c>
      <c r="F21" s="12"/>
      <c r="G21" s="13">
        <v>35.402291827278276</v>
      </c>
      <c r="H21" s="13">
        <v>15.196479003238963</v>
      </c>
      <c r="I21" s="13">
        <v>2.3296377943688578</v>
      </c>
      <c r="J21" s="23">
        <v>1.9868922984254737E-2</v>
      </c>
      <c r="K21" s="13">
        <v>250.03939302148342</v>
      </c>
      <c r="L21" s="25">
        <v>208</v>
      </c>
      <c r="M21" s="25">
        <v>410147.95300000015</v>
      </c>
      <c r="N21" s="25">
        <v>208</v>
      </c>
      <c r="O21" s="25">
        <v>229076.11100000038</v>
      </c>
      <c r="P21" s="14">
        <v>1.7953708280664952E-2</v>
      </c>
      <c r="Q21" s="15">
        <v>3.214510962286185E-2</v>
      </c>
      <c r="R21" s="414">
        <f t="shared" si="0"/>
        <v>7363.6767000738819</v>
      </c>
      <c r="S21" s="27">
        <f>IFERROR($Q21*$O21*Controls!$C$5,"-")</f>
        <v>4580206.9074459542</v>
      </c>
      <c r="T21" s="27" t="str">
        <f>IFERROR(INDEX('Vendor Level Info'!$I$4:$I$50,MATCH(SUBSTITUTE(SUBSTITUTE('Model 16'!$D21,"_pre",""),"_post",""),'Vendor Level Info'!$F$4:$F$50,0)),"-")</f>
        <v>-</v>
      </c>
      <c r="U21" s="375">
        <f t="shared" si="1"/>
        <v>0</v>
      </c>
      <c r="V21" s="27">
        <f>IFERROR($Q21*$O21*Controls!$C$4,"-")</f>
        <v>3888021.2976390095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16'!$D21,'Vendor Level Info'!$M$4:$M$300,0)),"-")</f>
        <v>-</v>
      </c>
    </row>
    <row r="22" spans="2:25" x14ac:dyDescent="0.35">
      <c r="B22" s="341">
        <f>IFERROR(INDEX(Controls!$L$4:$L$100,MATCH('Model 16'!$D22,Controls!$J$4:$J$100,0)),"-")</f>
        <v>21</v>
      </c>
      <c r="C22" s="365" t="str">
        <f>IFERROR(INDEX(Controls!$F$4:$F217,MATCH('Model 16'!$E22,Controls!$G$4:$G$200,0)),"-")</f>
        <v>No Ad &amp; Tf</v>
      </c>
      <c r="D22" s="16" t="str">
        <f>IFERROR(INDEX(Controls!$H$4:$H$200,MATCH('Model 16'!$E22,Controls!$G$4:$G$200,0)),"-")</f>
        <v>T4</v>
      </c>
      <c r="E22" s="11" t="s">
        <v>36</v>
      </c>
      <c r="F22" s="12"/>
      <c r="G22" s="13">
        <v>34.633231011302577</v>
      </c>
      <c r="H22" s="13">
        <v>14.966923772689643</v>
      </c>
      <c r="I22" s="13">
        <v>2.3139845927790668</v>
      </c>
      <c r="J22" s="23">
        <v>2.0712989190746142E-2</v>
      </c>
      <c r="K22" s="13">
        <v>242.54234981997502</v>
      </c>
      <c r="L22" s="25">
        <v>208</v>
      </c>
      <c r="M22" s="25">
        <v>410147.95300000015</v>
      </c>
      <c r="N22" s="25">
        <v>208</v>
      </c>
      <c r="O22" s="25">
        <v>229076.11100000038</v>
      </c>
      <c r="P22" s="14">
        <v>1.7563691340307466E-2</v>
      </c>
      <c r="Q22" s="15">
        <v>3.1446806124410434E-2</v>
      </c>
      <c r="R22" s="414">
        <f t="shared" si="0"/>
        <v>7203.7120503509359</v>
      </c>
      <c r="S22" s="27">
        <f>IFERROR($Q22*$O22*Controls!$C$5,"-")</f>
        <v>4480708.8953182828</v>
      </c>
      <c r="T22" s="27" t="str">
        <f>IFERROR(INDEX('Vendor Level Info'!$I$4:$I$50,MATCH(SUBSTITUTE(SUBSTITUTE('Model 16'!$D22,"_pre",""),"_post",""),'Vendor Level Info'!$F$4:$F$50,0)),"-")</f>
        <v>-</v>
      </c>
      <c r="U22" s="375">
        <f t="shared" si="1"/>
        <v>0</v>
      </c>
      <c r="V22" s="27">
        <f>IFERROR($Q22*$O22*Controls!$C$4,"-")</f>
        <v>3803559.9625852946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16'!$D22,'Vendor Level Info'!$M$4:$M$300,0)),"-")</f>
        <v>-</v>
      </c>
    </row>
    <row r="23" spans="2:25" x14ac:dyDescent="0.35">
      <c r="B23" s="341">
        <f>IFERROR(INDEX(Controls!$L$4:$L$100,MATCH('Model 16'!$D23,Controls!$J$4:$J$100,0)),"-")</f>
        <v>22</v>
      </c>
      <c r="C23" s="365" t="str">
        <f>IFERROR(INDEX(Controls!$F$4:$F218,MATCH('Model 16'!$E23,Controls!$G$4:$G$200,0)),"-")</f>
        <v>No Ad &amp; Tf</v>
      </c>
      <c r="D23" s="16" t="str">
        <f>IFERROR(INDEX(Controls!$H$4:$H$200,MATCH('Model 16'!$E23,Controls!$G$4:$G$200,0)),"-")</f>
        <v>T5</v>
      </c>
      <c r="E23" s="11" t="s">
        <v>37</v>
      </c>
      <c r="F23" s="12"/>
      <c r="G23" s="13">
        <v>32.930672723142536</v>
      </c>
      <c r="H23" s="13">
        <v>14.666193253814756</v>
      </c>
      <c r="I23" s="13">
        <v>2.2453456158145939</v>
      </c>
      <c r="J23" s="23">
        <v>2.4793873685316527E-2</v>
      </c>
      <c r="K23" s="13">
        <v>232.8934604497752</v>
      </c>
      <c r="L23" s="25">
        <v>208</v>
      </c>
      <c r="M23" s="25">
        <v>410147.95300000015</v>
      </c>
      <c r="N23" s="25">
        <v>208</v>
      </c>
      <c r="O23" s="25">
        <v>229076.11100000038</v>
      </c>
      <c r="P23" s="14">
        <v>1.670026602915569E-2</v>
      </c>
      <c r="Q23" s="15">
        <v>2.9900891439586366E-2</v>
      </c>
      <c r="R23" s="414">
        <f t="shared" si="0"/>
        <v>6849.5799264136476</v>
      </c>
      <c r="S23" s="27">
        <f>IFERROR($Q23*$O23*Controls!$C$5,"-")</f>
        <v>4260438.7142292885</v>
      </c>
      <c r="T23" s="27" t="str">
        <f>IFERROR(INDEX('Vendor Level Info'!$I$4:$I$50,MATCH(SUBSTITUTE(SUBSTITUTE('Model 16'!$D23,"_pre",""),"_post",""),'Vendor Level Info'!$F$4:$F$50,0)),"-")</f>
        <v>-</v>
      </c>
      <c r="U23" s="375">
        <f t="shared" si="1"/>
        <v>0</v>
      </c>
      <c r="V23" s="27">
        <f>IFERROR($Q23*$O23*Controls!$C$4,"-")</f>
        <v>3616578.2011464061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16'!$D23,'Vendor Level Info'!$M$4:$M$300,0)),"-")</f>
        <v>-</v>
      </c>
    </row>
    <row r="24" spans="2:25" x14ac:dyDescent="0.35">
      <c r="B24" s="341">
        <f>IFERROR(INDEX(Controls!$L$4:$L$100,MATCH('Model 16'!$D24,Controls!$J$4:$J$100,0)),"-")</f>
        <v>23</v>
      </c>
      <c r="C24" s="365" t="str">
        <f>IFERROR(INDEX(Controls!$F$4:$F219,MATCH('Model 16'!$E24,Controls!$G$4:$G$200,0)),"-")</f>
        <v>No Ad &amp; Tf</v>
      </c>
      <c r="D24" s="16" t="str">
        <f>IFERROR(INDEX(Controls!$H$4:$H$200,MATCH('Model 16'!$E24,Controls!$G$4:$G$200,0)),"-")</f>
        <v>T6</v>
      </c>
      <c r="E24" s="11" t="s">
        <v>38</v>
      </c>
      <c r="F24" s="12"/>
      <c r="G24" s="13">
        <v>41.742427508776899</v>
      </c>
      <c r="H24" s="13">
        <v>14.298011676253818</v>
      </c>
      <c r="I24" s="13">
        <v>2.9194568065784177</v>
      </c>
      <c r="J24" s="23">
        <v>3.5236609103648018E-3</v>
      </c>
      <c r="K24" s="13">
        <v>221.34707229528112</v>
      </c>
      <c r="L24" s="25">
        <v>208</v>
      </c>
      <c r="M24" s="25">
        <v>410147.95300000015</v>
      </c>
      <c r="N24" s="25">
        <v>208</v>
      </c>
      <c r="O24" s="25">
        <v>229076.11100000038</v>
      </c>
      <c r="P24" s="14">
        <v>2.1169007082245738E-2</v>
      </c>
      <c r="Q24" s="15">
        <v>3.7901922133755712E-2</v>
      </c>
      <c r="R24" s="414">
        <f t="shared" si="0"/>
        <v>8682.4249218255954</v>
      </c>
      <c r="S24" s="27">
        <f>IFERROR($Q24*$O24*Controls!$C$5,"-")</f>
        <v>5400468.3013755204</v>
      </c>
      <c r="T24" s="27" t="str">
        <f>IFERROR(INDEX('Vendor Level Info'!$I$4:$I$50,MATCH(SUBSTITUTE(SUBSTITUTE('Model 16'!$D24,"_pre",""),"_post",""),'Vendor Level Info'!$F$4:$F$50,0)),"-")</f>
        <v>-</v>
      </c>
      <c r="U24" s="375">
        <f t="shared" si="1"/>
        <v>0</v>
      </c>
      <c r="V24" s="27">
        <f>IFERROR($Q24*$O24*Controls!$C$4,"-")</f>
        <v>4584320.3587239143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16'!$D24,'Vendor Level Info'!$M$4:$M$300,0)),"-")</f>
        <v>-</v>
      </c>
    </row>
    <row r="25" spans="2:25" x14ac:dyDescent="0.35">
      <c r="B25" s="341">
        <f>IFERROR(INDEX(Controls!$L$4:$L$100,MATCH('Model 16'!$D25,Controls!$J$4:$J$100,0)),"-")</f>
        <v>24</v>
      </c>
      <c r="C25" s="365" t="str">
        <f>IFERROR(INDEX(Controls!$F$4:$F220,MATCH('Model 16'!$E25,Controls!$G$4:$G$200,0)),"-")</f>
        <v>No Ad &amp; Tf</v>
      </c>
      <c r="D25" s="16" t="str">
        <f>IFERROR(INDEX(Controls!$H$4:$H$200,MATCH('Model 16'!$E25,Controls!$G$4:$G$200,0)),"-")</f>
        <v>T7</v>
      </c>
      <c r="E25" s="11" t="s">
        <v>39</v>
      </c>
      <c r="F25" s="12"/>
      <c r="G25" s="13">
        <v>29.025062658123975</v>
      </c>
      <c r="H25" s="13">
        <v>13.881502860810224</v>
      </c>
      <c r="I25" s="13">
        <v>2.0909164482519054</v>
      </c>
      <c r="J25" s="23">
        <v>3.6591005812220419E-2</v>
      </c>
      <c r="K25" s="13">
        <v>208.63898492523916</v>
      </c>
      <c r="L25" s="25">
        <v>208</v>
      </c>
      <c r="M25" s="25">
        <v>410147.95300000015</v>
      </c>
      <c r="N25" s="25">
        <v>208</v>
      </c>
      <c r="O25" s="25">
        <v>229076.11100000038</v>
      </c>
      <c r="P25" s="14">
        <v>1.4719598107782788E-2</v>
      </c>
      <c r="Q25" s="15">
        <v>2.6354616404718763E-2</v>
      </c>
      <c r="R25" s="414">
        <f t="shared" si="0"/>
        <v>6037.2130328897865</v>
      </c>
      <c r="S25" s="27">
        <f>IFERROR($Q25*$O25*Controls!$C$5,"-")</f>
        <v>3755146.5064574471</v>
      </c>
      <c r="T25" s="27" t="str">
        <f>IFERROR(INDEX('Vendor Level Info'!$I$4:$I$50,MATCH(SUBSTITUTE(SUBSTITUTE('Model 16'!$D25,"_pre",""),"_post",""),'Vendor Level Info'!$F$4:$F$50,0)),"-")</f>
        <v>-</v>
      </c>
      <c r="U25" s="375">
        <f t="shared" si="1"/>
        <v>0</v>
      </c>
      <c r="V25" s="27">
        <f>IFERROR($Q25*$O25*Controls!$C$4,"-")</f>
        <v>3187648.4813658074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16'!$D25,'Vendor Level Info'!$M$4:$M$300,0)),"-")</f>
        <v>-</v>
      </c>
    </row>
    <row r="26" spans="2:25" x14ac:dyDescent="0.35">
      <c r="B26" s="341">
        <f>IFERROR(INDEX(Controls!$L$4:$L$100,MATCH('Model 16'!$D26,Controls!$J$4:$J$100,0)),"-")</f>
        <v>25</v>
      </c>
      <c r="C26" s="365" t="str">
        <f>IFERROR(INDEX(Controls!$F$4:$F221,MATCH('Model 16'!$E26,Controls!$G$4:$G$200,0)),"-")</f>
        <v>No Ad &amp; Tf</v>
      </c>
      <c r="D26" s="16" t="str">
        <f>IFERROR(INDEX(Controls!$H$4:$H$200,MATCH('Model 16'!$E26,Controls!$G$4:$G$200,0)),"-")</f>
        <v>T8</v>
      </c>
      <c r="E26" s="11" t="s">
        <v>40</v>
      </c>
      <c r="F26" s="12"/>
      <c r="G26" s="13">
        <v>33.323483794128478</v>
      </c>
      <c r="H26" s="13">
        <v>13.376524958264206</v>
      </c>
      <c r="I26" s="13">
        <v>2.4911913892509698</v>
      </c>
      <c r="J26" s="23">
        <v>1.2766987198564783E-2</v>
      </c>
      <c r="K26" s="13">
        <v>193.73544992522781</v>
      </c>
      <c r="L26" s="25">
        <v>208</v>
      </c>
      <c r="M26" s="25">
        <v>410147.95300000015</v>
      </c>
      <c r="N26" s="25">
        <v>208</v>
      </c>
      <c r="O26" s="25">
        <v>229076.11100000038</v>
      </c>
      <c r="P26" s="14">
        <v>1.6899473905648679E-2</v>
      </c>
      <c r="Q26" s="15">
        <v>3.0257561990733779E-2</v>
      </c>
      <c r="R26" s="414">
        <f t="shared" si="0"/>
        <v>6931.2846291787237</v>
      </c>
      <c r="S26" s="27">
        <f>IFERROR($Q26*$O26*Controls!$C$5,"-")</f>
        <v>4311259.0393491657</v>
      </c>
      <c r="T26" s="27" t="str">
        <f>IFERROR(INDEX('Vendor Level Info'!$I$4:$I$50,MATCH(SUBSTITUTE(SUBSTITUTE('Model 16'!$D26,"_pre",""),"_post",""),'Vendor Level Info'!$F$4:$F$50,0)),"-")</f>
        <v>-</v>
      </c>
      <c r="U26" s="375">
        <f t="shared" si="1"/>
        <v>0</v>
      </c>
      <c r="V26" s="27">
        <f>IFERROR($Q26*$O26*Controls!$C$4,"-")</f>
        <v>3659718.2842063662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16'!$D26,'Vendor Level Info'!$M$4:$M$300,0)),"-")</f>
        <v>-</v>
      </c>
    </row>
    <row r="27" spans="2:25" x14ac:dyDescent="0.35">
      <c r="B27" s="341">
        <f>IFERROR(INDEX(Controls!$L$4:$L$100,MATCH('Model 16'!$D27,Controls!$J$4:$J$100,0)),"-")</f>
        <v>26</v>
      </c>
      <c r="C27" s="365" t="str">
        <f>IFERROR(INDEX(Controls!$F$4:$F222,MATCH('Model 16'!$E27,Controls!$G$4:$G$200,0)),"-")</f>
        <v>No Ad &amp; Tf</v>
      </c>
      <c r="D27" s="16" t="str">
        <f>IFERROR(INDEX(Controls!$H$4:$H$200,MATCH('Model 16'!$E27,Controls!$G$4:$G$200,0)),"-")</f>
        <v>T9</v>
      </c>
      <c r="E27" s="11" t="s">
        <v>41</v>
      </c>
      <c r="F27" s="12"/>
      <c r="G27" s="13">
        <v>29.770489540415614</v>
      </c>
      <c r="H27" s="13">
        <v>12.820133936949734</v>
      </c>
      <c r="I27" s="13">
        <v>2.3221668109575804</v>
      </c>
      <c r="J27" s="23">
        <v>2.0267958186089251E-2</v>
      </c>
      <c r="K27" s="13">
        <v>177.95394171893321</v>
      </c>
      <c r="L27" s="25">
        <v>208</v>
      </c>
      <c r="M27" s="25">
        <v>410147.95300000015</v>
      </c>
      <c r="N27" s="25">
        <v>208</v>
      </c>
      <c r="O27" s="25">
        <v>229076.11100000038</v>
      </c>
      <c r="P27" s="14">
        <v>1.5097629475201709E-2</v>
      </c>
      <c r="Q27" s="15">
        <v>2.7031460405779445E-2</v>
      </c>
      <c r="R27" s="414">
        <f t="shared" si="0"/>
        <v>6192.2618244064479</v>
      </c>
      <c r="S27" s="27">
        <f>IFERROR($Q27*$O27*Controls!$C$5,"-")</f>
        <v>3851586.8547808104</v>
      </c>
      <c r="T27" s="27" t="str">
        <f>IFERROR(INDEX('Vendor Level Info'!$I$4:$I$50,MATCH(SUBSTITUTE(SUBSTITUTE('Model 16'!$D27,"_pre",""),"_post",""),'Vendor Level Info'!$F$4:$F$50,0)),"-")</f>
        <v>-</v>
      </c>
      <c r="U27" s="375">
        <f t="shared" si="1"/>
        <v>0</v>
      </c>
      <c r="V27" s="27">
        <f>IFERROR($Q27*$O27*Controls!$C$4,"-")</f>
        <v>3269514.2432866045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16'!$D27,'Vendor Level Info'!$M$4:$M$300,0)),"-")</f>
        <v>-</v>
      </c>
    </row>
    <row r="28" spans="2:25" x14ac:dyDescent="0.35">
      <c r="B28" s="341">
        <f>IFERROR(INDEX(Controls!$L$4:$L$100,MATCH('Model 16'!$D28,Controls!$J$4:$J$100,0)),"-")</f>
        <v>9</v>
      </c>
      <c r="C28" s="365" t="str">
        <f>IFERROR(INDEX(Controls!$F$4:$F223,MATCH('Model 16'!$E28,Controls!$G$4:$G$200,0)),"-")</f>
        <v>No Ad &amp; Tf</v>
      </c>
      <c r="D28" s="16" t="str">
        <f>IFERROR(INDEX(Controls!$H$4:$H$200,MATCH('Model 16'!$E28,Controls!$G$4:$G$200,0)),"-")</f>
        <v>cw_comm</v>
      </c>
      <c r="E28" s="11" t="s">
        <v>111</v>
      </c>
      <c r="F28" s="12">
        <v>1</v>
      </c>
      <c r="G28" s="13">
        <v>4.3421986632318166E-2</v>
      </c>
      <c r="H28" s="13">
        <v>5.5249652186122218E-3</v>
      </c>
      <c r="I28" s="13">
        <v>7.8592325768930431</v>
      </c>
      <c r="J28" s="23">
        <v>4.7913427005166966E-15</v>
      </c>
      <c r="K28" s="13">
        <v>3.18066468300233</v>
      </c>
      <c r="L28" s="25">
        <v>133870</v>
      </c>
      <c r="M28" s="25">
        <v>410147.95300000015</v>
      </c>
      <c r="N28" s="25">
        <v>121700</v>
      </c>
      <c r="O28" s="25">
        <v>229076.11100000038</v>
      </c>
      <c r="P28" s="14">
        <v>1.4172693799762619E-2</v>
      </c>
      <c r="Q28" s="15">
        <v>2.3068558960969578E-2</v>
      </c>
      <c r="R28" s="414">
        <f t="shared" si="0"/>
        <v>5284.4557731531204</v>
      </c>
      <c r="S28" s="27">
        <f>IFERROR($Q28*$O28*Controls!$C$5,"-")</f>
        <v>3286931.4909012411</v>
      </c>
      <c r="T28" s="27">
        <f>IFERROR(INDEX('Vendor Level Info'!$I$4:$I$50,MATCH(SUBSTITUTE(SUBSTITUTE('Model 16'!$D28,"_pre",""),"_post",""),'Vendor Level Info'!$F$4:$F$50,0)),"-")</f>
        <v>607005</v>
      </c>
      <c r="U28" s="375">
        <f t="shared" si="1"/>
        <v>5.4149990377364947</v>
      </c>
      <c r="V28" s="27">
        <f>IFERROR($Q28*$O28*Controls!$C$4,"-")</f>
        <v>2790192.6482248474</v>
      </c>
      <c r="W28" s="27">
        <f>IFERROR($T28*(1-Controls!$C$6),0)</f>
        <v>467393.85000000003</v>
      </c>
      <c r="X28" s="77">
        <f t="shared" si="2"/>
        <v>5.9696819892363733</v>
      </c>
      <c r="Y28" s="77">
        <f>IFERROR(R28/INDEX('Vendor Level Info'!$N$4:$N$300,MATCH('Model 16'!$D28,'Vendor Level Info'!$M$4:$M$300,0)),"-")</f>
        <v>3.546210011712167E-2</v>
      </c>
    </row>
    <row r="29" spans="2:25" x14ac:dyDescent="0.35">
      <c r="B29" s="341">
        <f>IFERROR(INDEX(Controls!$L$4:$L$100,MATCH('Model 16'!$D29,Controls!$J$4:$J$100,0)),"-")</f>
        <v>4.5</v>
      </c>
      <c r="C29" s="365" t="str">
        <f>IFERROR(INDEX(Controls!$F$4:$F224,MATCH('Model 16'!$E29,Controls!$G$4:$G$200,0)),"-")</f>
        <v>No Ad &amp; Tf</v>
      </c>
      <c r="D29" s="16" t="str">
        <f>IFERROR(INDEX(Controls!$H$4:$H$200,MATCH('Model 16'!$E29,Controls!$G$4:$G$200,0)),"-")</f>
        <v>hcc_disp_imp</v>
      </c>
      <c r="E29" s="11" t="s">
        <v>257</v>
      </c>
      <c r="F29" s="12">
        <v>1</v>
      </c>
      <c r="G29" s="13">
        <v>-1.2054039093696311E-4</v>
      </c>
      <c r="H29" s="13">
        <v>3.3311994045152493E-5</v>
      </c>
      <c r="I29" s="13">
        <v>-3.6185282326112791</v>
      </c>
      <c r="J29" s="23">
        <v>2.9950840894050172E-4</v>
      </c>
      <c r="K29" s="13">
        <v>2.4131117064985532</v>
      </c>
      <c r="L29" s="25">
        <v>8582234</v>
      </c>
      <c r="M29" s="25">
        <v>410147.95300000015</v>
      </c>
      <c r="N29" s="25">
        <v>12</v>
      </c>
      <c r="O29" s="25">
        <v>229076.11100000038</v>
      </c>
      <c r="P29" s="14">
        <v>-2.5222747886602189E-3</v>
      </c>
      <c r="Q29" s="15">
        <v>-6.3144283571478773E-9</v>
      </c>
      <c r="R29" s="414">
        <f t="shared" si="0"/>
        <v>-1.4464846912435572E-3</v>
      </c>
      <c r="S29" s="27">
        <f>IFERROR($Q29*$O29*Controls!$C$5,"-")</f>
        <v>-0.89971347795349255</v>
      </c>
      <c r="T29" s="27">
        <f>IFERROR(INDEX('Vendor Level Info'!$I$4:$I$50,MATCH(SUBSTITUTE(SUBSTITUTE('Model 16'!$D29,"_pre",""),"_post",""),'Vendor Level Info'!$F$4:$F$50,0)),"-")</f>
        <v>0</v>
      </c>
      <c r="U29" s="375">
        <f t="shared" si="1"/>
        <v>0</v>
      </c>
      <c r="V29" s="27">
        <f>IFERROR($Q29*$O29*Controls!$C$4,"-")</f>
        <v>-0.76374391697659827</v>
      </c>
      <c r="W29" s="27">
        <f>IFERROR($T29*(1-Controls!$C$6),0)</f>
        <v>0</v>
      </c>
      <c r="X29" s="77" t="str">
        <f t="shared" si="2"/>
        <v>-</v>
      </c>
      <c r="Y29" s="77">
        <f>IFERROR(R29/INDEX('Vendor Level Info'!$N$4:$N$300,MATCH('Model 16'!$D29,'Vendor Level Info'!$M$4:$M$300,0)),"-")</f>
        <v>-1.2054039093696311E-4</v>
      </c>
    </row>
    <row r="30" spans="2:25" x14ac:dyDescent="0.35">
      <c r="B30" s="341">
        <f>IFERROR(INDEX(Controls!$L$4:$L$100,MATCH('Model 16'!$D30,Controls!$J$4:$J$100,0)),"-")</f>
        <v>5.5</v>
      </c>
      <c r="C30" s="365" t="str">
        <f>IFERROR(INDEX(Controls!$F$4:$F225,MATCH('Model 16'!$E30,Controls!$G$4:$G$200,0)),"-")</f>
        <v>Ad: 20</v>
      </c>
      <c r="D30" s="16" t="str">
        <f>IFERROR(INDEX(Controls!$H$4:$H$200,MATCH('Model 16'!$E30,Controls!$G$4:$G$200,0)),"-")</f>
        <v>hcc_osrch_sessions</v>
      </c>
      <c r="E30" s="11" t="s">
        <v>465</v>
      </c>
      <c r="F30" s="12">
        <v>1</v>
      </c>
      <c r="G30" s="13">
        <v>1.5188874821519449E-2</v>
      </c>
      <c r="H30" s="13">
        <v>1.7206805495082311E-2</v>
      </c>
      <c r="I30" s="13">
        <v>0.88272485127238853</v>
      </c>
      <c r="J30" s="23">
        <v>0.37743167737230376</v>
      </c>
      <c r="K30" s="13">
        <v>8.5912929235195037</v>
      </c>
      <c r="L30" s="25">
        <v>91754.218903091503</v>
      </c>
      <c r="M30" s="25">
        <v>410147.95300000015</v>
      </c>
      <c r="N30" s="25">
        <v>48293.438064364964</v>
      </c>
      <c r="O30" s="25">
        <v>229076.11100000038</v>
      </c>
      <c r="P30" s="14">
        <v>3.3979039394726662E-3</v>
      </c>
      <c r="Q30" s="15">
        <v>3.2020928863265045E-3</v>
      </c>
      <c r="R30" s="414">
        <f t="shared" si="0"/>
        <v>733.52298546044199</v>
      </c>
      <c r="S30" s="27">
        <f>IFERROR($Q30*$O30*Controls!$C$5,"-")</f>
        <v>456251.29695639492</v>
      </c>
      <c r="T30" s="27" t="str">
        <f>IFERROR(INDEX('Vendor Level Info'!$I$4:$I$50,MATCH(SUBSTITUTE(SUBSTITUTE('Model 16'!$D30,"_pre",""),"_post",""),'Vendor Level Info'!$F$4:$F$50,0)),"-")</f>
        <v>-</v>
      </c>
      <c r="U30" s="375">
        <f t="shared" si="1"/>
        <v>0</v>
      </c>
      <c r="V30" s="27">
        <f>IFERROR($Q30*$O30*Controls!$C$4,"-")</f>
        <v>387300.13632311334</v>
      </c>
      <c r="W30" s="27">
        <f>IFERROR($T30*(1-Controls!$C$6),0)</f>
        <v>0</v>
      </c>
      <c r="X30" s="77" t="str">
        <f t="shared" si="2"/>
        <v>-</v>
      </c>
      <c r="Y30" s="77">
        <f>IFERROR(R30/INDEX('Vendor Level Info'!$N$4:$N$300,MATCH('Model 16'!$D30,'Vendor Level Info'!$M$4:$M$300,0)),"-")</f>
        <v>1.3767581701241427E-2</v>
      </c>
    </row>
    <row r="31" spans="2:25" x14ac:dyDescent="0.35">
      <c r="B31" s="341">
        <f>IFERROR(INDEX(Controls!$L$4:$L$100,MATCH('Model 16'!$D31,Controls!$J$4:$J$100,0)),"-")</f>
        <v>3.5</v>
      </c>
      <c r="C31" s="365" t="str">
        <f>IFERROR(INDEX(Controls!$F$4:$F226,MATCH('Model 16'!$E31,Controls!$G$4:$G$200,0)),"-")</f>
        <v>No Ad &amp; Tf</v>
      </c>
      <c r="D31" s="16" t="str">
        <f>IFERROR(INDEX(Controls!$H$4:$H$200,MATCH('Model 16'!$E31,Controls!$G$4:$G$200,0)),"-")</f>
        <v>hcc_psrch_clk</v>
      </c>
      <c r="E31" s="452" t="s">
        <v>276</v>
      </c>
      <c r="F31" s="453">
        <v>1</v>
      </c>
      <c r="G31" s="454">
        <v>9.670583035010458E-3</v>
      </c>
      <c r="H31" s="454">
        <v>6.3411174253743575E-3</v>
      </c>
      <c r="I31" s="454">
        <v>1.5250597625448548</v>
      </c>
      <c r="J31" s="455">
        <v>0.12731383110821626</v>
      </c>
      <c r="K31" s="454">
        <v>10.935327671067824</v>
      </c>
      <c r="L31" s="456">
        <v>343710</v>
      </c>
      <c r="M31" s="456">
        <v>410147.95300000015</v>
      </c>
      <c r="N31" s="456">
        <v>213285</v>
      </c>
      <c r="O31" s="456">
        <v>229076.11100000038</v>
      </c>
      <c r="P31" s="457">
        <v>8.1040904157906237E-3</v>
      </c>
      <c r="Q31" s="459">
        <v>9.0039519774377606E-3</v>
      </c>
      <c r="R31" s="414">
        <f t="shared" si="0"/>
        <v>2062.5903026222054</v>
      </c>
      <c r="S31" s="27">
        <f>IFERROR($Q31*$O31*Controls!$C$5,"-")</f>
        <v>1282931.1682310118</v>
      </c>
      <c r="T31" s="27">
        <f>IFERROR(INDEX('Vendor Level Info'!$I$4:$I$50,MATCH(SUBSTITUTE(SUBSTITUTE('Model 16'!$D31,"_pre",""),"_post",""),'Vendor Level Info'!$F$4:$F$50,0)),"-")</f>
        <v>655000</v>
      </c>
      <c r="U31" s="375">
        <f t="shared" si="1"/>
        <v>1.9586735392839876</v>
      </c>
      <c r="V31" s="27">
        <f>IFERROR($Q31*$O31*Controls!$C$4,"-")</f>
        <v>1089047.6797845245</v>
      </c>
      <c r="W31" s="27">
        <f>IFERROR($T31*(1-Controls!$C$6),0)</f>
        <v>504350</v>
      </c>
      <c r="X31" s="77">
        <f t="shared" si="2"/>
        <v>2.1593093680668671</v>
      </c>
      <c r="Y31" s="77">
        <f>IFERROR(R31/INDEX('Vendor Level Info'!$N$4:$N$300,MATCH('Model 16'!$D31,'Vendor Level Info'!$M$4:$M$300,0)),"-")</f>
        <v>8.5146561369807017E-3</v>
      </c>
    </row>
    <row r="32" spans="2:25" x14ac:dyDescent="0.35">
      <c r="B32" s="341">
        <f>IFERROR(INDEX(Controls!$L$4:$L$100,MATCH('Model 16'!$D32,Controls!$J$4:$J$100,0)),"-")</f>
        <v>2.5</v>
      </c>
      <c r="C32" s="365" t="str">
        <f>IFERROR(INDEX(Controls!$F$4:$F227,MATCH('Model 16'!$E32,Controls!$G$4:$G$200,0)),"-")</f>
        <v>Ad: 70 &amp; Trf: RT8</v>
      </c>
      <c r="D32" s="16" t="str">
        <f>IFERROR(INDEX(Controls!$H$4:$H$200,MATCH('Model 16'!$E32,Controls!$G$4:$G$200,0)),"-")</f>
        <v>hcc_soc_imp</v>
      </c>
      <c r="E32" s="452" t="s">
        <v>479</v>
      </c>
      <c r="F32" s="453">
        <v>1</v>
      </c>
      <c r="G32" s="454">
        <v>2.4877431946912865E-5</v>
      </c>
      <c r="H32" s="454">
        <v>3.7597688877104787E-5</v>
      </c>
      <c r="I32" s="454">
        <v>0.66167449888288332</v>
      </c>
      <c r="J32" s="455">
        <v>0.50821342409683345</v>
      </c>
      <c r="K32" s="454">
        <v>6.8452281334057314</v>
      </c>
      <c r="L32" s="456">
        <v>70175849.779952705</v>
      </c>
      <c r="M32" s="456">
        <v>410147.95300000015</v>
      </c>
      <c r="N32" s="456">
        <v>27861221.437299814</v>
      </c>
      <c r="O32" s="456">
        <v>229076.11100000038</v>
      </c>
      <c r="P32" s="457">
        <v>4.2565004029595944E-3</v>
      </c>
      <c r="Q32" s="459">
        <v>3.0257002235571165E-3</v>
      </c>
      <c r="R32" s="414">
        <f t="shared" si="0"/>
        <v>693.11564026429596</v>
      </c>
      <c r="S32" s="27">
        <f>IFERROR($Q32*$O32*Controls!$C$5,"-")</f>
        <v>431117.9282443921</v>
      </c>
      <c r="T32" s="27">
        <f>IFERROR(INDEX('Vendor Level Info'!$I$4:$I$50,MATCH(SUBSTITUTE(SUBSTITUTE('Model 16'!$D32,"_pre",""),"_post",""),'Vendor Level Info'!$F$4:$F$50,0)),"-")</f>
        <v>1080000</v>
      </c>
      <c r="U32" s="375">
        <f t="shared" si="1"/>
        <v>0.39918326689295563</v>
      </c>
      <c r="V32" s="27">
        <f>IFERROR($Q32*$O32*Controls!$C$4,"-")</f>
        <v>365965.05805954826</v>
      </c>
      <c r="W32" s="27">
        <f>IFERROR($T32*(1-Controls!$C$6),0)</f>
        <v>831600</v>
      </c>
      <c r="X32" s="77">
        <f t="shared" si="2"/>
        <v>0.44007342239002917</v>
      </c>
      <c r="Y32" s="77">
        <f>IFERROR(R32/INDEX('Vendor Level Info'!$N$4:$N$300,MATCH('Model 16'!$D32,'Vendor Level Info'!$M$4:$M$300,0)),"-")</f>
        <v>7.0460598832681575E-6</v>
      </c>
    </row>
    <row r="33" spans="2:25" x14ac:dyDescent="0.35">
      <c r="B33" s="341">
        <f>IFERROR(INDEX(Controls!$L$4:$L$100,MATCH('Model 16'!$D33,Controls!$J$4:$J$100,0)),"-")</f>
        <v>5.5</v>
      </c>
      <c r="C33" s="365" t="str">
        <f>IFERROR(INDEX(Controls!$F$4:$F228,MATCH('Model 16'!$E33,Controls!$G$4:$G$200,0)),"-")</f>
        <v>Ad:40</v>
      </c>
      <c r="D33" s="16" t="str">
        <f>IFERROR(INDEX(Controls!$H$4:$H$200,MATCH('Model 16'!$E33,Controls!$G$4:$G$200,0)),"-")</f>
        <v>hcp_disp_imp</v>
      </c>
      <c r="E33" s="11" t="s">
        <v>453</v>
      </c>
      <c r="F33" s="12">
        <v>1</v>
      </c>
      <c r="G33" s="13">
        <v>-2.328015658709205E-4</v>
      </c>
      <c r="H33" s="13">
        <v>3.1120739539177128E-4</v>
      </c>
      <c r="I33" s="13">
        <v>-0.7480592341896386</v>
      </c>
      <c r="J33" s="23">
        <v>0.45446316807648734</v>
      </c>
      <c r="K33" s="13">
        <v>1.3910466989160053</v>
      </c>
      <c r="L33" s="25">
        <v>543900.65945428808</v>
      </c>
      <c r="M33" s="25">
        <v>410147.95300000015</v>
      </c>
      <c r="N33" s="25">
        <v>414378.87823571987</v>
      </c>
      <c r="O33" s="25">
        <v>229076.11100000038</v>
      </c>
      <c r="P33" s="14">
        <v>-3.0872011983242665E-4</v>
      </c>
      <c r="Q33" s="15">
        <v>-4.2111790398393359E-4</v>
      </c>
      <c r="R33" s="414">
        <f t="shared" si="0"/>
        <v>-96.468051717111081</v>
      </c>
      <c r="S33" s="27">
        <f>IFERROR($Q33*$O33*Controls!$C$5,"-")</f>
        <v>-60003.128168043091</v>
      </c>
      <c r="T33" s="27">
        <f>IFERROR(INDEX('Vendor Level Info'!$I$4:$I$50,MATCH(SUBSTITUTE(SUBSTITUTE('Model 16'!$D33,"_pre",""),"_post",""),'Vendor Level Info'!$F$4:$F$50,0)),"-")</f>
        <v>0</v>
      </c>
      <c r="U33" s="375">
        <f t="shared" si="1"/>
        <v>0</v>
      </c>
      <c r="V33" s="27">
        <f>IFERROR($Q33*$O33*Controls!$C$4,"-")</f>
        <v>-50935.131306634648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16'!$D33,'Vendor Level Info'!$M$4:$M$300,0)),"-")</f>
        <v>-2.1486907960386643E-4</v>
      </c>
    </row>
    <row r="34" spans="2:25" x14ac:dyDescent="0.35">
      <c r="B34" s="341">
        <f>IFERROR(INDEX(Controls!$L$4:$L$100,MATCH('Model 16'!$D34,Controls!$J$4:$J$100,0)),"-")</f>
        <v>15</v>
      </c>
      <c r="C34" s="365" t="str">
        <f>IFERROR(INDEX(Controls!$F$4:$F229,MATCH('Model 16'!$E34,Controls!$G$4:$G$200,0)),"-")</f>
        <v>No Ad &amp; Tf</v>
      </c>
      <c r="D34" s="16" t="str">
        <f>IFERROR(INDEX(Controls!$H$4:$H$200,MATCH('Model 16'!$E34,Controls!$G$4:$G$200,0)),"-")</f>
        <v>hcp_grail_nrx_lag</v>
      </c>
      <c r="E34" s="11" t="s">
        <v>18</v>
      </c>
      <c r="F34" s="12">
        <v>1</v>
      </c>
      <c r="G34" s="13">
        <v>0.91394405849049432</v>
      </c>
      <c r="H34" s="13">
        <v>5.9225288720959231E-3</v>
      </c>
      <c r="I34" s="13">
        <v>154.31652225395717</v>
      </c>
      <c r="J34" s="23">
        <v>0</v>
      </c>
      <c r="K34" s="13">
        <v>11.350243475811531</v>
      </c>
      <c r="L34" s="25">
        <v>409392.9230000003</v>
      </c>
      <c r="M34" s="25">
        <v>410147.95300000015</v>
      </c>
      <c r="N34" s="25">
        <v>226546.62800000032</v>
      </c>
      <c r="O34" s="25">
        <v>229076.11100000038</v>
      </c>
      <c r="P34" s="14">
        <v>0.91226160420190272</v>
      </c>
      <c r="Q34" s="15">
        <v>0.90385219012058482</v>
      </c>
      <c r="R34" s="414">
        <f t="shared" si="0"/>
        <v>207050.94463165654</v>
      </c>
      <c r="S34" s="27">
        <f>IFERROR($Q34*$O34*Controls!$C$5,"-")</f>
        <v>128785687.56089038</v>
      </c>
      <c r="T34" s="27" t="str">
        <f>IFERROR(INDEX('Vendor Level Info'!$I$4:$I$50,MATCH(SUBSTITUTE(SUBSTITUTE('Model 16'!$D34,"_pre",""),"_post",""),'Vendor Level Info'!$F$4:$F$50,0)),"-")</f>
        <v>-</v>
      </c>
      <c r="U34" s="375">
        <f t="shared" si="1"/>
        <v>0</v>
      </c>
      <c r="V34" s="27">
        <f>IFERROR($Q34*$O34*Controls!$C$4,"-")</f>
        <v>109322898.76551466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16'!$D34,'Vendor Level Info'!$M$4:$M$300,0)),"-")</f>
        <v>-</v>
      </c>
    </row>
    <row r="35" spans="2:25" x14ac:dyDescent="0.35">
      <c r="B35" s="341">
        <f>IFERROR(INDEX(Controls!$L$4:$L$100,MATCH('Model 16'!$D35,Controls!$J$4:$J$100,0)),"-")</f>
        <v>13</v>
      </c>
      <c r="C35" s="365" t="str">
        <f>IFERROR(INDEX(Controls!$F$4:$F230,MATCH('Model 16'!$E35,Controls!$G$4:$G$200,0)),"-")</f>
        <v>No Ad &amp; Tf</v>
      </c>
      <c r="D35" s="16" t="str">
        <f>IFERROR(INDEX(Controls!$H$4:$H$200,MATCH('Model 16'!$E35,Controls!$G$4:$G$200,0)),"-")</f>
        <v>hcp_grail_sdot</v>
      </c>
      <c r="E35" s="11" t="s">
        <v>19</v>
      </c>
      <c r="F35" s="12">
        <v>1</v>
      </c>
      <c r="G35" s="13">
        <v>7.6874664607453713E-4</v>
      </c>
      <c r="H35" s="13">
        <v>4.4122210537023176E-4</v>
      </c>
      <c r="I35" s="13">
        <v>1.7423121750200568</v>
      </c>
      <c r="J35" s="23">
        <v>8.1521533756980347E-2</v>
      </c>
      <c r="K35" s="13">
        <v>3.9377582927220485</v>
      </c>
      <c r="L35" s="25">
        <v>2074305</v>
      </c>
      <c r="M35" s="25">
        <v>410147.95300000015</v>
      </c>
      <c r="N35" s="25">
        <v>1036758</v>
      </c>
      <c r="O35" s="25">
        <v>229076.11100000038</v>
      </c>
      <c r="P35" s="14">
        <v>3.8879019144724149E-3</v>
      </c>
      <c r="Q35" s="15">
        <v>3.4792114804626816E-3</v>
      </c>
      <c r="R35" s="414">
        <f t="shared" si="0"/>
        <v>797.00423529094496</v>
      </c>
      <c r="S35" s="27">
        <f>IFERROR($Q35*$O35*Controls!$C$5,"-")</f>
        <v>495736.63435096777</v>
      </c>
      <c r="T35" s="27" t="str">
        <f>IFERROR(INDEX('Vendor Level Info'!$I$4:$I$50,MATCH(SUBSTITUTE(SUBSTITUTE('Model 16'!$D35,"_pre",""),"_post",""),'Vendor Level Info'!$F$4:$F$50,0)),"-")</f>
        <v>-</v>
      </c>
      <c r="U35" s="375">
        <f t="shared" si="1"/>
        <v>0</v>
      </c>
      <c r="V35" s="27">
        <f>IFERROR($Q35*$O35*Controls!$C$4,"-")</f>
        <v>420818.23623361893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16'!$D35,'Vendor Level Info'!$M$4:$M$300,0)),"-")</f>
        <v>6.997636754263487E-4</v>
      </c>
    </row>
    <row r="36" spans="2:25" x14ac:dyDescent="0.35">
      <c r="B36" s="341">
        <f>IFERROR(INDEX(Controls!$L$4:$L$100,MATCH('Model 16'!$D36,Controls!$J$4:$J$100,0)),"-")</f>
        <v>14</v>
      </c>
      <c r="C36" s="365" t="str">
        <f>IFERROR(INDEX(Controls!$F$4:$F231,MATCH('Model 16'!$E36,Controls!$G$4:$G$200,0)),"-")</f>
        <v>Ad: 30 &amp; Tf: RT4</v>
      </c>
      <c r="D36" s="16" t="str">
        <f>IFERROR(INDEX(Controls!$H$4:$H$200,MATCH('Model 16'!$E36,Controls!$G$4:$G$200,0)),"-")</f>
        <v>hcp_grail_vnrx</v>
      </c>
      <c r="E36" s="11" t="s">
        <v>468</v>
      </c>
      <c r="F36" s="12">
        <v>1</v>
      </c>
      <c r="G36" s="13">
        <v>8.2724816864375716E-2</v>
      </c>
      <c r="H36" s="13">
        <v>5.2466562258792745E-2</v>
      </c>
      <c r="I36" s="13">
        <v>1.5767150219664348</v>
      </c>
      <c r="J36" s="23">
        <v>0.11493076915183695</v>
      </c>
      <c r="K36" s="13">
        <v>1.6303766571326741</v>
      </c>
      <c r="L36" s="25">
        <v>13303.579200175613</v>
      </c>
      <c r="M36" s="25">
        <v>410147.95300000015</v>
      </c>
      <c r="N36" s="25">
        <v>7186.0184223575288</v>
      </c>
      <c r="O36" s="25">
        <v>229076.11100000038</v>
      </c>
      <c r="P36" s="14">
        <v>2.6832662333810191E-3</v>
      </c>
      <c r="Q36" s="15">
        <v>2.5950416888889634E-3</v>
      </c>
      <c r="R36" s="414">
        <f t="shared" si="0"/>
        <v>594.46205797355663</v>
      </c>
      <c r="S36" s="27">
        <f>IFERROR($Q36*$O36*Controls!$C$5,"-")</f>
        <v>369755.40005955222</v>
      </c>
      <c r="T36" s="27" t="str">
        <f>IFERROR(INDEX('Vendor Level Info'!$I$4:$I$50,MATCH(SUBSTITUTE(SUBSTITUTE('Model 16'!$D36,"_pre",""),"_post",""),'Vendor Level Info'!$F$4:$F$50,0)),"-")</f>
        <v>-</v>
      </c>
      <c r="U36" s="375">
        <f t="shared" si="1"/>
        <v>0</v>
      </c>
      <c r="V36" s="27">
        <f>IFERROR($Q36*$O36*Controls!$C$4,"-")</f>
        <v>313875.9666100379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16'!$D36,'Vendor Level Info'!$M$4:$M$300,0)),"-")</f>
        <v>0.10796566054656753</v>
      </c>
    </row>
    <row r="37" spans="2:25" x14ac:dyDescent="0.35">
      <c r="B37" s="341">
        <f>IFERROR(INDEX(Controls!$L$4:$L$100,MATCH('Model 16'!$D37,Controls!$J$4:$J$100,0)),"-")</f>
        <v>5.5</v>
      </c>
      <c r="C37" s="365" t="str">
        <f>IFERROR(INDEX(Controls!$F$4:$F232,MATCH('Model 16'!$E37,Controls!$G$4:$G$200,0)),"-")</f>
        <v>Ad: 80 &amp; Trf: RT6</v>
      </c>
      <c r="D37" s="16" t="str">
        <f>IFERROR(INDEX(Controls!$H$4:$H$200,MATCH('Model 16'!$E37,Controls!$G$4:$G$200,0)),"-")</f>
        <v>hcp_npp_eng</v>
      </c>
      <c r="E37" s="11" t="s">
        <v>460</v>
      </c>
      <c r="F37" s="12">
        <v>1</v>
      </c>
      <c r="G37" s="13">
        <v>4.8465824950697942E-2</v>
      </c>
      <c r="H37" s="13">
        <v>3.2064388089636249E-2</v>
      </c>
      <c r="I37" s="13">
        <v>1.5115156670138643</v>
      </c>
      <c r="J37" s="23">
        <v>0.13072670313532594</v>
      </c>
      <c r="K37" s="13">
        <v>13.662869420242517</v>
      </c>
      <c r="L37" s="25">
        <v>143566.20057676596</v>
      </c>
      <c r="M37" s="25">
        <v>410147.95300000015</v>
      </c>
      <c r="N37" s="25">
        <v>84853.158792434377</v>
      </c>
      <c r="O37" s="25">
        <v>229076.11100000038</v>
      </c>
      <c r="P37" s="14">
        <v>1.6964742345039391E-2</v>
      </c>
      <c r="Q37" s="15">
        <v>1.7952453979576653E-2</v>
      </c>
      <c r="R37" s="414">
        <f t="shared" si="0"/>
        <v>4112.4783405479002</v>
      </c>
      <c r="S37" s="27">
        <f>IFERROR($Q37*$O37*Controls!$C$5,"-")</f>
        <v>2557961.5278207939</v>
      </c>
      <c r="T37" s="27" t="str">
        <f>IFERROR(INDEX('Vendor Level Info'!$I$4:$I$50,MATCH(SUBSTITUTE(SUBSTITUTE('Model 16'!$D37,"_pre",""),"_post",""),'Vendor Level Info'!$F$4:$F$50,0)),"-")</f>
        <v>-</v>
      </c>
      <c r="U37" s="375">
        <f t="shared" si="1"/>
        <v>0</v>
      </c>
      <c r="V37" s="27">
        <f>IFERROR($Q37*$O37*Controls!$C$4,"-")</f>
        <v>2171388.5638092915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16'!$D37,'Vendor Level Info'!$M$4:$M$300,0)),"-")</f>
        <v>-</v>
      </c>
    </row>
    <row r="38" spans="2:25" x14ac:dyDescent="0.35">
      <c r="B38" s="341">
        <f>IFERROR(INDEX(Controls!$L$4:$L$100,MATCH('Model 16'!$D38,Controls!$J$4:$J$100,0)),"-")</f>
        <v>6.5</v>
      </c>
      <c r="C38" s="365" t="str">
        <f>IFERROR(INDEX(Controls!$F$4:$F233,MATCH('Model 16'!$E38,Controls!$G$4:$G$200,0)),"-")</f>
        <v>Ad: 60</v>
      </c>
      <c r="D38" s="16" t="str">
        <f>IFERROR(INDEX(Controls!$H$4:$H$200,MATCH('Model 16'!$E38,Controls!$G$4:$G$200,0)),"-")</f>
        <v>hcp_osrch_sessions</v>
      </c>
      <c r="E38" s="11" t="s">
        <v>480</v>
      </c>
      <c r="F38" s="12">
        <v>1</v>
      </c>
      <c r="G38" s="13">
        <v>0.34635067039320799</v>
      </c>
      <c r="H38" s="13">
        <v>6.536754866149691E-2</v>
      </c>
      <c r="I38" s="13">
        <v>5.2985109199485256</v>
      </c>
      <c r="J38" s="23">
        <v>1.2227772963753303E-7</v>
      </c>
      <c r="K38" s="13">
        <v>11.170251401636241</v>
      </c>
      <c r="L38" s="25">
        <v>26944.257121141025</v>
      </c>
      <c r="M38" s="25">
        <v>410147.95300000015</v>
      </c>
      <c r="N38" s="25">
        <v>14125.849813654613</v>
      </c>
      <c r="O38" s="25">
        <v>229076.11100000038</v>
      </c>
      <c r="P38" s="14">
        <v>2.2753158826942038E-2</v>
      </c>
      <c r="Q38" s="15">
        <v>2.1357519697167548E-2</v>
      </c>
      <c r="R38" s="414">
        <f t="shared" si="0"/>
        <v>4892.4975528330478</v>
      </c>
      <c r="S38" s="27">
        <f>IFERROR($Q38*$O38*Controls!$C$5,"-")</f>
        <v>3043133.4778621555</v>
      </c>
      <c r="T38" s="27" t="str">
        <f>IFERROR(INDEX('Vendor Level Info'!$I$4:$I$50,MATCH(SUBSTITUTE(SUBSTITUTE('Model 16'!$D38,"_pre",""),"_post",""),'Vendor Level Info'!$F$4:$F$50,0)),"-")</f>
        <v>-</v>
      </c>
      <c r="U38" s="375">
        <f t="shared" si="1"/>
        <v>0</v>
      </c>
      <c r="V38" s="27">
        <f>IFERROR($Q38*$O38*Controls!$C$4,"-")</f>
        <v>2583238.7078958494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16'!$D38,'Vendor Level Info'!$M$4:$M$300,0)),"-")</f>
        <v>0.64647166395785516</v>
      </c>
    </row>
    <row r="39" spans="2:25" x14ac:dyDescent="0.35">
      <c r="B39" s="341">
        <f>IFERROR(INDEX(Controls!$L$4:$L$100,MATCH('Model 16'!$D39,Controls!$J$4:$J$100,0)),"-")</f>
        <v>12</v>
      </c>
      <c r="C39" s="365" t="str">
        <f>IFERROR(INDEX(Controls!$F$4:$F234,MATCH('Model 16'!$E39,Controls!$G$4:$G$200,0)),"-")</f>
        <v>Ad: 60</v>
      </c>
      <c r="D39" s="16" t="str">
        <f>IFERROR(INDEX(Controls!$H$4:$H$200,MATCH('Model 16'!$E39,Controls!$G$4:$G$200,0)),"-")</f>
        <v>hcp_rdtl_totdet</v>
      </c>
      <c r="E39" s="11" t="s">
        <v>462</v>
      </c>
      <c r="F39" s="12">
        <v>1</v>
      </c>
      <c r="G39" s="13">
        <v>5.2356269604111137E-3</v>
      </c>
      <c r="H39" s="13">
        <v>2.3375720704433274E-3</v>
      </c>
      <c r="I39" s="13">
        <v>2.2397713536242594</v>
      </c>
      <c r="J39" s="23">
        <v>2.5153972227481058E-2</v>
      </c>
      <c r="K39" s="13">
        <v>5.7361776595685203</v>
      </c>
      <c r="L39" s="25">
        <v>706536.01176408143</v>
      </c>
      <c r="M39" s="25">
        <v>410147.95300000015</v>
      </c>
      <c r="N39" s="25">
        <v>387346.60867399885</v>
      </c>
      <c r="O39" s="25">
        <v>229076.11100000038</v>
      </c>
      <c r="P39" s="14">
        <v>9.0190843685458242E-3</v>
      </c>
      <c r="Q39" s="15">
        <v>8.8529630547001838E-3</v>
      </c>
      <c r="R39" s="414">
        <f t="shared" si="0"/>
        <v>2028.0023473974018</v>
      </c>
      <c r="S39" s="27">
        <f>IFERROR($Q39*$O39*Controls!$C$5,"-")</f>
        <v>1261417.4600811838</v>
      </c>
      <c r="T39" s="27">
        <f>IFERROR(INDEX('Vendor Level Info'!$I$4:$I$50,MATCH(SUBSTITUTE(SUBSTITUTE('Model 16'!$D39,"_pre",""),"_post",""),'Vendor Level Info'!$F$4:$F$50,0)),"-")</f>
        <v>0</v>
      </c>
      <c r="U39" s="375">
        <f t="shared" si="1"/>
        <v>0</v>
      </c>
      <c r="V39" s="27">
        <f>IFERROR($Q39*$O39*Controls!$C$4,"-")</f>
        <v>1070785.2394258282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16'!$D39,'Vendor Level Info'!$M$4:$M$300,0)),"-")</f>
        <v>1.1971325211164971E-2</v>
      </c>
    </row>
    <row r="40" spans="2:25" x14ac:dyDescent="0.35">
      <c r="B40" s="341">
        <f>IFERROR(INDEX(Controls!$L$4:$L$100,MATCH('Model 16'!$D40,Controls!$J$4:$J$100,0)),"-")</f>
        <v>10.5</v>
      </c>
      <c r="C40" s="365" t="str">
        <f>IFERROR(INDEX(Controls!$F$4:$F235,MATCH('Model 16'!$E40,Controls!$G$4:$G$200,0)),"-")</f>
        <v>Ad: 60</v>
      </c>
      <c r="D40" s="16" t="str">
        <f>IFERROR(INDEX(Controls!$H$4:$H$200,MATCH('Model 16'!$E40,Controls!$G$4:$G$200,0)),"-")</f>
        <v>pp_any</v>
      </c>
      <c r="E40" s="11" t="s">
        <v>481</v>
      </c>
      <c r="F40" s="12">
        <v>1</v>
      </c>
      <c r="G40" s="13">
        <v>1.3375330529712623E-3</v>
      </c>
      <c r="H40" s="13">
        <v>7.2273718546934072E-4</v>
      </c>
      <c r="I40" s="13">
        <v>1.8506492814572384</v>
      </c>
      <c r="J40" s="23">
        <v>6.4284927995101118E-2</v>
      </c>
      <c r="K40" s="13">
        <v>5.0937737285958242</v>
      </c>
      <c r="L40" s="25">
        <v>2053802.346453994</v>
      </c>
      <c r="M40" s="25">
        <v>410147.95300000015</v>
      </c>
      <c r="N40" s="25">
        <v>1085302.140410071</v>
      </c>
      <c r="O40" s="25">
        <v>229076.11100000038</v>
      </c>
      <c r="P40" s="14">
        <v>6.6976526459761503E-3</v>
      </c>
      <c r="Q40" s="15">
        <v>6.3368785113473722E-3</v>
      </c>
      <c r="R40" s="414">
        <f t="shared" si="0"/>
        <v>1451.6274852589279</v>
      </c>
      <c r="S40" s="27">
        <f>IFERROR($Q40*$O40*Controls!$C$5,"-")</f>
        <v>902912.29583105317</v>
      </c>
      <c r="T40" s="27" t="str">
        <f>IFERROR(INDEX('Vendor Level Info'!$I$4:$I$50,MATCH(SUBSTITUTE(SUBSTITUTE('Model 16'!$D40,"_pre",""),"_post",""),'Vendor Level Info'!$F$4:$F$50,0)),"-")</f>
        <v>-</v>
      </c>
      <c r="U40" s="375">
        <f t="shared" si="1"/>
        <v>0</v>
      </c>
      <c r="V40" s="27">
        <f>IFERROR($Q40*$O40*Controls!$C$4,"-")</f>
        <v>766459.31221671391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16'!$D40,'Vendor Level Info'!$M$4:$M$300,0)),"-")</f>
        <v>-</v>
      </c>
    </row>
    <row r="41" spans="2:25" x14ac:dyDescent="0.35">
      <c r="B41" s="341" t="str">
        <f>IFERROR(INDEX(Controls!$L$4:$L$100,MATCH('Model 16'!$D41,Controls!$J$4:$J$100,0)),"-")</f>
        <v>-</v>
      </c>
      <c r="C41" s="365" t="str">
        <f>IFERROR(INDEX(Controls!$F$4:$F236,MATCH('Model 16'!$E41,Controls!$G$4:$G$200,0)),"-")</f>
        <v>-</v>
      </c>
      <c r="D41" s="16" t="str">
        <f>IFERROR(INDEX(Controls!$H$4:$H$200,MATCH('Model 16'!$E41,Controls!$G$4:$G$200,0)),"-")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414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16'!$D41,"_pre",""),"_post",""),'Vendor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16'!$D41,'Vendor Level Info'!$M$4:$M$300,0)),"-")</f>
        <v>-</v>
      </c>
    </row>
    <row r="42" spans="2:25" x14ac:dyDescent="0.35">
      <c r="B42" s="341" t="str">
        <f>IFERROR(INDEX(Controls!$L$4:$L$100,MATCH('Model 16'!$D42,Controls!$J$4:$J$100,0)),"-")</f>
        <v>-</v>
      </c>
      <c r="C42" s="365" t="str">
        <f>IFERROR(INDEX(Controls!$F$4:$F237,MATCH('Model 16'!$E42,Controls!$G$4:$G$200,0)),"-")</f>
        <v>-</v>
      </c>
      <c r="D42" s="16" t="str">
        <f>IFERROR(INDEX(Controls!$H$4:$H$200,MATCH('Model 16'!$E42,Controls!$G$4:$G$200,0)),"-")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16'!$D42,"_pre",""),"_post",""),'Vendor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16'!$D42,'Vendor Level Info'!$M$4:$M$300,0)),"-")</f>
        <v>-</v>
      </c>
    </row>
    <row r="43" spans="2:25" x14ac:dyDescent="0.35">
      <c r="B43" s="341" t="str">
        <f>IFERROR(INDEX(Controls!$L$4:$L$100,MATCH('Model 16'!$D43,Controls!$J$4:$J$100,0)),"-")</f>
        <v>-</v>
      </c>
      <c r="C43" s="365" t="str">
        <f>IFERROR(INDEX(Controls!$F$4:$F238,MATCH('Model 16'!$E43,Controls!$G$4:$G$200,0)),"-")</f>
        <v>-</v>
      </c>
      <c r="D43" s="16" t="str">
        <f>IFERROR(INDEX(Controls!$H$4:$H$200,MATCH('Model 16'!$E43,Controls!$G$4:$G$200,0)),"-")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16'!$D43,"_pre",""),"_post",""),'Vendor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16'!$D43,'Vendor Level Info'!$M$4:$M$300,0)),"-")</f>
        <v>-</v>
      </c>
    </row>
    <row r="44" spans="2:25" x14ac:dyDescent="0.35">
      <c r="B44" s="341" t="str">
        <f>IFERROR(INDEX(Controls!$L$4:$L$100,MATCH('Model 16'!$D44,Controls!$J$4:$J$100,0)),"-")</f>
        <v>-</v>
      </c>
      <c r="C44" s="365" t="str">
        <f>IFERROR(INDEX(Controls!$F$4:$F239,MATCH('Model 16'!$E44,Controls!$G$4:$G$200,0)),"-")</f>
        <v>-</v>
      </c>
      <c r="D44" s="16" t="str">
        <f>IFERROR(INDEX(Controls!$H$4:$H$200,MATCH('Model 16'!$E44,Controls!$G$4:$G$200,0)),"-")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16'!$D44,"_pre",""),"_post",""),'Vendor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16'!$D44,'Vendor Level Info'!$M$4:$M$300,0)),"-")</f>
        <v>-</v>
      </c>
    </row>
    <row r="45" spans="2:25" x14ac:dyDescent="0.35">
      <c r="B45" s="341" t="str">
        <f>IFERROR(INDEX(Controls!$L$4:$L$100,MATCH('Model 16'!$D45,Controls!$J$4:$J$100,0)),"-")</f>
        <v>-</v>
      </c>
      <c r="C45" s="365" t="str">
        <f>IFERROR(INDEX(Controls!$F$4:$F240,MATCH('Model 16'!$E45,Controls!$G$4:$G$200,0)),"-")</f>
        <v>-</v>
      </c>
      <c r="D45" s="16" t="str">
        <f>IFERROR(INDEX(Controls!$H$4:$H$200,MATCH('Model 16'!$E45,Controls!$G$4:$G$200,0)),"-")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16'!$D45,"_pre",""),"_post",""),'Vendor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16'!$D45,'Vendor Level Info'!$M$4:$M$300,0)),"-")</f>
        <v>-</v>
      </c>
    </row>
    <row r="46" spans="2:25" x14ac:dyDescent="0.35">
      <c r="B46" s="341" t="str">
        <f>IFERROR(INDEX(Controls!$L$4:$L$100,MATCH('Model 16'!$D46,Controls!$J$4:$J$100,0)),"-")</f>
        <v>-</v>
      </c>
      <c r="C46" s="365" t="str">
        <f>IFERROR(INDEX(Controls!$F$4:$F241,MATCH('Model 16'!$E46,Controls!$G$4:$G$200,0)),"-")</f>
        <v>-</v>
      </c>
      <c r="D46" s="16" t="str">
        <f>IFERROR(INDEX(Controls!$H$4:$H$200,MATCH('Model 16'!$E46,Controls!$G$4:$G$200,0)),"-")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16'!$D46,"_pre",""),"_post",""),'Vendor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16'!$D46,'Vendor Level Info'!$M$4:$M$300,0)),"-")</f>
        <v>-</v>
      </c>
    </row>
    <row r="47" spans="2:25" x14ac:dyDescent="0.35">
      <c r="B47" s="341" t="str">
        <f>IFERROR(INDEX(Controls!$L$4:$L$100,MATCH('Model 16'!$D47,Controls!$J$4:$J$100,0)),"-")</f>
        <v>-</v>
      </c>
      <c r="C47" s="365" t="str">
        <f>IFERROR(INDEX(Controls!$F$4:$F242,MATCH('Model 16'!$E47,Controls!$G$4:$G$200,0)),"-")</f>
        <v>-</v>
      </c>
      <c r="D47" s="16" t="str">
        <f>IFERROR(INDEX(Controls!$H$4:$H$200,MATCH('Model 16'!$E47,Controls!$G$4:$G$200,0)),"-")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16'!$D47,"_pre",""),"_post",""),'Vendor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16'!$D47,'Vendor Level Info'!$M$4:$M$300,0)),"-")</f>
        <v>-</v>
      </c>
    </row>
    <row r="48" spans="2:25" x14ac:dyDescent="0.35">
      <c r="B48" s="341" t="str">
        <f>IFERROR(INDEX(Controls!$L$4:$L$100,MATCH('Model 16'!$D48,Controls!$J$4:$J$100,0)),"-")</f>
        <v>-</v>
      </c>
      <c r="C48" s="365" t="str">
        <f>IFERROR(INDEX(Controls!$F$4:$F243,MATCH('Model 16'!$E48,Controls!$G$4:$G$200,0)),"-")</f>
        <v>-</v>
      </c>
      <c r="D48" s="16" t="str">
        <f>IFERROR(INDEX(Controls!$H$4:$H$200,MATCH('Model 16'!$E48,Controls!$G$4:$G$200,0)),"-")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16'!$D48,"_pre",""),"_post",""),'Vendor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16'!$D48,'Vendor Level Info'!$M$4:$M$300,0)),"-")</f>
        <v>-</v>
      </c>
    </row>
    <row r="49" spans="2:25" x14ac:dyDescent="0.35">
      <c r="B49" s="341" t="str">
        <f>IFERROR(INDEX(Controls!$L$4:$L$100,MATCH('Model 16'!$D49,Controls!$J$4:$J$100,0)),"-")</f>
        <v>-</v>
      </c>
      <c r="C49" s="365" t="str">
        <f>IFERROR(INDEX(Controls!$F$4:$F244,MATCH('Model 16'!$E49,Controls!$G$4:$G$200,0)),"-")</f>
        <v>-</v>
      </c>
      <c r="D49" s="16" t="str">
        <f>IFERROR(INDEX(Controls!$H$4:$H$200,MATCH('Model 16'!$E49,Controls!$G$4:$G$200,0)),"-")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16'!$D49,"_pre",""),"_post",""),'Vendor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16'!$D49,'Vendor Level Info'!$M$4:$M$300,0)),"-")</f>
        <v>-</v>
      </c>
    </row>
    <row r="50" spans="2:25" x14ac:dyDescent="0.35">
      <c r="B50" s="341" t="str">
        <f>IFERROR(INDEX(Controls!$L$4:$L$100,MATCH('Model 16'!$D50,Controls!$J$4:$J$100,0)),"-")</f>
        <v>-</v>
      </c>
      <c r="C50" s="365" t="str">
        <f>IFERROR(INDEX(Controls!$F$4:$F245,MATCH('Model 16'!$E50,Controls!$G$4:$G$200,0)),"-")</f>
        <v>-</v>
      </c>
      <c r="D50" s="16" t="str">
        <f>IFERROR(INDEX(Controls!$H$4:$H$200,MATCH('Model 16'!$E50,Controls!$G$4:$G$200,0)),"-")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16'!$D50,"_pre",""),"_post",""),'Vendor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16'!$D50,'Vendor Level Info'!$M$4:$M$300,0)),"-")</f>
        <v>-</v>
      </c>
    </row>
    <row r="51" spans="2:25" x14ac:dyDescent="0.35">
      <c r="B51" s="341" t="str">
        <f>IFERROR(INDEX(Controls!$L$4:$L$100,MATCH('Model 16'!$D51,Controls!$J$4:$J$100,0)),"-")</f>
        <v>-</v>
      </c>
      <c r="C51" s="365" t="str">
        <f>IFERROR(INDEX(Controls!$F$4:$F246,MATCH('Model 16'!$E51,Controls!$G$4:$G$200,0)),"-")</f>
        <v>-</v>
      </c>
      <c r="D51" s="16" t="str">
        <f>IFERROR(INDEX(Controls!$H$4:$H$200,MATCH('Model 16'!$E51,Controls!$G$4:$G$200,0)),"-")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16'!$D51,"_pre",""),"_post",""),'Vendor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16'!$D51,'Vendor Level Info'!$M$4:$M$300,0)),"-")</f>
        <v>-</v>
      </c>
    </row>
    <row r="52" spans="2:25" x14ac:dyDescent="0.35">
      <c r="B52" s="341" t="str">
        <f>IFERROR(INDEX(Controls!$L$4:$L$100,MATCH('Model 16'!$D52,Controls!$J$4:$J$100,0)),"-")</f>
        <v>-</v>
      </c>
      <c r="C52" s="365" t="str">
        <f>IFERROR(INDEX(Controls!$F$4:$F247,MATCH('Model 16'!$E52,Controls!$G$4:$G$200,0)),"-")</f>
        <v>-</v>
      </c>
      <c r="D52" s="16" t="str">
        <f>IFERROR(INDEX(Controls!$H$4:$H$200,MATCH('Model 16'!$E52,Controls!$G$4:$G$200,0)),"-")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16'!$D52,"_pre",""),"_post",""),'Vendor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16'!$D52,'Vendor Level Info'!$M$4:$M$300,0)),"-")</f>
        <v>-</v>
      </c>
    </row>
    <row r="53" spans="2:25" x14ac:dyDescent="0.35">
      <c r="B53" s="341" t="str">
        <f>IFERROR(INDEX(Controls!$L$4:$L$100,MATCH('Model 16'!$D53,Controls!$J$4:$J$100,0)),"-")</f>
        <v>-</v>
      </c>
      <c r="C53" s="365" t="str">
        <f>IFERROR(INDEX(Controls!$F$4:$F248,MATCH('Model 16'!$E53,Controls!$G$4:$G$200,0)),"-")</f>
        <v>-</v>
      </c>
      <c r="D53" s="16" t="str">
        <f>IFERROR(INDEX(Controls!$H$4:$H$200,MATCH('Model 16'!$E53,Controls!$G$4:$G$200,0)),"-")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16'!$D53,"_pre",""),"_post",""),'Vendor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16'!$D53,'Vendor Level Info'!$M$4:$M$300,0)),"-")</f>
        <v>-</v>
      </c>
    </row>
    <row r="54" spans="2:25" x14ac:dyDescent="0.35">
      <c r="B54" s="341" t="str">
        <f>IFERROR(INDEX(Controls!$L$4:$L$100,MATCH('Model 16'!$D54,Controls!$J$4:$J$100,0)),"-")</f>
        <v>-</v>
      </c>
      <c r="C54" s="365" t="str">
        <f>IFERROR(INDEX(Controls!$F$4:$F249,MATCH('Model 16'!$E54,Controls!$G$4:$G$200,0)),"-")</f>
        <v>-</v>
      </c>
      <c r="D54" s="16" t="str">
        <f>IFERROR(INDEX(Controls!$H$4:$H$200,MATCH('Model 16'!$E54,Controls!$G$4:$G$200,0)),"-")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16'!$D54,"_pre",""),"_post",""),'Vendor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16'!$D54,'Vendor Level Info'!$M$4:$M$300,0)),"-")</f>
        <v>-</v>
      </c>
    </row>
    <row r="55" spans="2:25" x14ac:dyDescent="0.35">
      <c r="B55" s="341" t="str">
        <f>IFERROR(INDEX(Controls!$L$4:$L$100,MATCH('Model 16'!$D55,Controls!$J$4:$J$100,0)),"-")</f>
        <v>-</v>
      </c>
      <c r="C55" s="365" t="str">
        <f>IFERROR(INDEX(Controls!$F$4:$F250,MATCH('Model 16'!$E55,Controls!$G$4:$G$200,0)),"-")</f>
        <v>-</v>
      </c>
      <c r="D55" s="16" t="str">
        <f>IFERROR(INDEX(Controls!$H$4:$H$200,MATCH('Model 16'!$E55,Controls!$G$4:$G$200,0)),"-")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16'!$D55,"_pre",""),"_post",""),'Vendor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16'!$D55,'Vendor Level Info'!$M$4:$M$300,0)),"-")</f>
        <v>-</v>
      </c>
    </row>
    <row r="56" spans="2:25" x14ac:dyDescent="0.35">
      <c r="B56" s="341" t="str">
        <f>IFERROR(INDEX(Controls!$L$4:$L$100,MATCH('Model 16'!$D56,Controls!$J$4:$J$100,0)),"-")</f>
        <v>-</v>
      </c>
      <c r="C56" s="365" t="str">
        <f>IFERROR(INDEX(Controls!$F$4:$F251,MATCH('Model 16'!$E56,Controls!$G$4:$G$200,0)),"-")</f>
        <v>-</v>
      </c>
      <c r="D56" s="16" t="str">
        <f>IFERROR(INDEX(Controls!$H$4:$H$200,MATCH('Model 16'!$E56,Controls!$G$4:$G$200,0)),"-")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16'!$D56,"_pre",""),"_post",""),'Vendor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16'!$D56,'Vendor Level Info'!$M$4:$M$300,0)),"-")</f>
        <v>-</v>
      </c>
    </row>
    <row r="57" spans="2:25" x14ac:dyDescent="0.35">
      <c r="B57" s="341" t="str">
        <f>IFERROR(INDEX(Controls!$L$4:$L$100,MATCH('Model 16'!$D57,Controls!$J$4:$J$100,0)),"-")</f>
        <v>-</v>
      </c>
      <c r="C57" s="365" t="str">
        <f>IFERROR(INDEX(Controls!$F$4:$F252,MATCH('Model 16'!$E57,Controls!$G$4:$G$200,0)),"-")</f>
        <v>-</v>
      </c>
      <c r="D57" s="16" t="str">
        <f>IFERROR(INDEX(Controls!$H$4:$H$200,MATCH('Model 16'!$E57,Controls!$G$4:$G$200,0)),"-")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16'!$D57,"_pre",""),"_post",""),'Vendor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16'!$D57,'Vendor Level Info'!$M$4:$M$300,0)),"-")</f>
        <v>-</v>
      </c>
    </row>
    <row r="58" spans="2:25" x14ac:dyDescent="0.35">
      <c r="B58" s="341" t="str">
        <f>IFERROR(INDEX(Controls!$L$4:$L$100,MATCH('Model 16'!$D58,Controls!$J$4:$J$100,0)),"-")</f>
        <v>-</v>
      </c>
      <c r="C58" s="365" t="str">
        <f>IFERROR(INDEX(Controls!$F$4:$F253,MATCH('Model 16'!$E58,Controls!$G$4:$G$200,0)),"-")</f>
        <v>-</v>
      </c>
      <c r="D58" s="16" t="str">
        <f>IFERROR(INDEX(Controls!$H$4:$H$200,MATCH('Model 16'!$E58,Controls!$G$4:$G$200,0)),"-")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16'!$D58,"_pre",""),"_post",""),'Vendor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16'!$D58,'Vendor Level Info'!$M$4:$M$300,0)),"-")</f>
        <v>-</v>
      </c>
    </row>
    <row r="59" spans="2:25" x14ac:dyDescent="0.35">
      <c r="B59" s="341" t="str">
        <f>IFERROR(INDEX(Controls!$L$4:$L$100,MATCH('Model 16'!$D59,Controls!$J$4:$J$100,0)),"-")</f>
        <v>-</v>
      </c>
      <c r="C59" s="365" t="str">
        <f>IFERROR(INDEX(Controls!$F$4:$F254,MATCH('Model 16'!$E59,Controls!$G$4:$G$200,0)),"-")</f>
        <v>-</v>
      </c>
      <c r="D59" s="16" t="str">
        <f>IFERROR(INDEX(Controls!$H$4:$H$200,MATCH('Model 16'!$E59,Controls!$G$4:$G$200,0)),"-")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16'!$D59,"_pre",""),"_post",""),'Vendor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16'!$D59,'Vendor Level Info'!$M$4:$M$300,0)),"-")</f>
        <v>-</v>
      </c>
    </row>
    <row r="60" spans="2:25" x14ac:dyDescent="0.35">
      <c r="B60" s="341" t="str">
        <f>IFERROR(INDEX(Controls!$L$4:$L$100,MATCH('Model 16'!$D60,Controls!$J$4:$J$100,0)),"-")</f>
        <v>-</v>
      </c>
      <c r="C60" s="365" t="str">
        <f>IFERROR(INDEX(Controls!$F$4:$F255,MATCH('Model 16'!$E60,Controls!$G$4:$G$200,0)),"-")</f>
        <v>-</v>
      </c>
      <c r="D60" s="16" t="str">
        <f>IFERROR(INDEX(Controls!$H$4:$H$200,MATCH('Model 16'!$E60,Controls!$G$4:$G$200,0)),"-")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16'!$D60,"_pre",""),"_post",""),'Vendor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16'!$D60,'Vendor Level Info'!$M$4:$M$300,0)),"-")</f>
        <v>-</v>
      </c>
    </row>
    <row r="61" spans="2:25" x14ac:dyDescent="0.35">
      <c r="B61" s="341" t="str">
        <f>IFERROR(INDEX(Controls!$L$4:$L$100,MATCH('Model 16'!$D61,Controls!$J$4:$J$100,0)),"-")</f>
        <v>-</v>
      </c>
      <c r="C61" s="365" t="str">
        <f>IFERROR(INDEX(Controls!$F$4:$F256,MATCH('Model 16'!$E61,Controls!$G$4:$G$200,0)),"-")</f>
        <v>-</v>
      </c>
      <c r="D61" s="16" t="str">
        <f>IFERROR(INDEX(Controls!$H$4:$H$200,MATCH('Model 16'!$E61,Controls!$G$4:$G$200,0)),"-")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16'!$D61,"_pre",""),"_post",""),'Vendor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16'!$D61,'Vendor Level Info'!$M$4:$M$300,0)),"-")</f>
        <v>-</v>
      </c>
    </row>
    <row r="62" spans="2:25" x14ac:dyDescent="0.35">
      <c r="B62" s="341" t="str">
        <f>IFERROR(INDEX(Controls!$L$4:$L$100,MATCH('Model 16'!$D62,Controls!$J$4:$J$100,0)),"-")</f>
        <v>-</v>
      </c>
      <c r="C62" s="365" t="str">
        <f>IFERROR(INDEX(Controls!$F$4:$F257,MATCH('Model 16'!$E62,Controls!$G$4:$G$200,0)),"-")</f>
        <v>-</v>
      </c>
      <c r="D62" s="16" t="str">
        <f>IFERROR(INDEX(Controls!$H$4:$H$200,MATCH('Model 16'!$E62,Controls!$G$4:$G$200,0)),"-")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16'!$D62,"_pre",""),"_post",""),'Vendor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16'!$D62,'Vendor Level Info'!$M$4:$M$300,0)),"-")</f>
        <v>-</v>
      </c>
    </row>
    <row r="63" spans="2:25" x14ac:dyDescent="0.35">
      <c r="B63" s="341" t="str">
        <f>IFERROR(INDEX(Controls!$L$4:$L$100,MATCH('Model 16'!$D63,Controls!$J$4:$J$100,0)),"-")</f>
        <v>-</v>
      </c>
      <c r="C63" s="365" t="str">
        <f>IFERROR(INDEX(Controls!$F$4:$F258,MATCH('Model 16'!$E63,Controls!$G$4:$G$200,0)),"-")</f>
        <v>-</v>
      </c>
      <c r="D63" s="16" t="str">
        <f>IFERROR(INDEX(Controls!$H$4:$H$200,MATCH('Model 16'!$E63,Controls!$G$4:$G$200,0)),"-")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16'!$D63,"_pre",""),"_post",""),'Vendor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16'!$D63,'Vendor Level Info'!$M$4:$M$300,0)),"-")</f>
        <v>-</v>
      </c>
    </row>
    <row r="64" spans="2:25" x14ac:dyDescent="0.35">
      <c r="B64" s="341" t="str">
        <f>IFERROR(INDEX(Controls!$L$4:$L$100,MATCH('Model 16'!$D64,Controls!$J$4:$J$100,0)),"-")</f>
        <v>-</v>
      </c>
      <c r="C64" s="365" t="str">
        <f>IFERROR(INDEX(Controls!$F$4:$F259,MATCH('Model 16'!$E64,Controls!$G$4:$G$200,0)),"-")</f>
        <v>-</v>
      </c>
      <c r="D64" s="16" t="str">
        <f>IFERROR(INDEX(Controls!$H$4:$H$200,MATCH('Model 16'!$E64,Controls!$G$4:$G$200,0)),"-")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16'!$D64,"_pre",""),"_post",""),'Vendor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16'!$D64,'Vendor Level Info'!$M$4:$M$300,0)),"-")</f>
        <v>-</v>
      </c>
    </row>
    <row r="65" spans="2:25" x14ac:dyDescent="0.35">
      <c r="B65" s="341" t="str">
        <f>IFERROR(INDEX(Controls!$L$4:$L$100,MATCH('Model 16'!$D65,Controls!$J$4:$J$100,0)),"-")</f>
        <v>-</v>
      </c>
      <c r="C65" s="365" t="str">
        <f>IFERROR(INDEX(Controls!$F$4:$F260,MATCH('Model 16'!$E65,Controls!$G$4:$G$200,0)),"-")</f>
        <v>-</v>
      </c>
      <c r="D65" s="16" t="str">
        <f>IFERROR(INDEX(Controls!$H$4:$H$200,MATCH('Model 16'!$E65,Controls!$G$4:$G$200,0)),"-")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16'!$D65,"_pre",""),"_post",""),'Vendor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16'!$D65,'Vendor Level Info'!$M$4:$M$300,0)),"-")</f>
        <v>-</v>
      </c>
    </row>
    <row r="66" spans="2:25" x14ac:dyDescent="0.35">
      <c r="B66" s="341" t="str">
        <f>IFERROR(INDEX(Controls!$L$4:$L$100,MATCH('Model 16'!$D66,Controls!$J$4:$J$100,0)),"-")</f>
        <v>-</v>
      </c>
      <c r="C66" s="365" t="str">
        <f>IFERROR(INDEX(Controls!$F$4:$F261,MATCH('Model 16'!$E66,Controls!$G$4:$G$200,0)),"-")</f>
        <v>-</v>
      </c>
      <c r="D66" s="16" t="str">
        <f>IFERROR(INDEX(Controls!$H$4:$H$200,MATCH('Model 16'!$E66,Controls!$G$4:$G$200,0)),"-")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16'!$D66,"_pre",""),"_post",""),'Vendor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16'!$D66,'Vendor Level Info'!$M$4:$M$300,0)),"-")</f>
        <v>-</v>
      </c>
    </row>
    <row r="67" spans="2:25" x14ac:dyDescent="0.35">
      <c r="B67" s="341" t="str">
        <f>IFERROR(INDEX(Controls!$L$4:$L$100,MATCH('Model 16'!$D67,Controls!$J$4:$J$100,0)),"-")</f>
        <v>-</v>
      </c>
      <c r="C67" s="365" t="str">
        <f>IFERROR(INDEX(Controls!$F$4:$F262,MATCH('Model 16'!$E67,Controls!$G$4:$G$200,0)),"-")</f>
        <v>-</v>
      </c>
      <c r="D67" s="16" t="str">
        <f>IFERROR(INDEX(Controls!$H$4:$H$200,MATCH('Model 16'!$E67,Controls!$G$4:$G$200,0)),"-")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16'!$D67,"_pre",""),"_post",""),'Vendor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16'!$D67,'Vendor Level Info'!$M$4:$M$300,0)),"-")</f>
        <v>-</v>
      </c>
    </row>
    <row r="68" spans="2:25" x14ac:dyDescent="0.35">
      <c r="B68" s="341" t="str">
        <f>IFERROR(INDEX(Controls!$L$4:$L$100,MATCH('Model 16'!$D68,Controls!$J$4:$J$100,0)),"-")</f>
        <v>-</v>
      </c>
      <c r="C68" s="365" t="str">
        <f>IFERROR(INDEX(Controls!$F$4:$F263,MATCH('Model 16'!$E68,Controls!$G$4:$G$200,0)),"-")</f>
        <v>-</v>
      </c>
      <c r="D68" s="16" t="str">
        <f>IFERROR(INDEX(Controls!$H$4:$H$200,MATCH('Model 16'!$E68,Controls!$G$4:$G$200,0)),"-")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16'!$D68,"_pre",""),"_post",""),'Vendor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16'!$D68,'Vendor Level Info'!$M$4:$M$300,0)),"-")</f>
        <v>-</v>
      </c>
    </row>
    <row r="69" spans="2:25" x14ac:dyDescent="0.35">
      <c r="B69" s="341" t="str">
        <f>IFERROR(INDEX(Controls!$L$4:$L$100,MATCH('Model 16'!$D69,Controls!$J$4:$J$100,0)),"-")</f>
        <v>-</v>
      </c>
      <c r="C69" s="365" t="str">
        <f>IFERROR(INDEX(Controls!$F$4:$F264,MATCH('Model 16'!$E69,Controls!$G$4:$G$200,0)),"-")</f>
        <v>-</v>
      </c>
      <c r="D69" s="16" t="str">
        <f>IFERROR(INDEX(Controls!$H$4:$H$200,MATCH('Model 16'!$E69,Controls!$G$4:$G$200,0)),"-")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16'!$D69,"_pre",""),"_post",""),'Vendor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16'!$D69,'Vendor Level Info'!$M$4:$M$300,0)),"-")</f>
        <v>-</v>
      </c>
    </row>
    <row r="70" spans="2:25" x14ac:dyDescent="0.35">
      <c r="B70" s="341" t="str">
        <f>IFERROR(INDEX(Controls!$L$4:$L$100,MATCH('Model 16'!$D70,Controls!$J$4:$J$100,0)),"-")</f>
        <v>-</v>
      </c>
      <c r="C70" s="365" t="str">
        <f>IFERROR(INDEX(Controls!$F$4:$F265,MATCH('Model 16'!$E70,Controls!$G$4:$G$200,0)),"-")</f>
        <v>-</v>
      </c>
      <c r="D70" s="16" t="str">
        <f>IFERROR(INDEX(Controls!$H$4:$H$200,MATCH('Model 16'!$E70,Controls!$G$4:$G$200,0)),"-")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16'!$D70,"_pre",""),"_post",""),'Vendor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16'!$D70,'Vendor Level Info'!$M$4:$M$300,0)),"-")</f>
        <v>-</v>
      </c>
    </row>
    <row r="71" spans="2:25" x14ac:dyDescent="0.35">
      <c r="B71" s="341" t="str">
        <f>IFERROR(INDEX(Controls!$L$4:$L$100,MATCH('Model 16'!$D71,Controls!$J$4:$J$100,0)),"-")</f>
        <v>-</v>
      </c>
      <c r="C71" s="365" t="str">
        <f>IFERROR(INDEX(Controls!$F$4:$F266,MATCH('Model 16'!$E71,Controls!$G$4:$G$200,0)),"-")</f>
        <v>-</v>
      </c>
      <c r="D71" s="16" t="str">
        <f>IFERROR(INDEX(Controls!$H$4:$H$200,MATCH('Model 16'!$E71,Controls!$G$4:$G$200,0)),"-")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16'!$D71,"_pre",""),"_post",""),'Vendor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16'!$D71,'Vendor Level Info'!$M$4:$M$300,0)),"-")</f>
        <v>-</v>
      </c>
    </row>
    <row r="72" spans="2:25" ht="15" thickBot="1" x14ac:dyDescent="0.4">
      <c r="B72" s="343" t="str">
        <f>IFERROR(INDEX(Controls!$L$4:$L$100,MATCH('Model 16'!$D72,Controls!$J$4:$J$100,0)),"-")</f>
        <v>-</v>
      </c>
      <c r="C72" s="366" t="str">
        <f>IFERROR(INDEX(Controls!$F$4:$F267,MATCH('Model 16'!$E72,Controls!$G$4:$G$200,0)),"-")</f>
        <v>-</v>
      </c>
      <c r="D72" s="19" t="str">
        <f>IFERROR(INDEX(Controls!$H$4:$H$200,MATCH('Model 16'!$E72,Controls!$G$4:$G$200,0)),"-")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16'!$D72,"_pre",""),"_post",""),'Vendor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16'!$D72,'Vendor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052C-3E45-4F50-8A3C-6456637E9962}">
  <sheetPr>
    <tabColor theme="9" tint="0.59999389629810485"/>
  </sheetPr>
  <dimension ref="B1:AC72"/>
  <sheetViews>
    <sheetView showGridLines="0" zoomScale="55" zoomScaleNormal="55" workbookViewId="0">
      <pane xSplit="5" ySplit="4" topLeftCell="S5" activePane="bottomRight" state="frozen"/>
      <selection activeCell="D18" sqref="D18"/>
      <selection pane="topRight" activeCell="D18" sqref="D18"/>
      <selection pane="bottomLeft" activeCell="D18" sqref="D18"/>
      <selection pane="bottomRight" activeCell="Y5" sqref="Y5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17'!$D5,Controls!$J$4:$J$100,0)),"-")</f>
        <v>16</v>
      </c>
      <c r="C5" s="364" t="str">
        <f>IFERROR(INDEX(Controls!$F$4:$F200,MATCH('Model 17'!$E5,Controls!$G$4:$G$200,0)),"-")</f>
        <v>No Ad &amp; Tf</v>
      </c>
      <c r="D5" s="330" t="str">
        <f>IFERROR(INDEX(Controls!$H$4:$H$200,MATCH('Model 17'!$E5,Controls!$G$4:$G$200,0)),"-")</f>
        <v>Intercept</v>
      </c>
      <c r="E5" s="28" t="s">
        <v>6</v>
      </c>
      <c r="F5" s="29">
        <v>1</v>
      </c>
      <c r="G5" s="30">
        <v>0.24445665428366894</v>
      </c>
      <c r="H5" s="30">
        <v>0.29096794709536572</v>
      </c>
      <c r="I5" s="30">
        <v>0.84014977156073989</v>
      </c>
      <c r="J5" s="31">
        <v>0.40086793905921225</v>
      </c>
      <c r="K5" s="30">
        <v>0</v>
      </c>
      <c r="L5" s="32">
        <v>4620</v>
      </c>
      <c r="M5" s="32">
        <v>453950.57999999967</v>
      </c>
      <c r="N5" s="32">
        <v>2520</v>
      </c>
      <c r="O5" s="32">
        <v>253584.23499999993</v>
      </c>
      <c r="P5" s="33">
        <v>2.4879134261499378E-3</v>
      </c>
      <c r="Q5" s="34">
        <v>2.4292944267408651E-3</v>
      </c>
      <c r="R5" s="413">
        <f>IFERROR(G5*N5,"-")</f>
        <v>616.0307687948457</v>
      </c>
      <c r="S5" s="307">
        <f>IFERROR($Q5*$O5*Controls!$C$5,"-")</f>
        <v>383171.13819039403</v>
      </c>
      <c r="T5" s="307" t="str">
        <f>IFERROR(INDEX('Vendor Level Info'!$I$4:$I$50,MATCH(SUBSTITUTE(SUBSTITUTE('Model 17'!$D5,"_pre",""),"_post",""),'Vendor Level Info'!$F$4:$F$50,0)),"-")</f>
        <v>-</v>
      </c>
      <c r="U5" s="377">
        <f>IFERROR(S5/$T5,0)</f>
        <v>0</v>
      </c>
      <c r="V5" s="307">
        <f>IFERROR($Q5*$O5*Controls!$C$4,"-")</f>
        <v>325264.24592367851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17'!$D5,'Vendor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17'!$D6,Controls!$J$4:$J$100,0)),"-")</f>
        <v>3.5</v>
      </c>
      <c r="C6" s="365" t="str">
        <f>IFERROR(INDEX(Controls!$F$4:$F201,MATCH('Model 17'!$E6,Controls!$G$4:$G$200,0)),"-")</f>
        <v>Ad: 60</v>
      </c>
      <c r="D6" s="16" t="str">
        <f>IFERROR(INDEX(Controls!$H$4:$H$200,MATCH('Model 17'!$E6,Controls!$G$4:$G$200,0)),"-")</f>
        <v>hcc_psrch_clk</v>
      </c>
      <c r="E6" s="452" t="s">
        <v>493</v>
      </c>
      <c r="F6" s="453">
        <v>1</v>
      </c>
      <c r="G6" s="454">
        <v>1.1305602657560355E-2</v>
      </c>
      <c r="H6" s="454">
        <v>1.9912999132318393E-3</v>
      </c>
      <c r="I6" s="454">
        <v>5.6774986944139378</v>
      </c>
      <c r="J6" s="455">
        <v>1.4505218733789873E-8</v>
      </c>
      <c r="K6" s="454">
        <v>8.4466239639967817</v>
      </c>
      <c r="L6" s="456">
        <v>1018885.7165323091</v>
      </c>
      <c r="M6" s="456">
        <v>453950.57999999967</v>
      </c>
      <c r="N6" s="456">
        <v>579520.54246095568</v>
      </c>
      <c r="O6" s="456">
        <v>253584.23499999993</v>
      </c>
      <c r="P6" s="457">
        <v>2.5375266762690266E-2</v>
      </c>
      <c r="Q6" s="459">
        <v>2.5836893941602487E-2</v>
      </c>
      <c r="R6" s="414">
        <f t="shared" ref="R6:R69" si="0">IFERROR(G6*N6,"-")</f>
        <v>6551.8289849573994</v>
      </c>
      <c r="S6" s="27">
        <f>IFERROR($Q6*$O6*Controls!$C$5,"-")</f>
        <v>4075237.6286435025</v>
      </c>
      <c r="T6" s="27">
        <f>IFERROR(INDEX('Vendor Level Info'!$I$4:$I$50,MATCH(SUBSTITUTE(SUBSTITUTE('Model 17'!$D6,"_pre",""),"_post",""),'Vendor Level Info'!$F$4:$F$50,0)),"-")</f>
        <v>655000</v>
      </c>
      <c r="U6" s="375">
        <f t="shared" ref="U6:U69" si="1">IFERROR(S6/$T6,0)</f>
        <v>6.2217368376236681</v>
      </c>
      <c r="V6" s="27">
        <f>IFERROR($Q6*$O6*Controls!$C$4,"-")</f>
        <v>3459365.7040575068</v>
      </c>
      <c r="W6" s="27">
        <f>IFERROR($T6*(1-Controls!$C$6),0)</f>
        <v>504350</v>
      </c>
      <c r="X6" s="77">
        <f t="shared" ref="X6:X69" si="2">IFERROR(V6/W6,"-")</f>
        <v>6.859057606934682</v>
      </c>
      <c r="Y6" s="77">
        <f>IFERROR(R6/INDEX('Vendor Level Info'!$N$4:$N$300,MATCH('Model 17'!$D6,'Vendor Level Info'!$M$4:$M$300,0)),"-")</f>
        <v>2.704685016907777E-2</v>
      </c>
      <c r="AB6" s="116"/>
      <c r="AC6" s="114"/>
    </row>
    <row r="7" spans="2:29" x14ac:dyDescent="0.35">
      <c r="B7" s="341">
        <f>IFERROR(INDEX(Controls!$L$4:$L$100,MATCH('Model 17'!$D7,Controls!$J$4:$J$100,0)),"-")</f>
        <v>15</v>
      </c>
      <c r="C7" s="365" t="str">
        <f>IFERROR(INDEX(Controls!$F$4:$F202,MATCH('Model 17'!$E7,Controls!$G$4:$G$200,0)),"-")</f>
        <v>No Ad &amp; Tf</v>
      </c>
      <c r="D7" s="16" t="str">
        <f>IFERROR(INDEX(Controls!$H$4:$H$200,MATCH('Model 17'!$E7,Controls!$G$4:$G$200,0)),"-")</f>
        <v>hcp_grail_nrx_lag</v>
      </c>
      <c r="E7" s="11" t="s">
        <v>18</v>
      </c>
      <c r="F7" s="12">
        <v>1</v>
      </c>
      <c r="G7" s="13">
        <v>0.9427246976896112</v>
      </c>
      <c r="H7" s="13">
        <v>5.2498559061574055E-3</v>
      </c>
      <c r="I7" s="13">
        <v>179.57153768428509</v>
      </c>
      <c r="J7" s="23">
        <v>0</v>
      </c>
      <c r="K7" s="13">
        <v>10.276530284660197</v>
      </c>
      <c r="L7" s="25">
        <v>453277.55000000005</v>
      </c>
      <c r="M7" s="25">
        <v>453950.57999999967</v>
      </c>
      <c r="N7" s="25">
        <v>250911.43300000002</v>
      </c>
      <c r="O7" s="25">
        <v>253584.23499999993</v>
      </c>
      <c r="P7" s="14">
        <v>0.94132700809246239</v>
      </c>
      <c r="Q7" s="15">
        <v>0.9327882895472277</v>
      </c>
      <c r="R7" s="414">
        <f t="shared" si="0"/>
        <v>236540.40482179215</v>
      </c>
      <c r="S7" s="27">
        <f>IFERROR($Q7*$O7*Controls!$C$5,"-")</f>
        <v>147128131.79915473</v>
      </c>
      <c r="T7" s="27" t="str">
        <f>IFERROR(INDEX('Vendor Level Info'!$I$4:$I$50,MATCH(SUBSTITUTE(SUBSTITUTE('Model 17'!$D7,"_pre",""),"_post",""),'Vendor Level Info'!$F$4:$F$50,0)),"-")</f>
        <v>-</v>
      </c>
      <c r="U7" s="375">
        <f t="shared" si="1"/>
        <v>0</v>
      </c>
      <c r="V7" s="27">
        <f>IFERROR($Q7*$O7*Controls!$C$4,"-")</f>
        <v>124893333.74590626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17'!$D7,'Vendor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17'!$D8,Controls!$J$4:$J$100,0)),"-")</f>
        <v>14</v>
      </c>
      <c r="C8" s="365" t="str">
        <f>IFERROR(INDEX(Controls!$F$4:$F203,MATCH('Model 17'!$E8,Controls!$G$4:$G$200,0)),"-")</f>
        <v>Ad: 20</v>
      </c>
      <c r="D8" s="16" t="str">
        <f>IFERROR(INDEX(Controls!$H$4:$H$200,MATCH('Model 17'!$E8,Controls!$G$4:$G$200,0)),"-")</f>
        <v>hcp_grail_vnrx</v>
      </c>
      <c r="E8" s="11" t="s">
        <v>456</v>
      </c>
      <c r="F8" s="12">
        <v>1</v>
      </c>
      <c r="G8" s="13">
        <v>8.3868082889395582E-2</v>
      </c>
      <c r="H8" s="13">
        <v>6.31027957686775E-2</v>
      </c>
      <c r="I8" s="13">
        <v>1.3290707942139293</v>
      </c>
      <c r="J8" s="23">
        <v>0.18389031639390038</v>
      </c>
      <c r="K8" s="13">
        <v>1.6406007912375737</v>
      </c>
      <c r="L8" s="25">
        <v>12664.826895895687</v>
      </c>
      <c r="M8" s="25">
        <v>453950.57999999967</v>
      </c>
      <c r="N8" s="25">
        <v>6868.7182486334459</v>
      </c>
      <c r="O8" s="25">
        <v>253584.23499999993</v>
      </c>
      <c r="P8" s="14">
        <v>2.3398466676368755E-3</v>
      </c>
      <c r="Q8" s="15">
        <v>2.2716957598736139E-3</v>
      </c>
      <c r="R8" s="414">
        <f t="shared" si="0"/>
        <v>576.06623142029389</v>
      </c>
      <c r="S8" s="27">
        <f>IFERROR($Q8*$O8*Controls!$C$5,"-")</f>
        <v>358313.19594342279</v>
      </c>
      <c r="T8" s="27" t="str">
        <f>IFERROR(INDEX('Vendor Level Info'!$I$4:$I$50,MATCH(SUBSTITUTE(SUBSTITUTE('Model 17'!$D8,"_pre",""),"_post",""),'Vendor Level Info'!$F$4:$F$50,0)),"-")</f>
        <v>-</v>
      </c>
      <c r="U8" s="375">
        <f t="shared" si="1"/>
        <v>0</v>
      </c>
      <c r="V8" s="27">
        <f>IFERROR($Q8*$O8*Controls!$C$4,"-")</f>
        <v>304162.97018991516</v>
      </c>
      <c r="W8" s="27">
        <f>IFERROR($T8*(1-Controls!$C$6),0)</f>
        <v>0</v>
      </c>
      <c r="X8" s="77" t="str">
        <f t="shared" si="2"/>
        <v>-</v>
      </c>
      <c r="Y8" s="77">
        <f>IFERROR(R8/INDEX('Vendor Level Info'!$N$4:$N$300,MATCH('Model 17'!$D8,'Vendor Level Info'!$M$4:$M$300,0)),"-")</f>
        <v>0.10462462718963048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17'!$D9,Controls!$J$4:$J$100,0)),"-")</f>
        <v>12</v>
      </c>
      <c r="C9" s="365" t="str">
        <f>IFERROR(INDEX(Controls!$F$4:$F204,MATCH('Model 17'!$E9,Controls!$G$4:$G$200,0)),"-")</f>
        <v>Ad: 60</v>
      </c>
      <c r="D9" s="16" t="str">
        <f>IFERROR(INDEX(Controls!$H$4:$H$200,MATCH('Model 17'!$E9,Controls!$G$4:$G$200,0)),"-")</f>
        <v>hcp_rdtl_totdet</v>
      </c>
      <c r="E9" s="11" t="s">
        <v>462</v>
      </c>
      <c r="F9" s="12">
        <v>1</v>
      </c>
      <c r="G9" s="13">
        <v>1.6487211556264945E-2</v>
      </c>
      <c r="H9" s="13">
        <v>1.9739365416022534E-3</v>
      </c>
      <c r="I9" s="13">
        <v>8.3524526795994163</v>
      </c>
      <c r="J9" s="23">
        <v>8.7450474025940275E-17</v>
      </c>
      <c r="K9" s="13">
        <v>4.8856305153069775</v>
      </c>
      <c r="L9" s="25">
        <v>783877.68018890207</v>
      </c>
      <c r="M9" s="25">
        <v>453950.57999999967</v>
      </c>
      <c r="N9" s="25">
        <v>427473.67512561131</v>
      </c>
      <c r="O9" s="25">
        <v>253584.23499999993</v>
      </c>
      <c r="P9" s="14">
        <v>2.8469965051060475E-2</v>
      </c>
      <c r="Q9" s="15">
        <v>2.7792930094924975E-2</v>
      </c>
      <c r="R9" s="414">
        <f t="shared" si="0"/>
        <v>7047.8489165300252</v>
      </c>
      <c r="S9" s="27">
        <f>IFERROR($Q9*$O9*Controls!$C$5,"-")</f>
        <v>4383762.0260816757</v>
      </c>
      <c r="T9" s="27">
        <f>IFERROR(INDEX('Vendor Level Info'!$I$4:$I$50,MATCH(SUBSTITUTE(SUBSTITUTE('Model 17'!$D9,"_pre",""),"_post",""),'Vendor Level Info'!$F$4:$F$50,0)),"-")</f>
        <v>0</v>
      </c>
      <c r="U9" s="375">
        <f t="shared" si="1"/>
        <v>0</v>
      </c>
      <c r="V9" s="27">
        <f>IFERROR($Q9*$O9*Controls!$C$4,"-")</f>
        <v>3721264.2279278534</v>
      </c>
      <c r="W9" s="27">
        <f>IFERROR($T9*(1-Controls!$C$6),0)</f>
        <v>0</v>
      </c>
      <c r="X9" s="77" t="str">
        <f t="shared" si="2"/>
        <v>-</v>
      </c>
      <c r="Y9" s="77">
        <f>IFERROR(R9/INDEX('Vendor Level Info'!$N$4:$N$300,MATCH('Model 17'!$D9,'Vendor Level Info'!$M$4:$M$300,0)),"-")</f>
        <v>4.1603547218382136E-2</v>
      </c>
    </row>
    <row r="10" spans="2:29" x14ac:dyDescent="0.35">
      <c r="B10" s="341" t="str">
        <f>IFERROR(INDEX(Controls!$L$4:$L$100,MATCH('Model 17'!$D10,Controls!$J$4:$J$100,0)),"-")</f>
        <v>-</v>
      </c>
      <c r="C10" s="365" t="str">
        <f>IFERROR(INDEX(Controls!$F$4:$F205,MATCH('Model 17'!$E10,Controls!$G$4:$G$200,0)),"-")</f>
        <v>-</v>
      </c>
      <c r="D10" s="16" t="str">
        <f>IFERROR(INDEX(Controls!$H$4:$H$200,MATCH('Model 17'!$E10,Controls!$G$4:$G$200,0)),"-")</f>
        <v>-</v>
      </c>
      <c r="E10" s="11"/>
      <c r="F10" s="12"/>
      <c r="G10" s="13"/>
      <c r="H10" s="13"/>
      <c r="I10" s="13"/>
      <c r="J10" s="23"/>
      <c r="K10" s="13"/>
      <c r="L10" s="25"/>
      <c r="M10" s="25"/>
      <c r="N10" s="25"/>
      <c r="O10" s="25"/>
      <c r="P10" s="14"/>
      <c r="Q10" s="15"/>
      <c r="R10" s="414">
        <f t="shared" si="0"/>
        <v>0</v>
      </c>
      <c r="S10" s="27">
        <f>IFERROR($Q10*$O10*Controls!$C$5,"-")</f>
        <v>0</v>
      </c>
      <c r="T10" s="27" t="str">
        <f>IFERROR(INDEX('Vendor Level Info'!$I$4:$I$50,MATCH(SUBSTITUTE(SUBSTITUTE('Model 17'!$D10,"_pre",""),"_post",""),'Vendor Level Info'!$F$4:$F$50,0)),"-")</f>
        <v>-</v>
      </c>
      <c r="U10" s="375">
        <f t="shared" si="1"/>
        <v>0</v>
      </c>
      <c r="V10" s="27">
        <f>IFERROR($Q10*$O10*Controls!$C$4,"-")</f>
        <v>0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17'!$D10,'Vendor Level Info'!$M$4:$M$300,0)),"-")</f>
        <v>-</v>
      </c>
    </row>
    <row r="11" spans="2:29" x14ac:dyDescent="0.35">
      <c r="B11" s="341" t="str">
        <f>IFERROR(INDEX(Controls!$L$4:$L$100,MATCH('Model 17'!$D11,Controls!$J$4:$J$100,0)),"-")</f>
        <v>-</v>
      </c>
      <c r="C11" s="365" t="str">
        <f>IFERROR(INDEX(Controls!$F$4:$F206,MATCH('Model 17'!$E11,Controls!$G$4:$G$200,0)),"-")</f>
        <v>-</v>
      </c>
      <c r="D11" s="16" t="str">
        <f>IFERROR(INDEX(Controls!$H$4:$H$200,MATCH('Model 17'!$E11,Controls!$G$4:$G$200,0)),"-")</f>
        <v>-</v>
      </c>
      <c r="E11" s="11"/>
      <c r="F11" s="12"/>
      <c r="G11" s="13"/>
      <c r="H11" s="13"/>
      <c r="I11" s="13"/>
      <c r="J11" s="23"/>
      <c r="K11" s="13"/>
      <c r="L11" s="25"/>
      <c r="M11" s="25"/>
      <c r="N11" s="25"/>
      <c r="O11" s="25"/>
      <c r="P11" s="14"/>
      <c r="Q11" s="15"/>
      <c r="R11" s="414">
        <f t="shared" si="0"/>
        <v>0</v>
      </c>
      <c r="S11" s="27">
        <f>IFERROR($Q11*$O11*Controls!$C$5,"-")</f>
        <v>0</v>
      </c>
      <c r="T11" s="27" t="str">
        <f>IFERROR(INDEX('Vendor Level Info'!$I$4:$I$50,MATCH(SUBSTITUTE(SUBSTITUTE('Model 17'!$D11,"_pre",""),"_post",""),'Vendor Level Info'!$F$4:$F$50,0)),"-")</f>
        <v>-</v>
      </c>
      <c r="U11" s="375">
        <f t="shared" si="1"/>
        <v>0</v>
      </c>
      <c r="V11" s="27">
        <f>IFERROR($Q11*$O11*Controls!$C$4,"-")</f>
        <v>0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17'!$D11,'Vendor Level Info'!$M$4:$M$300,0)),"-")</f>
        <v>-</v>
      </c>
    </row>
    <row r="12" spans="2:29" x14ac:dyDescent="0.35">
      <c r="B12" s="341" t="str">
        <f>IFERROR(INDEX(Controls!$L$4:$L$100,MATCH('Model 17'!$D12,Controls!$J$4:$J$100,0)),"-")</f>
        <v>-</v>
      </c>
      <c r="C12" s="365" t="str">
        <f>IFERROR(INDEX(Controls!$F$4:$F207,MATCH('Model 17'!$E12,Controls!$G$4:$G$200,0)),"-")</f>
        <v>-</v>
      </c>
      <c r="D12" s="16" t="str">
        <f>IFERROR(INDEX(Controls!$H$4:$H$200,MATCH('Model 17'!$E12,Controls!$G$4:$G$200,0)),"-")</f>
        <v>-</v>
      </c>
      <c r="E12" s="11"/>
      <c r="F12" s="12"/>
      <c r="G12" s="13"/>
      <c r="H12" s="13"/>
      <c r="I12" s="13"/>
      <c r="J12" s="23"/>
      <c r="K12" s="13"/>
      <c r="L12" s="25"/>
      <c r="M12" s="25"/>
      <c r="N12" s="25"/>
      <c r="O12" s="25"/>
      <c r="P12" s="14"/>
      <c r="Q12" s="15"/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17'!$D12,"_pre",""),"_post",""),'Vendor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17'!$D12,'Vendor Level Info'!$M$4:$M$300,0)),"-")</f>
        <v>-</v>
      </c>
    </row>
    <row r="13" spans="2:29" x14ac:dyDescent="0.35">
      <c r="B13" s="341" t="str">
        <f>IFERROR(INDEX(Controls!$L$4:$L$100,MATCH('Model 17'!$D13,Controls!$J$4:$J$100,0)),"-")</f>
        <v>-</v>
      </c>
      <c r="C13" s="365" t="str">
        <f>IFERROR(INDEX(Controls!$F$4:$F208,MATCH('Model 17'!$E13,Controls!$G$4:$G$200,0)),"-")</f>
        <v>-</v>
      </c>
      <c r="D13" s="16" t="str">
        <f>IFERROR(INDEX(Controls!$H$4:$H$200,MATCH('Model 17'!$E13,Controls!$G$4:$G$200,0)),"-")</f>
        <v>-</v>
      </c>
      <c r="E13" s="11"/>
      <c r="F13" s="12"/>
      <c r="G13" s="13"/>
      <c r="H13" s="13"/>
      <c r="I13" s="13"/>
      <c r="J13" s="23"/>
      <c r="K13" s="13"/>
      <c r="L13" s="25"/>
      <c r="M13" s="25"/>
      <c r="N13" s="25"/>
      <c r="O13" s="25"/>
      <c r="P13" s="14"/>
      <c r="Q13" s="15"/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17'!$D13,"_pre",""),"_post",""),'Vendor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17'!$D13,'Vendor Level Info'!$M$4:$M$300,0)),"-")</f>
        <v>-</v>
      </c>
    </row>
    <row r="14" spans="2:29" x14ac:dyDescent="0.35">
      <c r="B14" s="341" t="str">
        <f>IFERROR(INDEX(Controls!$L$4:$L$100,MATCH('Model 17'!$D14,Controls!$J$4:$J$100,0)),"-")</f>
        <v>-</v>
      </c>
      <c r="C14" s="365" t="str">
        <f>IFERROR(INDEX(Controls!$F$4:$F209,MATCH('Model 17'!$E14,Controls!$G$4:$G$200,0)),"-")</f>
        <v>-</v>
      </c>
      <c r="D14" s="16" t="str">
        <f>IFERROR(INDEX(Controls!$H$4:$H$200,MATCH('Model 17'!$E14,Controls!$G$4:$G$200,0)),"-")</f>
        <v>-</v>
      </c>
      <c r="E14" s="11"/>
      <c r="F14" s="12"/>
      <c r="G14" s="13"/>
      <c r="H14" s="13"/>
      <c r="I14" s="13"/>
      <c r="J14" s="23"/>
      <c r="K14" s="13"/>
      <c r="L14" s="25"/>
      <c r="M14" s="25"/>
      <c r="N14" s="25"/>
      <c r="O14" s="25"/>
      <c r="P14" s="14"/>
      <c r="Q14" s="15"/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17'!$D14,"_pre",""),"_post",""),'Vendor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17'!$D14,'Vendor Level Info'!$M$4:$M$300,0)),"-")</f>
        <v>-</v>
      </c>
    </row>
    <row r="15" spans="2:29" x14ac:dyDescent="0.35">
      <c r="B15" s="341" t="str">
        <f>IFERROR(INDEX(Controls!$L$4:$L$100,MATCH('Model 17'!$D15,Controls!$J$4:$J$100,0)),"-")</f>
        <v>-</v>
      </c>
      <c r="C15" s="365" t="str">
        <f>IFERROR(INDEX(Controls!$F$4:$F210,MATCH('Model 17'!$E15,Controls!$G$4:$G$200,0)),"-")</f>
        <v>-</v>
      </c>
      <c r="D15" s="16" t="str">
        <f>IFERROR(INDEX(Controls!$H$4:$H$200,MATCH('Model 17'!$E15,Controls!$G$4:$G$200,0)),"-")</f>
        <v>-</v>
      </c>
      <c r="E15" s="11"/>
      <c r="F15" s="12"/>
      <c r="G15" s="13"/>
      <c r="H15" s="13"/>
      <c r="I15" s="13"/>
      <c r="J15" s="23"/>
      <c r="K15" s="13"/>
      <c r="L15" s="25"/>
      <c r="M15" s="25"/>
      <c r="N15" s="25"/>
      <c r="O15" s="25"/>
      <c r="P15" s="14"/>
      <c r="Q15" s="15"/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17'!$D15,"_pre",""),"_post",""),'Vendor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17'!$D15,'Vendor Level Info'!$M$4:$M$300,0)),"-")</f>
        <v>-</v>
      </c>
    </row>
    <row r="16" spans="2:29" x14ac:dyDescent="0.35">
      <c r="B16" s="341" t="str">
        <f>IFERROR(INDEX(Controls!$L$4:$L$100,MATCH('Model 17'!$D16,Controls!$J$4:$J$100,0)),"-")</f>
        <v>-</v>
      </c>
      <c r="C16" s="365" t="str">
        <f>IFERROR(INDEX(Controls!$F$4:$F211,MATCH('Model 17'!$E16,Controls!$G$4:$G$200,0)),"-")</f>
        <v>-</v>
      </c>
      <c r="D16" s="16" t="str">
        <f>IFERROR(INDEX(Controls!$H$4:$H$200,MATCH('Model 17'!$E16,Controls!$G$4:$G$200,0)),"-")</f>
        <v>-</v>
      </c>
      <c r="E16" s="11"/>
      <c r="F16" s="12"/>
      <c r="G16" s="13"/>
      <c r="H16" s="13"/>
      <c r="I16" s="13"/>
      <c r="J16" s="23"/>
      <c r="K16" s="13"/>
      <c r="L16" s="25"/>
      <c r="M16" s="25"/>
      <c r="N16" s="25"/>
      <c r="O16" s="25"/>
      <c r="P16" s="14"/>
      <c r="Q16" s="15"/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17'!$D16,"_pre",""),"_post",""),'Vendor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17'!$D16,'Vendor Level Info'!$M$4:$M$300,0)),"-")</f>
        <v>-</v>
      </c>
    </row>
    <row r="17" spans="2:25" x14ac:dyDescent="0.35">
      <c r="B17" s="341" t="str">
        <f>IFERROR(INDEX(Controls!$L$4:$L$100,MATCH('Model 17'!$D17,Controls!$J$4:$J$100,0)),"-")</f>
        <v>-</v>
      </c>
      <c r="C17" s="365" t="str">
        <f>IFERROR(INDEX(Controls!$F$4:$F212,MATCH('Model 17'!$E17,Controls!$G$4:$G$200,0)),"-")</f>
        <v>-</v>
      </c>
      <c r="D17" s="16" t="str">
        <f>IFERROR(INDEX(Controls!$H$4:$H$200,MATCH('Model 17'!$E17,Controls!$G$4:$G$200,0)),"-")</f>
        <v>-</v>
      </c>
      <c r="E17" s="11"/>
      <c r="F17" s="12"/>
      <c r="G17" s="13"/>
      <c r="H17" s="13"/>
      <c r="I17" s="13"/>
      <c r="J17" s="23"/>
      <c r="K17" s="13"/>
      <c r="L17" s="25"/>
      <c r="M17" s="25"/>
      <c r="N17" s="25"/>
      <c r="O17" s="25"/>
      <c r="P17" s="14"/>
      <c r="Q17" s="15"/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17'!$D17,"_pre",""),"_post",""),'Vendor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17'!$D17,'Vendor Level Info'!$M$4:$M$300,0)),"-")</f>
        <v>-</v>
      </c>
    </row>
    <row r="18" spans="2:25" x14ac:dyDescent="0.35">
      <c r="B18" s="341" t="str">
        <f>IFERROR(INDEX(Controls!$L$4:$L$100,MATCH('Model 17'!$D18,Controls!$J$4:$J$100,0)),"-")</f>
        <v>-</v>
      </c>
      <c r="C18" s="365" t="str">
        <f>IFERROR(INDEX(Controls!$F$4:$F213,MATCH('Model 17'!$E18,Controls!$G$4:$G$200,0)),"-")</f>
        <v>-</v>
      </c>
      <c r="D18" s="16" t="str">
        <f>IFERROR(INDEX(Controls!$H$4:$H$200,MATCH('Model 17'!$E18,Controls!$G$4:$G$200,0)),"-")</f>
        <v>-</v>
      </c>
      <c r="E18" s="11"/>
      <c r="F18" s="12"/>
      <c r="G18" s="13"/>
      <c r="H18" s="13"/>
      <c r="I18" s="13"/>
      <c r="J18" s="23"/>
      <c r="K18" s="13"/>
      <c r="L18" s="25"/>
      <c r="M18" s="25"/>
      <c r="N18" s="25"/>
      <c r="O18" s="25"/>
      <c r="P18" s="14"/>
      <c r="Q18" s="15"/>
      <c r="R18" s="414">
        <f t="shared" si="0"/>
        <v>0</v>
      </c>
      <c r="S18" s="27">
        <f>IFERROR($Q18*$O18*Controls!$C$5,"-")</f>
        <v>0</v>
      </c>
      <c r="T18" s="27" t="str">
        <f>IFERROR(INDEX('Vendor Level Info'!$I$4:$I$50,MATCH(SUBSTITUTE(SUBSTITUTE('Model 17'!$D18,"_pre",""),"_post",""),'Vendor Level Info'!$F$4:$F$50,0)),"-")</f>
        <v>-</v>
      </c>
      <c r="U18" s="375">
        <f t="shared" si="1"/>
        <v>0</v>
      </c>
      <c r="V18" s="27">
        <f>IFERROR($Q18*$O18*Controls!$C$4,"-")</f>
        <v>0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17'!$D18,'Vendor Level Info'!$M$4:$M$300,0)),"-")</f>
        <v>-</v>
      </c>
    </row>
    <row r="19" spans="2:25" x14ac:dyDescent="0.35">
      <c r="B19" s="341" t="str">
        <f>IFERROR(INDEX(Controls!$L$4:$L$100,MATCH('Model 17'!$D19,Controls!$J$4:$J$100,0)),"-")</f>
        <v>-</v>
      </c>
      <c r="C19" s="365" t="str">
        <f>IFERROR(INDEX(Controls!$F$4:$F214,MATCH('Model 17'!$E19,Controls!$G$4:$G$200,0)),"-")</f>
        <v>-</v>
      </c>
      <c r="D19" s="16" t="str">
        <f>IFERROR(INDEX(Controls!$H$4:$H$200,MATCH('Model 17'!$E19,Controls!$G$4:$G$200,0)),"-")</f>
        <v>-</v>
      </c>
      <c r="E19" s="11"/>
      <c r="F19" s="12"/>
      <c r="G19" s="13"/>
      <c r="H19" s="13"/>
      <c r="I19" s="13"/>
      <c r="J19" s="23"/>
      <c r="K19" s="13"/>
      <c r="L19" s="25"/>
      <c r="M19" s="25"/>
      <c r="N19" s="25"/>
      <c r="O19" s="25"/>
      <c r="P19" s="14"/>
      <c r="Q19" s="15"/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17'!$D19,"_pre",""),"_post",""),'Vendor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17'!$D19,'Vendor Level Info'!$M$4:$M$300,0)),"-")</f>
        <v>-</v>
      </c>
    </row>
    <row r="20" spans="2:25" x14ac:dyDescent="0.35">
      <c r="B20" s="341" t="str">
        <f>IFERROR(INDEX(Controls!$L$4:$L$100,MATCH('Model 17'!$D20,Controls!$J$4:$J$100,0)),"-")</f>
        <v>-</v>
      </c>
      <c r="C20" s="365" t="str">
        <f>IFERROR(INDEX(Controls!$F$4:$F215,MATCH('Model 17'!$E20,Controls!$G$4:$G$200,0)),"-")</f>
        <v>-</v>
      </c>
      <c r="D20" s="16" t="str">
        <f>IFERROR(INDEX(Controls!$H$4:$H$200,MATCH('Model 17'!$E20,Controls!$G$4:$G$200,0)),"-")</f>
        <v>-</v>
      </c>
      <c r="E20" s="11"/>
      <c r="F20" s="12"/>
      <c r="G20" s="13"/>
      <c r="H20" s="13"/>
      <c r="I20" s="13"/>
      <c r="J20" s="23"/>
      <c r="K20" s="13"/>
      <c r="L20" s="25"/>
      <c r="M20" s="25"/>
      <c r="N20" s="25"/>
      <c r="O20" s="25"/>
      <c r="P20" s="14"/>
      <c r="Q20" s="15"/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17'!$D20,"_pre",""),"_post",""),'Vendor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17'!$D20,'Vendor Level Info'!$M$4:$M$300,0)),"-")</f>
        <v>-</v>
      </c>
    </row>
    <row r="21" spans="2:25" x14ac:dyDescent="0.35">
      <c r="B21" s="341" t="str">
        <f>IFERROR(INDEX(Controls!$L$4:$L$100,MATCH('Model 17'!$D21,Controls!$J$4:$J$100,0)),"-")</f>
        <v>-</v>
      </c>
      <c r="C21" s="365" t="str">
        <f>IFERROR(INDEX(Controls!$F$4:$F216,MATCH('Model 17'!$E21,Controls!$G$4:$G$200,0)),"-")</f>
        <v>-</v>
      </c>
      <c r="D21" s="16" t="str">
        <f>IFERROR(INDEX(Controls!$H$4:$H$200,MATCH('Model 17'!$E21,Controls!$G$4:$G$200,0)),"-")</f>
        <v>-</v>
      </c>
      <c r="E21" s="11"/>
      <c r="F21" s="12"/>
      <c r="G21" s="13"/>
      <c r="H21" s="13"/>
      <c r="I21" s="13"/>
      <c r="J21" s="23"/>
      <c r="K21" s="13"/>
      <c r="L21" s="25"/>
      <c r="M21" s="25"/>
      <c r="N21" s="25"/>
      <c r="O21" s="25"/>
      <c r="P21" s="14"/>
      <c r="Q21" s="15"/>
      <c r="R21" s="414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17'!$D21,"_pre",""),"_post",""),'Vendor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17'!$D21,'Vendor Level Info'!$M$4:$M$300,0)),"-")</f>
        <v>-</v>
      </c>
    </row>
    <row r="22" spans="2:25" x14ac:dyDescent="0.35">
      <c r="B22" s="341" t="str">
        <f>IFERROR(INDEX(Controls!$L$4:$L$100,MATCH('Model 17'!$D22,Controls!$J$4:$J$100,0)),"-")</f>
        <v>-</v>
      </c>
      <c r="C22" s="365" t="str">
        <f>IFERROR(INDEX(Controls!$F$4:$F217,MATCH('Model 17'!$E22,Controls!$G$4:$G$200,0)),"-")</f>
        <v>-</v>
      </c>
      <c r="D22" s="16" t="str">
        <f>IFERROR(INDEX(Controls!$H$4:$H$200,MATCH('Model 17'!$E22,Controls!$G$4:$G$200,0)),"-")</f>
        <v>-</v>
      </c>
      <c r="E22" s="11"/>
      <c r="F22" s="12"/>
      <c r="G22" s="13"/>
      <c r="H22" s="13"/>
      <c r="I22" s="13"/>
      <c r="J22" s="23"/>
      <c r="K22" s="13"/>
      <c r="L22" s="25"/>
      <c r="M22" s="25"/>
      <c r="N22" s="25"/>
      <c r="O22" s="25"/>
      <c r="P22" s="14"/>
      <c r="Q22" s="15"/>
      <c r="R22" s="414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17'!$D22,"_pre",""),"_post",""),'Vendor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17'!$D22,'Vendor Level Info'!$M$4:$M$300,0)),"-")</f>
        <v>-</v>
      </c>
    </row>
    <row r="23" spans="2:25" x14ac:dyDescent="0.35">
      <c r="B23" s="341" t="str">
        <f>IFERROR(INDEX(Controls!$L$4:$L$100,MATCH('Model 17'!$D23,Controls!$J$4:$J$100,0)),"-")</f>
        <v>-</v>
      </c>
      <c r="C23" s="365" t="str">
        <f>IFERROR(INDEX(Controls!$F$4:$F218,MATCH('Model 17'!$E23,Controls!$G$4:$G$200,0)),"-")</f>
        <v>-</v>
      </c>
      <c r="D23" s="16" t="str">
        <f>IFERROR(INDEX(Controls!$H$4:$H$200,MATCH('Model 17'!$E23,Controls!$G$4:$G$200,0)),"-")</f>
        <v>-</v>
      </c>
      <c r="E23" s="11"/>
      <c r="F23" s="12"/>
      <c r="G23" s="13"/>
      <c r="H23" s="13"/>
      <c r="I23" s="13"/>
      <c r="J23" s="23"/>
      <c r="K23" s="13"/>
      <c r="L23" s="25"/>
      <c r="M23" s="25"/>
      <c r="N23" s="25"/>
      <c r="O23" s="25"/>
      <c r="P23" s="14"/>
      <c r="Q23" s="15"/>
      <c r="R23" s="414">
        <f t="shared" si="0"/>
        <v>0</v>
      </c>
      <c r="S23" s="27">
        <f>IFERROR($Q23*$O23*Controls!$C$5,"-")</f>
        <v>0</v>
      </c>
      <c r="T23" s="27" t="str">
        <f>IFERROR(INDEX('Vendor Level Info'!$I$4:$I$50,MATCH(SUBSTITUTE(SUBSTITUTE('Model 17'!$D23,"_pre",""),"_post",""),'Vendor Level Info'!$F$4:$F$50,0)),"-")</f>
        <v>-</v>
      </c>
      <c r="U23" s="375">
        <f t="shared" si="1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17'!$D23,'Vendor Level Info'!$M$4:$M$300,0)),"-")</f>
        <v>-</v>
      </c>
    </row>
    <row r="24" spans="2:25" x14ac:dyDescent="0.35">
      <c r="B24" s="341" t="str">
        <f>IFERROR(INDEX(Controls!$L$4:$L$100,MATCH('Model 17'!$D24,Controls!$J$4:$J$100,0)),"-")</f>
        <v>-</v>
      </c>
      <c r="C24" s="365" t="str">
        <f>IFERROR(INDEX(Controls!$F$4:$F219,MATCH('Model 17'!$E24,Controls!$G$4:$G$200,0)),"-")</f>
        <v>-</v>
      </c>
      <c r="D24" s="16" t="str">
        <f>IFERROR(INDEX(Controls!$H$4:$H$200,MATCH('Model 17'!$E24,Controls!$G$4:$G$200,0)),"-")</f>
        <v>-</v>
      </c>
      <c r="E24" s="11"/>
      <c r="F24" s="12"/>
      <c r="G24" s="13"/>
      <c r="H24" s="13"/>
      <c r="I24" s="13"/>
      <c r="J24" s="23"/>
      <c r="K24" s="13"/>
      <c r="L24" s="25"/>
      <c r="M24" s="25"/>
      <c r="N24" s="25"/>
      <c r="O24" s="25"/>
      <c r="P24" s="14"/>
      <c r="Q24" s="15"/>
      <c r="R24" s="414">
        <f t="shared" si="0"/>
        <v>0</v>
      </c>
      <c r="S24" s="27">
        <f>IFERROR($Q24*$O24*Controls!$C$5,"-")</f>
        <v>0</v>
      </c>
      <c r="T24" s="27" t="str">
        <f>IFERROR(INDEX('Vendor Level Info'!$I$4:$I$50,MATCH(SUBSTITUTE(SUBSTITUTE('Model 17'!$D24,"_pre",""),"_post",""),'Vendor Level Info'!$F$4:$F$50,0)),"-")</f>
        <v>-</v>
      </c>
      <c r="U24" s="375">
        <f t="shared" si="1"/>
        <v>0</v>
      </c>
      <c r="V24" s="27">
        <f>IFERROR($Q24*$O24*Controls!$C$4,"-")</f>
        <v>0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17'!$D24,'Vendor Level Info'!$M$4:$M$300,0)),"-")</f>
        <v>-</v>
      </c>
    </row>
    <row r="25" spans="2:25" x14ac:dyDescent="0.35">
      <c r="B25" s="341" t="str">
        <f>IFERROR(INDEX(Controls!$L$4:$L$100,MATCH('Model 17'!$D25,Controls!$J$4:$J$100,0)),"-")</f>
        <v>-</v>
      </c>
      <c r="C25" s="365" t="str">
        <f>IFERROR(INDEX(Controls!$F$4:$F220,MATCH('Model 17'!$E25,Controls!$G$4:$G$200,0)),"-")</f>
        <v>-</v>
      </c>
      <c r="D25" s="16" t="str">
        <f>IFERROR(INDEX(Controls!$H$4:$H$200,MATCH('Model 17'!$E25,Controls!$G$4:$G$200,0)),"-")</f>
        <v>-</v>
      </c>
      <c r="E25" s="11"/>
      <c r="F25" s="12"/>
      <c r="G25" s="13"/>
      <c r="H25" s="13"/>
      <c r="I25" s="13"/>
      <c r="J25" s="23"/>
      <c r="K25" s="13"/>
      <c r="L25" s="25"/>
      <c r="M25" s="25"/>
      <c r="N25" s="25"/>
      <c r="O25" s="25"/>
      <c r="P25" s="14"/>
      <c r="Q25" s="15"/>
      <c r="R25" s="414">
        <f t="shared" si="0"/>
        <v>0</v>
      </c>
      <c r="S25" s="27">
        <f>IFERROR($Q25*$O25*Controls!$C$5,"-")</f>
        <v>0</v>
      </c>
      <c r="T25" s="27" t="str">
        <f>IFERROR(INDEX('Vendor Level Info'!$I$4:$I$50,MATCH(SUBSTITUTE(SUBSTITUTE('Model 17'!$D25,"_pre",""),"_post",""),'Vendor Level Info'!$F$4:$F$50,0)),"-")</f>
        <v>-</v>
      </c>
      <c r="U25" s="375">
        <f t="shared" si="1"/>
        <v>0</v>
      </c>
      <c r="V25" s="27">
        <f>IFERROR($Q25*$O25*Controls!$C$4,"-")</f>
        <v>0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17'!$D25,'Vendor Level Info'!$M$4:$M$300,0)),"-")</f>
        <v>-</v>
      </c>
    </row>
    <row r="26" spans="2:25" x14ac:dyDescent="0.35">
      <c r="B26" s="341" t="str">
        <f>IFERROR(INDEX(Controls!$L$4:$L$100,MATCH('Model 17'!$D26,Controls!$J$4:$J$100,0)),"-")</f>
        <v>-</v>
      </c>
      <c r="C26" s="365" t="str">
        <f>IFERROR(INDEX(Controls!$F$4:$F221,MATCH('Model 17'!$E26,Controls!$G$4:$G$200,0)),"-")</f>
        <v>-</v>
      </c>
      <c r="D26" s="16" t="str">
        <f>IFERROR(INDEX(Controls!$H$4:$H$200,MATCH('Model 17'!$E26,Controls!$G$4:$G$200,0)),"-")</f>
        <v>-</v>
      </c>
      <c r="E26" s="11"/>
      <c r="F26" s="12"/>
      <c r="G26" s="13"/>
      <c r="H26" s="13"/>
      <c r="I26" s="13"/>
      <c r="J26" s="23"/>
      <c r="K26" s="13"/>
      <c r="L26" s="25"/>
      <c r="M26" s="25"/>
      <c r="N26" s="25"/>
      <c r="O26" s="25"/>
      <c r="P26" s="14"/>
      <c r="Q26" s="15"/>
      <c r="R26" s="414">
        <f t="shared" si="0"/>
        <v>0</v>
      </c>
      <c r="S26" s="27">
        <f>IFERROR($Q26*$O26*Controls!$C$5,"-")</f>
        <v>0</v>
      </c>
      <c r="T26" s="27" t="str">
        <f>IFERROR(INDEX('Vendor Level Info'!$I$4:$I$50,MATCH(SUBSTITUTE(SUBSTITUTE('Model 17'!$D26,"_pre",""),"_post",""),'Vendor Level Info'!$F$4:$F$50,0)),"-")</f>
        <v>-</v>
      </c>
      <c r="U26" s="375">
        <f t="shared" si="1"/>
        <v>0</v>
      </c>
      <c r="V26" s="27">
        <f>IFERROR($Q26*$O26*Controls!$C$4,"-")</f>
        <v>0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17'!$D26,'Vendor Level Info'!$M$4:$M$300,0)),"-")</f>
        <v>-</v>
      </c>
    </row>
    <row r="27" spans="2:25" x14ac:dyDescent="0.35">
      <c r="B27" s="341" t="str">
        <f>IFERROR(INDEX(Controls!$L$4:$L$100,MATCH('Model 17'!$D27,Controls!$J$4:$J$100,0)),"-")</f>
        <v>-</v>
      </c>
      <c r="C27" s="365" t="str">
        <f>IFERROR(INDEX(Controls!$F$4:$F222,MATCH('Model 17'!$E27,Controls!$G$4:$G$200,0)),"-")</f>
        <v>-</v>
      </c>
      <c r="D27" s="16" t="str">
        <f>IFERROR(INDEX(Controls!$H$4:$H$200,MATCH('Model 17'!$E27,Controls!$G$4:$G$200,0)),"-")</f>
        <v>-</v>
      </c>
      <c r="E27" s="11"/>
      <c r="F27" s="12"/>
      <c r="G27" s="13"/>
      <c r="H27" s="13"/>
      <c r="I27" s="13"/>
      <c r="J27" s="23"/>
      <c r="K27" s="13"/>
      <c r="L27" s="25"/>
      <c r="M27" s="25"/>
      <c r="N27" s="25"/>
      <c r="O27" s="25"/>
      <c r="P27" s="14"/>
      <c r="Q27" s="15"/>
      <c r="R27" s="414">
        <f t="shared" si="0"/>
        <v>0</v>
      </c>
      <c r="S27" s="27">
        <f>IFERROR($Q27*$O27*Controls!$C$5,"-")</f>
        <v>0</v>
      </c>
      <c r="T27" s="27" t="str">
        <f>IFERROR(INDEX('Vendor Level Info'!$I$4:$I$50,MATCH(SUBSTITUTE(SUBSTITUTE('Model 17'!$D27,"_pre",""),"_post",""),'Vendor Level Info'!$F$4:$F$50,0)),"-")</f>
        <v>-</v>
      </c>
      <c r="U27" s="375">
        <f t="shared" si="1"/>
        <v>0</v>
      </c>
      <c r="V27" s="27">
        <f>IFERROR($Q27*$O27*Controls!$C$4,"-")</f>
        <v>0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17'!$D27,'Vendor Level Info'!$M$4:$M$300,0)),"-")</f>
        <v>-</v>
      </c>
    </row>
    <row r="28" spans="2:25" x14ac:dyDescent="0.35">
      <c r="B28" s="341" t="str">
        <f>IFERROR(INDEX(Controls!$L$4:$L$100,MATCH('Model 17'!$D28,Controls!$J$4:$J$100,0)),"-")</f>
        <v>-</v>
      </c>
      <c r="C28" s="365" t="str">
        <f>IFERROR(INDEX(Controls!$F$4:$F223,MATCH('Model 17'!$E28,Controls!$G$4:$G$200,0)),"-")</f>
        <v>-</v>
      </c>
      <c r="D28" s="16" t="str">
        <f>IFERROR(INDEX(Controls!$H$4:$H$200,MATCH('Model 17'!$E28,Controls!$G$4:$G$200,0)),"-")</f>
        <v>-</v>
      </c>
      <c r="E28" s="11"/>
      <c r="F28" s="12"/>
      <c r="G28" s="13"/>
      <c r="H28" s="13"/>
      <c r="I28" s="13"/>
      <c r="J28" s="23"/>
      <c r="K28" s="13"/>
      <c r="L28" s="25"/>
      <c r="M28" s="25"/>
      <c r="N28" s="25"/>
      <c r="O28" s="25"/>
      <c r="P28" s="14"/>
      <c r="Q28" s="15"/>
      <c r="R28" s="414">
        <f t="shared" si="0"/>
        <v>0</v>
      </c>
      <c r="S28" s="27">
        <f>IFERROR($Q28*$O28*Controls!$C$5,"-")</f>
        <v>0</v>
      </c>
      <c r="T28" s="27" t="str">
        <f>IFERROR(INDEX('Vendor Level Info'!$I$4:$I$50,MATCH(SUBSTITUTE(SUBSTITUTE('Model 17'!$D28,"_pre",""),"_post",""),'Vendor Level Info'!$F$4:$F$50,0)),"-")</f>
        <v>-</v>
      </c>
      <c r="U28" s="375">
        <f t="shared" si="1"/>
        <v>0</v>
      </c>
      <c r="V28" s="27">
        <f>IFERROR($Q28*$O28*Controls!$C$4,"-")</f>
        <v>0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17'!$D28,'Vendor Level Info'!$M$4:$M$300,0)),"-")</f>
        <v>-</v>
      </c>
    </row>
    <row r="29" spans="2:25" x14ac:dyDescent="0.35">
      <c r="B29" s="341" t="str">
        <f>IFERROR(INDEX(Controls!$L$4:$L$100,MATCH('Model 17'!$D29,Controls!$J$4:$J$100,0)),"-")</f>
        <v>-</v>
      </c>
      <c r="C29" s="365" t="str">
        <f>IFERROR(INDEX(Controls!$F$4:$F224,MATCH('Model 17'!$E29,Controls!$G$4:$G$200,0)),"-")</f>
        <v>-</v>
      </c>
      <c r="D29" s="16" t="str">
        <f>IFERROR(INDEX(Controls!$H$4:$H$200,MATCH('Model 17'!$E29,Controls!$G$4:$G$200,0)),"-")</f>
        <v>-</v>
      </c>
      <c r="E29" s="11"/>
      <c r="F29" s="12"/>
      <c r="G29" s="13"/>
      <c r="H29" s="13"/>
      <c r="I29" s="13"/>
      <c r="J29" s="23"/>
      <c r="K29" s="13"/>
      <c r="L29" s="25"/>
      <c r="M29" s="25"/>
      <c r="N29" s="25"/>
      <c r="O29" s="25"/>
      <c r="P29" s="14"/>
      <c r="Q29" s="15"/>
      <c r="R29" s="414">
        <f t="shared" si="0"/>
        <v>0</v>
      </c>
      <c r="S29" s="27">
        <f>IFERROR($Q29*$O29*Controls!$C$5,"-")</f>
        <v>0</v>
      </c>
      <c r="T29" s="27" t="str">
        <f>IFERROR(INDEX('Vendor Level Info'!$I$4:$I$50,MATCH(SUBSTITUTE(SUBSTITUTE('Model 17'!$D29,"_pre",""),"_post",""),'Vendor Level Info'!$F$4:$F$50,0)),"-")</f>
        <v>-</v>
      </c>
      <c r="U29" s="375">
        <f t="shared" si="1"/>
        <v>0</v>
      </c>
      <c r="V29" s="27">
        <f>IFERROR($Q29*$O29*Controls!$C$4,"-")</f>
        <v>0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17'!$D29,'Vendor Level Info'!$M$4:$M$300,0)),"-")</f>
        <v>-</v>
      </c>
    </row>
    <row r="30" spans="2:25" x14ac:dyDescent="0.35">
      <c r="B30" s="341" t="str">
        <f>IFERROR(INDEX(Controls!$L$4:$L$100,MATCH('Model 17'!$D30,Controls!$J$4:$J$100,0)),"-")</f>
        <v>-</v>
      </c>
      <c r="C30" s="365" t="str">
        <f>IFERROR(INDEX(Controls!$F$4:$F225,MATCH('Model 17'!$E30,Controls!$G$4:$G$200,0)),"-")</f>
        <v>-</v>
      </c>
      <c r="D30" s="16" t="str">
        <f>IFERROR(INDEX(Controls!$H$4:$H$200,MATCH('Model 17'!$E30,Controls!$G$4:$G$200,0)),"-")</f>
        <v>-</v>
      </c>
      <c r="E30" s="11"/>
      <c r="F30" s="12"/>
      <c r="G30" s="13"/>
      <c r="H30" s="13"/>
      <c r="I30" s="13"/>
      <c r="J30" s="23"/>
      <c r="K30" s="13"/>
      <c r="L30" s="25"/>
      <c r="M30" s="25"/>
      <c r="N30" s="25"/>
      <c r="O30" s="25"/>
      <c r="P30" s="14"/>
      <c r="Q30" s="15"/>
      <c r="R30" s="414">
        <f t="shared" si="0"/>
        <v>0</v>
      </c>
      <c r="S30" s="27">
        <f>IFERROR($Q30*$O30*Controls!$C$5,"-")</f>
        <v>0</v>
      </c>
      <c r="T30" s="27" t="str">
        <f>IFERROR(INDEX('Vendor Level Info'!$I$4:$I$50,MATCH(SUBSTITUTE(SUBSTITUTE('Model 17'!$D30,"_pre",""),"_post",""),'Vendor Level Info'!$F$4:$F$50,0)),"-")</f>
        <v>-</v>
      </c>
      <c r="U30" s="375">
        <f t="shared" si="1"/>
        <v>0</v>
      </c>
      <c r="V30" s="27">
        <f>IFERROR($Q30*$O30*Controls!$C$4,"-")</f>
        <v>0</v>
      </c>
      <c r="W30" s="27">
        <f>IFERROR($T30*(1-Controls!$C$6),0)</f>
        <v>0</v>
      </c>
      <c r="X30" s="77" t="str">
        <f t="shared" si="2"/>
        <v>-</v>
      </c>
      <c r="Y30" s="77" t="str">
        <f>IFERROR(R30/INDEX('Vendor Level Info'!$N$4:$N$300,MATCH('Model 17'!$D30,'Vendor Level Info'!$M$4:$M$300,0)),"-")</f>
        <v>-</v>
      </c>
    </row>
    <row r="31" spans="2:25" x14ac:dyDescent="0.35">
      <c r="B31" s="341" t="str">
        <f>IFERROR(INDEX(Controls!$L$4:$L$100,MATCH('Model 17'!$D31,Controls!$J$4:$J$100,0)),"-")</f>
        <v>-</v>
      </c>
      <c r="C31" s="365" t="str">
        <f>IFERROR(INDEX(Controls!$F$4:$F226,MATCH('Model 17'!$E31,Controls!$G$4:$G$200,0)),"-")</f>
        <v>-</v>
      </c>
      <c r="D31" s="16" t="str">
        <f>IFERROR(INDEX(Controls!$H$4:$H$200,MATCH('Model 17'!$E31,Controls!$G$4:$G$200,0)),"-")</f>
        <v>-</v>
      </c>
      <c r="E31" s="11"/>
      <c r="F31" s="12"/>
      <c r="G31" s="13"/>
      <c r="H31" s="13"/>
      <c r="I31" s="13"/>
      <c r="J31" s="23"/>
      <c r="K31" s="13"/>
      <c r="L31" s="25"/>
      <c r="M31" s="25"/>
      <c r="N31" s="25"/>
      <c r="O31" s="25"/>
      <c r="P31" s="14"/>
      <c r="Q31" s="15"/>
      <c r="R31" s="414">
        <f t="shared" si="0"/>
        <v>0</v>
      </c>
      <c r="S31" s="27">
        <f>IFERROR($Q31*$O31*Controls!$C$5,"-")</f>
        <v>0</v>
      </c>
      <c r="T31" s="27" t="str">
        <f>IFERROR(INDEX('Vendor Level Info'!$I$4:$I$50,MATCH(SUBSTITUTE(SUBSTITUTE('Model 17'!$D31,"_pre",""),"_post",""),'Vendor Level Info'!$F$4:$F$50,0)),"-")</f>
        <v>-</v>
      </c>
      <c r="U31" s="375">
        <f t="shared" si="1"/>
        <v>0</v>
      </c>
      <c r="V31" s="27">
        <f>IFERROR($Q31*$O31*Controls!$C$4,"-")</f>
        <v>0</v>
      </c>
      <c r="W31" s="27">
        <f>IFERROR($T31*(1-Controls!$C$6),0)</f>
        <v>0</v>
      </c>
      <c r="X31" s="77" t="str">
        <f t="shared" si="2"/>
        <v>-</v>
      </c>
      <c r="Y31" s="77" t="str">
        <f>IFERROR(R31/INDEX('Vendor Level Info'!$N$4:$N$300,MATCH('Model 17'!$D31,'Vendor Level Info'!$M$4:$M$300,0)),"-")</f>
        <v>-</v>
      </c>
    </row>
    <row r="32" spans="2:25" x14ac:dyDescent="0.35">
      <c r="B32" s="341" t="str">
        <f>IFERROR(INDEX(Controls!$L$4:$L$100,MATCH('Model 17'!$D32,Controls!$J$4:$J$100,0)),"-")</f>
        <v>-</v>
      </c>
      <c r="C32" s="365" t="str">
        <f>IFERROR(INDEX(Controls!$F$4:$F227,MATCH('Model 17'!$E32,Controls!$G$4:$G$200,0)),"-")</f>
        <v>-</v>
      </c>
      <c r="D32" s="16" t="str">
        <f>IFERROR(INDEX(Controls!$H$4:$H$200,MATCH('Model 17'!$E32,Controls!$G$4:$G$200,0)),"-")</f>
        <v>-</v>
      </c>
      <c r="E32" s="11"/>
      <c r="F32" s="12"/>
      <c r="G32" s="13"/>
      <c r="H32" s="13"/>
      <c r="I32" s="13"/>
      <c r="J32" s="23"/>
      <c r="K32" s="13"/>
      <c r="L32" s="25"/>
      <c r="M32" s="25"/>
      <c r="N32" s="25"/>
      <c r="O32" s="25"/>
      <c r="P32" s="14"/>
      <c r="Q32" s="15"/>
      <c r="R32" s="414">
        <f t="shared" si="0"/>
        <v>0</v>
      </c>
      <c r="S32" s="27">
        <f>IFERROR($Q32*$O32*Controls!$C$5,"-")</f>
        <v>0</v>
      </c>
      <c r="T32" s="27" t="str">
        <f>IFERROR(INDEX('Vendor Level Info'!$I$4:$I$50,MATCH(SUBSTITUTE(SUBSTITUTE('Model 17'!$D32,"_pre",""),"_post",""),'Vendor Level Info'!$F$4:$F$50,0)),"-")</f>
        <v>-</v>
      </c>
      <c r="U32" s="375">
        <f t="shared" si="1"/>
        <v>0</v>
      </c>
      <c r="V32" s="27">
        <f>IFERROR($Q32*$O32*Controls!$C$4,"-")</f>
        <v>0</v>
      </c>
      <c r="W32" s="27">
        <f>IFERROR($T32*(1-Controls!$C$6),0)</f>
        <v>0</v>
      </c>
      <c r="X32" s="77" t="str">
        <f t="shared" si="2"/>
        <v>-</v>
      </c>
      <c r="Y32" s="77" t="str">
        <f>IFERROR(R32/INDEX('Vendor Level Info'!$N$4:$N$300,MATCH('Model 17'!$D32,'Vendor Level Info'!$M$4:$M$300,0)),"-")</f>
        <v>-</v>
      </c>
    </row>
    <row r="33" spans="2:25" x14ac:dyDescent="0.35">
      <c r="B33" s="341" t="str">
        <f>IFERROR(INDEX(Controls!$L$4:$L$100,MATCH('Model 17'!$D33,Controls!$J$4:$J$100,0)),"-")</f>
        <v>-</v>
      </c>
      <c r="C33" s="365" t="str">
        <f>IFERROR(INDEX(Controls!$F$4:$F228,MATCH('Model 17'!$E33,Controls!$G$4:$G$200,0)),"-")</f>
        <v>-</v>
      </c>
      <c r="D33" s="16" t="str">
        <f>IFERROR(INDEX(Controls!$H$4:$H$200,MATCH('Model 17'!$E33,Controls!$G$4:$G$200,0)),"-")</f>
        <v>-</v>
      </c>
      <c r="E33" s="11"/>
      <c r="F33" s="12"/>
      <c r="G33" s="13"/>
      <c r="H33" s="13"/>
      <c r="I33" s="13"/>
      <c r="J33" s="23"/>
      <c r="K33" s="13"/>
      <c r="L33" s="25"/>
      <c r="M33" s="25"/>
      <c r="N33" s="25"/>
      <c r="O33" s="25"/>
      <c r="P33" s="14"/>
      <c r="Q33" s="15"/>
      <c r="R33" s="414">
        <f t="shared" si="0"/>
        <v>0</v>
      </c>
      <c r="S33" s="27">
        <f>IFERROR($Q33*$O33*Controls!$C$5,"-")</f>
        <v>0</v>
      </c>
      <c r="T33" s="27" t="str">
        <f>IFERROR(INDEX('Vendor Level Info'!$I$4:$I$50,MATCH(SUBSTITUTE(SUBSTITUTE('Model 17'!$D33,"_pre",""),"_post",""),'Vendor Level Info'!$F$4:$F$50,0)),"-")</f>
        <v>-</v>
      </c>
      <c r="U33" s="375">
        <f t="shared" si="1"/>
        <v>0</v>
      </c>
      <c r="V33" s="27">
        <f>IFERROR($Q33*$O33*Controls!$C$4,"-")</f>
        <v>0</v>
      </c>
      <c r="W33" s="27">
        <f>IFERROR($T33*(1-Controls!$C$6),0)</f>
        <v>0</v>
      </c>
      <c r="X33" s="77" t="str">
        <f t="shared" si="2"/>
        <v>-</v>
      </c>
      <c r="Y33" s="77" t="str">
        <f>IFERROR(R33/INDEX('Vendor Level Info'!$N$4:$N$300,MATCH('Model 17'!$D33,'Vendor Level Info'!$M$4:$M$300,0)),"-")</f>
        <v>-</v>
      </c>
    </row>
    <row r="34" spans="2:25" x14ac:dyDescent="0.35">
      <c r="B34" s="341" t="str">
        <f>IFERROR(INDEX(Controls!$L$4:$L$100,MATCH('Model 17'!$D34,Controls!$J$4:$J$100,0)),"-")</f>
        <v>-</v>
      </c>
      <c r="C34" s="365" t="str">
        <f>IFERROR(INDEX(Controls!$F$4:$F229,MATCH('Model 17'!$E34,Controls!$G$4:$G$200,0)),"-")</f>
        <v>-</v>
      </c>
      <c r="D34" s="16" t="str">
        <f>IFERROR(INDEX(Controls!$H$4:$H$200,MATCH('Model 17'!$E34,Controls!$G$4:$G$200,0)),"-")</f>
        <v>-</v>
      </c>
      <c r="E34" s="11"/>
      <c r="F34" s="12"/>
      <c r="G34" s="13"/>
      <c r="H34" s="13"/>
      <c r="I34" s="13"/>
      <c r="J34" s="23"/>
      <c r="K34" s="13"/>
      <c r="L34" s="25"/>
      <c r="M34" s="25"/>
      <c r="N34" s="25"/>
      <c r="O34" s="25"/>
      <c r="P34" s="14"/>
      <c r="Q34" s="15"/>
      <c r="R34" s="414">
        <f t="shared" si="0"/>
        <v>0</v>
      </c>
      <c r="S34" s="27">
        <f>IFERROR($Q34*$O34*Controls!$C$5,"-")</f>
        <v>0</v>
      </c>
      <c r="T34" s="27" t="str">
        <f>IFERROR(INDEX('Vendor Level Info'!$I$4:$I$50,MATCH(SUBSTITUTE(SUBSTITUTE('Model 17'!$D34,"_pre",""),"_post",""),'Vendor Level Info'!$F$4:$F$50,0)),"-")</f>
        <v>-</v>
      </c>
      <c r="U34" s="375">
        <f t="shared" si="1"/>
        <v>0</v>
      </c>
      <c r="V34" s="27">
        <f>IFERROR($Q34*$O34*Controls!$C$4,"-")</f>
        <v>0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17'!$D34,'Vendor Level Info'!$M$4:$M$300,0)),"-")</f>
        <v>-</v>
      </c>
    </row>
    <row r="35" spans="2:25" x14ac:dyDescent="0.35">
      <c r="B35" s="341" t="str">
        <f>IFERROR(INDEX(Controls!$L$4:$L$100,MATCH('Model 17'!$D35,Controls!$J$4:$J$100,0)),"-")</f>
        <v>-</v>
      </c>
      <c r="C35" s="365" t="str">
        <f>IFERROR(INDEX(Controls!$F$4:$F230,MATCH('Model 17'!$E35,Controls!$G$4:$G$200,0)),"-")</f>
        <v>-</v>
      </c>
      <c r="D35" s="16" t="str">
        <f>IFERROR(INDEX(Controls!$H$4:$H$200,MATCH('Model 17'!$E35,Controls!$G$4:$G$200,0)),"-")</f>
        <v>-</v>
      </c>
      <c r="E35" s="11"/>
      <c r="F35" s="12"/>
      <c r="G35" s="13"/>
      <c r="H35" s="13"/>
      <c r="I35" s="13"/>
      <c r="J35" s="23"/>
      <c r="K35" s="13"/>
      <c r="L35" s="25"/>
      <c r="M35" s="25"/>
      <c r="N35" s="25"/>
      <c r="O35" s="25"/>
      <c r="P35" s="14"/>
      <c r="Q35" s="15"/>
      <c r="R35" s="414">
        <f t="shared" si="0"/>
        <v>0</v>
      </c>
      <c r="S35" s="27">
        <f>IFERROR($Q35*$O35*Controls!$C$5,"-")</f>
        <v>0</v>
      </c>
      <c r="T35" s="27" t="str">
        <f>IFERROR(INDEX('Vendor Level Info'!$I$4:$I$50,MATCH(SUBSTITUTE(SUBSTITUTE('Model 17'!$D35,"_pre",""),"_post",""),'Vendor Level Info'!$F$4:$F$50,0)),"-")</f>
        <v>-</v>
      </c>
      <c r="U35" s="375">
        <f t="shared" si="1"/>
        <v>0</v>
      </c>
      <c r="V35" s="27">
        <f>IFERROR($Q35*$O35*Controls!$C$4,"-")</f>
        <v>0</v>
      </c>
      <c r="W35" s="27">
        <f>IFERROR($T35*(1-Controls!$C$6),0)</f>
        <v>0</v>
      </c>
      <c r="X35" s="77" t="str">
        <f t="shared" si="2"/>
        <v>-</v>
      </c>
      <c r="Y35" s="77" t="str">
        <f>IFERROR(R35/INDEX('Vendor Level Info'!$N$4:$N$300,MATCH('Model 17'!$D35,'Vendor Level Info'!$M$4:$M$300,0)),"-")</f>
        <v>-</v>
      </c>
    </row>
    <row r="36" spans="2:25" x14ac:dyDescent="0.35">
      <c r="B36" s="341" t="str">
        <f>IFERROR(INDEX(Controls!$L$4:$L$100,MATCH('Model 17'!$D36,Controls!$J$4:$J$100,0)),"-")</f>
        <v>-</v>
      </c>
      <c r="C36" s="365" t="str">
        <f>IFERROR(INDEX(Controls!$F$4:$F231,MATCH('Model 17'!$E36,Controls!$G$4:$G$200,0)),"-")</f>
        <v>-</v>
      </c>
      <c r="D36" s="16" t="str">
        <f>IFERROR(INDEX(Controls!$H$4:$H$200,MATCH('Model 17'!$E36,Controls!$G$4:$G$200,0)),"-")</f>
        <v>-</v>
      </c>
      <c r="E36" s="11"/>
      <c r="F36" s="12"/>
      <c r="G36" s="13"/>
      <c r="H36" s="13"/>
      <c r="I36" s="13"/>
      <c r="J36" s="23"/>
      <c r="K36" s="13"/>
      <c r="L36" s="25"/>
      <c r="M36" s="25"/>
      <c r="N36" s="25"/>
      <c r="O36" s="25"/>
      <c r="P36" s="14"/>
      <c r="Q36" s="15"/>
      <c r="R36" s="414">
        <f t="shared" si="0"/>
        <v>0</v>
      </c>
      <c r="S36" s="27">
        <f>IFERROR($Q36*$O36*Controls!$C$5,"-")</f>
        <v>0</v>
      </c>
      <c r="T36" s="27" t="str">
        <f>IFERROR(INDEX('Vendor Level Info'!$I$4:$I$50,MATCH(SUBSTITUTE(SUBSTITUTE('Model 17'!$D36,"_pre",""),"_post",""),'Vendor Level Info'!$F$4:$F$50,0)),"-")</f>
        <v>-</v>
      </c>
      <c r="U36" s="375">
        <f t="shared" si="1"/>
        <v>0</v>
      </c>
      <c r="V36" s="27">
        <f>IFERROR($Q36*$O36*Controls!$C$4,"-")</f>
        <v>0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17'!$D36,'Vendor Level Info'!$M$4:$M$300,0)),"-")</f>
        <v>-</v>
      </c>
    </row>
    <row r="37" spans="2:25" x14ac:dyDescent="0.35">
      <c r="B37" s="341" t="str">
        <f>IFERROR(INDEX(Controls!$L$4:$L$100,MATCH('Model 17'!$D37,Controls!$J$4:$J$100,0)),"-")</f>
        <v>-</v>
      </c>
      <c r="C37" s="365" t="str">
        <f>IFERROR(INDEX(Controls!$F$4:$F232,MATCH('Model 17'!$E37,Controls!$G$4:$G$200,0)),"-")</f>
        <v>-</v>
      </c>
      <c r="D37" s="16" t="str">
        <f>IFERROR(INDEX(Controls!$H$4:$H$200,MATCH('Model 17'!$E37,Controls!$G$4:$G$200,0)),"-")</f>
        <v>-</v>
      </c>
      <c r="E37" s="11"/>
      <c r="F37" s="12"/>
      <c r="G37" s="13"/>
      <c r="H37" s="13"/>
      <c r="I37" s="13"/>
      <c r="J37" s="23"/>
      <c r="K37" s="13"/>
      <c r="L37" s="25"/>
      <c r="M37" s="25"/>
      <c r="N37" s="25"/>
      <c r="O37" s="25"/>
      <c r="P37" s="14"/>
      <c r="Q37" s="15"/>
      <c r="R37" s="414">
        <f t="shared" si="0"/>
        <v>0</v>
      </c>
      <c r="S37" s="27">
        <f>IFERROR($Q37*$O37*Controls!$C$5,"-")</f>
        <v>0</v>
      </c>
      <c r="T37" s="27" t="str">
        <f>IFERROR(INDEX('Vendor Level Info'!$I$4:$I$50,MATCH(SUBSTITUTE(SUBSTITUTE('Model 17'!$D37,"_pre",""),"_post",""),'Vendor Level Info'!$F$4:$F$50,0)),"-")</f>
        <v>-</v>
      </c>
      <c r="U37" s="375">
        <f t="shared" si="1"/>
        <v>0</v>
      </c>
      <c r="V37" s="27">
        <f>IFERROR($Q37*$O37*Controls!$C$4,"-")</f>
        <v>0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17'!$D37,'Vendor Level Info'!$M$4:$M$300,0)),"-")</f>
        <v>-</v>
      </c>
    </row>
    <row r="38" spans="2:25" x14ac:dyDescent="0.35">
      <c r="B38" s="341" t="str">
        <f>IFERROR(INDEX(Controls!$L$4:$L$100,MATCH('Model 17'!$D38,Controls!$J$4:$J$100,0)),"-")</f>
        <v>-</v>
      </c>
      <c r="C38" s="365" t="str">
        <f>IFERROR(INDEX(Controls!$F$4:$F233,MATCH('Model 17'!$E38,Controls!$G$4:$G$200,0)),"-")</f>
        <v>-</v>
      </c>
      <c r="D38" s="16" t="str">
        <f>IFERROR(INDEX(Controls!$H$4:$H$200,MATCH('Model 17'!$E38,Controls!$G$4:$G$200,0)),"-")</f>
        <v>-</v>
      </c>
      <c r="E38" s="11"/>
      <c r="F38" s="12"/>
      <c r="G38" s="13"/>
      <c r="H38" s="13"/>
      <c r="I38" s="13"/>
      <c r="J38" s="23"/>
      <c r="K38" s="13"/>
      <c r="L38" s="25"/>
      <c r="M38" s="25"/>
      <c r="N38" s="25"/>
      <c r="O38" s="25"/>
      <c r="P38" s="14"/>
      <c r="Q38" s="15"/>
      <c r="R38" s="414">
        <f t="shared" si="0"/>
        <v>0</v>
      </c>
      <c r="S38" s="27">
        <f>IFERROR($Q38*$O38*Controls!$C$5,"-")</f>
        <v>0</v>
      </c>
      <c r="T38" s="27" t="str">
        <f>IFERROR(INDEX('Vendor Level Info'!$I$4:$I$50,MATCH(SUBSTITUTE(SUBSTITUTE('Model 17'!$D38,"_pre",""),"_post",""),'Vendor Level Info'!$F$4:$F$50,0)),"-")</f>
        <v>-</v>
      </c>
      <c r="U38" s="375">
        <f t="shared" si="1"/>
        <v>0</v>
      </c>
      <c r="V38" s="27">
        <f>IFERROR($Q38*$O38*Controls!$C$4,"-")</f>
        <v>0</v>
      </c>
      <c r="W38" s="27">
        <f>IFERROR($T38*(1-Controls!$C$6),0)</f>
        <v>0</v>
      </c>
      <c r="X38" s="77" t="str">
        <f t="shared" si="2"/>
        <v>-</v>
      </c>
      <c r="Y38" s="77" t="str">
        <f>IFERROR(R38/INDEX('Vendor Level Info'!$N$4:$N$300,MATCH('Model 17'!$D38,'Vendor Level Info'!$M$4:$M$300,0)),"-")</f>
        <v>-</v>
      </c>
    </row>
    <row r="39" spans="2:25" x14ac:dyDescent="0.35">
      <c r="B39" s="341" t="str">
        <f>IFERROR(INDEX(Controls!$L$4:$L$100,MATCH('Model 17'!$D39,Controls!$J$4:$J$100,0)),"-")</f>
        <v>-</v>
      </c>
      <c r="C39" s="365" t="str">
        <f>IFERROR(INDEX(Controls!$F$4:$F234,MATCH('Model 17'!$E39,Controls!$G$4:$G$200,0)),"-")</f>
        <v>-</v>
      </c>
      <c r="D39" s="16" t="str">
        <f>IFERROR(INDEX(Controls!$H$4:$H$200,MATCH('Model 17'!$E39,Controls!$G$4:$G$200,0)),"-")</f>
        <v>-</v>
      </c>
      <c r="E39" s="11"/>
      <c r="F39" s="12"/>
      <c r="G39" s="13"/>
      <c r="H39" s="13"/>
      <c r="I39" s="13"/>
      <c r="J39" s="23"/>
      <c r="K39" s="13"/>
      <c r="L39" s="25"/>
      <c r="M39" s="25"/>
      <c r="N39" s="25"/>
      <c r="O39" s="25"/>
      <c r="P39" s="14"/>
      <c r="Q39" s="15"/>
      <c r="R39" s="414">
        <f t="shared" si="0"/>
        <v>0</v>
      </c>
      <c r="S39" s="27">
        <f>IFERROR($Q39*$O39*Controls!$C$5,"-")</f>
        <v>0</v>
      </c>
      <c r="T39" s="27" t="str">
        <f>IFERROR(INDEX('Vendor Level Info'!$I$4:$I$50,MATCH(SUBSTITUTE(SUBSTITUTE('Model 17'!$D39,"_pre",""),"_post",""),'Vendor Level Info'!$F$4:$F$50,0)),"-")</f>
        <v>-</v>
      </c>
      <c r="U39" s="375">
        <f t="shared" si="1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17'!$D39,'Vendor Level Info'!$M$4:$M$300,0)),"-")</f>
        <v>-</v>
      </c>
    </row>
    <row r="40" spans="2:25" x14ac:dyDescent="0.35">
      <c r="B40" s="341" t="str">
        <f>IFERROR(INDEX(Controls!$L$4:$L$100,MATCH('Model 17'!$D40,Controls!$J$4:$J$100,0)),"-")</f>
        <v>-</v>
      </c>
      <c r="C40" s="365" t="str">
        <f>IFERROR(INDEX(Controls!$F$4:$F235,MATCH('Model 17'!$E40,Controls!$G$4:$G$200,0)),"-")</f>
        <v>-</v>
      </c>
      <c r="D40" s="16" t="str">
        <f>IFERROR(INDEX(Controls!$H$4:$H$200,MATCH('Model 17'!$E40,Controls!$G$4:$G$200,0)),"-")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15"/>
      <c r="R40" s="414">
        <f t="shared" si="0"/>
        <v>0</v>
      </c>
      <c r="S40" s="27">
        <f>IFERROR($Q40*$O40*Controls!$C$5,"-")</f>
        <v>0</v>
      </c>
      <c r="T40" s="27" t="str">
        <f>IFERROR(INDEX('Vendor Level Info'!$I$4:$I$50,MATCH(SUBSTITUTE(SUBSTITUTE('Model 17'!$D40,"_pre",""),"_post",""),'Vendor Level Info'!$F$4:$F$50,0)),"-")</f>
        <v>-</v>
      </c>
      <c r="U40" s="375">
        <f t="shared" si="1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17'!$D40,'Vendor Level Info'!$M$4:$M$300,0)),"-")</f>
        <v>-</v>
      </c>
    </row>
    <row r="41" spans="2:25" x14ac:dyDescent="0.35">
      <c r="B41" s="341" t="str">
        <f>IFERROR(INDEX(Controls!$L$4:$L$100,MATCH('Model 17'!$D41,Controls!$J$4:$J$100,0)),"-")</f>
        <v>-</v>
      </c>
      <c r="C41" s="365" t="str">
        <f>IFERROR(INDEX(Controls!$F$4:$F236,MATCH('Model 17'!$E41,Controls!$G$4:$G$200,0)),"-")</f>
        <v>-</v>
      </c>
      <c r="D41" s="16" t="str">
        <f>IFERROR(INDEX(Controls!$H$4:$H$200,MATCH('Model 17'!$E41,Controls!$G$4:$G$200,0)),"-")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414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17'!$D41,"_pre",""),"_post",""),'Vendor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17'!$D41,'Vendor Level Info'!$M$4:$M$300,0)),"-")</f>
        <v>-</v>
      </c>
    </row>
    <row r="42" spans="2:25" x14ac:dyDescent="0.35">
      <c r="B42" s="341" t="str">
        <f>IFERROR(INDEX(Controls!$L$4:$L$100,MATCH('Model 17'!$D42,Controls!$J$4:$J$100,0)),"-")</f>
        <v>-</v>
      </c>
      <c r="C42" s="365" t="str">
        <f>IFERROR(INDEX(Controls!$F$4:$F237,MATCH('Model 17'!$E42,Controls!$G$4:$G$200,0)),"-")</f>
        <v>-</v>
      </c>
      <c r="D42" s="16" t="str">
        <f>IFERROR(INDEX(Controls!$H$4:$H$200,MATCH('Model 17'!$E42,Controls!$G$4:$G$200,0)),"-")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17'!$D42,"_pre",""),"_post",""),'Vendor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17'!$D42,'Vendor Level Info'!$M$4:$M$300,0)),"-")</f>
        <v>-</v>
      </c>
    </row>
    <row r="43" spans="2:25" x14ac:dyDescent="0.35">
      <c r="B43" s="341" t="str">
        <f>IFERROR(INDEX(Controls!$L$4:$L$100,MATCH('Model 17'!$D43,Controls!$J$4:$J$100,0)),"-")</f>
        <v>-</v>
      </c>
      <c r="C43" s="365" t="str">
        <f>IFERROR(INDEX(Controls!$F$4:$F238,MATCH('Model 17'!$E43,Controls!$G$4:$G$200,0)),"-")</f>
        <v>-</v>
      </c>
      <c r="D43" s="16" t="str">
        <f>IFERROR(INDEX(Controls!$H$4:$H$200,MATCH('Model 17'!$E43,Controls!$G$4:$G$200,0)),"-")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17'!$D43,"_pre",""),"_post",""),'Vendor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17'!$D43,'Vendor Level Info'!$M$4:$M$300,0)),"-")</f>
        <v>-</v>
      </c>
    </row>
    <row r="44" spans="2:25" x14ac:dyDescent="0.35">
      <c r="B44" s="341" t="str">
        <f>IFERROR(INDEX(Controls!$L$4:$L$100,MATCH('Model 17'!$D44,Controls!$J$4:$J$100,0)),"-")</f>
        <v>-</v>
      </c>
      <c r="C44" s="365" t="str">
        <f>IFERROR(INDEX(Controls!$F$4:$F239,MATCH('Model 17'!$E44,Controls!$G$4:$G$200,0)),"-")</f>
        <v>-</v>
      </c>
      <c r="D44" s="16" t="str">
        <f>IFERROR(INDEX(Controls!$H$4:$H$200,MATCH('Model 17'!$E44,Controls!$G$4:$G$200,0)),"-")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17'!$D44,"_pre",""),"_post",""),'Vendor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17'!$D44,'Vendor Level Info'!$M$4:$M$300,0)),"-")</f>
        <v>-</v>
      </c>
    </row>
    <row r="45" spans="2:25" x14ac:dyDescent="0.35">
      <c r="B45" s="341" t="str">
        <f>IFERROR(INDEX(Controls!$L$4:$L$100,MATCH('Model 17'!$D45,Controls!$J$4:$J$100,0)),"-")</f>
        <v>-</v>
      </c>
      <c r="C45" s="365" t="str">
        <f>IFERROR(INDEX(Controls!$F$4:$F240,MATCH('Model 17'!$E45,Controls!$G$4:$G$200,0)),"-")</f>
        <v>-</v>
      </c>
      <c r="D45" s="16" t="str">
        <f>IFERROR(INDEX(Controls!$H$4:$H$200,MATCH('Model 17'!$E45,Controls!$G$4:$G$200,0)),"-")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17'!$D45,"_pre",""),"_post",""),'Vendor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17'!$D45,'Vendor Level Info'!$M$4:$M$300,0)),"-")</f>
        <v>-</v>
      </c>
    </row>
    <row r="46" spans="2:25" x14ac:dyDescent="0.35">
      <c r="B46" s="341" t="str">
        <f>IFERROR(INDEX(Controls!$L$4:$L$100,MATCH('Model 17'!$D46,Controls!$J$4:$J$100,0)),"-")</f>
        <v>-</v>
      </c>
      <c r="C46" s="365" t="str">
        <f>IFERROR(INDEX(Controls!$F$4:$F241,MATCH('Model 17'!$E46,Controls!$G$4:$G$200,0)),"-")</f>
        <v>-</v>
      </c>
      <c r="D46" s="16" t="str">
        <f>IFERROR(INDEX(Controls!$H$4:$H$200,MATCH('Model 17'!$E46,Controls!$G$4:$G$200,0)),"-")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17'!$D46,"_pre",""),"_post",""),'Vendor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17'!$D46,'Vendor Level Info'!$M$4:$M$300,0)),"-")</f>
        <v>-</v>
      </c>
    </row>
    <row r="47" spans="2:25" x14ac:dyDescent="0.35">
      <c r="B47" s="341" t="str">
        <f>IFERROR(INDEX(Controls!$L$4:$L$100,MATCH('Model 17'!$D47,Controls!$J$4:$J$100,0)),"-")</f>
        <v>-</v>
      </c>
      <c r="C47" s="365" t="str">
        <f>IFERROR(INDEX(Controls!$F$4:$F242,MATCH('Model 17'!$E47,Controls!$G$4:$G$200,0)),"-")</f>
        <v>-</v>
      </c>
      <c r="D47" s="16" t="str">
        <f>IFERROR(INDEX(Controls!$H$4:$H$200,MATCH('Model 17'!$E47,Controls!$G$4:$G$200,0)),"-")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17'!$D47,"_pre",""),"_post",""),'Vendor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17'!$D47,'Vendor Level Info'!$M$4:$M$300,0)),"-")</f>
        <v>-</v>
      </c>
    </row>
    <row r="48" spans="2:25" x14ac:dyDescent="0.35">
      <c r="B48" s="341" t="str">
        <f>IFERROR(INDEX(Controls!$L$4:$L$100,MATCH('Model 17'!$D48,Controls!$J$4:$J$100,0)),"-")</f>
        <v>-</v>
      </c>
      <c r="C48" s="365" t="str">
        <f>IFERROR(INDEX(Controls!$F$4:$F243,MATCH('Model 17'!$E48,Controls!$G$4:$G$200,0)),"-")</f>
        <v>-</v>
      </c>
      <c r="D48" s="16" t="str">
        <f>IFERROR(INDEX(Controls!$H$4:$H$200,MATCH('Model 17'!$E48,Controls!$G$4:$G$200,0)),"-")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17'!$D48,"_pre",""),"_post",""),'Vendor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17'!$D48,'Vendor Level Info'!$M$4:$M$300,0)),"-")</f>
        <v>-</v>
      </c>
    </row>
    <row r="49" spans="2:25" x14ac:dyDescent="0.35">
      <c r="B49" s="341" t="str">
        <f>IFERROR(INDEX(Controls!$L$4:$L$100,MATCH('Model 17'!$D49,Controls!$J$4:$J$100,0)),"-")</f>
        <v>-</v>
      </c>
      <c r="C49" s="365" t="str">
        <f>IFERROR(INDEX(Controls!$F$4:$F244,MATCH('Model 17'!$E49,Controls!$G$4:$G$200,0)),"-")</f>
        <v>-</v>
      </c>
      <c r="D49" s="16" t="str">
        <f>IFERROR(INDEX(Controls!$H$4:$H$200,MATCH('Model 17'!$E49,Controls!$G$4:$G$200,0)),"-")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17'!$D49,"_pre",""),"_post",""),'Vendor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17'!$D49,'Vendor Level Info'!$M$4:$M$300,0)),"-")</f>
        <v>-</v>
      </c>
    </row>
    <row r="50" spans="2:25" x14ac:dyDescent="0.35">
      <c r="B50" s="341" t="str">
        <f>IFERROR(INDEX(Controls!$L$4:$L$100,MATCH('Model 17'!$D50,Controls!$J$4:$J$100,0)),"-")</f>
        <v>-</v>
      </c>
      <c r="C50" s="365" t="str">
        <f>IFERROR(INDEX(Controls!$F$4:$F245,MATCH('Model 17'!$E50,Controls!$G$4:$G$200,0)),"-")</f>
        <v>-</v>
      </c>
      <c r="D50" s="16" t="str">
        <f>IFERROR(INDEX(Controls!$H$4:$H$200,MATCH('Model 17'!$E50,Controls!$G$4:$G$200,0)),"-")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17'!$D50,"_pre",""),"_post",""),'Vendor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17'!$D50,'Vendor Level Info'!$M$4:$M$300,0)),"-")</f>
        <v>-</v>
      </c>
    </row>
    <row r="51" spans="2:25" x14ac:dyDescent="0.35">
      <c r="B51" s="341" t="str">
        <f>IFERROR(INDEX(Controls!$L$4:$L$100,MATCH('Model 17'!$D51,Controls!$J$4:$J$100,0)),"-")</f>
        <v>-</v>
      </c>
      <c r="C51" s="365" t="str">
        <f>IFERROR(INDEX(Controls!$F$4:$F246,MATCH('Model 17'!$E51,Controls!$G$4:$G$200,0)),"-")</f>
        <v>-</v>
      </c>
      <c r="D51" s="16" t="str">
        <f>IFERROR(INDEX(Controls!$H$4:$H$200,MATCH('Model 17'!$E51,Controls!$G$4:$G$200,0)),"-")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17'!$D51,"_pre",""),"_post",""),'Vendor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17'!$D51,'Vendor Level Info'!$M$4:$M$300,0)),"-")</f>
        <v>-</v>
      </c>
    </row>
    <row r="52" spans="2:25" x14ac:dyDescent="0.35">
      <c r="B52" s="341" t="str">
        <f>IFERROR(INDEX(Controls!$L$4:$L$100,MATCH('Model 17'!$D52,Controls!$J$4:$J$100,0)),"-")</f>
        <v>-</v>
      </c>
      <c r="C52" s="365" t="str">
        <f>IFERROR(INDEX(Controls!$F$4:$F247,MATCH('Model 17'!$E52,Controls!$G$4:$G$200,0)),"-")</f>
        <v>-</v>
      </c>
      <c r="D52" s="16" t="str">
        <f>IFERROR(INDEX(Controls!$H$4:$H$200,MATCH('Model 17'!$E52,Controls!$G$4:$G$200,0)),"-")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17'!$D52,"_pre",""),"_post",""),'Vendor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17'!$D52,'Vendor Level Info'!$M$4:$M$300,0)),"-")</f>
        <v>-</v>
      </c>
    </row>
    <row r="53" spans="2:25" x14ac:dyDescent="0.35">
      <c r="B53" s="341" t="str">
        <f>IFERROR(INDEX(Controls!$L$4:$L$100,MATCH('Model 17'!$D53,Controls!$J$4:$J$100,0)),"-")</f>
        <v>-</v>
      </c>
      <c r="C53" s="365" t="str">
        <f>IFERROR(INDEX(Controls!$F$4:$F248,MATCH('Model 17'!$E53,Controls!$G$4:$G$200,0)),"-")</f>
        <v>-</v>
      </c>
      <c r="D53" s="16" t="str">
        <f>IFERROR(INDEX(Controls!$H$4:$H$200,MATCH('Model 17'!$E53,Controls!$G$4:$G$200,0)),"-")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17'!$D53,"_pre",""),"_post",""),'Vendor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17'!$D53,'Vendor Level Info'!$M$4:$M$300,0)),"-")</f>
        <v>-</v>
      </c>
    </row>
    <row r="54" spans="2:25" x14ac:dyDescent="0.35">
      <c r="B54" s="341" t="str">
        <f>IFERROR(INDEX(Controls!$L$4:$L$100,MATCH('Model 17'!$D54,Controls!$J$4:$J$100,0)),"-")</f>
        <v>-</v>
      </c>
      <c r="C54" s="365" t="str">
        <f>IFERROR(INDEX(Controls!$F$4:$F249,MATCH('Model 17'!$E54,Controls!$G$4:$G$200,0)),"-")</f>
        <v>-</v>
      </c>
      <c r="D54" s="16" t="str">
        <f>IFERROR(INDEX(Controls!$H$4:$H$200,MATCH('Model 17'!$E54,Controls!$G$4:$G$200,0)),"-")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17'!$D54,"_pre",""),"_post",""),'Vendor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17'!$D54,'Vendor Level Info'!$M$4:$M$300,0)),"-")</f>
        <v>-</v>
      </c>
    </row>
    <row r="55" spans="2:25" x14ac:dyDescent="0.35">
      <c r="B55" s="341" t="str">
        <f>IFERROR(INDEX(Controls!$L$4:$L$100,MATCH('Model 17'!$D55,Controls!$J$4:$J$100,0)),"-")</f>
        <v>-</v>
      </c>
      <c r="C55" s="365" t="str">
        <f>IFERROR(INDEX(Controls!$F$4:$F250,MATCH('Model 17'!$E55,Controls!$G$4:$G$200,0)),"-")</f>
        <v>-</v>
      </c>
      <c r="D55" s="16" t="str">
        <f>IFERROR(INDEX(Controls!$H$4:$H$200,MATCH('Model 17'!$E55,Controls!$G$4:$G$200,0)),"-")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17'!$D55,"_pre",""),"_post",""),'Vendor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17'!$D55,'Vendor Level Info'!$M$4:$M$300,0)),"-")</f>
        <v>-</v>
      </c>
    </row>
    <row r="56" spans="2:25" x14ac:dyDescent="0.35">
      <c r="B56" s="341" t="str">
        <f>IFERROR(INDEX(Controls!$L$4:$L$100,MATCH('Model 17'!$D56,Controls!$J$4:$J$100,0)),"-")</f>
        <v>-</v>
      </c>
      <c r="C56" s="365" t="str">
        <f>IFERROR(INDEX(Controls!$F$4:$F251,MATCH('Model 17'!$E56,Controls!$G$4:$G$200,0)),"-")</f>
        <v>-</v>
      </c>
      <c r="D56" s="16" t="str">
        <f>IFERROR(INDEX(Controls!$H$4:$H$200,MATCH('Model 17'!$E56,Controls!$G$4:$G$200,0)),"-")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17'!$D56,"_pre",""),"_post",""),'Vendor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17'!$D56,'Vendor Level Info'!$M$4:$M$300,0)),"-")</f>
        <v>-</v>
      </c>
    </row>
    <row r="57" spans="2:25" x14ac:dyDescent="0.35">
      <c r="B57" s="341" t="str">
        <f>IFERROR(INDEX(Controls!$L$4:$L$100,MATCH('Model 17'!$D57,Controls!$J$4:$J$100,0)),"-")</f>
        <v>-</v>
      </c>
      <c r="C57" s="365" t="str">
        <f>IFERROR(INDEX(Controls!$F$4:$F252,MATCH('Model 17'!$E57,Controls!$G$4:$G$200,0)),"-")</f>
        <v>-</v>
      </c>
      <c r="D57" s="16" t="str">
        <f>IFERROR(INDEX(Controls!$H$4:$H$200,MATCH('Model 17'!$E57,Controls!$G$4:$G$200,0)),"-")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17'!$D57,"_pre",""),"_post",""),'Vendor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17'!$D57,'Vendor Level Info'!$M$4:$M$300,0)),"-")</f>
        <v>-</v>
      </c>
    </row>
    <row r="58" spans="2:25" x14ac:dyDescent="0.35">
      <c r="B58" s="341" t="str">
        <f>IFERROR(INDEX(Controls!$L$4:$L$100,MATCH('Model 17'!$D58,Controls!$J$4:$J$100,0)),"-")</f>
        <v>-</v>
      </c>
      <c r="C58" s="365" t="str">
        <f>IFERROR(INDEX(Controls!$F$4:$F253,MATCH('Model 17'!$E58,Controls!$G$4:$G$200,0)),"-")</f>
        <v>-</v>
      </c>
      <c r="D58" s="16" t="str">
        <f>IFERROR(INDEX(Controls!$H$4:$H$200,MATCH('Model 17'!$E58,Controls!$G$4:$G$200,0)),"-")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17'!$D58,"_pre",""),"_post",""),'Vendor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17'!$D58,'Vendor Level Info'!$M$4:$M$300,0)),"-")</f>
        <v>-</v>
      </c>
    </row>
    <row r="59" spans="2:25" x14ac:dyDescent="0.35">
      <c r="B59" s="341" t="str">
        <f>IFERROR(INDEX(Controls!$L$4:$L$100,MATCH('Model 17'!$D59,Controls!$J$4:$J$100,0)),"-")</f>
        <v>-</v>
      </c>
      <c r="C59" s="365" t="str">
        <f>IFERROR(INDEX(Controls!$F$4:$F254,MATCH('Model 17'!$E59,Controls!$G$4:$G$200,0)),"-")</f>
        <v>-</v>
      </c>
      <c r="D59" s="16" t="str">
        <f>IFERROR(INDEX(Controls!$H$4:$H$200,MATCH('Model 17'!$E59,Controls!$G$4:$G$200,0)),"-")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17'!$D59,"_pre",""),"_post",""),'Vendor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17'!$D59,'Vendor Level Info'!$M$4:$M$300,0)),"-")</f>
        <v>-</v>
      </c>
    </row>
    <row r="60" spans="2:25" x14ac:dyDescent="0.35">
      <c r="B60" s="341" t="str">
        <f>IFERROR(INDEX(Controls!$L$4:$L$100,MATCH('Model 17'!$D60,Controls!$J$4:$J$100,0)),"-")</f>
        <v>-</v>
      </c>
      <c r="C60" s="365" t="str">
        <f>IFERROR(INDEX(Controls!$F$4:$F255,MATCH('Model 17'!$E60,Controls!$G$4:$G$200,0)),"-")</f>
        <v>-</v>
      </c>
      <c r="D60" s="16" t="str">
        <f>IFERROR(INDEX(Controls!$H$4:$H$200,MATCH('Model 17'!$E60,Controls!$G$4:$G$200,0)),"-")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17'!$D60,"_pre",""),"_post",""),'Vendor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17'!$D60,'Vendor Level Info'!$M$4:$M$300,0)),"-")</f>
        <v>-</v>
      </c>
    </row>
    <row r="61" spans="2:25" x14ac:dyDescent="0.35">
      <c r="B61" s="341" t="str">
        <f>IFERROR(INDEX(Controls!$L$4:$L$100,MATCH('Model 17'!$D61,Controls!$J$4:$J$100,0)),"-")</f>
        <v>-</v>
      </c>
      <c r="C61" s="365" t="str">
        <f>IFERROR(INDEX(Controls!$F$4:$F256,MATCH('Model 17'!$E61,Controls!$G$4:$G$200,0)),"-")</f>
        <v>-</v>
      </c>
      <c r="D61" s="16" t="str">
        <f>IFERROR(INDEX(Controls!$H$4:$H$200,MATCH('Model 17'!$E61,Controls!$G$4:$G$200,0)),"-")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17'!$D61,"_pre",""),"_post",""),'Vendor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17'!$D61,'Vendor Level Info'!$M$4:$M$300,0)),"-")</f>
        <v>-</v>
      </c>
    </row>
    <row r="62" spans="2:25" x14ac:dyDescent="0.35">
      <c r="B62" s="341" t="str">
        <f>IFERROR(INDEX(Controls!$L$4:$L$100,MATCH('Model 17'!$D62,Controls!$J$4:$J$100,0)),"-")</f>
        <v>-</v>
      </c>
      <c r="C62" s="365" t="str">
        <f>IFERROR(INDEX(Controls!$F$4:$F257,MATCH('Model 17'!$E62,Controls!$G$4:$G$200,0)),"-")</f>
        <v>-</v>
      </c>
      <c r="D62" s="16" t="str">
        <f>IFERROR(INDEX(Controls!$H$4:$H$200,MATCH('Model 17'!$E62,Controls!$G$4:$G$200,0)),"-")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17'!$D62,"_pre",""),"_post",""),'Vendor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17'!$D62,'Vendor Level Info'!$M$4:$M$300,0)),"-")</f>
        <v>-</v>
      </c>
    </row>
    <row r="63" spans="2:25" x14ac:dyDescent="0.35">
      <c r="B63" s="341" t="str">
        <f>IFERROR(INDEX(Controls!$L$4:$L$100,MATCH('Model 17'!$D63,Controls!$J$4:$J$100,0)),"-")</f>
        <v>-</v>
      </c>
      <c r="C63" s="365" t="str">
        <f>IFERROR(INDEX(Controls!$F$4:$F258,MATCH('Model 17'!$E63,Controls!$G$4:$G$200,0)),"-")</f>
        <v>-</v>
      </c>
      <c r="D63" s="16" t="str">
        <f>IFERROR(INDEX(Controls!$H$4:$H$200,MATCH('Model 17'!$E63,Controls!$G$4:$G$200,0)),"-")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17'!$D63,"_pre",""),"_post",""),'Vendor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17'!$D63,'Vendor Level Info'!$M$4:$M$300,0)),"-")</f>
        <v>-</v>
      </c>
    </row>
    <row r="64" spans="2:25" x14ac:dyDescent="0.35">
      <c r="B64" s="341" t="str">
        <f>IFERROR(INDEX(Controls!$L$4:$L$100,MATCH('Model 17'!$D64,Controls!$J$4:$J$100,0)),"-")</f>
        <v>-</v>
      </c>
      <c r="C64" s="365" t="str">
        <f>IFERROR(INDEX(Controls!$F$4:$F259,MATCH('Model 17'!$E64,Controls!$G$4:$G$200,0)),"-")</f>
        <v>-</v>
      </c>
      <c r="D64" s="16" t="str">
        <f>IFERROR(INDEX(Controls!$H$4:$H$200,MATCH('Model 17'!$E64,Controls!$G$4:$G$200,0)),"-")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17'!$D64,"_pre",""),"_post",""),'Vendor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17'!$D64,'Vendor Level Info'!$M$4:$M$300,0)),"-")</f>
        <v>-</v>
      </c>
    </row>
    <row r="65" spans="2:25" x14ac:dyDescent="0.35">
      <c r="B65" s="341" t="str">
        <f>IFERROR(INDEX(Controls!$L$4:$L$100,MATCH('Model 17'!$D65,Controls!$J$4:$J$100,0)),"-")</f>
        <v>-</v>
      </c>
      <c r="C65" s="365" t="str">
        <f>IFERROR(INDEX(Controls!$F$4:$F260,MATCH('Model 17'!$E65,Controls!$G$4:$G$200,0)),"-")</f>
        <v>-</v>
      </c>
      <c r="D65" s="16" t="str">
        <f>IFERROR(INDEX(Controls!$H$4:$H$200,MATCH('Model 17'!$E65,Controls!$G$4:$G$200,0)),"-")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17'!$D65,"_pre",""),"_post",""),'Vendor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17'!$D65,'Vendor Level Info'!$M$4:$M$300,0)),"-")</f>
        <v>-</v>
      </c>
    </row>
    <row r="66" spans="2:25" x14ac:dyDescent="0.35">
      <c r="B66" s="341" t="str">
        <f>IFERROR(INDEX(Controls!$L$4:$L$100,MATCH('Model 17'!$D66,Controls!$J$4:$J$100,0)),"-")</f>
        <v>-</v>
      </c>
      <c r="C66" s="365" t="str">
        <f>IFERROR(INDEX(Controls!$F$4:$F261,MATCH('Model 17'!$E66,Controls!$G$4:$G$200,0)),"-")</f>
        <v>-</v>
      </c>
      <c r="D66" s="16" t="str">
        <f>IFERROR(INDEX(Controls!$H$4:$H$200,MATCH('Model 17'!$E66,Controls!$G$4:$G$200,0)),"-")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17'!$D66,"_pre",""),"_post",""),'Vendor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17'!$D66,'Vendor Level Info'!$M$4:$M$300,0)),"-")</f>
        <v>-</v>
      </c>
    </row>
    <row r="67" spans="2:25" x14ac:dyDescent="0.35">
      <c r="B67" s="341" t="str">
        <f>IFERROR(INDEX(Controls!$L$4:$L$100,MATCH('Model 17'!$D67,Controls!$J$4:$J$100,0)),"-")</f>
        <v>-</v>
      </c>
      <c r="C67" s="365" t="str">
        <f>IFERROR(INDEX(Controls!$F$4:$F262,MATCH('Model 17'!$E67,Controls!$G$4:$G$200,0)),"-")</f>
        <v>-</v>
      </c>
      <c r="D67" s="16" t="str">
        <f>IFERROR(INDEX(Controls!$H$4:$H$200,MATCH('Model 17'!$E67,Controls!$G$4:$G$200,0)),"-")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17'!$D67,"_pre",""),"_post",""),'Vendor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17'!$D67,'Vendor Level Info'!$M$4:$M$300,0)),"-")</f>
        <v>-</v>
      </c>
    </row>
    <row r="68" spans="2:25" x14ac:dyDescent="0.35">
      <c r="B68" s="341" t="str">
        <f>IFERROR(INDEX(Controls!$L$4:$L$100,MATCH('Model 17'!$D68,Controls!$J$4:$J$100,0)),"-")</f>
        <v>-</v>
      </c>
      <c r="C68" s="365" t="str">
        <f>IFERROR(INDEX(Controls!$F$4:$F263,MATCH('Model 17'!$E68,Controls!$G$4:$G$200,0)),"-")</f>
        <v>-</v>
      </c>
      <c r="D68" s="16" t="str">
        <f>IFERROR(INDEX(Controls!$H$4:$H$200,MATCH('Model 17'!$E68,Controls!$G$4:$G$200,0)),"-")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17'!$D68,"_pre",""),"_post",""),'Vendor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17'!$D68,'Vendor Level Info'!$M$4:$M$300,0)),"-")</f>
        <v>-</v>
      </c>
    </row>
    <row r="69" spans="2:25" x14ac:dyDescent="0.35">
      <c r="B69" s="341" t="str">
        <f>IFERROR(INDEX(Controls!$L$4:$L$100,MATCH('Model 17'!$D69,Controls!$J$4:$J$100,0)),"-")</f>
        <v>-</v>
      </c>
      <c r="C69" s="365" t="str">
        <f>IFERROR(INDEX(Controls!$F$4:$F264,MATCH('Model 17'!$E69,Controls!$G$4:$G$200,0)),"-")</f>
        <v>-</v>
      </c>
      <c r="D69" s="16" t="str">
        <f>IFERROR(INDEX(Controls!$H$4:$H$200,MATCH('Model 17'!$E69,Controls!$G$4:$G$200,0)),"-")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17'!$D69,"_pre",""),"_post",""),'Vendor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17'!$D69,'Vendor Level Info'!$M$4:$M$300,0)),"-")</f>
        <v>-</v>
      </c>
    </row>
    <row r="70" spans="2:25" x14ac:dyDescent="0.35">
      <c r="B70" s="341" t="str">
        <f>IFERROR(INDEX(Controls!$L$4:$L$100,MATCH('Model 17'!$D70,Controls!$J$4:$J$100,0)),"-")</f>
        <v>-</v>
      </c>
      <c r="C70" s="365" t="str">
        <f>IFERROR(INDEX(Controls!$F$4:$F265,MATCH('Model 17'!$E70,Controls!$G$4:$G$200,0)),"-")</f>
        <v>-</v>
      </c>
      <c r="D70" s="16" t="str">
        <f>IFERROR(INDEX(Controls!$H$4:$H$200,MATCH('Model 17'!$E70,Controls!$G$4:$G$200,0)),"-")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17'!$D70,"_pre",""),"_post",""),'Vendor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17'!$D70,'Vendor Level Info'!$M$4:$M$300,0)),"-")</f>
        <v>-</v>
      </c>
    </row>
    <row r="71" spans="2:25" x14ac:dyDescent="0.35">
      <c r="B71" s="341" t="str">
        <f>IFERROR(INDEX(Controls!$L$4:$L$100,MATCH('Model 17'!$D71,Controls!$J$4:$J$100,0)),"-")</f>
        <v>-</v>
      </c>
      <c r="C71" s="365" t="str">
        <f>IFERROR(INDEX(Controls!$F$4:$F266,MATCH('Model 17'!$E71,Controls!$G$4:$G$200,0)),"-")</f>
        <v>-</v>
      </c>
      <c r="D71" s="16" t="str">
        <f>IFERROR(INDEX(Controls!$H$4:$H$200,MATCH('Model 17'!$E71,Controls!$G$4:$G$200,0)),"-")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17'!$D71,"_pre",""),"_post",""),'Vendor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17'!$D71,'Vendor Level Info'!$M$4:$M$300,0)),"-")</f>
        <v>-</v>
      </c>
    </row>
    <row r="72" spans="2:25" ht="15" thickBot="1" x14ac:dyDescent="0.4">
      <c r="B72" s="343" t="str">
        <f>IFERROR(INDEX(Controls!$L$4:$L$100,MATCH('Model 17'!$D72,Controls!$J$4:$J$100,0)),"-")</f>
        <v>-</v>
      </c>
      <c r="C72" s="366" t="str">
        <f>IFERROR(INDEX(Controls!$F$4:$F267,MATCH('Model 17'!$E72,Controls!$G$4:$G$200,0)),"-")</f>
        <v>-</v>
      </c>
      <c r="D72" s="19" t="str">
        <f>IFERROR(INDEX(Controls!$H$4:$H$200,MATCH('Model 17'!$E72,Controls!$G$4:$G$200,0)),"-")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17'!$D72,"_pre",""),"_post",""),'Vendor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17'!$D72,'Vendor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7D923-0A67-4B5C-B3ED-2D0DE8023E9B}">
  <sheetPr codeName="Sheet27">
    <tabColor theme="9" tint="0.59999389629810485"/>
  </sheetPr>
  <dimension ref="B1:AC72"/>
  <sheetViews>
    <sheetView showGridLines="0" zoomScale="80" zoomScaleNormal="80" workbookViewId="0">
      <pane xSplit="5" ySplit="4" topLeftCell="V5" activePane="bottomRight" state="frozen"/>
      <selection activeCell="D18" sqref="D18"/>
      <selection pane="topRight" activeCell="D18" sqref="D18"/>
      <selection pane="bottomLeft" activeCell="D18" sqref="D18"/>
      <selection pane="bottomRight" activeCell="Y8" sqref="Y8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3.36328125" bestFit="1" customWidth="1"/>
    <col min="6" max="6" width="10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D2" s="450" t="s">
        <v>381</v>
      </c>
      <c r="E2" s="449">
        <v>0.13999999999999999</v>
      </c>
      <c r="G2" s="451" t="str">
        <f>"RIDGE"&amp;$E$2</f>
        <v>RIDGE0.14</v>
      </c>
      <c r="H2" s="451" t="str">
        <f>"RIDGESEB"&amp;$E$2</f>
        <v>RIDGESEB0.14</v>
      </c>
      <c r="I2" s="451"/>
      <c r="J2" s="451"/>
      <c r="K2" s="451" t="str">
        <f>"RIDGEVIF"&amp;$E$2</f>
        <v>RIDGEVIF0.14</v>
      </c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18'!$D5,Controls!$J$4:$J$100,0)),"-")</f>
        <v>16</v>
      </c>
      <c r="C5" s="364" t="str">
        <f>IFERROR(INDEX(Controls!$F$4:$F200,MATCH('Model 18'!$E5,Controls!$G$4:$G$200,0)),"-")</f>
        <v>No Ad &amp; Tf</v>
      </c>
      <c r="D5" s="346" t="str">
        <f>IFERROR(INDEX(Controls!$H$4:$H$200,MATCH('Model 18'!$E5,Controls!$G$4:$G$200,0)),"-")</f>
        <v>Intercept</v>
      </c>
      <c r="E5" s="28" t="s">
        <v>6</v>
      </c>
      <c r="F5" s="29"/>
      <c r="G5" s="30">
        <f>IFERROR(INDEX('Raw Ridge Model 18'!$B$2:$BS$300,MATCH('Model 18'!$G$2,'Raw Ridge Model 18'!$A$2:$A$300,0),MATCH('Model 18'!$E5,'Raw Ridge Model 18'!$B$1:$BS$1,0)),"-")</f>
        <v>6.6345000000000001</v>
      </c>
      <c r="H5" s="30">
        <f>IFERROR(INDEX('Raw Ridge Model 18'!$B$2:$BS$300,MATCH('Model 18'!$H$2,'Raw Ridge Model 18'!$A$2:$A$300,0),MATCH('Model 18'!$E5,'Raw Ridge Model 18'!$B$1:$BS$1,0)),"-")</f>
        <v>0.61380000000000001</v>
      </c>
      <c r="I5" s="30">
        <f>IFERROR(G5/H5,"-")</f>
        <v>10.808895405669599</v>
      </c>
      <c r="J5" s="31">
        <f>IFERROR(_xlfn.T.DIST(I5,5040,FALSE),"-")</f>
        <v>3.278687147932628E-26</v>
      </c>
      <c r="K5" s="30" t="str">
        <f>IFERROR(INDEX('Raw Ridge Model 18'!$B$2:$BS$300,MATCH('Model 18'!$K$2,'Raw Ridge Model 18'!$A$2:$A$300,0),MATCH('Model 18'!$E5,'Raw Ridge Model 18'!$B$1:$BS$1,0)),"-")</f>
        <v>.</v>
      </c>
      <c r="L5" s="32">
        <f>INDEX(Controls!$X$3:$X$200,MATCH('Model 18'!$E5,Controls!$W$3:$W$200,0))</f>
        <v>5040</v>
      </c>
      <c r="M5" s="32">
        <v>493920.30199999973</v>
      </c>
      <c r="N5" s="32">
        <f>INDEX(Controls!$AA$3:$AA$200,MATCH('Model 18'!$E5,Controls!$Z$3:$Z$200,0))</f>
        <v>2520</v>
      </c>
      <c r="O5" s="32">
        <v>253584.23500000039</v>
      </c>
      <c r="P5" s="33">
        <f>IFERROR(G5*L5/M5,"-")</f>
        <v>6.7698938198333086E-2</v>
      </c>
      <c r="Q5" s="379">
        <f>IFERROR(G5*N5/O5,"-")</f>
        <v>6.5930518117579245E-2</v>
      </c>
      <c r="R5" s="306">
        <f>IFERROR(G5*N5,"-")</f>
        <v>16718.939999999999</v>
      </c>
      <c r="S5" s="307">
        <f>IFERROR($Q5*$O5*Controls!$C$5,"-")</f>
        <v>10399180.68</v>
      </c>
      <c r="T5" s="307" t="str">
        <f>IFERROR(INDEX('Vendor Level Info'!$I$4:$I$50,MATCH(SUBSTITUTE(SUBSTITUTE('Model 18'!$D5,"_pre",""),"_post",""),'Vendor Level Info'!$F$4:$F$50,0)),"-")</f>
        <v>-</v>
      </c>
      <c r="U5" s="377">
        <f>IFERROR(S5/$T5,0)</f>
        <v>0</v>
      </c>
      <c r="V5" s="307">
        <f>IFERROR($Q5*$O5*Controls!$C$4,"-")</f>
        <v>8827600.3199999984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18'!$D5,'Vendor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18'!$D6,Controls!$J$4:$J$100,0)),"-")</f>
        <v>17</v>
      </c>
      <c r="C6" s="365" t="str">
        <f>IFERROR(INDEX(Controls!$F$4:$F201,MATCH('Model 18'!$E6,Controls!$G$4:$G$200,0)),"-")</f>
        <v>No Ad &amp; Tf</v>
      </c>
      <c r="D6" s="342" t="str">
        <f>IFERROR(INDEX(Controls!$H$4:$H$200,MATCH('Model 18'!$E6,Controls!$G$4:$G$200,0)),"-")</f>
        <v>RTIME</v>
      </c>
      <c r="E6" s="11" t="s">
        <v>8</v>
      </c>
      <c r="F6" s="12"/>
      <c r="G6" s="13">
        <f>IFERROR(INDEX('Raw Ridge Model 18'!$B$2:$BS$300,MATCH('Model 18'!$G$2,'Raw Ridge Model 18'!$A$2:$A$300,0),MATCH('Model 18'!$E6,'Raw Ridge Model 18'!$B$1:$BS$1,0)),"-")</f>
        <v>-0.15720999999999999</v>
      </c>
      <c r="H6" s="13">
        <f>IFERROR(INDEX('Raw Ridge Model 18'!$B$2:$BS$300,MATCH('Model 18'!$H$2,'Raw Ridge Model 18'!$A$2:$A$300,0),MATCH('Model 18'!$E6,'Raw Ridge Model 18'!$B$1:$BS$1,0)),"-")</f>
        <v>5.323E-2</v>
      </c>
      <c r="I6" s="13">
        <f t="shared" ref="I6:I29" si="0">IFERROR(G6/H6,"-")</f>
        <v>-2.9534097313544994</v>
      </c>
      <c r="J6" s="23">
        <f t="shared" ref="J6:J29" si="1">IFERROR(_xlfn.T.DIST(I6,5040,FALSE),"-")</f>
        <v>5.1057007096284518E-3</v>
      </c>
      <c r="K6" s="13">
        <f>IFERROR(INDEX('Raw Ridge Model 18'!$B$2:$BS$300,MATCH('Model 18'!$K$2,'Raw Ridge Model 18'!$A$2:$A$300,0),MATCH('Model 18'!$E6,'Raw Ridge Model 18'!$B$1:$BS$1,0)),"-")</f>
        <v>0.74563000000000001</v>
      </c>
      <c r="L6" s="25">
        <f>INDEX(Controls!$X$3:$X$200,MATCH('Model 18'!$E6,Controls!$W$3:$W$200,0))</f>
        <v>63000</v>
      </c>
      <c r="M6" s="25">
        <v>493920.30199999973</v>
      </c>
      <c r="N6" s="25">
        <f>INDEX(Controls!$AA$3:$AA$200,MATCH('Model 18'!$E6,Controls!$Z$3:$Z$200,0))</f>
        <v>18900</v>
      </c>
      <c r="O6" s="25">
        <v>253584.23500000039</v>
      </c>
      <c r="P6" s="14">
        <f t="shared" ref="P6:P29" si="2">IFERROR(G6*L6/M6,"-")</f>
        <v>-2.0052283657698292E-2</v>
      </c>
      <c r="Q6" s="5">
        <f t="shared" ref="Q6:Q29" si="3">IFERROR(G6*N6/O6,"-")</f>
        <v>-1.1717088800886993E-2</v>
      </c>
      <c r="R6" s="62">
        <f t="shared" ref="R6:R69" si="4">IFERROR(G6*N6,"-")</f>
        <v>-2971.2689999999998</v>
      </c>
      <c r="S6" s="27">
        <f>IFERROR($Q6*$O6*Controls!$C$5,"-")</f>
        <v>-1848129.318</v>
      </c>
      <c r="T6" s="27" t="str">
        <f>IFERROR(INDEX('Vendor Level Info'!$I$4:$I$50,MATCH(SUBSTITUTE(SUBSTITUTE('Model 18'!$D6,"_pre",""),"_post",""),'Vendor Level Info'!$F$4:$F$50,0)),"-")</f>
        <v>-</v>
      </c>
      <c r="U6" s="375">
        <f t="shared" ref="U6:U69" si="5">IFERROR(S6/$T6,0)</f>
        <v>0</v>
      </c>
      <c r="V6" s="27">
        <f>IFERROR($Q6*$O6*Controls!$C$4,"-")</f>
        <v>-1568830.0319999999</v>
      </c>
      <c r="W6" s="27">
        <f>IFERROR($T6*(1-Controls!$C$6),0)</f>
        <v>0</v>
      </c>
      <c r="X6" s="77" t="str">
        <f t="shared" ref="X6:X69" si="6">IFERROR(V6/W6,"-")</f>
        <v>-</v>
      </c>
      <c r="Y6" s="77" t="str">
        <f>IFERROR(R6/INDEX('Vendor Level Info'!$N$4:$N$300,MATCH('Model 18'!$D6,'Vendor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18'!$D7,Controls!$J$4:$J$100,0)),"-")</f>
        <v>18</v>
      </c>
      <c r="C7" s="365" t="str">
        <f>IFERROR(INDEX(Controls!$F$4:$F202,MATCH('Model 18'!$E7,Controls!$G$4:$G$200,0)),"-")</f>
        <v>No Ad &amp; Tf</v>
      </c>
      <c r="D7" s="342" t="str">
        <f>IFERROR(INDEX(Controls!$H$4:$H$200,MATCH('Model 18'!$E7,Controls!$G$4:$G$200,0)),"-")</f>
        <v>T1</v>
      </c>
      <c r="E7" s="11" t="s">
        <v>33</v>
      </c>
      <c r="F7" s="12"/>
      <c r="G7" s="13">
        <f>IFERROR(INDEX('Raw Ridge Model 18'!$B$2:$BS$300,MATCH('Model 18'!$G$2,'Raw Ridge Model 18'!$A$2:$A$300,0),MATCH('Model 18'!$E7,'Raw Ridge Model 18'!$B$1:$BS$1,0)),"-")</f>
        <v>-5.7976999999999999</v>
      </c>
      <c r="H7" s="13">
        <f>IFERROR(INDEX('Raw Ridge Model 18'!$B$2:$BS$300,MATCH('Model 18'!$H$2,'Raw Ridge Model 18'!$A$2:$A$300,0),MATCH('Model 18'!$E7,'Raw Ridge Model 18'!$B$1:$BS$1,0)),"-")</f>
        <v>1.5163</v>
      </c>
      <c r="I7" s="13">
        <f t="shared" si="0"/>
        <v>-3.8235837235375585</v>
      </c>
      <c r="J7" s="23">
        <f t="shared" si="1"/>
        <v>2.6928210324670061E-4</v>
      </c>
      <c r="K7" s="13">
        <f>IFERROR(INDEX('Raw Ridge Model 18'!$B$2:$BS$300,MATCH('Model 18'!$K$2,'Raw Ridge Model 18'!$A$2:$A$300,0),MATCH('Model 18'!$E7,'Raw Ridge Model 18'!$B$1:$BS$1,0)),"-")</f>
        <v>0.65229999999999999</v>
      </c>
      <c r="L7" s="25">
        <f>INDEX(Controls!$X$3:$X$200,MATCH('Model 18'!$E7,Controls!$W$3:$W$200,0))</f>
        <v>210</v>
      </c>
      <c r="M7" s="25">
        <v>493920.30199999973</v>
      </c>
      <c r="N7" s="25">
        <f>INDEX(Controls!$AA$3:$AA$200,MATCH('Model 18'!$E7,Controls!$Z$3:$Z$200,0))</f>
        <v>0</v>
      </c>
      <c r="O7" s="25">
        <v>253584.23500000039</v>
      </c>
      <c r="P7" s="14">
        <f t="shared" si="2"/>
        <v>-2.4650069962096855E-3</v>
      </c>
      <c r="Q7" s="5">
        <f t="shared" si="3"/>
        <v>0</v>
      </c>
      <c r="R7" s="62">
        <f t="shared" si="4"/>
        <v>0</v>
      </c>
      <c r="S7" s="27">
        <f>IFERROR($Q7*$O7*Controls!$C$5,"-")</f>
        <v>0</v>
      </c>
      <c r="T7" s="27" t="str">
        <f>IFERROR(INDEX('Vendor Level Info'!$I$4:$I$50,MATCH(SUBSTITUTE(SUBSTITUTE('Model 18'!$D7,"_pre",""),"_post",""),'Vendor Level Info'!$F$4:$F$50,0)),"-")</f>
        <v>-</v>
      </c>
      <c r="U7" s="375">
        <f t="shared" si="5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6"/>
        <v>-</v>
      </c>
      <c r="Y7" s="77" t="str">
        <f>IFERROR(R7/INDEX('Vendor Level Info'!$N$4:$N$300,MATCH('Model 18'!$D7,'Vendor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18'!$D8,Controls!$J$4:$J$100,0)),"-")</f>
        <v>19</v>
      </c>
      <c r="C8" s="365" t="str">
        <f>IFERROR(INDEX(Controls!$F$4:$F203,MATCH('Model 18'!$E8,Controls!$G$4:$G$200,0)),"-")</f>
        <v>No Ad &amp; Tf</v>
      </c>
      <c r="D8" s="342" t="str">
        <f>IFERROR(INDEX(Controls!$H$4:$H$200,MATCH('Model 18'!$E8,Controls!$G$4:$G$200,0)),"-")</f>
        <v>T2</v>
      </c>
      <c r="E8" s="11" t="s">
        <v>34</v>
      </c>
      <c r="F8" s="12"/>
      <c r="G8" s="13">
        <f>IFERROR(INDEX('Raw Ridge Model 18'!$B$2:$BS$300,MATCH('Model 18'!$G$2,'Raw Ridge Model 18'!$A$2:$A$300,0),MATCH('Model 18'!$E8,'Raw Ridge Model 18'!$B$1:$BS$1,0)),"-")</f>
        <v>3.8258999999999999</v>
      </c>
      <c r="H8" s="13">
        <f>IFERROR(INDEX('Raw Ridge Model 18'!$B$2:$BS$300,MATCH('Model 18'!$H$2,'Raw Ridge Model 18'!$A$2:$A$300,0),MATCH('Model 18'!$E8,'Raw Ridge Model 18'!$B$1:$BS$1,0)),"-")</f>
        <v>1.5341</v>
      </c>
      <c r="I8" s="13">
        <f t="shared" si="0"/>
        <v>2.4939052213023922</v>
      </c>
      <c r="J8" s="23">
        <f t="shared" si="1"/>
        <v>1.7819370523605615E-2</v>
      </c>
      <c r="K8" s="13">
        <f>IFERROR(INDEX('Raw Ridge Model 18'!$B$2:$BS$300,MATCH('Model 18'!$K$2,'Raw Ridge Model 18'!$A$2:$A$300,0),MATCH('Model 18'!$E8,'Raw Ridge Model 18'!$B$1:$BS$1,0)),"-")</f>
        <v>0.66769999999999996</v>
      </c>
      <c r="L8" s="25">
        <f>INDEX(Controls!$X$3:$X$200,MATCH('Model 18'!$E8,Controls!$W$3:$W$200,0))</f>
        <v>210</v>
      </c>
      <c r="M8" s="25">
        <v>493920.30199999973</v>
      </c>
      <c r="N8" s="25">
        <f>INDEX(Controls!$AA$3:$AA$200,MATCH('Model 18'!$E8,Controls!$Z$3:$Z$200,0))</f>
        <v>210</v>
      </c>
      <c r="O8" s="25">
        <v>253584.23500000039</v>
      </c>
      <c r="P8" s="14">
        <f t="shared" si="2"/>
        <v>1.6266571686700993E-3</v>
      </c>
      <c r="Q8" s="5">
        <f t="shared" si="3"/>
        <v>3.1683318168418424E-3</v>
      </c>
      <c r="R8" s="62">
        <f t="shared" si="4"/>
        <v>803.43899999999996</v>
      </c>
      <c r="S8" s="27">
        <f>IFERROR($Q8*$O8*Controls!$C$5,"-")</f>
        <v>499739.05799999996</v>
      </c>
      <c r="T8" s="27" t="str">
        <f>IFERROR(INDEX('Vendor Level Info'!$I$4:$I$50,MATCH(SUBSTITUTE(SUBSTITUTE('Model 18'!$D8,"_pre",""),"_post",""),'Vendor Level Info'!$F$4:$F$50,0)),"-")</f>
        <v>-</v>
      </c>
      <c r="U8" s="375">
        <f t="shared" si="5"/>
        <v>0</v>
      </c>
      <c r="V8" s="27">
        <f>IFERROR($Q8*$O8*Controls!$C$4,"-")</f>
        <v>424215.79199999996</v>
      </c>
      <c r="W8" s="27">
        <f>IFERROR($T8*(1-Controls!$C$6),0)</f>
        <v>0</v>
      </c>
      <c r="X8" s="77" t="str">
        <f t="shared" si="6"/>
        <v>-</v>
      </c>
      <c r="Y8" s="77" t="str">
        <f>IFERROR(R8/INDEX('Vendor Level Info'!$N$4:$N$300,MATCH('Model 18'!$D8,'Vendor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18'!$D9,Controls!$J$4:$J$100,0)),"-")</f>
        <v>20</v>
      </c>
      <c r="C9" s="365" t="str">
        <f>IFERROR(INDEX(Controls!$F$4:$F204,MATCH('Model 18'!$E9,Controls!$G$4:$G$200,0)),"-")</f>
        <v>No Ad &amp; Tf</v>
      </c>
      <c r="D9" s="342" t="str">
        <f>IFERROR(INDEX(Controls!$H$4:$H$200,MATCH('Model 18'!$E9,Controls!$G$4:$G$200,0)),"-")</f>
        <v>T3</v>
      </c>
      <c r="E9" s="11" t="s">
        <v>35</v>
      </c>
      <c r="F9" s="12"/>
      <c r="G9" s="13">
        <f>IFERROR(INDEX('Raw Ridge Model 18'!$B$2:$BS$300,MATCH('Model 18'!$G$2,'Raw Ridge Model 18'!$A$2:$A$300,0),MATCH('Model 18'!$E9,'Raw Ridge Model 18'!$B$1:$BS$1,0)),"-")</f>
        <v>-0.25359999999999999</v>
      </c>
      <c r="H9" s="13">
        <f>IFERROR(INDEX('Raw Ridge Model 18'!$B$2:$BS$300,MATCH('Model 18'!$H$2,'Raw Ridge Model 18'!$A$2:$A$300,0),MATCH('Model 18'!$E9,'Raw Ridge Model 18'!$B$1:$BS$1,0)),"-")</f>
        <v>1.5419</v>
      </c>
      <c r="I9" s="13">
        <f t="shared" si="0"/>
        <v>-0.16447240417666514</v>
      </c>
      <c r="J9" s="23">
        <f t="shared" si="1"/>
        <v>0.3935621155460593</v>
      </c>
      <c r="K9" s="13">
        <f>IFERROR(INDEX('Raw Ridge Model 18'!$B$2:$BS$300,MATCH('Model 18'!$K$2,'Raw Ridge Model 18'!$A$2:$A$300,0),MATCH('Model 18'!$E9,'Raw Ridge Model 18'!$B$1:$BS$1,0)),"-")</f>
        <v>0.67449999999999999</v>
      </c>
      <c r="L9" s="25">
        <f>INDEX(Controls!$X$3:$X$200,MATCH('Model 18'!$E9,Controls!$W$3:$W$200,0))</f>
        <v>210</v>
      </c>
      <c r="M9" s="25">
        <v>493920.30199999973</v>
      </c>
      <c r="N9" s="25">
        <f>INDEX(Controls!$AA$3:$AA$200,MATCH('Model 18'!$E9,Controls!$Z$3:$Z$200,0))</f>
        <v>210</v>
      </c>
      <c r="O9" s="25">
        <v>253584.23500000039</v>
      </c>
      <c r="P9" s="14">
        <f t="shared" si="2"/>
        <v>-1.0782306332490059E-4</v>
      </c>
      <c r="Q9" s="5">
        <f t="shared" si="3"/>
        <v>-2.1001305542515258E-4</v>
      </c>
      <c r="R9" s="62">
        <f t="shared" si="4"/>
        <v>-53.256</v>
      </c>
      <c r="S9" s="27">
        <f>IFERROR($Q9*$O9*Controls!$C$5,"-")</f>
        <v>-33125.232000000004</v>
      </c>
      <c r="T9" s="27" t="str">
        <f>IFERROR(INDEX('Vendor Level Info'!$I$4:$I$50,MATCH(SUBSTITUTE(SUBSTITUTE('Model 18'!$D9,"_pre",""),"_post",""),'Vendor Level Info'!$F$4:$F$50,0)),"-")</f>
        <v>-</v>
      </c>
      <c r="U9" s="375">
        <f t="shared" si="5"/>
        <v>0</v>
      </c>
      <c r="V9" s="27">
        <f>IFERROR($Q9*$O9*Controls!$C$4,"-")</f>
        <v>-28119.168000000001</v>
      </c>
      <c r="W9" s="27">
        <f>IFERROR($T9*(1-Controls!$C$6),0)</f>
        <v>0</v>
      </c>
      <c r="X9" s="77" t="str">
        <f t="shared" si="6"/>
        <v>-</v>
      </c>
      <c r="Y9" s="77" t="str">
        <f>IFERROR(R9/INDEX('Vendor Level Info'!$N$4:$N$300,MATCH('Model 18'!$D9,'Vendor Level Info'!$M$4:$M$300,0)),"-")</f>
        <v>-</v>
      </c>
    </row>
    <row r="10" spans="2:29" x14ac:dyDescent="0.35">
      <c r="B10" s="341">
        <f>IFERROR(INDEX(Controls!$L$4:$L$100,MATCH('Model 18'!$D10,Controls!$J$4:$J$100,0)),"-")</f>
        <v>21</v>
      </c>
      <c r="C10" s="365" t="str">
        <f>IFERROR(INDEX(Controls!$F$4:$F205,MATCH('Model 18'!$E10,Controls!$G$4:$G$200,0)),"-")</f>
        <v>No Ad &amp; Tf</v>
      </c>
      <c r="D10" s="342" t="str">
        <f>IFERROR(INDEX(Controls!$H$4:$H$200,MATCH('Model 18'!$E10,Controls!$G$4:$G$200,0)),"-")</f>
        <v>T4</v>
      </c>
      <c r="E10" s="11" t="s">
        <v>36</v>
      </c>
      <c r="F10" s="12"/>
      <c r="G10" s="13">
        <f>IFERROR(INDEX('Raw Ridge Model 18'!$B$2:$BS$300,MATCH('Model 18'!$G$2,'Raw Ridge Model 18'!$A$2:$A$300,0),MATCH('Model 18'!$E10,'Raw Ridge Model 18'!$B$1:$BS$1,0)),"-")</f>
        <v>-3.1646999999999998</v>
      </c>
      <c r="H10" s="13">
        <f>IFERROR(INDEX('Raw Ridge Model 18'!$B$2:$BS$300,MATCH('Model 18'!$H$2,'Raw Ridge Model 18'!$A$2:$A$300,0),MATCH('Model 18'!$E10,'Raw Ridge Model 18'!$B$1:$BS$1,0)),"-")</f>
        <v>1.5456000000000001</v>
      </c>
      <c r="I10" s="13">
        <f t="shared" si="0"/>
        <v>-2.0475543478260869</v>
      </c>
      <c r="J10" s="23">
        <f t="shared" si="1"/>
        <v>4.9057024025906726E-2</v>
      </c>
      <c r="K10" s="13">
        <f>IFERROR(INDEX('Raw Ridge Model 18'!$B$2:$BS$300,MATCH('Model 18'!$K$2,'Raw Ridge Model 18'!$A$2:$A$300,0),MATCH('Model 18'!$E10,'Raw Ridge Model 18'!$B$1:$BS$1,0)),"-")</f>
        <v>0.67779999999999996</v>
      </c>
      <c r="L10" s="25">
        <f>INDEX(Controls!$X$3:$X$200,MATCH('Model 18'!$E10,Controls!$W$3:$W$200,0))</f>
        <v>210</v>
      </c>
      <c r="M10" s="25">
        <v>493920.30199999973</v>
      </c>
      <c r="N10" s="25">
        <f>INDEX(Controls!$AA$3:$AA$200,MATCH('Model 18'!$E10,Controls!$Z$3:$Z$200,0))</f>
        <v>210</v>
      </c>
      <c r="O10" s="25">
        <v>253584.23500000039</v>
      </c>
      <c r="P10" s="14">
        <f t="shared" si="2"/>
        <v>-1.3455348915785211E-3</v>
      </c>
      <c r="Q10" s="5">
        <f t="shared" si="3"/>
        <v>-2.6207741187065474E-3</v>
      </c>
      <c r="R10" s="62">
        <f t="shared" si="4"/>
        <v>-664.58699999999999</v>
      </c>
      <c r="S10" s="27">
        <f>IFERROR($Q10*$O10*Controls!$C$5,"-")</f>
        <v>-413373.114</v>
      </c>
      <c r="T10" s="27" t="str">
        <f>IFERROR(INDEX('Vendor Level Info'!$I$4:$I$50,MATCH(SUBSTITUTE(SUBSTITUTE('Model 18'!$D10,"_pre",""),"_post",""),'Vendor Level Info'!$F$4:$F$50,0)),"-")</f>
        <v>-</v>
      </c>
      <c r="U10" s="375">
        <f t="shared" si="5"/>
        <v>0</v>
      </c>
      <c r="V10" s="27">
        <f>IFERROR($Q10*$O10*Controls!$C$4,"-")</f>
        <v>-350901.93599999999</v>
      </c>
      <c r="W10" s="27">
        <f>IFERROR($T10*(1-Controls!$C$6),0)</f>
        <v>0</v>
      </c>
      <c r="X10" s="77" t="str">
        <f t="shared" si="6"/>
        <v>-</v>
      </c>
      <c r="Y10" s="77" t="str">
        <f>IFERROR(R10/INDEX('Vendor Level Info'!$N$4:$N$300,MATCH('Model 18'!$D10,'Vendor Level Info'!$M$4:$M$300,0)),"-")</f>
        <v>-</v>
      </c>
    </row>
    <row r="11" spans="2:29" x14ac:dyDescent="0.35">
      <c r="B11" s="341">
        <f>IFERROR(INDEX(Controls!$L$4:$L$100,MATCH('Model 18'!$D11,Controls!$J$4:$J$100,0)),"-")</f>
        <v>22</v>
      </c>
      <c r="C11" s="365" t="str">
        <f>IFERROR(INDEX(Controls!$F$4:$F206,MATCH('Model 18'!$E11,Controls!$G$4:$G$200,0)),"-")</f>
        <v>No Ad &amp; Tf</v>
      </c>
      <c r="D11" s="342" t="str">
        <f>IFERROR(INDEX(Controls!$H$4:$H$200,MATCH('Model 18'!$E11,Controls!$G$4:$G$200,0)),"-")</f>
        <v>T5</v>
      </c>
      <c r="E11" s="11" t="s">
        <v>37</v>
      </c>
      <c r="F11" s="12"/>
      <c r="G11" s="13">
        <f>IFERROR(INDEX('Raw Ridge Model 18'!$B$2:$BS$300,MATCH('Model 18'!$G$2,'Raw Ridge Model 18'!$A$2:$A$300,0),MATCH('Model 18'!$E11,'Raw Ridge Model 18'!$B$1:$BS$1,0)),"-")</f>
        <v>-0.2525</v>
      </c>
      <c r="H11" s="13">
        <f>IFERROR(INDEX('Raw Ridge Model 18'!$B$2:$BS$300,MATCH('Model 18'!$H$2,'Raw Ridge Model 18'!$A$2:$A$300,0),MATCH('Model 18'!$E11,'Raw Ridge Model 18'!$B$1:$BS$1,0)),"-")</f>
        <v>1.5571999999999999</v>
      </c>
      <c r="I11" s="13">
        <f t="shared" si="0"/>
        <v>-0.16215001284356539</v>
      </c>
      <c r="J11" s="23">
        <f t="shared" si="1"/>
        <v>0.39371143999485325</v>
      </c>
      <c r="K11" s="13">
        <f>IFERROR(INDEX('Raw Ridge Model 18'!$B$2:$BS$300,MATCH('Model 18'!$K$2,'Raw Ridge Model 18'!$A$2:$A$300,0),MATCH('Model 18'!$E11,'Raw Ridge Model 18'!$B$1:$BS$1,0)),"-")</f>
        <v>0.68799999999999994</v>
      </c>
      <c r="L11" s="25">
        <f>INDEX(Controls!$X$3:$X$200,MATCH('Model 18'!$E11,Controls!$W$3:$W$200,0))</f>
        <v>210</v>
      </c>
      <c r="M11" s="25">
        <v>493920.30199999973</v>
      </c>
      <c r="N11" s="25">
        <f>INDEX(Controls!$AA$3:$AA$200,MATCH('Model 18'!$E11,Controls!$Z$3:$Z$200,0))</f>
        <v>210</v>
      </c>
      <c r="O11" s="25">
        <v>253584.23500000039</v>
      </c>
      <c r="P11" s="14">
        <f t="shared" si="2"/>
        <v>-1.0735537653603077E-4</v>
      </c>
      <c r="Q11" s="5">
        <f t="shared" si="3"/>
        <v>-2.0910211551597408E-4</v>
      </c>
      <c r="R11" s="62">
        <f t="shared" si="4"/>
        <v>-53.024999999999999</v>
      </c>
      <c r="S11" s="27">
        <f>IFERROR($Q11*$O11*Controls!$C$5,"-")</f>
        <v>-32981.549999999996</v>
      </c>
      <c r="T11" s="27" t="str">
        <f>IFERROR(INDEX('Vendor Level Info'!$I$4:$I$50,MATCH(SUBSTITUTE(SUBSTITUTE('Model 18'!$D11,"_pre",""),"_post",""),'Vendor Level Info'!$F$4:$F$50,0)),"-")</f>
        <v>-</v>
      </c>
      <c r="U11" s="375">
        <f t="shared" si="5"/>
        <v>0</v>
      </c>
      <c r="V11" s="27">
        <f>IFERROR($Q11*$O11*Controls!$C$4,"-")</f>
        <v>-27997.200000000001</v>
      </c>
      <c r="W11" s="27">
        <f>IFERROR($T11*(1-Controls!$C$6),0)</f>
        <v>0</v>
      </c>
      <c r="X11" s="77" t="str">
        <f t="shared" si="6"/>
        <v>-</v>
      </c>
      <c r="Y11" s="77" t="str">
        <f>IFERROR(R11/INDEX('Vendor Level Info'!$N$4:$N$300,MATCH('Model 18'!$D11,'Vendor Level Info'!$M$4:$M$300,0)),"-")</f>
        <v>-</v>
      </c>
    </row>
    <row r="12" spans="2:29" x14ac:dyDescent="0.35">
      <c r="B12" s="341">
        <f>IFERROR(INDEX(Controls!$L$4:$L$100,MATCH('Model 18'!$D12,Controls!$J$4:$J$100,0)),"-")</f>
        <v>23</v>
      </c>
      <c r="C12" s="365" t="str">
        <f>IFERROR(INDEX(Controls!$F$4:$F207,MATCH('Model 18'!$E12,Controls!$G$4:$G$200,0)),"-")</f>
        <v>No Ad &amp; Tf</v>
      </c>
      <c r="D12" s="342" t="str">
        <f>IFERROR(INDEX(Controls!$H$4:$H$200,MATCH('Model 18'!$E12,Controls!$G$4:$G$200,0)),"-")</f>
        <v>T6</v>
      </c>
      <c r="E12" s="11" t="s">
        <v>38</v>
      </c>
      <c r="F12" s="12"/>
      <c r="G12" s="13">
        <f>IFERROR(INDEX('Raw Ridge Model 18'!$B$2:$BS$300,MATCH('Model 18'!$G$2,'Raw Ridge Model 18'!$A$2:$A$300,0),MATCH('Model 18'!$E12,'Raw Ridge Model 18'!$B$1:$BS$1,0)),"-")</f>
        <v>-0.4919</v>
      </c>
      <c r="H12" s="13">
        <f>IFERROR(INDEX('Raw Ridge Model 18'!$B$2:$BS$300,MATCH('Model 18'!$H$2,'Raw Ridge Model 18'!$A$2:$A$300,0),MATCH('Model 18'!$E12,'Raw Ridge Model 18'!$B$1:$BS$1,0)),"-")</f>
        <v>1.5706</v>
      </c>
      <c r="I12" s="13">
        <f t="shared" si="0"/>
        <v>-0.31319241054374125</v>
      </c>
      <c r="J12" s="23">
        <f t="shared" si="1"/>
        <v>0.37982595925313933</v>
      </c>
      <c r="K12" s="13">
        <f>IFERROR(INDEX('Raw Ridge Model 18'!$B$2:$BS$300,MATCH('Model 18'!$K$2,'Raw Ridge Model 18'!$A$2:$A$300,0),MATCH('Model 18'!$E12,'Raw Ridge Model 18'!$B$1:$BS$1,0)),"-")</f>
        <v>0.69989999999999997</v>
      </c>
      <c r="L12" s="25">
        <f>INDEX(Controls!$X$3:$X$200,MATCH('Model 18'!$E12,Controls!$W$3:$W$200,0))</f>
        <v>210</v>
      </c>
      <c r="M12" s="25">
        <v>493920.30199999973</v>
      </c>
      <c r="N12" s="25">
        <f>INDEX(Controls!$AA$3:$AA$200,MATCH('Model 18'!$E12,Controls!$Z$3:$Z$200,0))</f>
        <v>210</v>
      </c>
      <c r="O12" s="25">
        <v>253584.23500000039</v>
      </c>
      <c r="P12" s="14">
        <f t="shared" si="2"/>
        <v>-2.0914102858642984E-4</v>
      </c>
      <c r="Q12" s="5">
        <f t="shared" si="3"/>
        <v>-4.0735576484082238E-4</v>
      </c>
      <c r="R12" s="62">
        <f t="shared" si="4"/>
        <v>-103.29900000000001</v>
      </c>
      <c r="S12" s="27">
        <f>IFERROR($Q12*$O12*Controls!$C$5,"-")</f>
        <v>-64251.978000000003</v>
      </c>
      <c r="T12" s="27" t="str">
        <f>IFERROR(INDEX('Vendor Level Info'!$I$4:$I$50,MATCH(SUBSTITUTE(SUBSTITUTE('Model 18'!$D12,"_pre",""),"_post",""),'Vendor Level Info'!$F$4:$F$50,0)),"-")</f>
        <v>-</v>
      </c>
      <c r="U12" s="375">
        <f t="shared" si="5"/>
        <v>0</v>
      </c>
      <c r="V12" s="27">
        <f>IFERROR($Q12*$O12*Controls!$C$4,"-")</f>
        <v>-54541.872000000003</v>
      </c>
      <c r="W12" s="27">
        <f>IFERROR($T12*(1-Controls!$C$6),0)</f>
        <v>0</v>
      </c>
      <c r="X12" s="77" t="str">
        <f t="shared" si="6"/>
        <v>-</v>
      </c>
      <c r="Y12" s="77" t="str">
        <f>IFERROR(R12/INDEX('Vendor Level Info'!$N$4:$N$300,MATCH('Model 18'!$D12,'Vendor Level Info'!$M$4:$M$300,0)),"-")</f>
        <v>-</v>
      </c>
    </row>
    <row r="13" spans="2:29" x14ac:dyDescent="0.35">
      <c r="B13" s="341">
        <f>IFERROR(INDEX(Controls!$L$4:$L$100,MATCH('Model 18'!$D13,Controls!$J$4:$J$100,0)),"-")</f>
        <v>24</v>
      </c>
      <c r="C13" s="365" t="str">
        <f>IFERROR(INDEX(Controls!$F$4:$F208,MATCH('Model 18'!$E13,Controls!$G$4:$G$200,0)),"-")</f>
        <v>No Ad &amp; Tf</v>
      </c>
      <c r="D13" s="342" t="str">
        <f>IFERROR(INDEX(Controls!$H$4:$H$200,MATCH('Model 18'!$E13,Controls!$G$4:$G$200,0)),"-")</f>
        <v>T7</v>
      </c>
      <c r="E13" s="11" t="s">
        <v>39</v>
      </c>
      <c r="F13" s="12"/>
      <c r="G13" s="13">
        <f>IFERROR(INDEX('Raw Ridge Model 18'!$B$2:$BS$300,MATCH('Model 18'!$G$2,'Raw Ridge Model 18'!$A$2:$A$300,0),MATCH('Model 18'!$E13,'Raw Ridge Model 18'!$B$1:$BS$1,0)),"-")</f>
        <v>-0.73599999999999999</v>
      </c>
      <c r="H13" s="13">
        <f>IFERROR(INDEX('Raw Ridge Model 18'!$B$2:$BS$300,MATCH('Model 18'!$H$2,'Raw Ridge Model 18'!$A$2:$A$300,0),MATCH('Model 18'!$E13,'Raw Ridge Model 18'!$B$1:$BS$1,0)),"-")</f>
        <v>1.5793999999999999</v>
      </c>
      <c r="I13" s="13">
        <f t="shared" si="0"/>
        <v>-0.46599974673926808</v>
      </c>
      <c r="J13" s="23">
        <f t="shared" si="1"/>
        <v>0.35787009481602083</v>
      </c>
      <c r="K13" s="13">
        <f>IFERROR(INDEX('Raw Ridge Model 18'!$B$2:$BS$300,MATCH('Model 18'!$K$2,'Raw Ridge Model 18'!$A$2:$A$300,0),MATCH('Model 18'!$E13,'Raw Ridge Model 18'!$B$1:$BS$1,0)),"-")</f>
        <v>0.7077</v>
      </c>
      <c r="L13" s="25">
        <f>INDEX(Controls!$X$3:$X$200,MATCH('Model 18'!$E13,Controls!$W$3:$W$200,0))</f>
        <v>210</v>
      </c>
      <c r="M13" s="25">
        <v>493920.30199999973</v>
      </c>
      <c r="N13" s="25">
        <f>INDEX(Controls!$AA$3:$AA$200,MATCH('Model 18'!$E13,Controls!$Z$3:$Z$200,0))</f>
        <v>210</v>
      </c>
      <c r="O13" s="25">
        <v>253584.23500000039</v>
      </c>
      <c r="P13" s="14">
        <f t="shared" si="2"/>
        <v>-3.1292497873472728E-4</v>
      </c>
      <c r="Q13" s="5">
        <f t="shared" si="3"/>
        <v>-6.0950161195943335E-4</v>
      </c>
      <c r="R13" s="62">
        <f t="shared" si="4"/>
        <v>-154.56</v>
      </c>
      <c r="S13" s="27">
        <f>IFERROR($Q13*$O13*Controls!$C$5,"-")</f>
        <v>-96136.320000000007</v>
      </c>
      <c r="T13" s="27" t="str">
        <f>IFERROR(INDEX('Vendor Level Info'!$I$4:$I$50,MATCH(SUBSTITUTE(SUBSTITUTE('Model 18'!$D13,"_pre",""),"_post",""),'Vendor Level Info'!$F$4:$F$50,0)),"-")</f>
        <v>-</v>
      </c>
      <c r="U13" s="375">
        <f t="shared" si="5"/>
        <v>0</v>
      </c>
      <c r="V13" s="27">
        <f>IFERROR($Q13*$O13*Controls!$C$4,"-")</f>
        <v>-81607.680000000008</v>
      </c>
      <c r="W13" s="27">
        <f>IFERROR($T13*(1-Controls!$C$6),0)</f>
        <v>0</v>
      </c>
      <c r="X13" s="77" t="str">
        <f t="shared" si="6"/>
        <v>-</v>
      </c>
      <c r="Y13" s="77" t="str">
        <f>IFERROR(R13/INDEX('Vendor Level Info'!$N$4:$N$300,MATCH('Model 18'!$D13,'Vendor Level Info'!$M$4:$M$300,0)),"-")</f>
        <v>-</v>
      </c>
    </row>
    <row r="14" spans="2:29" x14ac:dyDescent="0.35">
      <c r="B14" s="341">
        <f>IFERROR(INDEX(Controls!$L$4:$L$100,MATCH('Model 18'!$D14,Controls!$J$4:$J$100,0)),"-")</f>
        <v>25</v>
      </c>
      <c r="C14" s="365" t="str">
        <f>IFERROR(INDEX(Controls!$F$4:$F209,MATCH('Model 18'!$E14,Controls!$G$4:$G$200,0)),"-")</f>
        <v>No Ad &amp; Tf</v>
      </c>
      <c r="D14" s="342" t="str">
        <f>IFERROR(INDEX(Controls!$H$4:$H$200,MATCH('Model 18'!$E14,Controls!$G$4:$G$200,0)),"-")</f>
        <v>T8</v>
      </c>
      <c r="E14" s="11" t="s">
        <v>40</v>
      </c>
      <c r="F14" s="12"/>
      <c r="G14" s="13">
        <f>IFERROR(INDEX('Raw Ridge Model 18'!$B$2:$BS$300,MATCH('Model 18'!$G$2,'Raw Ridge Model 18'!$A$2:$A$300,0),MATCH('Model 18'!$E14,'Raw Ridge Model 18'!$B$1:$BS$1,0)),"-")</f>
        <v>4.1574</v>
      </c>
      <c r="H14" s="13">
        <f>IFERROR(INDEX('Raw Ridge Model 18'!$B$2:$BS$300,MATCH('Model 18'!$H$2,'Raw Ridge Model 18'!$A$2:$A$300,0),MATCH('Model 18'!$E14,'Raw Ridge Model 18'!$B$1:$BS$1,0)),"-")</f>
        <v>1.5909</v>
      </c>
      <c r="I14" s="13">
        <f t="shared" si="0"/>
        <v>2.6132377899302281</v>
      </c>
      <c r="J14" s="23">
        <f t="shared" si="1"/>
        <v>1.3143080507388109E-2</v>
      </c>
      <c r="K14" s="13">
        <f>IFERROR(INDEX('Raw Ridge Model 18'!$B$2:$BS$300,MATCH('Model 18'!$K$2,'Raw Ridge Model 18'!$A$2:$A$300,0),MATCH('Model 18'!$E14,'Raw Ridge Model 18'!$B$1:$BS$1,0)),"-")</f>
        <v>0.71809999999999996</v>
      </c>
      <c r="L14" s="25">
        <f>INDEX(Controls!$X$3:$X$200,MATCH('Model 18'!$E14,Controls!$W$3:$W$200,0))</f>
        <v>210</v>
      </c>
      <c r="M14" s="25">
        <v>493920.30199999973</v>
      </c>
      <c r="N14" s="25">
        <f>INDEX(Controls!$AA$3:$AA$200,MATCH('Model 18'!$E14,Controls!$Z$3:$Z$200,0))</f>
        <v>210</v>
      </c>
      <c r="O14" s="25">
        <v>253584.23500000039</v>
      </c>
      <c r="P14" s="14">
        <f t="shared" si="2"/>
        <v>1.7676009600431457E-3</v>
      </c>
      <c r="Q14" s="5">
        <f t="shared" si="3"/>
        <v>3.4428559803806359E-3</v>
      </c>
      <c r="R14" s="62">
        <f t="shared" si="4"/>
        <v>873.05399999999997</v>
      </c>
      <c r="S14" s="27">
        <f>IFERROR($Q14*$O14*Controls!$C$5,"-")</f>
        <v>543039.58799999999</v>
      </c>
      <c r="T14" s="27" t="str">
        <f>IFERROR(INDEX('Vendor Level Info'!$I$4:$I$50,MATCH(SUBSTITUTE(SUBSTITUTE('Model 18'!$D14,"_pre",""),"_post",""),'Vendor Level Info'!$F$4:$F$50,0)),"-")</f>
        <v>-</v>
      </c>
      <c r="U14" s="375">
        <f t="shared" si="5"/>
        <v>0</v>
      </c>
      <c r="V14" s="27">
        <f>IFERROR($Q14*$O14*Controls!$C$4,"-")</f>
        <v>460972.51199999999</v>
      </c>
      <c r="W14" s="27">
        <f>IFERROR($T14*(1-Controls!$C$6),0)</f>
        <v>0</v>
      </c>
      <c r="X14" s="77" t="str">
        <f t="shared" si="6"/>
        <v>-</v>
      </c>
      <c r="Y14" s="77" t="str">
        <f>IFERROR(R14/INDEX('Vendor Level Info'!$N$4:$N$300,MATCH('Model 18'!$D14,'Vendor Level Info'!$M$4:$M$300,0)),"-")</f>
        <v>-</v>
      </c>
    </row>
    <row r="15" spans="2:29" x14ac:dyDescent="0.35">
      <c r="B15" s="341">
        <f>IFERROR(INDEX(Controls!$L$4:$L$100,MATCH('Model 18'!$D15,Controls!$J$4:$J$100,0)),"-")</f>
        <v>26</v>
      </c>
      <c r="C15" s="365" t="str">
        <f>IFERROR(INDEX(Controls!$F$4:$F210,MATCH('Model 18'!$E15,Controls!$G$4:$G$200,0)),"-")</f>
        <v>No Ad &amp; Tf</v>
      </c>
      <c r="D15" s="342" t="str">
        <f>IFERROR(INDEX(Controls!$H$4:$H$200,MATCH('Model 18'!$E15,Controls!$G$4:$G$200,0)),"-")</f>
        <v>T9</v>
      </c>
      <c r="E15" s="11" t="s">
        <v>41</v>
      </c>
      <c r="F15" s="12"/>
      <c r="G15" s="13">
        <f>IFERROR(INDEX('Raw Ridge Model 18'!$B$2:$BS$300,MATCH('Model 18'!$G$2,'Raw Ridge Model 18'!$A$2:$A$300,0),MATCH('Model 18'!$E15,'Raw Ridge Model 18'!$B$1:$BS$1,0)),"-")</f>
        <v>-1.7364999999999999</v>
      </c>
      <c r="H15" s="13">
        <f>IFERROR(INDEX('Raw Ridge Model 18'!$B$2:$BS$300,MATCH('Model 18'!$H$2,'Raw Ridge Model 18'!$A$2:$A$300,0),MATCH('Model 18'!$E15,'Raw Ridge Model 18'!$B$1:$BS$1,0)),"-")</f>
        <v>1.6079000000000001</v>
      </c>
      <c r="I15" s="13">
        <f t="shared" si="0"/>
        <v>-1.0799800982648173</v>
      </c>
      <c r="J15" s="23">
        <f t="shared" si="1"/>
        <v>0.22263650271273869</v>
      </c>
      <c r="K15" s="13">
        <f>IFERROR(INDEX('Raw Ridge Model 18'!$B$2:$BS$300,MATCH('Model 18'!$K$2,'Raw Ridge Model 18'!$A$2:$A$300,0),MATCH('Model 18'!$E15,'Raw Ridge Model 18'!$B$1:$BS$1,0)),"-")</f>
        <v>0.73350000000000004</v>
      </c>
      <c r="L15" s="25">
        <f>INDEX(Controls!$X$3:$X$200,MATCH('Model 18'!$E15,Controls!$W$3:$W$200,0))</f>
        <v>210</v>
      </c>
      <c r="M15" s="25">
        <v>493920.30199999973</v>
      </c>
      <c r="N15" s="25">
        <f>INDEX(Controls!$AA$3:$AA$200,MATCH('Model 18'!$E15,Controls!$Z$3:$Z$200,0))</f>
        <v>210</v>
      </c>
      <c r="O15" s="25">
        <v>253584.23500000039</v>
      </c>
      <c r="P15" s="14">
        <f t="shared" si="2"/>
        <v>-7.3830737170224711E-4</v>
      </c>
      <c r="Q15" s="5">
        <f t="shared" si="3"/>
        <v>-1.438042865716788E-3</v>
      </c>
      <c r="R15" s="62">
        <f t="shared" si="4"/>
        <v>-364.66499999999996</v>
      </c>
      <c r="S15" s="27">
        <f>IFERROR($Q15*$O15*Controls!$C$5,"-")</f>
        <v>-226821.62999999998</v>
      </c>
      <c r="T15" s="27" t="str">
        <f>IFERROR(INDEX('Vendor Level Info'!$I$4:$I$50,MATCH(SUBSTITUTE(SUBSTITUTE('Model 18'!$D15,"_pre",""),"_post",""),'Vendor Level Info'!$F$4:$F$50,0)),"-")</f>
        <v>-</v>
      </c>
      <c r="U15" s="375">
        <f t="shared" si="5"/>
        <v>0</v>
      </c>
      <c r="V15" s="27">
        <f>IFERROR($Q15*$O15*Controls!$C$4,"-")</f>
        <v>-192543.12</v>
      </c>
      <c r="W15" s="27">
        <f>IFERROR($T15*(1-Controls!$C$6),0)</f>
        <v>0</v>
      </c>
      <c r="X15" s="77" t="str">
        <f t="shared" si="6"/>
        <v>-</v>
      </c>
      <c r="Y15" s="77" t="str">
        <f>IFERROR(R15/INDEX('Vendor Level Info'!$N$4:$N$300,MATCH('Model 18'!$D15,'Vendor Level Info'!$M$4:$M$300,0)),"-")</f>
        <v>-</v>
      </c>
    </row>
    <row r="16" spans="2:29" x14ac:dyDescent="0.35">
      <c r="B16" s="341">
        <f>IFERROR(INDEX(Controls!$L$4:$L$100,MATCH('Model 18'!$D16,Controls!$J$4:$J$100,0)),"-")</f>
        <v>27</v>
      </c>
      <c r="C16" s="365" t="str">
        <f>IFERROR(INDEX(Controls!$F$4:$F211,MATCH('Model 18'!$E16,Controls!$G$4:$G$200,0)),"-")</f>
        <v>No Ad &amp; Tf</v>
      </c>
      <c r="D16" s="342" t="str">
        <f>IFERROR(INDEX(Controls!$H$4:$H$200,MATCH('Model 18'!$E16,Controls!$G$4:$G$200,0)),"-")</f>
        <v>T10</v>
      </c>
      <c r="E16" s="11" t="s">
        <v>42</v>
      </c>
      <c r="F16" s="12"/>
      <c r="G16" s="13">
        <f>IFERROR(INDEX('Raw Ridge Model 18'!$B$2:$BS$300,MATCH('Model 18'!$G$2,'Raw Ridge Model 18'!$A$2:$A$300,0),MATCH('Model 18'!$E16,'Raw Ridge Model 18'!$B$1:$BS$1,0)),"-")</f>
        <v>-8.2728000000000002</v>
      </c>
      <c r="H16" s="13">
        <f>IFERROR(INDEX('Raw Ridge Model 18'!$B$2:$BS$300,MATCH('Model 18'!$H$2,'Raw Ridge Model 18'!$A$2:$A$300,0),MATCH('Model 18'!$E16,'Raw Ridge Model 18'!$B$1:$BS$1,0)),"-")</f>
        <v>1.6322000000000001</v>
      </c>
      <c r="I16" s="13">
        <f t="shared" si="0"/>
        <v>-5.0684965077809094</v>
      </c>
      <c r="J16" s="23">
        <f t="shared" si="1"/>
        <v>1.0852139010320686E-6</v>
      </c>
      <c r="K16" s="13">
        <f>IFERROR(INDEX('Raw Ridge Model 18'!$B$2:$BS$300,MATCH('Model 18'!$K$2,'Raw Ridge Model 18'!$A$2:$A$300,0),MATCH('Model 18'!$E16,'Raw Ridge Model 18'!$B$1:$BS$1,0)),"-")</f>
        <v>0.75580000000000003</v>
      </c>
      <c r="L16" s="25">
        <f>INDEX(Controls!$X$3:$X$200,MATCH('Model 18'!$E16,Controls!$W$3:$W$200,0))</f>
        <v>210</v>
      </c>
      <c r="M16" s="25">
        <v>493920.30199999973</v>
      </c>
      <c r="N16" s="25">
        <f>INDEX(Controls!$AA$3:$AA$200,MATCH('Model 18'!$E16,Controls!$Z$3:$Z$200,0))</f>
        <v>210</v>
      </c>
      <c r="O16" s="25">
        <v>253584.23500000039</v>
      </c>
      <c r="P16" s="14">
        <f t="shared" si="2"/>
        <v>-3.5173447881476248E-3</v>
      </c>
      <c r="Q16" s="5">
        <f t="shared" si="3"/>
        <v>-6.8509306187744569E-3</v>
      </c>
      <c r="R16" s="62">
        <f t="shared" si="4"/>
        <v>-1737.288</v>
      </c>
      <c r="S16" s="27">
        <f>IFERROR($Q16*$O16*Controls!$C$5,"-")</f>
        <v>-1080593.1359999999</v>
      </c>
      <c r="T16" s="27" t="str">
        <f>IFERROR(INDEX('Vendor Level Info'!$I$4:$I$50,MATCH(SUBSTITUTE(SUBSTITUTE('Model 18'!$D16,"_pre",""),"_post",""),'Vendor Level Info'!$F$4:$F$50,0)),"-")</f>
        <v>-</v>
      </c>
      <c r="U16" s="375">
        <f t="shared" si="5"/>
        <v>0</v>
      </c>
      <c r="V16" s="27">
        <f>IFERROR($Q16*$O16*Controls!$C$4,"-")</f>
        <v>-917288.06400000001</v>
      </c>
      <c r="W16" s="27">
        <f>IFERROR($T16*(1-Controls!$C$6),0)</f>
        <v>0</v>
      </c>
      <c r="X16" s="77" t="str">
        <f t="shared" si="6"/>
        <v>-</v>
      </c>
      <c r="Y16" s="77" t="str">
        <f>IFERROR(R16/INDEX('Vendor Level Info'!$N$4:$N$300,MATCH('Model 18'!$D16,'Vendor Level Info'!$M$4:$M$300,0)),"-")</f>
        <v>-</v>
      </c>
    </row>
    <row r="17" spans="2:25" x14ac:dyDescent="0.35">
      <c r="B17" s="341">
        <f>IFERROR(INDEX(Controls!$L$4:$L$100,MATCH('Model 18'!$D17,Controls!$J$4:$J$100,0)),"-")</f>
        <v>28</v>
      </c>
      <c r="C17" s="365" t="str">
        <f>IFERROR(INDEX(Controls!$F$4:$F212,MATCH('Model 18'!$E17,Controls!$G$4:$G$200,0)),"-")</f>
        <v>No Ad &amp; Tf</v>
      </c>
      <c r="D17" s="342" t="str">
        <f>IFERROR(INDEX(Controls!$H$4:$H$200,MATCH('Model 18'!$E17,Controls!$G$4:$G$200,0)),"-")</f>
        <v>T11</v>
      </c>
      <c r="E17" s="11" t="s">
        <v>43</v>
      </c>
      <c r="F17" s="12"/>
      <c r="G17" s="13">
        <f>IFERROR(INDEX('Raw Ridge Model 18'!$B$2:$BS$300,MATCH('Model 18'!$G$2,'Raw Ridge Model 18'!$A$2:$A$300,0),MATCH('Model 18'!$E17,'Raw Ridge Model 18'!$B$1:$BS$1,0)),"-")</f>
        <v>6.4503000000000004</v>
      </c>
      <c r="H17" s="13">
        <f>IFERROR(INDEX('Raw Ridge Model 18'!$B$2:$BS$300,MATCH('Model 18'!$H$2,'Raw Ridge Model 18'!$A$2:$A$300,0),MATCH('Model 18'!$E17,'Raw Ridge Model 18'!$B$1:$BS$1,0)),"-")</f>
        <v>1.6226</v>
      </c>
      <c r="I17" s="13">
        <f t="shared" si="0"/>
        <v>3.9752865770984842</v>
      </c>
      <c r="J17" s="23">
        <f t="shared" si="1"/>
        <v>1.4928647268944211E-4</v>
      </c>
      <c r="K17" s="13">
        <f>IFERROR(INDEX('Raw Ridge Model 18'!$B$2:$BS$300,MATCH('Model 18'!$K$2,'Raw Ridge Model 18'!$A$2:$A$300,0),MATCH('Model 18'!$E17,'Raw Ridge Model 18'!$B$1:$BS$1,0)),"-")</f>
        <v>0.74690000000000001</v>
      </c>
      <c r="L17" s="25">
        <f>INDEX(Controls!$X$3:$X$200,MATCH('Model 18'!$E17,Controls!$W$3:$W$200,0))</f>
        <v>210</v>
      </c>
      <c r="M17" s="25">
        <v>493920.30199999973</v>
      </c>
      <c r="N17" s="25">
        <f>INDEX(Controls!$AA$3:$AA$200,MATCH('Model 18'!$E17,Controls!$Z$3:$Z$200,0))</f>
        <v>210</v>
      </c>
      <c r="O17" s="25">
        <v>253584.23500000039</v>
      </c>
      <c r="P17" s="14">
        <f t="shared" si="2"/>
        <v>2.7424728129519182E-3</v>
      </c>
      <c r="Q17" s="5">
        <f t="shared" si="3"/>
        <v>5.3416688147037142E-3</v>
      </c>
      <c r="R17" s="62">
        <f t="shared" si="4"/>
        <v>1354.5630000000001</v>
      </c>
      <c r="S17" s="27">
        <f>IFERROR($Q17*$O17*Controls!$C$5,"-")</f>
        <v>842538.1860000001</v>
      </c>
      <c r="T17" s="27" t="str">
        <f>IFERROR(INDEX('Vendor Level Info'!$I$4:$I$50,MATCH(SUBSTITUTE(SUBSTITUTE('Model 18'!$D17,"_pre",""),"_post",""),'Vendor Level Info'!$F$4:$F$50,0)),"-")</f>
        <v>-</v>
      </c>
      <c r="U17" s="375">
        <f t="shared" si="5"/>
        <v>0</v>
      </c>
      <c r="V17" s="27">
        <f>IFERROR($Q17*$O17*Controls!$C$4,"-")</f>
        <v>715209.26400000008</v>
      </c>
      <c r="W17" s="27">
        <f>IFERROR($T17*(1-Controls!$C$6),0)</f>
        <v>0</v>
      </c>
      <c r="X17" s="77" t="str">
        <f t="shared" si="6"/>
        <v>-</v>
      </c>
      <c r="Y17" s="77" t="str">
        <f>IFERROR(R17/INDEX('Vendor Level Info'!$N$4:$N$300,MATCH('Model 18'!$D17,'Vendor Level Info'!$M$4:$M$300,0)),"-")</f>
        <v>-</v>
      </c>
    </row>
    <row r="18" spans="2:25" x14ac:dyDescent="0.35">
      <c r="B18" s="341">
        <f>IFERROR(INDEX(Controls!$L$4:$L$100,MATCH('Model 18'!$D18,Controls!$J$4:$J$100,0)),"-")</f>
        <v>29</v>
      </c>
      <c r="C18" s="365" t="str">
        <f>IFERROR(INDEX(Controls!$F$4:$F213,MATCH('Model 18'!$E18,Controls!$G$4:$G$200,0)),"-")</f>
        <v>No Ad &amp; Tf</v>
      </c>
      <c r="D18" s="342" t="str">
        <f>IFERROR(INDEX(Controls!$H$4:$H$200,MATCH('Model 18'!$E18,Controls!$G$4:$G$200,0)),"-")</f>
        <v>T12</v>
      </c>
      <c r="E18" s="11" t="s">
        <v>44</v>
      </c>
      <c r="F18" s="12">
        <v>1</v>
      </c>
      <c r="G18" s="13">
        <f>IFERROR(INDEX('Raw Ridge Model 18'!$B$2:$BS$300,MATCH('Model 18'!$G$2,'Raw Ridge Model 18'!$A$2:$A$300,0),MATCH('Model 18'!$E18,'Raw Ridge Model 18'!$B$1:$BS$1,0)),"-")</f>
        <v>3.8399000000000001</v>
      </c>
      <c r="H18" s="13">
        <f>IFERROR(INDEX('Raw Ridge Model 18'!$B$2:$BS$300,MATCH('Model 18'!$H$2,'Raw Ridge Model 18'!$A$2:$A$300,0),MATCH('Model 18'!$E18,'Raw Ridge Model 18'!$B$1:$BS$1,0)),"-")</f>
        <v>1.6283000000000001</v>
      </c>
      <c r="I18" s="13">
        <f t="shared" si="0"/>
        <v>2.3582263710618436</v>
      </c>
      <c r="J18" s="23">
        <f t="shared" si="1"/>
        <v>2.4757609424219576E-2</v>
      </c>
      <c r="K18" s="13">
        <f>IFERROR(INDEX('Raw Ridge Model 18'!$B$2:$BS$300,MATCH('Model 18'!$K$2,'Raw Ridge Model 18'!$A$2:$A$300,0),MATCH('Model 18'!$E18,'Raw Ridge Model 18'!$B$1:$BS$1,0)),"-")</f>
        <v>0.75229999999999997</v>
      </c>
      <c r="L18" s="25">
        <f>INDEX(Controls!$X$3:$X$200,MATCH('Model 18'!$E18,Controls!$W$3:$W$200,0))</f>
        <v>210</v>
      </c>
      <c r="M18" s="25">
        <v>493920.30199999973</v>
      </c>
      <c r="N18" s="25">
        <f>INDEX(Controls!$AA$3:$AA$200,MATCH('Model 18'!$E18,Controls!$Z$3:$Z$200,0))</f>
        <v>210</v>
      </c>
      <c r="O18" s="25">
        <v>253584.23500000039</v>
      </c>
      <c r="P18" s="14">
        <f t="shared" si="2"/>
        <v>1.6326095459829883E-3</v>
      </c>
      <c r="Q18" s="420">
        <f t="shared" si="3"/>
        <v>3.1799255975041144E-3</v>
      </c>
      <c r="R18" s="62">
        <f t="shared" si="4"/>
        <v>806.37900000000002</v>
      </c>
      <c r="S18" s="27">
        <f>IFERROR($Q18*$O18*Controls!$C$5,"-")</f>
        <v>501567.73800000001</v>
      </c>
      <c r="T18" s="27" t="str">
        <f>IFERROR(INDEX('Vendor Level Info'!$I$4:$I$50,MATCH(SUBSTITUTE(SUBSTITUTE('Model 18'!$D18,"_pre",""),"_post",""),'Vendor Level Info'!$F$4:$F$50,0)),"-")</f>
        <v>-</v>
      </c>
      <c r="U18" s="375">
        <f t="shared" si="5"/>
        <v>0</v>
      </c>
      <c r="V18" s="27">
        <f>IFERROR($Q18*$O18*Controls!$C$4,"-")</f>
        <v>425768.11200000002</v>
      </c>
      <c r="W18" s="27">
        <f>IFERROR($T18*(1-Controls!$C$6),0)</f>
        <v>0</v>
      </c>
      <c r="X18" s="77" t="str">
        <f t="shared" si="6"/>
        <v>-</v>
      </c>
      <c r="Y18" s="77" t="str">
        <f>IFERROR(R18/INDEX('Vendor Level Info'!$N$4:$N$300,MATCH('Model 18'!$D18,'Vendor Level Info'!$M$4:$M$300,0)),"-")</f>
        <v>-</v>
      </c>
    </row>
    <row r="19" spans="2:25" x14ac:dyDescent="0.35">
      <c r="B19" s="341">
        <f>IFERROR(INDEX(Controls!$L$4:$L$100,MATCH('Model 18'!$D19,Controls!$J$4:$J$100,0)),"-")</f>
        <v>30</v>
      </c>
      <c r="C19" s="365" t="str">
        <f>IFERROR(INDEX(Controls!$F$4:$F214,MATCH('Model 18'!$E19,Controls!$G$4:$G$200,0)),"-")</f>
        <v>No Ad &amp; Tf</v>
      </c>
      <c r="D19" s="342" t="str">
        <f>IFERROR(INDEX(Controls!$H$4:$H$200,MATCH('Model 18'!$E19,Controls!$G$4:$G$200,0)),"-")</f>
        <v>T13</v>
      </c>
      <c r="E19" s="11" t="s">
        <v>45</v>
      </c>
      <c r="F19" s="12">
        <v>1</v>
      </c>
      <c r="G19" s="13">
        <f>IFERROR(INDEX('Raw Ridge Model 18'!$B$2:$BS$300,MATCH('Model 18'!$G$2,'Raw Ridge Model 18'!$A$2:$A$300,0),MATCH('Model 18'!$E19,'Raw Ridge Model 18'!$B$1:$BS$1,0)),"-")</f>
        <v>3.4235000000000002</v>
      </c>
      <c r="H19" s="13">
        <f>IFERROR(INDEX('Raw Ridge Model 18'!$B$2:$BS$300,MATCH('Model 18'!$H$2,'Raw Ridge Model 18'!$A$2:$A$300,0),MATCH('Model 18'!$E19,'Raw Ridge Model 18'!$B$1:$BS$1,0)),"-")</f>
        <v>1.6377999999999999</v>
      </c>
      <c r="I19" s="13">
        <f t="shared" si="0"/>
        <v>2.0903040664305776</v>
      </c>
      <c r="J19" s="23">
        <f t="shared" si="1"/>
        <v>4.4907048438099964E-2</v>
      </c>
      <c r="K19" s="13">
        <f>IFERROR(INDEX('Raw Ridge Model 18'!$B$2:$BS$300,MATCH('Model 18'!$K$2,'Raw Ridge Model 18'!$A$2:$A$300,0),MATCH('Model 18'!$E19,'Raw Ridge Model 18'!$B$1:$BS$1,0)),"-")</f>
        <v>0.76100000000000001</v>
      </c>
      <c r="L19" s="25">
        <f>INDEX(Controls!$X$3:$X$200,MATCH('Model 18'!$E19,Controls!$W$3:$W$200,0))</f>
        <v>210</v>
      </c>
      <c r="M19" s="25">
        <v>493920.30199999973</v>
      </c>
      <c r="N19" s="25">
        <f>INDEX(Controls!$AA$3:$AA$200,MATCH('Model 18'!$E19,Controls!$Z$3:$Z$200,0))</f>
        <v>210</v>
      </c>
      <c r="O19" s="25">
        <v>253584.23500000039</v>
      </c>
      <c r="P19" s="14">
        <f t="shared" si="2"/>
        <v>1.4555688379053518E-3</v>
      </c>
      <c r="Q19" s="420">
        <f t="shared" si="3"/>
        <v>2.835093435520544E-3</v>
      </c>
      <c r="R19" s="62">
        <f t="shared" si="4"/>
        <v>718.93500000000006</v>
      </c>
      <c r="S19" s="27">
        <f>IFERROR($Q19*$O19*Controls!$C$5,"-")</f>
        <v>447177.57000000007</v>
      </c>
      <c r="T19" s="27" t="str">
        <f>IFERROR(INDEX('Vendor Level Info'!$I$4:$I$50,MATCH(SUBSTITUTE(SUBSTITUTE('Model 18'!$D19,"_pre",""),"_post",""),'Vendor Level Info'!$F$4:$F$50,0)),"-")</f>
        <v>-</v>
      </c>
      <c r="U19" s="375">
        <f t="shared" si="5"/>
        <v>0</v>
      </c>
      <c r="V19" s="27">
        <f>IFERROR($Q19*$O19*Controls!$C$4,"-")</f>
        <v>379597.68000000005</v>
      </c>
      <c r="W19" s="27">
        <f>IFERROR($T19*(1-Controls!$C$6),0)</f>
        <v>0</v>
      </c>
      <c r="X19" s="77" t="str">
        <f t="shared" si="6"/>
        <v>-</v>
      </c>
      <c r="Y19" s="77" t="str">
        <f>IFERROR(R19/INDEX('Vendor Level Info'!$N$4:$N$300,MATCH('Model 18'!$D19,'Vendor Level Info'!$M$4:$M$300,0)),"-")</f>
        <v>-</v>
      </c>
    </row>
    <row r="20" spans="2:25" x14ac:dyDescent="0.35">
      <c r="B20" s="341">
        <f>IFERROR(INDEX(Controls!$L$4:$L$100,MATCH('Model 18'!$D20,Controls!$J$4:$J$100,0)),"-")</f>
        <v>31</v>
      </c>
      <c r="C20" s="365" t="str">
        <f>IFERROR(INDEX(Controls!$F$4:$F215,MATCH('Model 18'!$E20,Controls!$G$4:$G$200,0)),"-")</f>
        <v>No Ad &amp; Tf</v>
      </c>
      <c r="D20" s="342" t="str">
        <f>IFERROR(INDEX(Controls!$H$4:$H$200,MATCH('Model 18'!$E20,Controls!$G$4:$G$200,0)),"-")</f>
        <v>T14</v>
      </c>
      <c r="E20" s="11" t="s">
        <v>46</v>
      </c>
      <c r="F20" s="12">
        <v>1</v>
      </c>
      <c r="G20" s="13">
        <f>IFERROR(INDEX('Raw Ridge Model 18'!$B$2:$BS$300,MATCH('Model 18'!$G$2,'Raw Ridge Model 18'!$A$2:$A$300,0),MATCH('Model 18'!$E20,'Raw Ridge Model 18'!$B$1:$BS$1,0)),"-")</f>
        <v>12.6471</v>
      </c>
      <c r="H20" s="13">
        <f>IFERROR(INDEX('Raw Ridge Model 18'!$B$2:$BS$300,MATCH('Model 18'!$H$2,'Raw Ridge Model 18'!$A$2:$A$300,0),MATCH('Model 18'!$E20,'Raw Ridge Model 18'!$B$1:$BS$1,0)),"-")</f>
        <v>1.6480999999999999</v>
      </c>
      <c r="I20" s="13">
        <f t="shared" si="0"/>
        <v>7.6737455251501734</v>
      </c>
      <c r="J20" s="23">
        <f t="shared" si="1"/>
        <v>7.6820465457367763E-14</v>
      </c>
      <c r="K20" s="13">
        <f>IFERROR(INDEX('Raw Ridge Model 18'!$B$2:$BS$300,MATCH('Model 18'!$K$2,'Raw Ridge Model 18'!$A$2:$A$300,0),MATCH('Model 18'!$E20,'Raw Ridge Model 18'!$B$1:$BS$1,0)),"-")</f>
        <v>0.77059999999999995</v>
      </c>
      <c r="L20" s="25">
        <f>INDEX(Controls!$X$3:$X$200,MATCH('Model 18'!$E20,Controls!$W$3:$W$200,0))</f>
        <v>210</v>
      </c>
      <c r="M20" s="25">
        <v>493920.30199999973</v>
      </c>
      <c r="N20" s="25">
        <f>INDEX(Controls!$AA$3:$AA$200,MATCH('Model 18'!$E20,Controls!$Z$3:$Z$200,0))</f>
        <v>0</v>
      </c>
      <c r="O20" s="25">
        <v>253584.23500000039</v>
      </c>
      <c r="P20" s="14">
        <f t="shared" si="2"/>
        <v>5.3771650795597413E-3</v>
      </c>
      <c r="Q20" s="420">
        <f t="shared" si="3"/>
        <v>0</v>
      </c>
      <c r="R20" s="62">
        <f t="shared" si="4"/>
        <v>0</v>
      </c>
      <c r="S20" s="27">
        <f>IFERROR($Q20*$O20*Controls!$C$5,"-")</f>
        <v>0</v>
      </c>
      <c r="T20" s="27" t="str">
        <f>IFERROR(INDEX('Vendor Level Info'!$I$4:$I$50,MATCH(SUBSTITUTE(SUBSTITUTE('Model 18'!$D20,"_pre",""),"_post",""),'Vendor Level Info'!$F$4:$F$50,0)),"-")</f>
        <v>-</v>
      </c>
      <c r="U20" s="375">
        <f t="shared" si="5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6"/>
        <v>-</v>
      </c>
      <c r="Y20" s="77" t="str">
        <f>IFERROR(R20/INDEX('Vendor Level Info'!$N$4:$N$300,MATCH('Model 18'!$D20,'Vendor Level Info'!$M$4:$M$300,0)),"-")</f>
        <v>-</v>
      </c>
    </row>
    <row r="21" spans="2:25" x14ac:dyDescent="0.35">
      <c r="B21" s="341">
        <f>IFERROR(INDEX(Controls!$L$4:$L$100,MATCH('Model 18'!$D21,Controls!$J$4:$J$100,0)),"-")</f>
        <v>32</v>
      </c>
      <c r="C21" s="365" t="str">
        <f>IFERROR(INDEX(Controls!$F$4:$F216,MATCH('Model 18'!$E21,Controls!$G$4:$G$200,0)),"-")</f>
        <v>No Ad &amp; Tf</v>
      </c>
      <c r="D21" s="342" t="str">
        <f>IFERROR(INDEX(Controls!$H$4:$H$200,MATCH('Model 18'!$E21,Controls!$G$4:$G$200,0)),"-")</f>
        <v>T15</v>
      </c>
      <c r="E21" s="11" t="s">
        <v>47</v>
      </c>
      <c r="F21" s="12">
        <v>1</v>
      </c>
      <c r="G21" s="13">
        <f>IFERROR(INDEX('Raw Ridge Model 18'!$B$2:$BS$300,MATCH('Model 18'!$G$2,'Raw Ridge Model 18'!$A$2:$A$300,0),MATCH('Model 18'!$E21,'Raw Ridge Model 18'!$B$1:$BS$1,0)),"-")</f>
        <v>4.6372999999999998</v>
      </c>
      <c r="H21" s="13">
        <f>IFERROR(INDEX('Raw Ridge Model 18'!$B$2:$BS$300,MATCH('Model 18'!$H$2,'Raw Ridge Model 18'!$A$2:$A$300,0),MATCH('Model 18'!$E21,'Raw Ridge Model 18'!$B$1:$BS$1,0)),"-")</f>
        <v>1.6563000000000001</v>
      </c>
      <c r="I21" s="13">
        <f t="shared" si="0"/>
        <v>2.7997947231781679</v>
      </c>
      <c r="J21" s="23">
        <f t="shared" si="1"/>
        <v>7.9375897813003388E-3</v>
      </c>
      <c r="K21" s="13">
        <f>IFERROR(INDEX('Raw Ridge Model 18'!$B$2:$BS$300,MATCH('Model 18'!$K$2,'Raw Ridge Model 18'!$A$2:$A$300,0),MATCH('Model 18'!$E21,'Raw Ridge Model 18'!$B$1:$BS$1,0)),"-")</f>
        <v>0.77829999999999999</v>
      </c>
      <c r="L21" s="25">
        <f>INDEX(Controls!$X$3:$X$200,MATCH('Model 18'!$E21,Controls!$W$3:$W$200,0))</f>
        <v>210</v>
      </c>
      <c r="M21" s="25">
        <v>493920.30199999973</v>
      </c>
      <c r="N21" s="25">
        <f>INDEX(Controls!$AA$3:$AA$200,MATCH('Model 18'!$E21,Controls!$Z$3:$Z$200,0))</f>
        <v>0</v>
      </c>
      <c r="O21" s="25">
        <v>253584.23500000039</v>
      </c>
      <c r="P21" s="14">
        <f t="shared" si="2"/>
        <v>1.9716399509328137E-3</v>
      </c>
      <c r="Q21" s="420">
        <f t="shared" si="3"/>
        <v>0</v>
      </c>
      <c r="R21" s="62">
        <f t="shared" si="4"/>
        <v>0</v>
      </c>
      <c r="S21" s="27">
        <f>IFERROR($Q21*$O21*Controls!$C$5,"-")</f>
        <v>0</v>
      </c>
      <c r="T21" s="27" t="str">
        <f>IFERROR(INDEX('Vendor Level Info'!$I$4:$I$50,MATCH(SUBSTITUTE(SUBSTITUTE('Model 18'!$D21,"_pre",""),"_post",""),'Vendor Level Info'!$F$4:$F$50,0)),"-")</f>
        <v>-</v>
      </c>
      <c r="U21" s="375">
        <f t="shared" si="5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6"/>
        <v>-</v>
      </c>
      <c r="Y21" s="77" t="str">
        <f>IFERROR(R21/INDEX('Vendor Level Info'!$N$4:$N$300,MATCH('Model 18'!$D21,'Vendor Level Info'!$M$4:$M$300,0)),"-")</f>
        <v>-</v>
      </c>
    </row>
    <row r="22" spans="2:25" x14ac:dyDescent="0.35">
      <c r="B22" s="341">
        <f>IFERROR(INDEX(Controls!$L$4:$L$100,MATCH('Model 18'!$D22,Controls!$J$4:$J$100,0)),"-")</f>
        <v>33</v>
      </c>
      <c r="C22" s="365" t="str">
        <f>IFERROR(INDEX(Controls!$F$4:$F217,MATCH('Model 18'!$E22,Controls!$G$4:$G$200,0)),"-")</f>
        <v>No Ad &amp; Tf</v>
      </c>
      <c r="D22" s="342" t="str">
        <f>IFERROR(INDEX(Controls!$H$4:$H$200,MATCH('Model 18'!$E22,Controls!$G$4:$G$200,0)),"-")</f>
        <v>T16</v>
      </c>
      <c r="E22" s="11" t="s">
        <v>48</v>
      </c>
      <c r="F22" s="12">
        <v>1</v>
      </c>
      <c r="G22" s="13">
        <f>IFERROR(INDEX('Raw Ridge Model 18'!$B$2:$BS$300,MATCH('Model 18'!$G$2,'Raw Ridge Model 18'!$A$2:$A$300,0),MATCH('Model 18'!$E22,'Raw Ridge Model 18'!$B$1:$BS$1,0)),"-")</f>
        <v>5.7843999999999998</v>
      </c>
      <c r="H22" s="13">
        <f>IFERROR(INDEX('Raw Ridge Model 18'!$B$2:$BS$300,MATCH('Model 18'!$H$2,'Raw Ridge Model 18'!$A$2:$A$300,0),MATCH('Model 18'!$E22,'Raw Ridge Model 18'!$B$1:$BS$1,0)),"-")</f>
        <v>1.6665000000000001</v>
      </c>
      <c r="I22" s="13">
        <f t="shared" si="0"/>
        <v>3.4709870987098705</v>
      </c>
      <c r="J22" s="23">
        <f t="shared" si="1"/>
        <v>9.7130572900775358E-4</v>
      </c>
      <c r="K22" s="13">
        <f>IFERROR(INDEX('Raw Ridge Model 18'!$B$2:$BS$300,MATCH('Model 18'!$K$2,'Raw Ridge Model 18'!$A$2:$A$300,0),MATCH('Model 18'!$E22,'Raw Ridge Model 18'!$B$1:$BS$1,0)),"-")</f>
        <v>0.78790000000000004</v>
      </c>
      <c r="L22" s="25">
        <f>INDEX(Controls!$X$3:$X$200,MATCH('Model 18'!$E22,Controls!$W$3:$W$200,0))</f>
        <v>210</v>
      </c>
      <c r="M22" s="25">
        <v>493920.30199999973</v>
      </c>
      <c r="N22" s="25">
        <f>INDEX(Controls!$AA$3:$AA$200,MATCH('Model 18'!$E22,Controls!$Z$3:$Z$200,0))</f>
        <v>0</v>
      </c>
      <c r="O22" s="25">
        <v>253584.23500000039</v>
      </c>
      <c r="P22" s="14">
        <f t="shared" si="2"/>
        <v>2.459352237762441E-3</v>
      </c>
      <c r="Q22" s="420">
        <f t="shared" si="3"/>
        <v>0</v>
      </c>
      <c r="R22" s="62">
        <f t="shared" si="4"/>
        <v>0</v>
      </c>
      <c r="S22" s="27">
        <f>IFERROR($Q22*$O22*Controls!$C$5,"-")</f>
        <v>0</v>
      </c>
      <c r="T22" s="27" t="str">
        <f>IFERROR(INDEX('Vendor Level Info'!$I$4:$I$50,MATCH(SUBSTITUTE(SUBSTITUTE('Model 18'!$D22,"_pre",""),"_post",""),'Vendor Level Info'!$F$4:$F$50,0)),"-")</f>
        <v>-</v>
      </c>
      <c r="U22" s="375">
        <f t="shared" si="5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6"/>
        <v>-</v>
      </c>
      <c r="Y22" s="77" t="str">
        <f>IFERROR(R22/INDEX('Vendor Level Info'!$N$4:$N$300,MATCH('Model 18'!$D22,'Vendor Level Info'!$M$4:$M$300,0)),"-")</f>
        <v>-</v>
      </c>
    </row>
    <row r="23" spans="2:25" x14ac:dyDescent="0.35">
      <c r="B23" s="341">
        <f>IFERROR(INDEX(Controls!$L$4:$L$100,MATCH('Model 18'!$D23,Controls!$J$4:$J$100,0)),"-")</f>
        <v>34</v>
      </c>
      <c r="C23" s="365" t="str">
        <f>IFERROR(INDEX(Controls!$F$4:$F218,MATCH('Model 18'!$E23,Controls!$G$4:$G$200,0)),"-")</f>
        <v>No Ad &amp; Tf</v>
      </c>
      <c r="D23" s="342" t="str">
        <f>IFERROR(INDEX(Controls!$H$4:$H$200,MATCH('Model 18'!$E23,Controls!$G$4:$G$200,0)),"-")</f>
        <v>T17</v>
      </c>
      <c r="E23" s="11" t="s">
        <v>49</v>
      </c>
      <c r="F23" s="12">
        <v>1</v>
      </c>
      <c r="G23" s="13">
        <f>IFERROR(INDEX('Raw Ridge Model 18'!$B$2:$BS$300,MATCH('Model 18'!$G$2,'Raw Ridge Model 18'!$A$2:$A$300,0),MATCH('Model 18'!$E23,'Raw Ridge Model 18'!$B$1:$BS$1,0)),"-")</f>
        <v>3.2208000000000001</v>
      </c>
      <c r="H23" s="13">
        <f>IFERROR(INDEX('Raw Ridge Model 18'!$B$2:$BS$300,MATCH('Model 18'!$H$2,'Raw Ridge Model 18'!$A$2:$A$300,0),MATCH('Model 18'!$E23,'Raw Ridge Model 18'!$B$1:$BS$1,0)),"-")</f>
        <v>1.6738999999999999</v>
      </c>
      <c r="I23" s="13">
        <f t="shared" si="0"/>
        <v>1.9241292789294464</v>
      </c>
      <c r="J23" s="23">
        <f t="shared" si="1"/>
        <v>6.2673757342107353E-2</v>
      </c>
      <c r="K23" s="13">
        <f>IFERROR(INDEX('Raw Ridge Model 18'!$B$2:$BS$300,MATCH('Model 18'!$K$2,'Raw Ridge Model 18'!$A$2:$A$300,0),MATCH('Model 18'!$E23,'Raw Ridge Model 18'!$B$1:$BS$1,0)),"-")</f>
        <v>0.79490000000000005</v>
      </c>
      <c r="L23" s="25">
        <f>INDEX(Controls!$X$3:$X$200,MATCH('Model 18'!$E23,Controls!$W$3:$W$200,0))</f>
        <v>210</v>
      </c>
      <c r="M23" s="25">
        <v>493920.30199999973</v>
      </c>
      <c r="N23" s="25">
        <f>INDEX(Controls!$AA$3:$AA$200,MATCH('Model 18'!$E23,Controls!$Z$3:$Z$200,0))</f>
        <v>0</v>
      </c>
      <c r="O23" s="25">
        <v>253584.23500000039</v>
      </c>
      <c r="P23" s="14">
        <f t="shared" si="2"/>
        <v>1.3693869178108828E-3</v>
      </c>
      <c r="Q23" s="420">
        <f t="shared" si="3"/>
        <v>0</v>
      </c>
      <c r="R23" s="62">
        <f t="shared" si="4"/>
        <v>0</v>
      </c>
      <c r="S23" s="27">
        <f>IFERROR($Q23*$O23*Controls!$C$5,"-")</f>
        <v>0</v>
      </c>
      <c r="T23" s="27" t="str">
        <f>IFERROR(INDEX('Vendor Level Info'!$I$4:$I$50,MATCH(SUBSTITUTE(SUBSTITUTE('Model 18'!$D23,"_pre",""),"_post",""),'Vendor Level Info'!$F$4:$F$50,0)),"-")</f>
        <v>-</v>
      </c>
      <c r="U23" s="375">
        <f t="shared" si="5"/>
        <v>0</v>
      </c>
      <c r="V23" s="27">
        <f>IFERROR($Q23*$O23*Controls!$C$4,"-")</f>
        <v>0</v>
      </c>
      <c r="W23" s="27">
        <f>IFERROR($T23*(1-Controls!$C$6),0)</f>
        <v>0</v>
      </c>
      <c r="X23" s="77" t="str">
        <f t="shared" si="6"/>
        <v>-</v>
      </c>
      <c r="Y23" s="77" t="str">
        <f>IFERROR(R23/INDEX('Vendor Level Info'!$N$4:$N$300,MATCH('Model 18'!$D23,'Vendor Level Info'!$M$4:$M$300,0)),"-")</f>
        <v>-</v>
      </c>
    </row>
    <row r="24" spans="2:25" x14ac:dyDescent="0.35">
      <c r="B24" s="341">
        <f>IFERROR(INDEX(Controls!$L$4:$L$100,MATCH('Model 18'!$D24,Controls!$J$4:$J$100,0)),"-")</f>
        <v>35</v>
      </c>
      <c r="C24" s="365" t="str">
        <f>IFERROR(INDEX(Controls!$F$4:$F219,MATCH('Model 18'!$E24,Controls!$G$4:$G$200,0)),"-")</f>
        <v>No Ad &amp; Tf</v>
      </c>
      <c r="D24" s="342" t="str">
        <f>IFERROR(INDEX(Controls!$H$4:$H$200,MATCH('Model 18'!$E24,Controls!$G$4:$G$200,0)),"-")</f>
        <v>T18</v>
      </c>
      <c r="E24" s="11" t="s">
        <v>50</v>
      </c>
      <c r="F24" s="12">
        <v>1</v>
      </c>
      <c r="G24" s="13">
        <f>IFERROR(INDEX('Raw Ridge Model 18'!$B$2:$BS$300,MATCH('Model 18'!$G$2,'Raw Ridge Model 18'!$A$2:$A$300,0),MATCH('Model 18'!$E24,'Raw Ridge Model 18'!$B$1:$BS$1,0)),"-")</f>
        <v>0.52939999999999998</v>
      </c>
      <c r="H24" s="13">
        <f>IFERROR(INDEX('Raw Ridge Model 18'!$B$2:$BS$300,MATCH('Model 18'!$H$2,'Raw Ridge Model 18'!$A$2:$A$300,0),MATCH('Model 18'!$E24,'Raw Ridge Model 18'!$B$1:$BS$1,0)),"-")</f>
        <v>1.6850000000000001</v>
      </c>
      <c r="I24" s="13">
        <f t="shared" si="0"/>
        <v>0.3141839762611276</v>
      </c>
      <c r="J24" s="23">
        <f t="shared" si="1"/>
        <v>0.37970781449735219</v>
      </c>
      <c r="K24" s="13">
        <f>IFERROR(INDEX('Raw Ridge Model 18'!$B$2:$BS$300,MATCH('Model 18'!$K$2,'Raw Ridge Model 18'!$A$2:$A$300,0),MATCH('Model 18'!$E24,'Raw Ridge Model 18'!$B$1:$BS$1,0)),"-")</f>
        <v>0.80549999999999999</v>
      </c>
      <c r="L24" s="25">
        <f>INDEX(Controls!$X$3:$X$200,MATCH('Model 18'!$E24,Controls!$W$3:$W$200,0))</f>
        <v>210</v>
      </c>
      <c r="M24" s="25">
        <v>493920.30199999973</v>
      </c>
      <c r="N24" s="25">
        <f>INDEX(Controls!$AA$3:$AA$200,MATCH('Model 18'!$E24,Controls!$Z$3:$Z$200,0))</f>
        <v>0</v>
      </c>
      <c r="O24" s="25">
        <v>253584.23500000039</v>
      </c>
      <c r="P24" s="14">
        <f t="shared" si="2"/>
        <v>2.2508489638881063E-4</v>
      </c>
      <c r="Q24" s="420">
        <f t="shared" si="3"/>
        <v>0</v>
      </c>
      <c r="R24" s="62">
        <f t="shared" si="4"/>
        <v>0</v>
      </c>
      <c r="S24" s="27">
        <f>IFERROR($Q24*$O24*Controls!$C$5,"-")</f>
        <v>0</v>
      </c>
      <c r="T24" s="27" t="str">
        <f>IFERROR(INDEX('Vendor Level Info'!$I$4:$I$50,MATCH(SUBSTITUTE(SUBSTITUTE('Model 18'!$D24,"_pre",""),"_post",""),'Vendor Level Info'!$F$4:$F$50,0)),"-")</f>
        <v>-</v>
      </c>
      <c r="U24" s="375">
        <f t="shared" si="5"/>
        <v>0</v>
      </c>
      <c r="V24" s="27">
        <f>IFERROR($Q24*$O24*Controls!$C$4,"-")</f>
        <v>0</v>
      </c>
      <c r="W24" s="27">
        <f>IFERROR($T24*(1-Controls!$C$6),0)</f>
        <v>0</v>
      </c>
      <c r="X24" s="77" t="str">
        <f t="shared" si="6"/>
        <v>-</v>
      </c>
      <c r="Y24" s="77" t="str">
        <f>IFERROR(R24/INDEX('Vendor Level Info'!$N$4:$N$300,MATCH('Model 18'!$D24,'Vendor Level Info'!$M$4:$M$300,0)),"-")</f>
        <v>-</v>
      </c>
    </row>
    <row r="25" spans="2:25" x14ac:dyDescent="0.35">
      <c r="B25" s="341">
        <f>IFERROR(INDEX(Controls!$L$4:$L$100,MATCH('Model 18'!$D25,Controls!$J$4:$J$100,0)),"-")</f>
        <v>36</v>
      </c>
      <c r="C25" s="365" t="str">
        <f>IFERROR(INDEX(Controls!$F$4:$F220,MATCH('Model 18'!$E25,Controls!$G$4:$G$200,0)),"-")</f>
        <v>No Ad &amp; Tf</v>
      </c>
      <c r="D25" s="342" t="str">
        <f>IFERROR(INDEX(Controls!$H$4:$H$200,MATCH('Model 18'!$E25,Controls!$G$4:$G$200,0)),"-")</f>
        <v>T19</v>
      </c>
      <c r="E25" s="11" t="s">
        <v>51</v>
      </c>
      <c r="F25" s="12">
        <v>1</v>
      </c>
      <c r="G25" s="13">
        <f>IFERROR(INDEX('Raw Ridge Model 18'!$B$2:$BS$300,MATCH('Model 18'!$G$2,'Raw Ridge Model 18'!$A$2:$A$300,0),MATCH('Model 18'!$E25,'Raw Ridge Model 18'!$B$1:$BS$1,0)),"-")</f>
        <v>4.4032400000000003</v>
      </c>
      <c r="H25" s="13">
        <f>IFERROR(INDEX('Raw Ridge Model 18'!$B$2:$BS$300,MATCH('Model 18'!$H$2,'Raw Ridge Model 18'!$A$2:$A$300,0),MATCH('Model 18'!$E25,'Raw Ridge Model 18'!$B$1:$BS$1,0)),"-")</f>
        <v>1.69539</v>
      </c>
      <c r="I25" s="13">
        <f t="shared" si="0"/>
        <v>2.5971841287255444</v>
      </c>
      <c r="J25" s="23">
        <f t="shared" si="1"/>
        <v>1.3703765350025557E-2</v>
      </c>
      <c r="K25" s="13">
        <f>IFERROR(INDEX('Raw Ridge Model 18'!$B$2:$BS$300,MATCH('Model 18'!$K$2,'Raw Ridge Model 18'!$A$2:$A$300,0),MATCH('Model 18'!$E25,'Raw Ridge Model 18'!$B$1:$BS$1,0)),"-")</f>
        <v>0.81549000000000005</v>
      </c>
      <c r="L25" s="25">
        <f>INDEX(Controls!$X$3:$X$200,MATCH('Model 18'!$E25,Controls!$W$3:$W$200,0))</f>
        <v>210</v>
      </c>
      <c r="M25" s="25">
        <v>493920.30199999973</v>
      </c>
      <c r="N25" s="25">
        <f>INDEX(Controls!$AA$3:$AA$200,MATCH('Model 18'!$E25,Controls!$Z$3:$Z$200,0))</f>
        <v>0</v>
      </c>
      <c r="O25" s="25">
        <v>253584.23500000039</v>
      </c>
      <c r="P25" s="14">
        <f t="shared" si="2"/>
        <v>1.8721247056574738E-3</v>
      </c>
      <c r="Q25" s="420">
        <f t="shared" si="3"/>
        <v>0</v>
      </c>
      <c r="R25" s="62">
        <f t="shared" si="4"/>
        <v>0</v>
      </c>
      <c r="S25" s="27">
        <f>IFERROR($Q25*$O25*Controls!$C$5,"-")</f>
        <v>0</v>
      </c>
      <c r="T25" s="27" t="str">
        <f>IFERROR(INDEX('Vendor Level Info'!$I$4:$I$50,MATCH(SUBSTITUTE(SUBSTITUTE('Model 18'!$D25,"_pre",""),"_post",""),'Vendor Level Info'!$F$4:$F$50,0)),"-")</f>
        <v>-</v>
      </c>
      <c r="U25" s="375">
        <f t="shared" si="5"/>
        <v>0</v>
      </c>
      <c r="V25" s="27">
        <f>IFERROR($Q25*$O25*Controls!$C$4,"-")</f>
        <v>0</v>
      </c>
      <c r="W25" s="27">
        <f>IFERROR($T25*(1-Controls!$C$6),0)</f>
        <v>0</v>
      </c>
      <c r="X25" s="77" t="str">
        <f t="shared" si="6"/>
        <v>-</v>
      </c>
      <c r="Y25" s="77" t="str">
        <f>IFERROR(R25/INDEX('Vendor Level Info'!$N$4:$N$300,MATCH('Model 18'!$D25,'Vendor Level Info'!$M$4:$M$300,0)),"-")</f>
        <v>-</v>
      </c>
    </row>
    <row r="26" spans="2:25" x14ac:dyDescent="0.35">
      <c r="B26" s="341">
        <f>IFERROR(INDEX(Controls!$L$4:$L$100,MATCH('Model 18'!$D26,Controls!$J$4:$J$100,0)),"-")</f>
        <v>37</v>
      </c>
      <c r="C26" s="365" t="str">
        <f>IFERROR(INDEX(Controls!$F$4:$F221,MATCH('Model 18'!$E26,Controls!$G$4:$G$200,0)),"-")</f>
        <v>No Ad &amp; Tf</v>
      </c>
      <c r="D26" s="342" t="str">
        <f>IFERROR(INDEX(Controls!$H$4:$H$200,MATCH('Model 18'!$E26,Controls!$G$4:$G$200,0)),"-")</f>
        <v>T20</v>
      </c>
      <c r="E26" s="11" t="s">
        <v>52</v>
      </c>
      <c r="F26" s="12">
        <v>1</v>
      </c>
      <c r="G26" s="13">
        <f>IFERROR(INDEX('Raw Ridge Model 18'!$B$2:$BS$300,MATCH('Model 18'!$G$2,'Raw Ridge Model 18'!$A$2:$A$300,0),MATCH('Model 18'!$E26,'Raw Ridge Model 18'!$B$1:$BS$1,0)),"-")</f>
        <v>2.9565000000000001</v>
      </c>
      <c r="H26" s="13">
        <f>IFERROR(INDEX('Raw Ridge Model 18'!$B$2:$BS$300,MATCH('Model 18'!$H$2,'Raw Ridge Model 18'!$A$2:$A$300,0),MATCH('Model 18'!$E26,'Raw Ridge Model 18'!$B$1:$BS$1,0)),"-")</f>
        <v>1.7101999999999999</v>
      </c>
      <c r="I26" s="13">
        <f t="shared" si="0"/>
        <v>1.7287451760028067</v>
      </c>
      <c r="J26" s="23">
        <f t="shared" si="1"/>
        <v>8.9535362572715535E-2</v>
      </c>
      <c r="K26" s="13">
        <f>IFERROR(INDEX('Raw Ridge Model 18'!$B$2:$BS$300,MATCH('Model 18'!$K$2,'Raw Ridge Model 18'!$A$2:$A$300,0),MATCH('Model 18'!$E26,'Raw Ridge Model 18'!$B$1:$BS$1,0)),"-")</f>
        <v>0.82979999999999998</v>
      </c>
      <c r="L26" s="25">
        <f>INDEX(Controls!$X$3:$X$200,MATCH('Model 18'!$E26,Controls!$W$3:$W$200,0))</f>
        <v>210</v>
      </c>
      <c r="M26" s="25">
        <v>493920.30199999973</v>
      </c>
      <c r="N26" s="25">
        <f>INDEX(Controls!$AA$3:$AA$200,MATCH('Model 18'!$E26,Controls!$Z$3:$Z$200,0))</f>
        <v>0</v>
      </c>
      <c r="O26" s="25">
        <v>253584.23500000039</v>
      </c>
      <c r="P26" s="14">
        <f t="shared" si="2"/>
        <v>1.2570145375397027E-3</v>
      </c>
      <c r="Q26" s="420">
        <f t="shared" si="3"/>
        <v>0</v>
      </c>
      <c r="R26" s="62">
        <f t="shared" si="4"/>
        <v>0</v>
      </c>
      <c r="S26" s="27">
        <f>IFERROR($Q26*$O26*Controls!$C$5,"-")</f>
        <v>0</v>
      </c>
      <c r="T26" s="27" t="str">
        <f>IFERROR(INDEX('Vendor Level Info'!$I$4:$I$50,MATCH(SUBSTITUTE(SUBSTITUTE('Model 18'!$D26,"_pre",""),"_post",""),'Vendor Level Info'!$F$4:$F$50,0)),"-")</f>
        <v>-</v>
      </c>
      <c r="U26" s="375">
        <f t="shared" si="5"/>
        <v>0</v>
      </c>
      <c r="V26" s="27">
        <f>IFERROR($Q26*$O26*Controls!$C$4,"-")</f>
        <v>0</v>
      </c>
      <c r="W26" s="27">
        <f>IFERROR($T26*(1-Controls!$C$6),0)</f>
        <v>0</v>
      </c>
      <c r="X26" s="77" t="str">
        <f t="shared" si="6"/>
        <v>-</v>
      </c>
      <c r="Y26" s="77" t="str">
        <f>IFERROR(R26/INDEX('Vendor Level Info'!$N$4:$N$300,MATCH('Model 18'!$D26,'Vendor Level Info'!$M$4:$M$300,0)),"-")</f>
        <v>-</v>
      </c>
    </row>
    <row r="27" spans="2:25" x14ac:dyDescent="0.35">
      <c r="B27" s="341">
        <f>IFERROR(INDEX(Controls!$L$4:$L$100,MATCH('Model 18'!$D27,Controls!$J$4:$J$100,0)),"-")</f>
        <v>38</v>
      </c>
      <c r="C27" s="365" t="str">
        <f>IFERROR(INDEX(Controls!$F$4:$F222,MATCH('Model 18'!$E27,Controls!$G$4:$G$200,0)),"-")</f>
        <v>No Ad &amp; Tf</v>
      </c>
      <c r="D27" s="16" t="str">
        <f>IFERROR(INDEX(Controls!$H$4:$H$200,MATCH('Model 18'!$E27,Controls!$G$4:$G$200,0)),"-")</f>
        <v>T21</v>
      </c>
      <c r="E27" s="11" t="s">
        <v>53</v>
      </c>
      <c r="F27" s="12">
        <v>1</v>
      </c>
      <c r="G27" s="13">
        <f>IFERROR(INDEX('Raw Ridge Model 18'!$B$2:$BS$300,MATCH('Model 18'!$G$2,'Raw Ridge Model 18'!$A$2:$A$300,0),MATCH('Model 18'!$E27,'Raw Ridge Model 18'!$B$1:$BS$1,0)),"-")</f>
        <v>-6.1486099999999997</v>
      </c>
      <c r="H27" s="13">
        <f>IFERROR(INDEX('Raw Ridge Model 18'!$B$2:$BS$300,MATCH('Model 18'!$H$2,'Raw Ridge Model 18'!$A$2:$A$300,0),MATCH('Model 18'!$E27,'Raw Ridge Model 18'!$B$1:$BS$1,0)),"-")</f>
        <v>1.7361899999999999</v>
      </c>
      <c r="I27" s="13">
        <f t="shared" si="0"/>
        <v>-3.5414384370374212</v>
      </c>
      <c r="J27" s="23">
        <f t="shared" si="1"/>
        <v>7.5913233884231644E-4</v>
      </c>
      <c r="K27" s="13">
        <f>IFERROR(INDEX('Raw Ridge Model 18'!$B$2:$BS$300,MATCH('Model 18'!$K$2,'Raw Ridge Model 18'!$A$2:$A$300,0),MATCH('Model 18'!$E27,'Raw Ridge Model 18'!$B$1:$BS$1,0)),"-")</f>
        <v>0.85521000000000003</v>
      </c>
      <c r="L27" s="25">
        <f>INDEX(Controls!$X$3:$X$200,MATCH('Model 18'!$E27,Controls!$W$3:$W$200,0))</f>
        <v>210</v>
      </c>
      <c r="M27" s="25">
        <v>493920.30199999973</v>
      </c>
      <c r="N27" s="25">
        <f>INDEX(Controls!$AA$3:$AA$200,MATCH('Model 18'!$E27,Controls!$Z$3:$Z$200,0))</f>
        <v>0</v>
      </c>
      <c r="O27" s="25">
        <v>253584.23500000039</v>
      </c>
      <c r="P27" s="14">
        <f t="shared" si="2"/>
        <v>-2.6142033335572437E-3</v>
      </c>
      <c r="Q27" s="420">
        <f t="shared" si="3"/>
        <v>0</v>
      </c>
      <c r="R27" s="62">
        <f t="shared" si="4"/>
        <v>0</v>
      </c>
      <c r="S27" s="27">
        <f>IFERROR($Q27*$O27*Controls!$C$5,"-")</f>
        <v>0</v>
      </c>
      <c r="T27" s="27" t="str">
        <f>IFERROR(INDEX('Vendor Level Info'!$I$4:$I$50,MATCH(SUBSTITUTE(SUBSTITUTE('Model 18'!$D27,"_pre",""),"_post",""),'Vendor Level Info'!$F$4:$F$50,0)),"-")</f>
        <v>-</v>
      </c>
      <c r="U27" s="375">
        <f t="shared" si="5"/>
        <v>0</v>
      </c>
      <c r="V27" s="27">
        <f>IFERROR($Q27*$O27*Controls!$C$4,"-")</f>
        <v>0</v>
      </c>
      <c r="W27" s="27">
        <f>IFERROR($T27*(1-Controls!$C$6),0)</f>
        <v>0</v>
      </c>
      <c r="X27" s="77" t="str">
        <f t="shared" si="6"/>
        <v>-</v>
      </c>
      <c r="Y27" s="77" t="str">
        <f>IFERROR(R27/INDEX('Vendor Level Info'!$N$4:$N$300,MATCH('Model 18'!$D27,'Vendor Level Info'!$M$4:$M$300,0)),"-")</f>
        <v>-</v>
      </c>
    </row>
    <row r="28" spans="2:25" x14ac:dyDescent="0.35">
      <c r="B28" s="341">
        <f>IFERROR(INDEX(Controls!$L$4:$L$100,MATCH('Model 18'!$D28,Controls!$J$4:$J$100,0)),"-")</f>
        <v>5.5</v>
      </c>
      <c r="C28" s="365" t="str">
        <f>IFERROR(INDEX(Controls!$F$4:$F223,MATCH('Model 18'!$E28,Controls!$G$4:$G$200,0)),"-")</f>
        <v>No Ad &amp; Tf</v>
      </c>
      <c r="D28" s="16" t="str">
        <f>IFERROR(INDEX(Controls!$H$4:$H$200,MATCH('Model 18'!$E28,Controls!$G$4:$G$200,0)),"-")</f>
        <v>hcc_osrch_sessions</v>
      </c>
      <c r="E28" s="11" t="s">
        <v>179</v>
      </c>
      <c r="F28" s="12">
        <v>1</v>
      </c>
      <c r="G28" s="13">
        <f>IFERROR(INDEX('Raw Ridge Model 18'!$B$2:$BS$300,MATCH('Model 18'!$G$2,'Raw Ridge Model 18'!$A$2:$A$300,0),MATCH('Model 18'!$E28,'Raw Ridge Model 18'!$B$1:$BS$1,0)),"-")</f>
        <v>0.49983</v>
      </c>
      <c r="H28" s="13">
        <f>IFERROR(INDEX('Raw Ridge Model 18'!$B$2:$BS$300,MATCH('Model 18'!$H$2,'Raw Ridge Model 18'!$A$2:$A$300,0),MATCH('Model 18'!$E28,'Raw Ridge Model 18'!$B$1:$BS$1,0)),"-")</f>
        <v>1.3350000000000001E-2</v>
      </c>
      <c r="I28" s="13">
        <f t="shared" si="0"/>
        <v>37.440449438202243</v>
      </c>
      <c r="J28" s="23">
        <f t="shared" si="1"/>
        <v>9.4728467602755844E-270</v>
      </c>
      <c r="K28" s="13">
        <f>IFERROR(INDEX('Raw Ridge Model 18'!$B$2:$BS$300,MATCH('Model 18'!$K$2,'Raw Ridge Model 18'!$A$2:$A$300,0),MATCH('Model 18'!$E28,'Raw Ridge Model 18'!$B$1:$BS$1,0)),"-")</f>
        <v>1.39211</v>
      </c>
      <c r="L28" s="25">
        <f>INDEX(Controls!$X$3:$X$200,MATCH('Model 18'!$E28,Controls!$W$3:$W$200,0))</f>
        <v>92836</v>
      </c>
      <c r="M28" s="25">
        <v>493920.30199999973</v>
      </c>
      <c r="N28" s="25">
        <f>INDEX(Controls!$AA$3:$AA$200,MATCH('Model 18'!$E28,Controls!$Z$3:$Z$200,0))</f>
        <v>44188</v>
      </c>
      <c r="O28" s="25">
        <v>253584.23500000039</v>
      </c>
      <c r="P28" s="14">
        <f t="shared" si="2"/>
        <v>9.3946771760760744E-2</v>
      </c>
      <c r="Q28" s="420">
        <f t="shared" si="3"/>
        <v>8.7097244195799339E-2</v>
      </c>
      <c r="R28" s="62">
        <f t="shared" si="4"/>
        <v>22086.48804</v>
      </c>
      <c r="S28" s="27">
        <f>IFERROR($Q28*$O28*Controls!$C$5,"-")</f>
        <v>13737795.56088</v>
      </c>
      <c r="T28" s="27" t="str">
        <f>IFERROR(INDEX('Vendor Level Info'!$I$4:$I$50,MATCH(SUBSTITUTE(SUBSTITUTE('Model 18'!$D28,"_pre",""),"_post",""),'Vendor Level Info'!$F$4:$F$50,0)),"-")</f>
        <v>-</v>
      </c>
      <c r="U28" s="375">
        <f t="shared" si="5"/>
        <v>0</v>
      </c>
      <c r="V28" s="27">
        <f>IFERROR($Q28*$O28*Controls!$C$4,"-")</f>
        <v>11661665.68512</v>
      </c>
      <c r="W28" s="27">
        <f>IFERROR($T28*(1-Controls!$C$6),0)</f>
        <v>0</v>
      </c>
      <c r="X28" s="77" t="str">
        <f t="shared" si="6"/>
        <v>-</v>
      </c>
      <c r="Y28" s="77">
        <f>IFERROR(R28/INDEX('Vendor Level Info'!$N$4:$N$300,MATCH('Model 18'!$D28,'Vendor Level Info'!$M$4:$M$300,0)),"-")</f>
        <v>0.41454396741680588</v>
      </c>
    </row>
    <row r="29" spans="2:25" x14ac:dyDescent="0.35">
      <c r="B29" s="341">
        <f>IFERROR(INDEX(Controls!$L$4:$L$100,MATCH('Model 18'!$D29,Controls!$J$4:$J$100,0)),"-")</f>
        <v>2.5</v>
      </c>
      <c r="C29" s="365" t="str">
        <f>IFERROR(INDEX(Controls!$F$4:$F224,MATCH('Model 18'!$E29,Controls!$G$4:$G$200,0)),"-")</f>
        <v>Ad: 20</v>
      </c>
      <c r="D29" s="16" t="str">
        <f>IFERROR(INDEX(Controls!$H$4:$H$200,MATCH('Model 18'!$E29,Controls!$G$4:$G$200,0)),"-")</f>
        <v>hcc_soc_imp</v>
      </c>
      <c r="E29" s="452" t="s">
        <v>452</v>
      </c>
      <c r="F29" s="453">
        <v>1</v>
      </c>
      <c r="G29" s="460">
        <f>IFERROR(INDEX('Raw Ridge Model 18'!$B$2:$BS$300,MATCH('Model 18'!$G$2,'Raw Ridge Model 18'!$A$2:$A$300,0),MATCH('Model 18'!$E29,'Raw Ridge Model 18'!$B$1:$BS$1,0)),"-")</f>
        <v>3.0000000000000001E-5</v>
      </c>
      <c r="H29" s="454">
        <f>IFERROR(INDEX('Raw Ridge Model 18'!$B$2:$BS$300,MATCH('Model 18'!$H$2,'Raw Ridge Model 18'!$A$2:$A$300,0),MATCH('Model 18'!$E29,'Raw Ridge Model 18'!$B$1:$BS$1,0)),"-")</f>
        <v>1.0000000000000001E-5</v>
      </c>
      <c r="I29" s="454">
        <f t="shared" si="0"/>
        <v>3</v>
      </c>
      <c r="J29" s="455">
        <f t="shared" si="1"/>
        <v>4.4454813889703536E-3</v>
      </c>
      <c r="K29" s="454">
        <f>IFERROR(INDEX('Raw Ridge Model 18'!$B$2:$BS$300,MATCH('Model 18'!$K$2,'Raw Ridge Model 18'!$A$2:$A$300,0),MATCH('Model 18'!$E29,'Raw Ridge Model 18'!$B$1:$BS$1,0)),"-")</f>
        <v>1.3178000000000001</v>
      </c>
      <c r="L29" s="456">
        <f>INDEX(Controls!$X$3:$X$200,MATCH('Model 18'!$E29,Controls!$W$3:$W$200,0))</f>
        <v>308614988.83999997</v>
      </c>
      <c r="M29" s="456">
        <v>493920.30199999973</v>
      </c>
      <c r="N29" s="456">
        <f>INDEX(Controls!$AA$3:$AA$200,MATCH('Model 18'!$E29,Controls!$Z$3:$Z$200,0))</f>
        <v>121530000</v>
      </c>
      <c r="O29" s="456">
        <v>253584.23500000039</v>
      </c>
      <c r="P29" s="457">
        <f t="shared" si="2"/>
        <v>1.8744825081516907E-2</v>
      </c>
      <c r="Q29" s="461">
        <f t="shared" si="3"/>
        <v>1.4377471060060159E-2</v>
      </c>
      <c r="R29" s="62">
        <f t="shared" si="4"/>
        <v>3645.9</v>
      </c>
      <c r="S29" s="27">
        <f>IFERROR($Q29*$O29*Controls!$C$5,"-")</f>
        <v>2267749.8000000003</v>
      </c>
      <c r="T29" s="27">
        <f>IFERROR(INDEX('Vendor Level Info'!$I$4:$I$50,MATCH(SUBSTITUTE(SUBSTITUTE('Model 18'!$D29,"_pre",""),"_post",""),'Vendor Level Info'!$F$4:$F$50,0)),"-")</f>
        <v>1080000</v>
      </c>
      <c r="U29" s="375">
        <f t="shared" si="5"/>
        <v>2.0997683333333335</v>
      </c>
      <c r="V29" s="27">
        <f>IFERROR($Q29*$O29*Controls!$C$4,"-")</f>
        <v>1925035.2</v>
      </c>
      <c r="W29" s="27">
        <f>IFERROR($T29*(1-Controls!$C$6),0)</f>
        <v>831600</v>
      </c>
      <c r="X29" s="77">
        <f t="shared" si="6"/>
        <v>2.3148571428571429</v>
      </c>
      <c r="Y29" s="77">
        <f>IFERROR(R29/INDEX('Vendor Level Info'!$N$4:$N$300,MATCH('Model 18'!$D29,'Vendor Level Info'!$M$4:$M$300,0)),"-")</f>
        <v>3.7063410830855969E-5</v>
      </c>
    </row>
    <row r="30" spans="2:25" x14ac:dyDescent="0.35">
      <c r="B30" s="341">
        <f>IFERROR(INDEX(Controls!$L$4:$L$100,MATCH('Model 18'!$D30,Controls!$J$4:$J$100,0)),"-")</f>
        <v>6.5</v>
      </c>
      <c r="C30" s="365" t="str">
        <f>IFERROR(INDEX(Controls!$F$4:$F225,MATCH('Model 18'!$E30,Controls!$G$4:$G$200,0)),"-")</f>
        <v>No Ad &amp; Tf</v>
      </c>
      <c r="D30" s="16" t="str">
        <f>IFERROR(INDEX(Controls!$H$4:$H$200,MATCH('Model 18'!$E30,Controls!$G$4:$G$200,0)),"-")</f>
        <v>hcp_osrch_sessions</v>
      </c>
      <c r="E30" s="11" t="s">
        <v>270</v>
      </c>
      <c r="F30" s="12">
        <v>1</v>
      </c>
      <c r="G30" s="13">
        <f>IFERROR(INDEX('Raw Ridge Model 18'!$B$2:$BS$300,MATCH('Model 18'!$G$2,'Raw Ridge Model 18'!$A$2:$A$300,0),MATCH('Model 18'!$E30,'Raw Ridge Model 18'!$B$1:$BS$1,0)),"-")</f>
        <v>1.9429700000000001</v>
      </c>
      <c r="H30" s="13">
        <f>IFERROR(INDEX('Raw Ridge Model 18'!$B$2:$BS$300,MATCH('Model 18'!$H$2,'Raw Ridge Model 18'!$A$2:$A$300,0),MATCH('Model 18'!$E30,'Raw Ridge Model 18'!$B$1:$BS$1,0)),"-")</f>
        <v>8.0939999999999998E-2</v>
      </c>
      <c r="I30" s="13">
        <f t="shared" ref="I30:I37" si="7">IFERROR(G30/H30,"-")</f>
        <v>24.005065480602916</v>
      </c>
      <c r="J30" s="23">
        <f t="shared" ref="J30:J37" si="8">IFERROR(_xlfn.T.DIST(I30,5040,FALSE),"-")</f>
        <v>1.2550361593697626E-119</v>
      </c>
      <c r="K30" s="13">
        <f>IFERROR(INDEX('Raw Ridge Model 18'!$B$2:$BS$300,MATCH('Model 18'!$K$2,'Raw Ridge Model 18'!$A$2:$A$300,0),MATCH('Model 18'!$E30,'Raw Ridge Model 18'!$B$1:$BS$1,0)),"-")</f>
        <v>1.42197</v>
      </c>
      <c r="L30" s="25">
        <f>INDEX(Controls!$X$3:$X$200,MATCH('Model 18'!$E30,Controls!$W$3:$W$200,0))</f>
        <v>13514</v>
      </c>
      <c r="M30" s="25">
        <v>493920.30199999973</v>
      </c>
      <c r="N30" s="25">
        <f>INDEX(Controls!$AA$3:$AA$200,MATCH('Model 18'!$E30,Controls!$Z$3:$Z$200,0))</f>
        <v>6536</v>
      </c>
      <c r="O30" s="25">
        <v>253584.23500000039</v>
      </c>
      <c r="P30" s="14">
        <f t="shared" ref="P30:P37" si="9">IFERROR(G30*L30/M30,"-")</f>
        <v>5.3160998796117548E-2</v>
      </c>
      <c r="Q30" s="420">
        <f t="shared" ref="Q30:Q37" si="10">IFERROR(G30*N30/O30,"-")</f>
        <v>5.0079027665106947E-2</v>
      </c>
      <c r="R30" s="62">
        <f t="shared" si="4"/>
        <v>12699.251920000001</v>
      </c>
      <c r="S30" s="27">
        <f>IFERROR($Q30*$O30*Controls!$C$5,"-")</f>
        <v>7898934.6942400001</v>
      </c>
      <c r="T30" s="27" t="str">
        <f>IFERROR(INDEX('Vendor Level Info'!$I$4:$I$50,MATCH(SUBSTITUTE(SUBSTITUTE('Model 18'!$D30,"_pre",""),"_post",""),'Vendor Level Info'!$F$4:$F$50,0)),"-")</f>
        <v>-</v>
      </c>
      <c r="U30" s="375">
        <f t="shared" si="5"/>
        <v>0</v>
      </c>
      <c r="V30" s="27">
        <f>IFERROR($Q30*$O30*Controls!$C$4,"-")</f>
        <v>6705205.0137600005</v>
      </c>
      <c r="W30" s="27">
        <f>IFERROR($T30*(1-Controls!$C$6),0)</f>
        <v>0</v>
      </c>
      <c r="X30" s="77" t="str">
        <f t="shared" si="6"/>
        <v>-</v>
      </c>
      <c r="Y30" s="77">
        <f>IFERROR(R30/INDEX('Vendor Level Info'!$N$4:$N$300,MATCH('Model 18'!$D30,'Vendor Level Info'!$M$4:$M$300,0)),"-")</f>
        <v>1.6780195454545455</v>
      </c>
    </row>
    <row r="31" spans="2:25" x14ac:dyDescent="0.35">
      <c r="B31" s="341">
        <f>IFERROR(INDEX(Controls!$L$4:$L$100,MATCH('Model 18'!$D31,Controls!$J$4:$J$100,0)),"-")</f>
        <v>14</v>
      </c>
      <c r="C31" s="365" t="str">
        <f>IFERROR(INDEX(Controls!$F$4:$F226,MATCH('Model 18'!$E31,Controls!$G$4:$G$200,0)),"-")</f>
        <v>Ad: 10</v>
      </c>
      <c r="D31" s="16" t="str">
        <f>IFERROR(INDEX(Controls!$H$4:$H$200,MATCH('Model 18'!$E31,Controls!$G$4:$G$200,0)),"-")</f>
        <v>hcp_grail_vnrx</v>
      </c>
      <c r="E31" s="11" t="s">
        <v>484</v>
      </c>
      <c r="F31" s="12">
        <v>1</v>
      </c>
      <c r="G31" s="13">
        <f>IFERROR(INDEX('Raw Ridge Model 18'!$B$2:$BS$300,MATCH('Model 18'!$G$2,'Raw Ridge Model 18'!$A$2:$A$300,0),MATCH('Model 18'!$E31,'Raw Ridge Model 18'!$B$1:$BS$1,0)),"-")</f>
        <v>1.24739</v>
      </c>
      <c r="H31" s="13">
        <f>IFERROR(INDEX('Raw Ridge Model 18'!$B$2:$BS$300,MATCH('Model 18'!$H$2,'Raw Ridge Model 18'!$A$2:$A$300,0),MATCH('Model 18'!$E31,'Raw Ridge Model 18'!$B$1:$BS$1,0)),"-")</f>
        <v>9.1600000000000001E-2</v>
      </c>
      <c r="I31" s="13">
        <f t="shared" si="7"/>
        <v>13.617794759825328</v>
      </c>
      <c r="J31" s="23">
        <f t="shared" si="8"/>
        <v>1.1154893931981436E-40</v>
      </c>
      <c r="K31" s="13">
        <f>IFERROR(INDEX('Raw Ridge Model 18'!$B$2:$BS$300,MATCH('Model 18'!$K$2,'Raw Ridge Model 18'!$A$2:$A$300,0),MATCH('Model 18'!$E31,'Raw Ridge Model 18'!$B$1:$BS$1,0)),"-")</f>
        <v>1.0474399999999999</v>
      </c>
      <c r="L31" s="25">
        <f>INDEX(Controls!$X$3:$X$200,MATCH('Model 18'!$E31,Controls!$W$3:$W$200,0))</f>
        <v>11236.45</v>
      </c>
      <c r="M31" s="25">
        <v>493920.30199999973</v>
      </c>
      <c r="N31" s="25">
        <f>INDEX(Controls!$AA$3:$AA$200,MATCH('Model 18'!$E31,Controls!$Z$3:$Z$200,0))</f>
        <v>6111.05</v>
      </c>
      <c r="O31" s="25">
        <v>253584.23500000039</v>
      </c>
      <c r="P31" s="14">
        <f t="shared" si="9"/>
        <v>2.8377524286296717E-2</v>
      </c>
      <c r="Q31" s="420">
        <f t="shared" si="10"/>
        <v>3.0060475405736437E-2</v>
      </c>
      <c r="R31" s="62">
        <f t="shared" si="4"/>
        <v>7622.8626595000005</v>
      </c>
      <c r="S31" s="27">
        <f>IFERROR($Q31*$O31*Controls!$C$5,"-")</f>
        <v>4741420.574209</v>
      </c>
      <c r="T31" s="27" t="str">
        <f>IFERROR(INDEX('Vendor Level Info'!$I$4:$I$50,MATCH(SUBSTITUTE(SUBSTITUTE('Model 18'!$D31,"_pre",""),"_post",""),'Vendor Level Info'!$F$4:$F$50,0)),"-")</f>
        <v>-</v>
      </c>
      <c r="U31" s="375">
        <f t="shared" si="5"/>
        <v>0</v>
      </c>
      <c r="V31" s="27">
        <f>IFERROR($Q31*$O31*Controls!$C$4,"-")</f>
        <v>4024871.4842160004</v>
      </c>
      <c r="W31" s="27">
        <f>IFERROR($T31*(1-Controls!$C$6),0)</f>
        <v>0</v>
      </c>
      <c r="X31" s="77" t="str">
        <f t="shared" si="6"/>
        <v>-</v>
      </c>
      <c r="Y31" s="77">
        <f>IFERROR(R31/INDEX('Vendor Level Info'!$N$4:$N$300,MATCH('Model 18'!$D31,'Vendor Level Info'!$M$4:$M$300,0)),"-")</f>
        <v>1.3844574119569659</v>
      </c>
    </row>
    <row r="32" spans="2:25" x14ac:dyDescent="0.35">
      <c r="B32" s="341">
        <f>IFERROR(INDEX(Controls!$L$4:$L$100,MATCH('Model 18'!$D32,Controls!$J$4:$J$100,0)),"-")</f>
        <v>12</v>
      </c>
      <c r="C32" s="365" t="str">
        <f>IFERROR(INDEX(Controls!$F$4:$F227,MATCH('Model 18'!$E32,Controls!$G$4:$G$200,0)),"-")</f>
        <v>Ad: 20</v>
      </c>
      <c r="D32" s="16" t="str">
        <f>IFERROR(INDEX(Controls!$H$4:$H$200,MATCH('Model 18'!$E32,Controls!$G$4:$G$200,0)),"-")</f>
        <v>hcp_rdtl_totdet</v>
      </c>
      <c r="E32" s="11" t="s">
        <v>458</v>
      </c>
      <c r="F32" s="12">
        <v>1</v>
      </c>
      <c r="G32" s="13">
        <f>IFERROR(INDEX('Raw Ridge Model 18'!$B$2:$BS$300,MATCH('Model 18'!$G$2,'Raw Ridge Model 18'!$A$2:$A$300,0),MATCH('Model 18'!$E32,'Raw Ridge Model 18'!$B$1:$BS$1,0)),"-")</f>
        <v>9.8269999999999996E-2</v>
      </c>
      <c r="H32" s="13">
        <f>IFERROR(INDEX('Raw Ridge Model 18'!$B$2:$BS$300,MATCH('Model 18'!$H$2,'Raw Ridge Model 18'!$A$2:$A$300,0),MATCH('Model 18'!$E32,'Raw Ridge Model 18'!$B$1:$BS$1,0)),"-")</f>
        <v>3.5000000000000001E-3</v>
      </c>
      <c r="I32" s="13">
        <f t="shared" si="7"/>
        <v>28.077142857142857</v>
      </c>
      <c r="J32" s="23">
        <f t="shared" si="8"/>
        <v>3.3406231720894716E-160</v>
      </c>
      <c r="K32" s="13">
        <f>IFERROR(INDEX('Raw Ridge Model 18'!$B$2:$BS$300,MATCH('Model 18'!$K$2,'Raw Ridge Model 18'!$A$2:$A$300,0),MATCH('Model 18'!$E32,'Raw Ridge Model 18'!$B$1:$BS$1,0)),"-")</f>
        <v>1.5100899999999999</v>
      </c>
      <c r="L32" s="25">
        <f>INDEX(Controls!$X$3:$X$200,MATCH('Model 18'!$E32,Controls!$W$3:$W$200,0))</f>
        <v>398466.48</v>
      </c>
      <c r="M32" s="25">
        <v>493920.30199999973</v>
      </c>
      <c r="N32" s="25">
        <f>INDEX(Controls!$AA$3:$AA$200,MATCH('Model 18'!$E32,Controls!$Z$3:$Z$200,0))</f>
        <v>212011.07</v>
      </c>
      <c r="O32" s="25">
        <v>253584.23500000039</v>
      </c>
      <c r="P32" s="14">
        <f t="shared" si="9"/>
        <v>7.9278581647773641E-2</v>
      </c>
      <c r="Q32" s="420">
        <f t="shared" si="10"/>
        <v>8.2159397049662686E-2</v>
      </c>
      <c r="R32" s="62">
        <f t="shared" si="4"/>
        <v>20834.3278489</v>
      </c>
      <c r="S32" s="27">
        <f>IFERROR($Q32*$O32*Controls!$C$5,"-")</f>
        <v>12958951.922015801</v>
      </c>
      <c r="T32" s="27">
        <f>IFERROR(INDEX('Vendor Level Info'!$I$4:$I$50,MATCH(SUBSTITUTE(SUBSTITUTE('Model 18'!$D32,"_pre",""),"_post",""),'Vendor Level Info'!$F$4:$F$50,0)),"-")</f>
        <v>0</v>
      </c>
      <c r="U32" s="375">
        <f t="shared" si="5"/>
        <v>0</v>
      </c>
      <c r="V32" s="27">
        <f>IFERROR($Q32*$O32*Controls!$C$4,"-")</f>
        <v>11000525.1042192</v>
      </c>
      <c r="W32" s="27">
        <f>IFERROR($T32*(1-Controls!$C$6),0)</f>
        <v>0</v>
      </c>
      <c r="X32" s="77" t="str">
        <f t="shared" si="6"/>
        <v>-</v>
      </c>
      <c r="Y32" s="77">
        <f>IFERROR(R32/INDEX('Vendor Level Info'!$N$4:$N$300,MATCH('Model 18'!$D32,'Vendor Level Info'!$M$4:$M$300,0)),"-")</f>
        <v>0.12298531831350905</v>
      </c>
    </row>
    <row r="33" spans="2:25" x14ac:dyDescent="0.35">
      <c r="B33" s="341">
        <f>IFERROR(INDEX(Controls!$L$4:$L$100,MATCH('Model 18'!$D33,Controls!$J$4:$J$100,0)),"-")</f>
        <v>15</v>
      </c>
      <c r="C33" s="365" t="str">
        <f>IFERROR(INDEX(Controls!$F$4:$F228,MATCH('Model 18'!$E33,Controls!$G$4:$G$200,0)),"-")</f>
        <v>No Ad &amp; Tf</v>
      </c>
      <c r="D33" s="16" t="str">
        <f>IFERROR(INDEX(Controls!$H$4:$H$200,MATCH('Model 18'!$E33,Controls!$G$4:$G$200,0)),"-")</f>
        <v>hcp_grail_nrx_lag</v>
      </c>
      <c r="E33" s="11" t="s">
        <v>18</v>
      </c>
      <c r="F33" s="12">
        <v>1</v>
      </c>
      <c r="G33" s="13">
        <f>IFERROR(INDEX('Raw Ridge Model 18'!$B$2:$BS$300,MATCH('Model 18'!$G$2,'Raw Ridge Model 18'!$A$2:$A$300,0),MATCH('Model 18'!$E33,'Raw Ridge Model 18'!$B$1:$BS$1,0)),"-")</f>
        <v>0.39900000000000002</v>
      </c>
      <c r="H33" s="13">
        <f>IFERROR(INDEX('Raw Ridge Model 18'!$B$2:$BS$300,MATCH('Model 18'!$H$2,'Raw Ridge Model 18'!$A$2:$A$300,0),MATCH('Model 18'!$E33,'Raw Ridge Model 18'!$B$1:$BS$1,0)),"-")</f>
        <v>3.2000000000000002E-3</v>
      </c>
      <c r="I33" s="13">
        <f t="shared" si="7"/>
        <v>124.6875</v>
      </c>
      <c r="J33" s="23">
        <f t="shared" si="8"/>
        <v>0</v>
      </c>
      <c r="K33" s="13">
        <f>IFERROR(INDEX('Raw Ridge Model 18'!$B$2:$BS$300,MATCH('Model 18'!$K$2,'Raw Ridge Model 18'!$A$2:$A$300,0),MATCH('Model 18'!$E33,'Raw Ridge Model 18'!$B$1:$BS$1,0)),"-")</f>
        <v>1.3806</v>
      </c>
      <c r="L33" s="25">
        <f>INDEX(Controls!$X$3:$X$200,MATCH('Model 18'!$E33,Controls!$W$3:$W$200,0))</f>
        <v>471850.99599999981</v>
      </c>
      <c r="M33" s="25">
        <v>493920.30199999973</v>
      </c>
      <c r="N33" s="25">
        <f>INDEX(Controls!$AA$3:$AA$200,MATCH('Model 18'!$E33,Controls!$Z$3:$Z$200,0))</f>
        <v>250911.43300000014</v>
      </c>
      <c r="O33" s="25">
        <v>253584.23500000039</v>
      </c>
      <c r="P33" s="14">
        <f t="shared" si="9"/>
        <v>0.38117191506738274</v>
      </c>
      <c r="Q33" s="420">
        <f t="shared" si="10"/>
        <v>0.39479450198077143</v>
      </c>
      <c r="R33" s="62">
        <f t="shared" si="4"/>
        <v>100113.66176700006</v>
      </c>
      <c r="S33" s="27">
        <f>IFERROR($Q33*$O33*Controls!$C$5,"-")</f>
        <v>62270697.619074032</v>
      </c>
      <c r="T33" s="27" t="str">
        <f>IFERROR(INDEX('Vendor Level Info'!$I$4:$I$50,MATCH(SUBSTITUTE(SUBSTITUTE('Model 18'!$D33,"_pre",""),"_post",""),'Vendor Level Info'!$F$4:$F$50,0)),"-")</f>
        <v>-</v>
      </c>
      <c r="U33" s="375">
        <f t="shared" si="5"/>
        <v>0</v>
      </c>
      <c r="V33" s="27">
        <f>IFERROR($Q33*$O33*Controls!$C$4,"-")</f>
        <v>52860013.412976027</v>
      </c>
      <c r="W33" s="27">
        <f>IFERROR($T33*(1-Controls!$C$6),0)</f>
        <v>0</v>
      </c>
      <c r="X33" s="77" t="str">
        <f t="shared" si="6"/>
        <v>-</v>
      </c>
      <c r="Y33" s="77" t="str">
        <f>IFERROR(R33/INDEX('Vendor Level Info'!$N$4:$N$300,MATCH('Model 18'!$D33,'Vendor Level Info'!$M$4:$M$300,0)),"-")</f>
        <v>-</v>
      </c>
    </row>
    <row r="34" spans="2:25" x14ac:dyDescent="0.35">
      <c r="B34" s="341">
        <f>IFERROR(INDEX(Controls!$L$4:$L$100,MATCH('Model 18'!$D34,Controls!$J$4:$J$100,0)),"-")</f>
        <v>5.5</v>
      </c>
      <c r="C34" s="365" t="str">
        <f>IFERROR(INDEX(Controls!$F$4:$F229,MATCH('Model 18'!$E34,Controls!$G$4:$G$200,0)),"-")</f>
        <v>No Ad &amp; Tf</v>
      </c>
      <c r="D34" s="16" t="str">
        <f>IFERROR(INDEX(Controls!$H$4:$H$200,MATCH('Model 18'!$E34,Controls!$G$4:$G$200,0)),"-")</f>
        <v>hcp_npp_eng</v>
      </c>
      <c r="E34" s="11" t="s">
        <v>323</v>
      </c>
      <c r="F34" s="12">
        <v>1</v>
      </c>
      <c r="G34" s="13">
        <f>IFERROR(INDEX('Raw Ridge Model 18'!$B$2:$BS$300,MATCH('Model 18'!$G$2,'Raw Ridge Model 18'!$A$2:$A$300,0),MATCH('Model 18'!$E34,'Raw Ridge Model 18'!$B$1:$BS$1,0)),"-")</f>
        <v>5.9240000000000001E-2</v>
      </c>
      <c r="H34" s="13">
        <f>IFERROR(INDEX('Raw Ridge Model 18'!$B$2:$BS$300,MATCH('Model 18'!$H$2,'Raw Ridge Model 18'!$A$2:$A$300,0),MATCH('Model 18'!$E34,'Raw Ridge Model 18'!$B$1:$BS$1,0)),"-")</f>
        <v>2.7899999999999999E-3</v>
      </c>
      <c r="I34" s="13">
        <f t="shared" si="7"/>
        <v>21.232974910394265</v>
      </c>
      <c r="J34" s="23">
        <f t="shared" si="8"/>
        <v>6.5711785226969862E-95</v>
      </c>
      <c r="K34" s="13">
        <f>IFERROR(INDEX('Raw Ridge Model 18'!$B$2:$BS$300,MATCH('Model 18'!$K$2,'Raw Ridge Model 18'!$A$2:$A$300,0),MATCH('Model 18'!$E34,'Raw Ridge Model 18'!$B$1:$BS$1,0)),"-")</f>
        <v>1.4774499999999999</v>
      </c>
      <c r="L34" s="25">
        <f>INDEX(Controls!$X$3:$X$200,MATCH('Model 18'!$E34,Controls!$W$3:$W$200,0))</f>
        <v>474277</v>
      </c>
      <c r="M34" s="25">
        <v>493920.30199999973</v>
      </c>
      <c r="N34" s="25">
        <f>INDEX(Controls!$AA$3:$AA$200,MATCH('Model 18'!$E34,Controls!$Z$3:$Z$200,0))</f>
        <v>263229</v>
      </c>
      <c r="O34" s="25">
        <v>253584.23500000039</v>
      </c>
      <c r="P34" s="14">
        <f t="shared" si="9"/>
        <v>5.6884014214908733E-2</v>
      </c>
      <c r="Q34" s="420">
        <f t="shared" si="10"/>
        <v>6.1493120658703319E-2</v>
      </c>
      <c r="R34" s="62">
        <f t="shared" si="4"/>
        <v>15593.685960000001</v>
      </c>
      <c r="S34" s="27">
        <f>IFERROR($Q34*$O34*Controls!$C$5,"-")</f>
        <v>9699272.6671200003</v>
      </c>
      <c r="T34" s="27" t="str">
        <f>IFERROR(INDEX('Vendor Level Info'!$I$4:$I$50,MATCH(SUBSTITUTE(SUBSTITUTE('Model 18'!$D34,"_pre",""),"_post",""),'Vendor Level Info'!$F$4:$F$50,0)),"-")</f>
        <v>-</v>
      </c>
      <c r="U34" s="375">
        <f t="shared" si="5"/>
        <v>0</v>
      </c>
      <c r="V34" s="27">
        <f>IFERROR($Q34*$O34*Controls!$C$4,"-")</f>
        <v>8233466.1868799999</v>
      </c>
      <c r="W34" s="27">
        <f>IFERROR($T34*(1-Controls!$C$6),0)</f>
        <v>0</v>
      </c>
      <c r="X34" s="77" t="str">
        <f t="shared" si="6"/>
        <v>-</v>
      </c>
      <c r="Y34" s="77" t="str">
        <f>IFERROR(R34/INDEX('Vendor Level Info'!$N$4:$N$300,MATCH('Model 18'!$D34,'Vendor Level Info'!$M$4:$M$300,0)),"-")</f>
        <v>-</v>
      </c>
    </row>
    <row r="35" spans="2:25" x14ac:dyDescent="0.35">
      <c r="B35" s="341">
        <f>IFERROR(INDEX(Controls!$L$4:$L$100,MATCH('Model 18'!$D35,Controls!$J$4:$J$100,0)),"-")</f>
        <v>10</v>
      </c>
      <c r="C35" s="365" t="str">
        <f>IFERROR(INDEX(Controls!$F$4:$F230,MATCH('Model 18'!$E35,Controls!$G$4:$G$200,0)),"-")</f>
        <v>No Ad &amp; Tf</v>
      </c>
      <c r="D35" s="16" t="str">
        <f>IFERROR(INDEX(Controls!$H$4:$H$200,MATCH('Model 18'!$E35,Controls!$G$4:$G$200,0)),"-")</f>
        <v>pp_hcp</v>
      </c>
      <c r="E35" s="11" t="s">
        <v>112</v>
      </c>
      <c r="F35" s="12">
        <v>1</v>
      </c>
      <c r="G35" s="13">
        <f>IFERROR(INDEX('Raw Ridge Model 18'!$B$2:$BS$300,MATCH('Model 18'!$G$2,'Raw Ridge Model 18'!$A$2:$A$300,0),MATCH('Model 18'!$E35,'Raw Ridge Model 18'!$B$1:$BS$1,0)),"-")</f>
        <v>0.27827000000000002</v>
      </c>
      <c r="H35" s="13">
        <f>IFERROR(INDEX('Raw Ridge Model 18'!$B$2:$BS$300,MATCH('Model 18'!$H$2,'Raw Ridge Model 18'!$A$2:$A$300,0),MATCH('Model 18'!$E35,'Raw Ridge Model 18'!$B$1:$BS$1,0)),"-")</f>
        <v>1.9099999999999999E-2</v>
      </c>
      <c r="I35" s="13">
        <f t="shared" si="7"/>
        <v>14.56910994764398</v>
      </c>
      <c r="J35" s="23">
        <f t="shared" si="8"/>
        <v>2.7837641687851725E-46</v>
      </c>
      <c r="K35" s="13">
        <f>IFERROR(INDEX('Raw Ridge Model 18'!$B$2:$BS$300,MATCH('Model 18'!$K$2,'Raw Ridge Model 18'!$A$2:$A$300,0),MATCH('Model 18'!$E35,'Raw Ridge Model 18'!$B$1:$BS$1,0)),"-")</f>
        <v>1.2497400000000001</v>
      </c>
      <c r="L35" s="25">
        <f>INDEX(Controls!$X$3:$X$200,MATCH('Model 18'!$E35,Controls!$W$3:$W$200,0))</f>
        <v>63204</v>
      </c>
      <c r="M35" s="25">
        <v>493920.30199999973</v>
      </c>
      <c r="N35" s="25">
        <f>INDEX(Controls!$AA$3:$AA$200,MATCH('Model 18'!$E35,Controls!$Z$3:$Z$200,0))</f>
        <v>31548</v>
      </c>
      <c r="O35" s="25">
        <v>253584.23500000039</v>
      </c>
      <c r="P35" s="14">
        <f t="shared" si="9"/>
        <v>3.5608532406509602E-2</v>
      </c>
      <c r="Q35" s="420">
        <f t="shared" si="10"/>
        <v>3.4619115655987E-2</v>
      </c>
      <c r="R35" s="62">
        <f t="shared" si="4"/>
        <v>8778.8619600000002</v>
      </c>
      <c r="S35" s="27">
        <f>IFERROR($Q35*$O35*Controls!$C$5,"-")</f>
        <v>5460452.1391200004</v>
      </c>
      <c r="T35" s="27">
        <f>IFERROR(INDEX('Vendor Level Info'!$I$4:$I$50,MATCH(SUBSTITUTE(SUBSTITUTE('Model 18'!$D35,"_pre",""),"_post",""),'Vendor Level Info'!$F$4:$F$50,0)),"-")</f>
        <v>195006</v>
      </c>
      <c r="U35" s="375">
        <f t="shared" si="5"/>
        <v>28.001457078859115</v>
      </c>
      <c r="V35" s="27">
        <f>IFERROR($Q35*$O35*Controls!$C$4,"-")</f>
        <v>4635239.1148800002</v>
      </c>
      <c r="W35" s="27">
        <f>IFERROR($T35*(1-Controls!$C$6),0)</f>
        <v>150154.62</v>
      </c>
      <c r="X35" s="77">
        <f t="shared" si="6"/>
        <v>30.869773536638437</v>
      </c>
      <c r="Y35" s="77">
        <f>IFERROR(R35/INDEX('Vendor Level Info'!$N$4:$N$300,MATCH('Model 18'!$D35,'Vendor Level Info'!$M$4:$M$300,0)),"-")</f>
        <v>0.28290618929457639</v>
      </c>
    </row>
    <row r="36" spans="2:25" x14ac:dyDescent="0.35">
      <c r="B36" s="341">
        <f>IFERROR(INDEX(Controls!$L$4:$L$100,MATCH('Model 18'!$D36,Controls!$J$4:$J$100,0)),"-")</f>
        <v>10.5</v>
      </c>
      <c r="C36" s="365" t="str">
        <f>IFERROR(INDEX(Controls!$F$4:$F231,MATCH('Model 18'!$E36,Controls!$G$4:$G$200,0)),"-")</f>
        <v>No Ad &amp; Tf</v>
      </c>
      <c r="D36" s="16" t="str">
        <f>IFERROR(INDEX(Controls!$H$4:$H$200,MATCH('Model 18'!$E36,Controls!$G$4:$G$200,0)),"-")</f>
        <v>pp_hcc</v>
      </c>
      <c r="E36" s="11" t="s">
        <v>358</v>
      </c>
      <c r="F36" s="12">
        <v>1</v>
      </c>
      <c r="G36" s="13">
        <f>IFERROR(INDEX('Raw Ridge Model 18'!$B$2:$BS$300,MATCH('Model 18'!$G$2,'Raw Ridge Model 18'!$A$2:$A$300,0),MATCH('Model 18'!$E36,'Raw Ridge Model 18'!$B$1:$BS$1,0)),"-")</f>
        <v>4.3569999999999998E-2</v>
      </c>
      <c r="H36" s="13">
        <f>IFERROR(INDEX('Raw Ridge Model 18'!$B$2:$BS$300,MATCH('Model 18'!$H$2,'Raw Ridge Model 18'!$A$2:$A$300,0),MATCH('Model 18'!$E36,'Raw Ridge Model 18'!$B$1:$BS$1,0)),"-")</f>
        <v>1.5200000000000001E-3</v>
      </c>
      <c r="I36" s="13">
        <f t="shared" si="7"/>
        <v>28.664473684210524</v>
      </c>
      <c r="J36" s="23">
        <f t="shared" si="8"/>
        <v>1.9167134244328865E-166</v>
      </c>
      <c r="K36" s="13">
        <f>IFERROR(INDEX('Raw Ridge Model 18'!$B$2:$BS$300,MATCH('Model 18'!$K$2,'Raw Ridge Model 18'!$A$2:$A$300,0),MATCH('Model 18'!$E36,'Raw Ridge Model 18'!$B$1:$BS$1,0)),"-")</f>
        <v>1.49579</v>
      </c>
      <c r="L36" s="25">
        <f>INDEX(Controls!$X$3:$X$200,MATCH('Model 18'!$E36,Controls!$W$3:$W$200,0))</f>
        <v>941558</v>
      </c>
      <c r="M36" s="25">
        <v>493920.30199999973</v>
      </c>
      <c r="N36" s="25">
        <f>INDEX(Controls!$AA$3:$AA$200,MATCH('Model 18'!$E36,Controls!$Z$3:$Z$200,0))</f>
        <v>459267</v>
      </c>
      <c r="O36" s="25">
        <v>253584.23500000039</v>
      </c>
      <c r="P36" s="14">
        <f t="shared" si="9"/>
        <v>8.3057290607179826E-2</v>
      </c>
      <c r="Q36" s="420">
        <f t="shared" si="10"/>
        <v>7.8909728714010821E-2</v>
      </c>
      <c r="R36" s="62">
        <f t="shared" si="4"/>
        <v>20010.263189999998</v>
      </c>
      <c r="S36" s="27">
        <f>IFERROR($Q36*$O36*Controls!$C$5,"-")</f>
        <v>12446383.704179998</v>
      </c>
      <c r="T36" s="27" t="str">
        <f>IFERROR(INDEX('Vendor Level Info'!$I$4:$I$50,MATCH(SUBSTITUTE(SUBSTITUTE('Model 18'!$D36,"_pre",""),"_post",""),'Vendor Level Info'!$F$4:$F$50,0)),"-")</f>
        <v>-</v>
      </c>
      <c r="U36" s="375">
        <f t="shared" si="5"/>
        <v>0</v>
      </c>
      <c r="V36" s="27">
        <f>IFERROR($Q36*$O36*Controls!$C$4,"-")</f>
        <v>10565418.964319998</v>
      </c>
      <c r="W36" s="27">
        <f>IFERROR($T36*(1-Controls!$C$6),0)</f>
        <v>0</v>
      </c>
      <c r="X36" s="77" t="str">
        <f t="shared" si="6"/>
        <v>-</v>
      </c>
      <c r="Y36" s="77" t="str">
        <f>IFERROR(R36/INDEX('Vendor Level Info'!$N$4:$N$300,MATCH('Model 18'!$D36,'Vendor Level Info'!$M$4:$M$300,0)),"-")</f>
        <v>-</v>
      </c>
    </row>
    <row r="37" spans="2:25" x14ac:dyDescent="0.35">
      <c r="B37" s="341">
        <f>IFERROR(INDEX(Controls!$L$4:$L$100,MATCH('Model 18'!$D37,Controls!$J$4:$J$100,0)),"-")</f>
        <v>9</v>
      </c>
      <c r="C37" s="365" t="str">
        <f>IFERROR(INDEX(Controls!$F$4:$F232,MATCH('Model 18'!$E37,Controls!$G$4:$G$200,0)),"-")</f>
        <v>No Ad &amp; Tf</v>
      </c>
      <c r="D37" s="16" t="str">
        <f>IFERROR(INDEX(Controls!$H$4:$H$200,MATCH('Model 18'!$E37,Controls!$G$4:$G$200,0)),"-")</f>
        <v>cw_comm</v>
      </c>
      <c r="E37" s="11" t="s">
        <v>111</v>
      </c>
      <c r="F37" s="12">
        <v>1</v>
      </c>
      <c r="G37" s="13">
        <f>IFERROR(INDEX('Raw Ridge Model 18'!$B$2:$BS$300,MATCH('Model 18'!$G$2,'Raw Ridge Model 18'!$A$2:$A$300,0),MATCH('Model 18'!$E37,'Raw Ridge Model 18'!$B$1:$BS$1,0)),"-")</f>
        <v>0.14635999999999999</v>
      </c>
      <c r="H37" s="13">
        <f>IFERROR(INDEX('Raw Ridge Model 18'!$B$2:$BS$300,MATCH('Model 18'!$H$2,'Raw Ridge Model 18'!$A$2:$A$300,0),MATCH('Model 18'!$E37,'Raw Ridge Model 18'!$B$1:$BS$1,0)),"-")</f>
        <v>5.2399999999999999E-3</v>
      </c>
      <c r="I37" s="13">
        <f t="shared" si="7"/>
        <v>27.931297709923662</v>
      </c>
      <c r="J37" s="23">
        <f t="shared" si="8"/>
        <v>1.145699209386257E-158</v>
      </c>
      <c r="K37" s="13">
        <f>IFERROR(INDEX('Raw Ridge Model 18'!$B$2:$BS$300,MATCH('Model 18'!$K$2,'Raw Ridge Model 18'!$A$2:$A$300,0),MATCH('Model 18'!$E37,'Raw Ridge Model 18'!$B$1:$BS$1,0)),"-")</f>
        <v>1.19506</v>
      </c>
      <c r="L37" s="25">
        <f>INDEX(Controls!$X$3:$X$200,MATCH('Model 18'!$E37,Controls!$W$3:$W$200,0))</f>
        <v>149006</v>
      </c>
      <c r="M37" s="25">
        <v>493920.30199999973</v>
      </c>
      <c r="N37" s="25">
        <f>INDEX(Controls!$AA$3:$AA$200,MATCH('Model 18'!$E37,Controls!$Z$3:$Z$200,0))</f>
        <v>135460</v>
      </c>
      <c r="O37" s="25">
        <v>253584.23500000039</v>
      </c>
      <c r="P37" s="14">
        <f t="shared" si="9"/>
        <v>4.415392133445855E-2</v>
      </c>
      <c r="Q37" s="420">
        <f t="shared" si="10"/>
        <v>7.8182800283306125E-2</v>
      </c>
      <c r="R37" s="62">
        <f t="shared" si="4"/>
        <v>19825.925599999999</v>
      </c>
      <c r="S37" s="27">
        <f>IFERROR($Q37*$O37*Controls!$C$5,"-")</f>
        <v>12331725.723199999</v>
      </c>
      <c r="T37" s="27">
        <f>IFERROR(INDEX('Vendor Level Info'!$I$4:$I$50,MATCH(SUBSTITUTE(SUBSTITUTE('Model 18'!$D37,"_pre",""),"_post",""),'Vendor Level Info'!$F$4:$F$50,0)),"-")</f>
        <v>607005</v>
      </c>
      <c r="U37" s="375">
        <f t="shared" si="5"/>
        <v>20.3156905185295</v>
      </c>
      <c r="V37" s="27">
        <f>IFERROR($Q37*$O37*Controls!$C$4,"-")</f>
        <v>10468088.716799999</v>
      </c>
      <c r="W37" s="27">
        <f>IFERROR($T37*(1-Controls!$C$6),0)</f>
        <v>467393.85000000003</v>
      </c>
      <c r="X37" s="77">
        <f t="shared" si="6"/>
        <v>22.396718991488651</v>
      </c>
      <c r="Y37" s="77">
        <f>IFERROR(R37/INDEX('Vendor Level Info'!$N$4:$N$300,MATCH('Model 18'!$D37,'Vendor Level Info'!$M$4:$M$300,0)),"-")</f>
        <v>0.13304472375634993</v>
      </c>
    </row>
    <row r="38" spans="2:25" x14ac:dyDescent="0.35">
      <c r="B38" s="341" t="str">
        <f>IFERROR(INDEX(Controls!$L$4:$L$100,MATCH('Model 18'!$D38,Controls!$J$4:$J$100,0)),"-")</f>
        <v>-</v>
      </c>
      <c r="C38" s="365" t="str">
        <f>IFERROR(INDEX(Controls!$F$4:$F233,MATCH('Model 18'!$E38,Controls!$G$4:$G$200,0)),"-")</f>
        <v>-</v>
      </c>
      <c r="D38" s="16" t="str">
        <f>IFERROR(INDEX(Controls!$H$4:$H$200,MATCH('Model 18'!$E38,Controls!$G$4:$G$200,0)),"-")</f>
        <v>-</v>
      </c>
      <c r="E38" s="11"/>
      <c r="F38" s="12"/>
      <c r="G38" s="13"/>
      <c r="H38" s="13"/>
      <c r="I38" s="13"/>
      <c r="J38" s="23"/>
      <c r="K38" s="13"/>
      <c r="L38" s="25"/>
      <c r="M38" s="25"/>
      <c r="N38" s="25"/>
      <c r="O38" s="25"/>
      <c r="P38" s="14"/>
      <c r="Q38" s="420"/>
      <c r="R38" s="62">
        <f t="shared" si="4"/>
        <v>0</v>
      </c>
      <c r="S38" s="27">
        <f>IFERROR($Q38*$O38*Controls!$C$5,"-")</f>
        <v>0</v>
      </c>
      <c r="T38" s="27" t="str">
        <f>IFERROR(INDEX('Vendor Level Info'!$I$4:$I$50,MATCH(SUBSTITUTE(SUBSTITUTE('Model 18'!$D38,"_pre",""),"_post",""),'Vendor Level Info'!$F$4:$F$50,0)),"-")</f>
        <v>-</v>
      </c>
      <c r="U38" s="375">
        <f t="shared" si="5"/>
        <v>0</v>
      </c>
      <c r="V38" s="27">
        <f>IFERROR($Q38*$O38*Controls!$C$4,"-")</f>
        <v>0</v>
      </c>
      <c r="W38" s="27">
        <f>IFERROR($T38*(1-Controls!$C$6),0)</f>
        <v>0</v>
      </c>
      <c r="X38" s="77" t="str">
        <f t="shared" si="6"/>
        <v>-</v>
      </c>
      <c r="Y38" s="77" t="str">
        <f>IFERROR(R38/INDEX('Vendor Level Info'!$N$4:$N$300,MATCH('Model 18'!$D38,'Vendor Level Info'!$M$4:$M$300,0)),"-")</f>
        <v>-</v>
      </c>
    </row>
    <row r="39" spans="2:25" x14ac:dyDescent="0.35">
      <c r="B39" s="341" t="str">
        <f>IFERROR(INDEX(Controls!$L$4:$L$100,MATCH('Model 18'!$D39,Controls!$J$4:$J$100,0)),"-")</f>
        <v>-</v>
      </c>
      <c r="C39" s="365" t="str">
        <f>IFERROR(INDEX(Controls!$F$4:$F234,MATCH('Model 18'!$E39,Controls!$G$4:$G$200,0)),"-")</f>
        <v>-</v>
      </c>
      <c r="D39" s="16" t="str">
        <f>IFERROR(INDEX(Controls!$H$4:$H$200,MATCH('Model 18'!$E39,Controls!$G$4:$G$200,0)),"-")</f>
        <v>-</v>
      </c>
      <c r="E39" s="11"/>
      <c r="F39" s="12"/>
      <c r="G39" s="13"/>
      <c r="H39" s="13"/>
      <c r="I39" s="13"/>
      <c r="J39" s="23"/>
      <c r="K39" s="13"/>
      <c r="L39" s="25"/>
      <c r="M39" s="25"/>
      <c r="N39" s="25"/>
      <c r="O39" s="25"/>
      <c r="P39" s="14"/>
      <c r="Q39" s="5"/>
      <c r="R39" s="62">
        <f t="shared" si="4"/>
        <v>0</v>
      </c>
      <c r="S39" s="27">
        <f>IFERROR($Q39*$O39*Controls!$C$5,"-")</f>
        <v>0</v>
      </c>
      <c r="T39" s="27" t="str">
        <f>IFERROR(INDEX('Vendor Level Info'!$I$4:$I$50,MATCH(SUBSTITUTE(SUBSTITUTE('Model 18'!$D39,"_pre",""),"_post",""),'Vendor Level Info'!$F$4:$F$50,0)),"-")</f>
        <v>-</v>
      </c>
      <c r="U39" s="375">
        <f t="shared" si="5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6"/>
        <v>-</v>
      </c>
      <c r="Y39" s="77" t="str">
        <f>IFERROR(R39/INDEX('Vendor Level Info'!$N$4:$N$300,MATCH('Model 18'!$D39,'Vendor Level Info'!$M$4:$M$300,0)),"-")</f>
        <v>-</v>
      </c>
    </row>
    <row r="40" spans="2:25" x14ac:dyDescent="0.35">
      <c r="B40" s="341" t="str">
        <f>IFERROR(INDEX(Controls!$L$4:$L$100,MATCH('Model 18'!$D40,Controls!$J$4:$J$100,0)),"-")</f>
        <v>-</v>
      </c>
      <c r="C40" s="365" t="str">
        <f>IFERROR(INDEX(Controls!$F$4:$F235,MATCH('Model 18'!$E40,Controls!$G$4:$G$200,0)),"-")</f>
        <v>-</v>
      </c>
      <c r="D40" s="16" t="str">
        <f>IFERROR(INDEX(Controls!$H$4:$H$200,MATCH('Model 18'!$E40,Controls!$G$4:$G$200,0)),"-")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5"/>
      <c r="R40" s="62">
        <f t="shared" si="4"/>
        <v>0</v>
      </c>
      <c r="S40" s="27">
        <f>IFERROR($Q40*$O40*Controls!$C$5,"-")</f>
        <v>0</v>
      </c>
      <c r="T40" s="27" t="str">
        <f>IFERROR(INDEX('Vendor Level Info'!$I$4:$I$50,MATCH(SUBSTITUTE(SUBSTITUTE('Model 18'!$D40,"_pre",""),"_post",""),'Vendor Level Info'!$F$4:$F$50,0)),"-")</f>
        <v>-</v>
      </c>
      <c r="U40" s="375">
        <f t="shared" si="5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6"/>
        <v>-</v>
      </c>
      <c r="Y40" s="77" t="str">
        <f>IFERROR(R40/INDEX('Vendor Level Info'!$N$4:$N$300,MATCH('Model 18'!$D40,'Vendor Level Info'!$M$4:$M$300,0)),"-")</f>
        <v>-</v>
      </c>
    </row>
    <row r="41" spans="2:25" x14ac:dyDescent="0.35">
      <c r="B41" s="341" t="str">
        <f>IFERROR(INDEX(Controls!$L$4:$L$100,MATCH('Model 18'!$D41,Controls!$J$4:$J$100,0)),"-")</f>
        <v>-</v>
      </c>
      <c r="C41" s="365" t="str">
        <f>IFERROR(INDEX(Controls!$F$4:$F236,MATCH('Model 18'!$E41,Controls!$G$4:$G$200,0)),"-")</f>
        <v>-</v>
      </c>
      <c r="D41" s="16" t="str">
        <f>IFERROR(INDEX(Controls!$H$4:$H$200,MATCH('Model 18'!$E41,Controls!$G$4:$G$200,0)),"-")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5"/>
      <c r="R41" s="62">
        <f t="shared" si="4"/>
        <v>0</v>
      </c>
      <c r="S41" s="27">
        <f>IFERROR($Q41*$O41*Controls!$C$5,"-")</f>
        <v>0</v>
      </c>
      <c r="T41" s="27" t="str">
        <f>IFERROR(INDEX('Vendor Level Info'!$I$4:$I$50,MATCH(SUBSTITUTE(SUBSTITUTE('Model 18'!$D41,"_pre",""),"_post",""),'Vendor Level Info'!$F$4:$F$50,0)),"-")</f>
        <v>-</v>
      </c>
      <c r="U41" s="375">
        <f t="shared" si="5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6"/>
        <v>-</v>
      </c>
      <c r="Y41" s="77" t="str">
        <f>IFERROR(R41/INDEX('Vendor Level Info'!$N$4:$N$300,MATCH('Model 18'!$D41,'Vendor Level Info'!$M$4:$M$300,0)),"-")</f>
        <v>-</v>
      </c>
    </row>
    <row r="42" spans="2:25" x14ac:dyDescent="0.35">
      <c r="B42" s="341" t="str">
        <f>IFERROR(INDEX(Controls!$L$4:$L$100,MATCH('Model 18'!$D42,Controls!$J$4:$J$100,0)),"-")</f>
        <v>-</v>
      </c>
      <c r="C42" s="365" t="str">
        <f>IFERROR(INDEX(Controls!$F$4:$F237,MATCH('Model 18'!$E42,Controls!$G$4:$G$200,0)),"-")</f>
        <v>-</v>
      </c>
      <c r="D42" s="16" t="str">
        <f>IFERROR(INDEX(Controls!$H$4:$H$200,MATCH('Model 18'!$E42,Controls!$G$4:$G$200,0)),"-")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5"/>
      <c r="R42" s="62">
        <f t="shared" si="4"/>
        <v>0</v>
      </c>
      <c r="S42" s="27">
        <f>IFERROR($Q42*$O42*Controls!$C$5,"-")</f>
        <v>0</v>
      </c>
      <c r="T42" s="27" t="str">
        <f>IFERROR(INDEX('Vendor Level Info'!$I$4:$I$50,MATCH(SUBSTITUTE(SUBSTITUTE('Model 18'!$D42,"_pre",""),"_post",""),'Vendor Level Info'!$F$4:$F$50,0)),"-")</f>
        <v>-</v>
      </c>
      <c r="U42" s="375">
        <f t="shared" si="5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6"/>
        <v>-</v>
      </c>
      <c r="Y42" s="77" t="str">
        <f>IFERROR(R42/INDEX('Vendor Level Info'!$N$4:$N$300,MATCH('Model 18'!$D42,'Vendor Level Info'!$M$4:$M$300,0)),"-")</f>
        <v>-</v>
      </c>
    </row>
    <row r="43" spans="2:25" x14ac:dyDescent="0.35">
      <c r="B43" s="341" t="str">
        <f>IFERROR(INDEX(Controls!$L$4:$L$100,MATCH('Model 18'!$D43,Controls!$J$4:$J$100,0)),"-")</f>
        <v>-</v>
      </c>
      <c r="C43" s="365" t="str">
        <f>IFERROR(INDEX(Controls!$F$4:$F238,MATCH('Model 18'!$E43,Controls!$G$4:$G$200,0)),"-")</f>
        <v>-</v>
      </c>
      <c r="D43" s="16" t="str">
        <f>IFERROR(INDEX(Controls!$H$4:$H$200,MATCH('Model 18'!$E43,Controls!$G$4:$G$200,0)),"-")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62">
        <f t="shared" si="4"/>
        <v>0</v>
      </c>
      <c r="S43" s="27">
        <f>IFERROR($Q43*$O43*Controls!$C$5,"-")</f>
        <v>0</v>
      </c>
      <c r="T43" s="27" t="str">
        <f>IFERROR(INDEX('Vendor Level Info'!$I$4:$I$50,MATCH(SUBSTITUTE(SUBSTITUTE('Model 18'!$D43,"_pre",""),"_post",""),'Vendor Level Info'!$F$4:$F$50,0)),"-")</f>
        <v>-</v>
      </c>
      <c r="U43" s="375">
        <f t="shared" si="5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6"/>
        <v>-</v>
      </c>
      <c r="Y43" s="77" t="str">
        <f>IFERROR(R43/INDEX('Vendor Level Info'!$N$4:$N$300,MATCH('Model 18'!$D43,'Vendor Level Info'!$M$4:$M$300,0)),"-")</f>
        <v>-</v>
      </c>
    </row>
    <row r="44" spans="2:25" x14ac:dyDescent="0.35">
      <c r="B44" s="341" t="str">
        <f>IFERROR(INDEX(Controls!$L$4:$L$100,MATCH('Model 18'!$D44,Controls!$J$4:$J$100,0)),"-")</f>
        <v>-</v>
      </c>
      <c r="C44" s="365" t="str">
        <f>IFERROR(INDEX(Controls!$F$4:$F239,MATCH('Model 18'!$E44,Controls!$G$4:$G$200,0)),"-")</f>
        <v>-</v>
      </c>
      <c r="D44" s="16" t="str">
        <f>IFERROR(INDEX(Controls!$H$4:$H$200,MATCH('Model 18'!$E44,Controls!$G$4:$G$200,0)),"-")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62">
        <f t="shared" si="4"/>
        <v>0</v>
      </c>
      <c r="S44" s="27">
        <f>IFERROR($Q44*$O44*Controls!$C$5,"-")</f>
        <v>0</v>
      </c>
      <c r="T44" s="27" t="str">
        <f>IFERROR(INDEX('Vendor Level Info'!$I$4:$I$50,MATCH(SUBSTITUTE(SUBSTITUTE('Model 18'!$D44,"_pre",""),"_post",""),'Vendor Level Info'!$F$4:$F$50,0)),"-")</f>
        <v>-</v>
      </c>
      <c r="U44" s="375">
        <f t="shared" si="5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6"/>
        <v>-</v>
      </c>
      <c r="Y44" s="77" t="str">
        <f>IFERROR(R44/INDEX('Vendor Level Info'!$N$4:$N$300,MATCH('Model 18'!$D44,'Vendor Level Info'!$M$4:$M$300,0)),"-")</f>
        <v>-</v>
      </c>
    </row>
    <row r="45" spans="2:25" x14ac:dyDescent="0.35">
      <c r="B45" s="341" t="str">
        <f>IFERROR(INDEX(Controls!$L$4:$L$100,MATCH('Model 18'!$D45,Controls!$J$4:$J$100,0)),"-")</f>
        <v>-</v>
      </c>
      <c r="C45" s="365" t="str">
        <f>IFERROR(INDEX(Controls!$F$4:$F240,MATCH('Model 18'!$E45,Controls!$G$4:$G$200,0)),"-")</f>
        <v>-</v>
      </c>
      <c r="D45" s="16" t="str">
        <f>IFERROR(INDEX(Controls!$H$4:$H$200,MATCH('Model 18'!$E45,Controls!$G$4:$G$200,0)),"-")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62">
        <f t="shared" si="4"/>
        <v>0</v>
      </c>
      <c r="S45" s="27">
        <f>IFERROR($Q45*$O45*Controls!$C$5,"-")</f>
        <v>0</v>
      </c>
      <c r="T45" s="27" t="str">
        <f>IFERROR(INDEX('Vendor Level Info'!$I$4:$I$50,MATCH(SUBSTITUTE(SUBSTITUTE('Model 18'!$D45,"_pre",""),"_post",""),'Vendor Level Info'!$F$4:$F$50,0)),"-")</f>
        <v>-</v>
      </c>
      <c r="U45" s="375">
        <f t="shared" si="5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6"/>
        <v>-</v>
      </c>
      <c r="Y45" s="77" t="str">
        <f>IFERROR(R45/INDEX('Vendor Level Info'!$N$4:$N$300,MATCH('Model 18'!$D45,'Vendor Level Info'!$M$4:$M$300,0)),"-")</f>
        <v>-</v>
      </c>
    </row>
    <row r="46" spans="2:25" x14ac:dyDescent="0.35">
      <c r="B46" s="341" t="str">
        <f>IFERROR(INDEX(Controls!$L$4:$L$100,MATCH('Model 18'!$D46,Controls!$J$4:$J$100,0)),"-")</f>
        <v>-</v>
      </c>
      <c r="C46" s="365" t="str">
        <f>IFERROR(INDEX(Controls!$F$4:$F241,MATCH('Model 18'!$E46,Controls!$G$4:$G$200,0)),"-")</f>
        <v>-</v>
      </c>
      <c r="D46" s="16" t="str">
        <f>IFERROR(INDEX(Controls!$H$4:$H$200,MATCH('Model 18'!$E46,Controls!$G$4:$G$200,0)),"-")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62">
        <f t="shared" si="4"/>
        <v>0</v>
      </c>
      <c r="S46" s="27">
        <f>IFERROR($Q46*$O46*Controls!$C$5,"-")</f>
        <v>0</v>
      </c>
      <c r="T46" s="27" t="str">
        <f>IFERROR(INDEX('Vendor Level Info'!$I$4:$I$50,MATCH(SUBSTITUTE(SUBSTITUTE('Model 18'!$D46,"_pre",""),"_post",""),'Vendor Level Info'!$F$4:$F$50,0)),"-")</f>
        <v>-</v>
      </c>
      <c r="U46" s="375">
        <f t="shared" si="5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6"/>
        <v>-</v>
      </c>
      <c r="Y46" s="77" t="str">
        <f>IFERROR(R46/INDEX('Vendor Level Info'!$N$4:$N$300,MATCH('Model 18'!$D46,'Vendor Level Info'!$M$4:$M$300,0)),"-")</f>
        <v>-</v>
      </c>
    </row>
    <row r="47" spans="2:25" x14ac:dyDescent="0.35">
      <c r="B47" s="341" t="str">
        <f>IFERROR(INDEX(Controls!$L$4:$L$100,MATCH('Model 18'!$D47,Controls!$J$4:$J$100,0)),"-")</f>
        <v>-</v>
      </c>
      <c r="C47" s="365" t="str">
        <f>IFERROR(INDEX(Controls!$F$4:$F242,MATCH('Model 18'!$E47,Controls!$G$4:$G$200,0)),"-")</f>
        <v>-</v>
      </c>
      <c r="D47" s="16" t="str">
        <f>IFERROR(INDEX(Controls!$H$4:$H$200,MATCH('Model 18'!$E47,Controls!$G$4:$G$200,0)),"-")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62">
        <f t="shared" si="4"/>
        <v>0</v>
      </c>
      <c r="S47" s="27">
        <f>IFERROR($Q47*$O47*Controls!$C$5,"-")</f>
        <v>0</v>
      </c>
      <c r="T47" s="27" t="str">
        <f>IFERROR(INDEX('Vendor Level Info'!$I$4:$I$50,MATCH(SUBSTITUTE(SUBSTITUTE('Model 18'!$D47,"_pre",""),"_post",""),'Vendor Level Info'!$F$4:$F$50,0)),"-")</f>
        <v>-</v>
      </c>
      <c r="U47" s="375">
        <f t="shared" si="5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6"/>
        <v>-</v>
      </c>
      <c r="Y47" s="77" t="str">
        <f>IFERROR(R47/INDEX('Vendor Level Info'!$N$4:$N$300,MATCH('Model 18'!$D47,'Vendor Level Info'!$M$4:$M$300,0)),"-")</f>
        <v>-</v>
      </c>
    </row>
    <row r="48" spans="2:25" x14ac:dyDescent="0.35">
      <c r="B48" s="341" t="str">
        <f>IFERROR(INDEX(Controls!$L$4:$L$100,MATCH('Model 18'!$D48,Controls!$J$4:$J$100,0)),"-")</f>
        <v>-</v>
      </c>
      <c r="C48" s="365" t="str">
        <f>IFERROR(INDEX(Controls!$F$4:$F243,MATCH('Model 18'!$E48,Controls!$G$4:$G$200,0)),"-")</f>
        <v>-</v>
      </c>
      <c r="D48" s="342" t="str">
        <f>IFERROR(INDEX(Controls!$H$4:$H$200,MATCH('Model 18'!$E48,Controls!$G$4:$G$200,0)),"-")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62">
        <f t="shared" si="4"/>
        <v>0</v>
      </c>
      <c r="S48" s="27">
        <f>IFERROR($Q48*$O48*Controls!$C$5,"-")</f>
        <v>0</v>
      </c>
      <c r="T48" s="27" t="str">
        <f>IFERROR(INDEX('Vendor Level Info'!$I$4:$I$50,MATCH(SUBSTITUTE(SUBSTITUTE('Model 18'!$D48,"_pre",""),"_post",""),'Vendor Level Info'!$F$4:$F$50,0)),"-")</f>
        <v>-</v>
      </c>
      <c r="U48" s="375">
        <f t="shared" si="5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6"/>
        <v>-</v>
      </c>
      <c r="Y48" s="77" t="str">
        <f>IFERROR(R48/INDEX('Vendor Level Info'!$N$4:$N$300,MATCH('Model 18'!$D48,'Vendor Level Info'!$M$4:$M$300,0)),"-")</f>
        <v>-</v>
      </c>
    </row>
    <row r="49" spans="2:25" x14ac:dyDescent="0.35">
      <c r="B49" s="341" t="str">
        <f>IFERROR(INDEX(Controls!$L$4:$L$100,MATCH('Model 18'!$D49,Controls!$J$4:$J$100,0)),"-")</f>
        <v>-</v>
      </c>
      <c r="C49" s="365" t="str">
        <f>IFERROR(INDEX(Controls!$F$4:$F244,MATCH('Model 18'!$E49,Controls!$G$4:$G$200,0)),"-")</f>
        <v>-</v>
      </c>
      <c r="D49" s="342" t="str">
        <f>IFERROR(INDEX(Controls!$H$4:$H$200,MATCH('Model 18'!$E49,Controls!$G$4:$G$200,0)),"-")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62">
        <f t="shared" si="4"/>
        <v>0</v>
      </c>
      <c r="S49" s="27">
        <f>IFERROR($Q49*$O49*Controls!$C$5,"-")</f>
        <v>0</v>
      </c>
      <c r="T49" s="27" t="str">
        <f>IFERROR(INDEX('Vendor Level Info'!$I$4:$I$50,MATCH(SUBSTITUTE(SUBSTITUTE('Model 18'!$D49,"_pre",""),"_post",""),'Vendor Level Info'!$F$4:$F$50,0)),"-")</f>
        <v>-</v>
      </c>
      <c r="U49" s="375">
        <f t="shared" si="5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6"/>
        <v>-</v>
      </c>
      <c r="Y49" s="77" t="str">
        <f>IFERROR(R49/INDEX('Vendor Level Info'!$N$4:$N$300,MATCH('Model 18'!$D49,'Vendor Level Info'!$M$4:$M$300,0)),"-")</f>
        <v>-</v>
      </c>
    </row>
    <row r="50" spans="2:25" x14ac:dyDescent="0.35">
      <c r="B50" s="341" t="str">
        <f>IFERROR(INDEX(Controls!$L$4:$L$100,MATCH('Model 18'!$D50,Controls!$J$4:$J$100,0)),"-")</f>
        <v>-</v>
      </c>
      <c r="C50" s="365" t="str">
        <f>IFERROR(INDEX(Controls!$F$4:$F245,MATCH('Model 18'!$E50,Controls!$G$4:$G$200,0)),"-")</f>
        <v>-</v>
      </c>
      <c r="D50" s="342" t="str">
        <f>IFERROR(INDEX(Controls!$H$4:$H$200,MATCH('Model 18'!$E50,Controls!$G$4:$G$200,0)),"-")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62">
        <f t="shared" si="4"/>
        <v>0</v>
      </c>
      <c r="S50" s="27">
        <f>IFERROR($Q50*$O50*Controls!$C$5,"-")</f>
        <v>0</v>
      </c>
      <c r="T50" s="27" t="str">
        <f>IFERROR(INDEX('Vendor Level Info'!$I$4:$I$50,MATCH(SUBSTITUTE(SUBSTITUTE('Model 18'!$D50,"_pre",""),"_post",""),'Vendor Level Info'!$F$4:$F$50,0)),"-")</f>
        <v>-</v>
      </c>
      <c r="U50" s="375">
        <f t="shared" si="5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6"/>
        <v>-</v>
      </c>
      <c r="Y50" s="77" t="str">
        <f>IFERROR(R50/INDEX('Vendor Level Info'!$N$4:$N$300,MATCH('Model 18'!$D50,'Vendor Level Info'!$M$4:$M$300,0)),"-")</f>
        <v>-</v>
      </c>
    </row>
    <row r="51" spans="2:25" x14ac:dyDescent="0.35">
      <c r="B51" s="341" t="str">
        <f>IFERROR(INDEX(Controls!$L$4:$L$100,MATCH('Model 18'!$D51,Controls!$J$4:$J$100,0)),"-")</f>
        <v>-</v>
      </c>
      <c r="C51" s="365" t="str">
        <f>IFERROR(INDEX(Controls!$F$4:$F246,MATCH('Model 18'!$E51,Controls!$G$4:$G$200,0)),"-")</f>
        <v>-</v>
      </c>
      <c r="D51" s="342" t="str">
        <f>IFERROR(INDEX(Controls!$H$4:$H$200,MATCH('Model 18'!$E51,Controls!$G$4:$G$200,0)),"-")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62">
        <f t="shared" si="4"/>
        <v>0</v>
      </c>
      <c r="S51" s="27">
        <f>IFERROR($Q51*$O51*Controls!$C$5,"-")</f>
        <v>0</v>
      </c>
      <c r="T51" s="27" t="str">
        <f>IFERROR(INDEX('Vendor Level Info'!$I$4:$I$50,MATCH(SUBSTITUTE(SUBSTITUTE('Model 18'!$D51,"_pre",""),"_post",""),'Vendor Level Info'!$F$4:$F$50,0)),"-")</f>
        <v>-</v>
      </c>
      <c r="U51" s="375">
        <f t="shared" si="5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6"/>
        <v>-</v>
      </c>
      <c r="Y51" s="77" t="str">
        <f>IFERROR(R51/INDEX('Vendor Level Info'!$N$4:$N$300,MATCH('Model 18'!$D51,'Vendor Level Info'!$M$4:$M$300,0)),"-")</f>
        <v>-</v>
      </c>
    </row>
    <row r="52" spans="2:25" x14ac:dyDescent="0.35">
      <c r="B52" s="341" t="str">
        <f>IFERROR(INDEX(Controls!$L$4:$L$100,MATCH('Model 18'!$D52,Controls!$J$4:$J$100,0)),"-")</f>
        <v>-</v>
      </c>
      <c r="C52" s="365" t="str">
        <f>IFERROR(INDEX(Controls!$F$4:$F247,MATCH('Model 18'!$E52,Controls!$G$4:$G$200,0)),"-")</f>
        <v>-</v>
      </c>
      <c r="D52" s="342" t="str">
        <f>IFERROR(INDEX(Controls!$H$4:$H$200,MATCH('Model 18'!$E52,Controls!$G$4:$G$200,0)),"-")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62">
        <f t="shared" si="4"/>
        <v>0</v>
      </c>
      <c r="S52" s="27">
        <f>IFERROR($Q52*$O52*Controls!$C$5,"-")</f>
        <v>0</v>
      </c>
      <c r="T52" s="27" t="str">
        <f>IFERROR(INDEX('Vendor Level Info'!$I$4:$I$50,MATCH(SUBSTITUTE(SUBSTITUTE('Model 18'!$D52,"_pre",""),"_post",""),'Vendor Level Info'!$F$4:$F$50,0)),"-")</f>
        <v>-</v>
      </c>
      <c r="U52" s="375">
        <f t="shared" si="5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6"/>
        <v>-</v>
      </c>
      <c r="Y52" s="77" t="str">
        <f>IFERROR(R52/INDEX('Vendor Level Info'!$N$4:$N$300,MATCH('Model 18'!$D52,'Vendor Level Info'!$M$4:$M$300,0)),"-")</f>
        <v>-</v>
      </c>
    </row>
    <row r="53" spans="2:25" x14ac:dyDescent="0.35">
      <c r="B53" s="341" t="str">
        <f>IFERROR(INDEX(Controls!$L$4:$L$100,MATCH('Model 18'!$D53,Controls!$J$4:$J$100,0)),"-")</f>
        <v>-</v>
      </c>
      <c r="C53" s="365" t="str">
        <f>IFERROR(INDEX(Controls!$F$4:$F248,MATCH('Model 18'!$E53,Controls!$G$4:$G$200,0)),"-")</f>
        <v>-</v>
      </c>
      <c r="D53" s="342" t="str">
        <f>IFERROR(INDEX(Controls!$H$4:$H$200,MATCH('Model 18'!$E53,Controls!$G$4:$G$200,0)),"-")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62">
        <f t="shared" si="4"/>
        <v>0</v>
      </c>
      <c r="S53" s="27">
        <f>IFERROR($Q53*$O53*Controls!$C$5,"-")</f>
        <v>0</v>
      </c>
      <c r="T53" s="27" t="str">
        <f>IFERROR(INDEX('Vendor Level Info'!$I$4:$I$50,MATCH(SUBSTITUTE(SUBSTITUTE('Model 18'!$D53,"_pre",""),"_post",""),'Vendor Level Info'!$F$4:$F$50,0)),"-")</f>
        <v>-</v>
      </c>
      <c r="U53" s="375">
        <f t="shared" si="5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6"/>
        <v>-</v>
      </c>
      <c r="Y53" s="77" t="str">
        <f>IFERROR(R53/INDEX('Vendor Level Info'!$N$4:$N$300,MATCH('Model 18'!$D53,'Vendor Level Info'!$M$4:$M$300,0)),"-")</f>
        <v>-</v>
      </c>
    </row>
    <row r="54" spans="2:25" x14ac:dyDescent="0.35">
      <c r="B54" s="341" t="str">
        <f>IFERROR(INDEX(Controls!$L$4:$L$100,MATCH('Model 18'!$D54,Controls!$J$4:$J$100,0)),"-")</f>
        <v>-</v>
      </c>
      <c r="C54" s="365" t="str">
        <f>IFERROR(INDEX(Controls!$F$4:$F249,MATCH('Model 18'!$E54,Controls!$G$4:$G$200,0)),"-")</f>
        <v>-</v>
      </c>
      <c r="D54" s="342" t="str">
        <f>IFERROR(INDEX(Controls!$H$4:$H$200,MATCH('Model 18'!$E54,Controls!$G$4:$G$200,0)),"-")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62">
        <f t="shared" si="4"/>
        <v>0</v>
      </c>
      <c r="S54" s="27">
        <f>IFERROR($Q54*$O54*Controls!$C$5,"-")</f>
        <v>0</v>
      </c>
      <c r="T54" s="27" t="str">
        <f>IFERROR(INDEX('Vendor Level Info'!$I$4:$I$50,MATCH(SUBSTITUTE(SUBSTITUTE('Model 18'!$D54,"_pre",""),"_post",""),'Vendor Level Info'!$F$4:$F$50,0)),"-")</f>
        <v>-</v>
      </c>
      <c r="U54" s="375">
        <f t="shared" si="5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6"/>
        <v>-</v>
      </c>
      <c r="Y54" s="77" t="str">
        <f>IFERROR(R54/INDEX('Vendor Level Info'!$N$4:$N$300,MATCH('Model 18'!$D54,'Vendor Level Info'!$M$4:$M$300,0)),"-")</f>
        <v>-</v>
      </c>
    </row>
    <row r="55" spans="2:25" x14ac:dyDescent="0.35">
      <c r="B55" s="341" t="str">
        <f>IFERROR(INDEX(Controls!$L$4:$L$100,MATCH('Model 18'!$D55,Controls!$J$4:$J$100,0)),"-")</f>
        <v>-</v>
      </c>
      <c r="C55" s="365" t="str">
        <f>IFERROR(INDEX(Controls!$F$4:$F250,MATCH('Model 18'!$E55,Controls!$G$4:$G$200,0)),"-")</f>
        <v>-</v>
      </c>
      <c r="D55" s="342" t="str">
        <f>IFERROR(INDEX(Controls!$H$4:$H$200,MATCH('Model 18'!$E55,Controls!$G$4:$G$200,0)),"-")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62">
        <f t="shared" si="4"/>
        <v>0</v>
      </c>
      <c r="S55" s="27">
        <f>IFERROR($Q55*$O55*Controls!$C$5,"-")</f>
        <v>0</v>
      </c>
      <c r="T55" s="27" t="str">
        <f>IFERROR(INDEX('Vendor Level Info'!$I$4:$I$50,MATCH(SUBSTITUTE(SUBSTITUTE('Model 18'!$D55,"_pre",""),"_post",""),'Vendor Level Info'!$F$4:$F$50,0)),"-")</f>
        <v>-</v>
      </c>
      <c r="U55" s="375">
        <f t="shared" si="5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6"/>
        <v>-</v>
      </c>
      <c r="Y55" s="77" t="str">
        <f>IFERROR(R55/INDEX('Vendor Level Info'!$N$4:$N$300,MATCH('Model 18'!$D55,'Vendor Level Info'!$M$4:$M$300,0)),"-")</f>
        <v>-</v>
      </c>
    </row>
    <row r="56" spans="2:25" x14ac:dyDescent="0.35">
      <c r="B56" s="341" t="str">
        <f>IFERROR(INDEX(Controls!$L$4:$L$100,MATCH('Model 18'!$D56,Controls!$J$4:$J$100,0)),"-")</f>
        <v>-</v>
      </c>
      <c r="C56" s="365" t="str">
        <f>IFERROR(INDEX(Controls!$F$4:$F251,MATCH('Model 18'!$E56,Controls!$G$4:$G$200,0)),"-")</f>
        <v>-</v>
      </c>
      <c r="D56" s="342" t="str">
        <f>IFERROR(INDEX(Controls!$H$4:$H$200,MATCH('Model 18'!$E56,Controls!$G$4:$G$200,0)),"-")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62">
        <f t="shared" si="4"/>
        <v>0</v>
      </c>
      <c r="S56" s="27">
        <f>IFERROR($Q56*$O56*Controls!$C$5,"-")</f>
        <v>0</v>
      </c>
      <c r="T56" s="27" t="str">
        <f>IFERROR(INDEX('Vendor Level Info'!$I$4:$I$50,MATCH(SUBSTITUTE(SUBSTITUTE('Model 18'!$D56,"_pre",""),"_post",""),'Vendor Level Info'!$F$4:$F$50,0)),"-")</f>
        <v>-</v>
      </c>
      <c r="U56" s="375">
        <f t="shared" si="5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6"/>
        <v>-</v>
      </c>
      <c r="Y56" s="77" t="str">
        <f>IFERROR(R56/INDEX('Vendor Level Info'!$N$4:$N$300,MATCH('Model 18'!$D56,'Vendor Level Info'!$M$4:$M$300,0)),"-")</f>
        <v>-</v>
      </c>
    </row>
    <row r="57" spans="2:25" x14ac:dyDescent="0.35">
      <c r="B57" s="341" t="str">
        <f>IFERROR(INDEX(Controls!$L$4:$L$100,MATCH('Model 18'!$D57,Controls!$J$4:$J$100,0)),"-")</f>
        <v>-</v>
      </c>
      <c r="C57" s="365" t="str">
        <f>IFERROR(INDEX(Controls!$F$4:$F252,MATCH('Model 18'!$E57,Controls!$G$4:$G$200,0)),"-")</f>
        <v>-</v>
      </c>
      <c r="D57" s="342" t="str">
        <f>IFERROR(INDEX(Controls!$H$4:$H$200,MATCH('Model 18'!$E57,Controls!$G$4:$G$200,0)),"-")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62">
        <f t="shared" si="4"/>
        <v>0</v>
      </c>
      <c r="S57" s="27">
        <f>IFERROR($Q57*$O57*Controls!$C$5,"-")</f>
        <v>0</v>
      </c>
      <c r="T57" s="27" t="str">
        <f>IFERROR(INDEX('Vendor Level Info'!$I$4:$I$50,MATCH(SUBSTITUTE(SUBSTITUTE('Model 18'!$D57,"_pre",""),"_post",""),'Vendor Level Info'!$F$4:$F$50,0)),"-")</f>
        <v>-</v>
      </c>
      <c r="U57" s="375">
        <f t="shared" si="5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6"/>
        <v>-</v>
      </c>
      <c r="Y57" s="77" t="str">
        <f>IFERROR(R57/INDEX('Vendor Level Info'!$N$4:$N$300,MATCH('Model 18'!$D57,'Vendor Level Info'!$M$4:$M$300,0)),"-")</f>
        <v>-</v>
      </c>
    </row>
    <row r="58" spans="2:25" x14ac:dyDescent="0.35">
      <c r="B58" s="341" t="str">
        <f>IFERROR(INDEX(Controls!$L$4:$L$100,MATCH('Model 18'!$D58,Controls!$J$4:$J$100,0)),"-")</f>
        <v>-</v>
      </c>
      <c r="C58" s="365" t="str">
        <f>IFERROR(INDEX(Controls!$F$4:$F253,MATCH('Model 18'!$E58,Controls!$G$4:$G$200,0)),"-")</f>
        <v>-</v>
      </c>
      <c r="D58" s="342" t="str">
        <f>IFERROR(INDEX(Controls!$H$4:$H$200,MATCH('Model 18'!$E58,Controls!$G$4:$G$200,0)),"-")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62">
        <f t="shared" si="4"/>
        <v>0</v>
      </c>
      <c r="S58" s="27">
        <f>IFERROR($Q58*$O58*Controls!$C$5,"-")</f>
        <v>0</v>
      </c>
      <c r="T58" s="27" t="str">
        <f>IFERROR(INDEX('Vendor Level Info'!$I$4:$I$50,MATCH(SUBSTITUTE(SUBSTITUTE('Model 18'!$D58,"_pre",""),"_post",""),'Vendor Level Info'!$F$4:$F$50,0)),"-")</f>
        <v>-</v>
      </c>
      <c r="U58" s="375">
        <f t="shared" si="5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6"/>
        <v>-</v>
      </c>
      <c r="Y58" s="77" t="str">
        <f>IFERROR(R58/INDEX('Vendor Level Info'!$N$4:$N$300,MATCH('Model 18'!$D58,'Vendor Level Info'!$M$4:$M$300,0)),"-")</f>
        <v>-</v>
      </c>
    </row>
    <row r="59" spans="2:25" x14ac:dyDescent="0.35">
      <c r="B59" s="341" t="str">
        <f>IFERROR(INDEX(Controls!$L$4:$L$100,MATCH('Model 18'!$D59,Controls!$J$4:$J$100,0)),"-")</f>
        <v>-</v>
      </c>
      <c r="C59" s="365" t="str">
        <f>IFERROR(INDEX(Controls!$F$4:$F254,MATCH('Model 18'!$E59,Controls!$G$4:$G$200,0)),"-")</f>
        <v>-</v>
      </c>
      <c r="D59" s="342" t="str">
        <f>IFERROR(INDEX(Controls!$H$4:$H$200,MATCH('Model 18'!$E59,Controls!$G$4:$G$200,0)),"-")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62">
        <f t="shared" si="4"/>
        <v>0</v>
      </c>
      <c r="S59" s="27">
        <f>IFERROR($Q59*$O59*Controls!$C$5,"-")</f>
        <v>0</v>
      </c>
      <c r="T59" s="27" t="str">
        <f>IFERROR(INDEX('Vendor Level Info'!$I$4:$I$50,MATCH(SUBSTITUTE(SUBSTITUTE('Model 18'!$D59,"_pre",""),"_post",""),'Vendor Level Info'!$F$4:$F$50,0)),"-")</f>
        <v>-</v>
      </c>
      <c r="U59" s="375">
        <f t="shared" si="5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6"/>
        <v>-</v>
      </c>
      <c r="Y59" s="77" t="str">
        <f>IFERROR(R59/INDEX('Vendor Level Info'!$N$4:$N$300,MATCH('Model 18'!$D59,'Vendor Level Info'!$M$4:$M$300,0)),"-")</f>
        <v>-</v>
      </c>
    </row>
    <row r="60" spans="2:25" x14ac:dyDescent="0.35">
      <c r="B60" s="341" t="str">
        <f>IFERROR(INDEX(Controls!$L$4:$L$100,MATCH('Model 18'!$D60,Controls!$J$4:$J$100,0)),"-")</f>
        <v>-</v>
      </c>
      <c r="C60" s="365" t="str">
        <f>IFERROR(INDEX(Controls!$F$4:$F255,MATCH('Model 18'!$E60,Controls!$G$4:$G$200,0)),"-")</f>
        <v>-</v>
      </c>
      <c r="D60" s="342" t="str">
        <f>IFERROR(INDEX(Controls!$H$4:$H$200,MATCH('Model 18'!$E60,Controls!$G$4:$G$200,0)),"-")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62">
        <f t="shared" si="4"/>
        <v>0</v>
      </c>
      <c r="S60" s="27">
        <f>IFERROR($Q60*$O60*Controls!$C$5,"-")</f>
        <v>0</v>
      </c>
      <c r="T60" s="27" t="str">
        <f>IFERROR(INDEX('Vendor Level Info'!$I$4:$I$50,MATCH(SUBSTITUTE(SUBSTITUTE('Model 18'!$D60,"_pre",""),"_post",""),'Vendor Level Info'!$F$4:$F$50,0)),"-")</f>
        <v>-</v>
      </c>
      <c r="U60" s="375">
        <f t="shared" si="5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6"/>
        <v>-</v>
      </c>
      <c r="Y60" s="77" t="str">
        <f>IFERROR(R60/INDEX('Vendor Level Info'!$N$4:$N$300,MATCH('Model 18'!$D60,'Vendor Level Info'!$M$4:$M$300,0)),"-")</f>
        <v>-</v>
      </c>
    </row>
    <row r="61" spans="2:25" x14ac:dyDescent="0.35">
      <c r="B61" s="341" t="str">
        <f>IFERROR(INDEX(Controls!$L$4:$L$100,MATCH('Model 18'!$D61,Controls!$J$4:$J$100,0)),"-")</f>
        <v>-</v>
      </c>
      <c r="C61" s="365" t="str">
        <f>IFERROR(INDEX(Controls!$F$4:$F256,MATCH('Model 18'!$E61,Controls!$G$4:$G$200,0)),"-")</f>
        <v>-</v>
      </c>
      <c r="D61" s="342" t="str">
        <f>IFERROR(INDEX(Controls!$H$4:$H$200,MATCH('Model 18'!$E61,Controls!$G$4:$G$200,0)),"-")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62">
        <f t="shared" si="4"/>
        <v>0</v>
      </c>
      <c r="S61" s="27">
        <f>IFERROR($Q61*$O61*Controls!$C$5,"-")</f>
        <v>0</v>
      </c>
      <c r="T61" s="27" t="str">
        <f>IFERROR(INDEX('Vendor Level Info'!$I$4:$I$50,MATCH(SUBSTITUTE(SUBSTITUTE('Model 18'!$D61,"_pre",""),"_post",""),'Vendor Level Info'!$F$4:$F$50,0)),"-")</f>
        <v>-</v>
      </c>
      <c r="U61" s="375">
        <f t="shared" si="5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6"/>
        <v>-</v>
      </c>
      <c r="Y61" s="77" t="str">
        <f>IFERROR(R61/INDEX('Vendor Level Info'!$N$4:$N$300,MATCH('Model 18'!$D61,'Vendor Level Info'!$M$4:$M$300,0)),"-")</f>
        <v>-</v>
      </c>
    </row>
    <row r="62" spans="2:25" x14ac:dyDescent="0.35">
      <c r="B62" s="341" t="str">
        <f>IFERROR(INDEX(Controls!$L$4:$L$100,MATCH('Model 18'!$D62,Controls!$J$4:$J$100,0)),"-")</f>
        <v>-</v>
      </c>
      <c r="C62" s="365" t="str">
        <f>IFERROR(INDEX(Controls!$F$4:$F257,MATCH('Model 18'!$E62,Controls!$G$4:$G$200,0)),"-")</f>
        <v>-</v>
      </c>
      <c r="D62" s="342" t="str">
        <f>IFERROR(INDEX(Controls!$H$4:$H$200,MATCH('Model 18'!$E62,Controls!$G$4:$G$200,0)),"-")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62">
        <f t="shared" si="4"/>
        <v>0</v>
      </c>
      <c r="S62" s="27">
        <f>IFERROR($Q62*$O62*Controls!$C$5,"-")</f>
        <v>0</v>
      </c>
      <c r="T62" s="27" t="str">
        <f>IFERROR(INDEX('Vendor Level Info'!$I$4:$I$50,MATCH(SUBSTITUTE(SUBSTITUTE('Model 18'!$D62,"_pre",""),"_post",""),'Vendor Level Info'!$F$4:$F$50,0)),"-")</f>
        <v>-</v>
      </c>
      <c r="U62" s="375">
        <f t="shared" si="5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6"/>
        <v>-</v>
      </c>
      <c r="Y62" s="77" t="str">
        <f>IFERROR(R62/INDEX('Vendor Level Info'!$N$4:$N$300,MATCH('Model 18'!$D62,'Vendor Level Info'!$M$4:$M$300,0)),"-")</f>
        <v>-</v>
      </c>
    </row>
    <row r="63" spans="2:25" x14ac:dyDescent="0.35">
      <c r="B63" s="341" t="str">
        <f>IFERROR(INDEX(Controls!$L$4:$L$100,MATCH('Model 18'!$D63,Controls!$J$4:$J$100,0)),"-")</f>
        <v>-</v>
      </c>
      <c r="C63" s="365" t="str">
        <f>IFERROR(INDEX(Controls!$F$4:$F258,MATCH('Model 18'!$E63,Controls!$G$4:$G$200,0)),"-")</f>
        <v>-</v>
      </c>
      <c r="D63" s="342" t="str">
        <f>IFERROR(INDEX(Controls!$H$4:$H$200,MATCH('Model 18'!$E63,Controls!$G$4:$G$200,0)),"-")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62">
        <f t="shared" si="4"/>
        <v>0</v>
      </c>
      <c r="S63" s="27">
        <f>IFERROR($Q63*$O63*Controls!$C$5,"-")</f>
        <v>0</v>
      </c>
      <c r="T63" s="27" t="str">
        <f>IFERROR(INDEX('Vendor Level Info'!$I$4:$I$50,MATCH(SUBSTITUTE(SUBSTITUTE('Model 18'!$D63,"_pre",""),"_post",""),'Vendor Level Info'!$F$4:$F$50,0)),"-")</f>
        <v>-</v>
      </c>
      <c r="U63" s="375">
        <f t="shared" si="5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6"/>
        <v>-</v>
      </c>
      <c r="Y63" s="77" t="str">
        <f>IFERROR(R63/INDEX('Vendor Level Info'!$N$4:$N$300,MATCH('Model 18'!$D63,'Vendor Level Info'!$M$4:$M$300,0)),"-")</f>
        <v>-</v>
      </c>
    </row>
    <row r="64" spans="2:25" x14ac:dyDescent="0.35">
      <c r="B64" s="341" t="str">
        <f>IFERROR(INDEX(Controls!$L$4:$L$100,MATCH('Model 18'!$D64,Controls!$J$4:$J$100,0)),"-")</f>
        <v>-</v>
      </c>
      <c r="C64" s="365" t="str">
        <f>IFERROR(INDEX(Controls!$F$4:$F259,MATCH('Model 18'!$E64,Controls!$G$4:$G$200,0)),"-")</f>
        <v>-</v>
      </c>
      <c r="D64" s="342" t="str">
        <f>IFERROR(INDEX(Controls!$H$4:$H$200,MATCH('Model 18'!$E64,Controls!$G$4:$G$200,0)),"-")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62">
        <f t="shared" si="4"/>
        <v>0</v>
      </c>
      <c r="S64" s="27">
        <f>IFERROR($Q64*$O64*Controls!$C$5,"-")</f>
        <v>0</v>
      </c>
      <c r="T64" s="27" t="str">
        <f>IFERROR(INDEX('Vendor Level Info'!$I$4:$I$50,MATCH(SUBSTITUTE(SUBSTITUTE('Model 18'!$D64,"_pre",""),"_post",""),'Vendor Level Info'!$F$4:$F$50,0)),"-")</f>
        <v>-</v>
      </c>
      <c r="U64" s="375">
        <f t="shared" si="5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6"/>
        <v>-</v>
      </c>
      <c r="Y64" s="77" t="str">
        <f>IFERROR(R64/INDEX('Vendor Level Info'!$N$4:$N$300,MATCH('Model 18'!$D64,'Vendor Level Info'!$M$4:$M$300,0)),"-")</f>
        <v>-</v>
      </c>
    </row>
    <row r="65" spans="2:25" x14ac:dyDescent="0.35">
      <c r="B65" s="341" t="str">
        <f>IFERROR(INDEX(Controls!$L$4:$L$100,MATCH('Model 18'!$D65,Controls!$J$4:$J$100,0)),"-")</f>
        <v>-</v>
      </c>
      <c r="C65" s="365" t="str">
        <f>IFERROR(INDEX(Controls!$F$4:$F260,MATCH('Model 18'!$E65,Controls!$G$4:$G$200,0)),"-")</f>
        <v>-</v>
      </c>
      <c r="D65" s="342" t="str">
        <f>IFERROR(INDEX(Controls!$H$4:$H$200,MATCH('Model 18'!$E65,Controls!$G$4:$G$200,0)),"-")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62">
        <f t="shared" si="4"/>
        <v>0</v>
      </c>
      <c r="S65" s="27">
        <f>IFERROR($Q65*$O65*Controls!$C$5,"-")</f>
        <v>0</v>
      </c>
      <c r="T65" s="27" t="str">
        <f>IFERROR(INDEX('Vendor Level Info'!$I$4:$I$50,MATCH(SUBSTITUTE(SUBSTITUTE('Model 18'!$D65,"_pre",""),"_post",""),'Vendor Level Info'!$F$4:$F$50,0)),"-")</f>
        <v>-</v>
      </c>
      <c r="U65" s="375">
        <f t="shared" si="5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6"/>
        <v>-</v>
      </c>
      <c r="Y65" s="77" t="str">
        <f>IFERROR(R65/INDEX('Vendor Level Info'!$N$4:$N$300,MATCH('Model 18'!$D65,'Vendor Level Info'!$M$4:$M$300,0)),"-")</f>
        <v>-</v>
      </c>
    </row>
    <row r="66" spans="2:25" x14ac:dyDescent="0.35">
      <c r="B66" s="341" t="str">
        <f>IFERROR(INDEX(Controls!$L$4:$L$100,MATCH('Model 18'!$D66,Controls!$J$4:$J$100,0)),"-")</f>
        <v>-</v>
      </c>
      <c r="C66" s="365" t="str">
        <f>IFERROR(INDEX(Controls!$F$4:$F261,MATCH('Model 18'!$E66,Controls!$G$4:$G$200,0)),"-")</f>
        <v>-</v>
      </c>
      <c r="D66" s="342" t="str">
        <f>IFERROR(INDEX(Controls!$H$4:$H$200,MATCH('Model 18'!$E66,Controls!$G$4:$G$200,0)),"-")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62">
        <f t="shared" si="4"/>
        <v>0</v>
      </c>
      <c r="S66" s="27">
        <f>IFERROR($Q66*$O66*Controls!$C$5,"-")</f>
        <v>0</v>
      </c>
      <c r="T66" s="27" t="str">
        <f>IFERROR(INDEX('Vendor Level Info'!$I$4:$I$50,MATCH(SUBSTITUTE(SUBSTITUTE('Model 18'!$D66,"_pre",""),"_post",""),'Vendor Level Info'!$F$4:$F$50,0)),"-")</f>
        <v>-</v>
      </c>
      <c r="U66" s="375">
        <f t="shared" si="5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6"/>
        <v>-</v>
      </c>
      <c r="Y66" s="77" t="str">
        <f>IFERROR(R66/INDEX('Vendor Level Info'!$N$4:$N$300,MATCH('Model 18'!$D66,'Vendor Level Info'!$M$4:$M$300,0)),"-")</f>
        <v>-</v>
      </c>
    </row>
    <row r="67" spans="2:25" x14ac:dyDescent="0.35">
      <c r="B67" s="341" t="str">
        <f>IFERROR(INDEX(Controls!$L$4:$L$100,MATCH('Model 18'!$D67,Controls!$J$4:$J$100,0)),"-")</f>
        <v>-</v>
      </c>
      <c r="C67" s="365" t="str">
        <f>IFERROR(INDEX(Controls!$F$4:$F262,MATCH('Model 18'!$E67,Controls!$G$4:$G$200,0)),"-")</f>
        <v>-</v>
      </c>
      <c r="D67" s="342" t="str">
        <f>IFERROR(INDEX(Controls!$H$4:$H$200,MATCH('Model 18'!$E67,Controls!$G$4:$G$200,0)),"-")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62">
        <f t="shared" si="4"/>
        <v>0</v>
      </c>
      <c r="S67" s="27">
        <f>IFERROR($Q67*$O67*Controls!$C$5,"-")</f>
        <v>0</v>
      </c>
      <c r="T67" s="27" t="str">
        <f>IFERROR(INDEX('Vendor Level Info'!$I$4:$I$50,MATCH(SUBSTITUTE(SUBSTITUTE('Model 18'!$D67,"_pre",""),"_post",""),'Vendor Level Info'!$F$4:$F$50,0)),"-")</f>
        <v>-</v>
      </c>
      <c r="U67" s="375">
        <f t="shared" si="5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6"/>
        <v>-</v>
      </c>
      <c r="Y67" s="77" t="str">
        <f>IFERROR(R67/INDEX('Vendor Level Info'!$N$4:$N$300,MATCH('Model 18'!$D67,'Vendor Level Info'!$M$4:$M$300,0)),"-")</f>
        <v>-</v>
      </c>
    </row>
    <row r="68" spans="2:25" x14ac:dyDescent="0.35">
      <c r="B68" s="341" t="str">
        <f>IFERROR(INDEX(Controls!$L$4:$L$100,MATCH('Model 18'!$D68,Controls!$J$4:$J$100,0)),"-")</f>
        <v>-</v>
      </c>
      <c r="C68" s="365" t="str">
        <f>IFERROR(INDEX(Controls!$F$4:$F263,MATCH('Model 18'!$E68,Controls!$G$4:$G$200,0)),"-")</f>
        <v>-</v>
      </c>
      <c r="D68" s="342" t="str">
        <f>IFERROR(INDEX(Controls!$H$4:$H$200,MATCH('Model 18'!$E68,Controls!$G$4:$G$200,0)),"-")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62">
        <f t="shared" si="4"/>
        <v>0</v>
      </c>
      <c r="S68" s="27">
        <f>IFERROR($Q68*$O68*Controls!$C$5,"-")</f>
        <v>0</v>
      </c>
      <c r="T68" s="27" t="str">
        <f>IFERROR(INDEX('Vendor Level Info'!$I$4:$I$50,MATCH(SUBSTITUTE(SUBSTITUTE('Model 18'!$D68,"_pre",""),"_post",""),'Vendor Level Info'!$F$4:$F$50,0)),"-")</f>
        <v>-</v>
      </c>
      <c r="U68" s="375">
        <f t="shared" si="5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6"/>
        <v>-</v>
      </c>
      <c r="Y68" s="77" t="str">
        <f>IFERROR(R68/INDEX('Vendor Level Info'!$N$4:$N$300,MATCH('Model 18'!$D68,'Vendor Level Info'!$M$4:$M$300,0)),"-")</f>
        <v>-</v>
      </c>
    </row>
    <row r="69" spans="2:25" x14ac:dyDescent="0.35">
      <c r="B69" s="341" t="str">
        <f>IFERROR(INDEX(Controls!$L$4:$L$100,MATCH('Model 18'!$D69,Controls!$J$4:$J$100,0)),"-")</f>
        <v>-</v>
      </c>
      <c r="C69" s="365" t="str">
        <f>IFERROR(INDEX(Controls!$F$4:$F264,MATCH('Model 18'!$E69,Controls!$G$4:$G$200,0)),"-")</f>
        <v>-</v>
      </c>
      <c r="D69" s="342" t="str">
        <f>IFERROR(INDEX(Controls!$H$4:$H$200,MATCH('Model 18'!$E69,Controls!$G$4:$G$200,0)),"-")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62">
        <f t="shared" si="4"/>
        <v>0</v>
      </c>
      <c r="S69" s="27">
        <f>IFERROR($Q69*$O69*Controls!$C$5,"-")</f>
        <v>0</v>
      </c>
      <c r="T69" s="27" t="str">
        <f>IFERROR(INDEX('Vendor Level Info'!$I$4:$I$50,MATCH(SUBSTITUTE(SUBSTITUTE('Model 18'!$D69,"_pre",""),"_post",""),'Vendor Level Info'!$F$4:$F$50,0)),"-")</f>
        <v>-</v>
      </c>
      <c r="U69" s="375">
        <f t="shared" si="5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6"/>
        <v>-</v>
      </c>
      <c r="Y69" s="77" t="str">
        <f>IFERROR(R69/INDEX('Vendor Level Info'!$N$4:$N$300,MATCH('Model 18'!$D69,'Vendor Level Info'!$M$4:$M$300,0)),"-")</f>
        <v>-</v>
      </c>
    </row>
    <row r="70" spans="2:25" x14ac:dyDescent="0.35">
      <c r="B70" s="341" t="str">
        <f>IFERROR(INDEX(Controls!$L$4:$L$100,MATCH('Model 18'!$D70,Controls!$J$4:$J$100,0)),"-")</f>
        <v>-</v>
      </c>
      <c r="C70" s="365" t="str">
        <f>IFERROR(INDEX(Controls!$F$4:$F265,MATCH('Model 18'!$E70,Controls!$G$4:$G$200,0)),"-")</f>
        <v>-</v>
      </c>
      <c r="D70" s="342" t="str">
        <f>IFERROR(INDEX(Controls!$H$4:$H$200,MATCH('Model 18'!$E70,Controls!$G$4:$G$200,0)),"-")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62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18'!$D70,"_pre",""),"_post",""),'Vendor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18'!$D70,'Vendor Level Info'!$M$4:$M$300,0)),"-")</f>
        <v>-</v>
      </c>
    </row>
    <row r="71" spans="2:25" x14ac:dyDescent="0.35">
      <c r="B71" s="341" t="str">
        <f>IFERROR(INDEX(Controls!$L$4:$L$100,MATCH('Model 18'!$D71,Controls!$J$4:$J$100,0)),"-")</f>
        <v>-</v>
      </c>
      <c r="C71" s="365" t="str">
        <f>IFERROR(INDEX(Controls!$F$4:$F266,MATCH('Model 18'!$E71,Controls!$G$4:$G$200,0)),"-")</f>
        <v>-</v>
      </c>
      <c r="D71" s="342" t="str">
        <f>IFERROR(INDEX(Controls!$H$4:$H$200,MATCH('Model 18'!$E71,Controls!$G$4:$G$200,0)),"-")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62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18'!$D71,"_pre",""),"_post",""),'Vendor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18'!$D71,'Vendor Level Info'!$M$4:$M$300,0)),"-")</f>
        <v>-</v>
      </c>
    </row>
    <row r="72" spans="2:25" ht="15" thickBot="1" x14ac:dyDescent="0.4">
      <c r="B72" s="343" t="str">
        <f>IFERROR(INDEX(Controls!$L$4:$L$100,MATCH('Model 18'!$D72,Controls!$J$4:$J$100,0)),"-")</f>
        <v>-</v>
      </c>
      <c r="C72" s="366" t="str">
        <f>IFERROR(INDEX(Controls!$F$4:$F267,MATCH('Model 18'!$E72,Controls!$G$4:$G$200,0)),"-")</f>
        <v>-</v>
      </c>
      <c r="D72" s="344" t="str">
        <f>IFERROR(INDEX(Controls!$H$4:$H$200,MATCH('Model 18'!$E72,Controls!$G$4:$G$200,0)),"-")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63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18'!$D72,"_pre",""),"_post",""),'Vendor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18'!$D72,'Vendor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90492D-D2C1-41D1-B4EE-57ECFCA16347}">
          <x14:formula1>
            <xm:f>Controls!$U$3:$U$100</xm:f>
          </x14:formula1>
          <xm:sqref>E2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FD038-858B-4080-B683-885E503B73BE}">
  <sheetPr codeName="Sheet28"/>
  <dimension ref="A1:AO156"/>
  <sheetViews>
    <sheetView workbookViewId="0">
      <selection activeCell="B1" sqref="B1:AO126"/>
    </sheetView>
  </sheetViews>
  <sheetFormatPr defaultRowHeight="14.5" x14ac:dyDescent="0.35"/>
  <cols>
    <col min="1" max="1" width="12.54296875" bestFit="1" customWidth="1"/>
    <col min="2" max="3" width="9" bestFit="1" customWidth="1"/>
    <col min="4" max="4" width="12.08984375" bestFit="1" customWidth="1"/>
    <col min="5" max="5" width="8" bestFit="1" customWidth="1"/>
    <col min="6" max="6" width="9.54296875" bestFit="1" customWidth="1"/>
    <col min="7" max="7" width="7.81640625" bestFit="1" customWidth="1"/>
    <col min="8" max="8" width="8.453125" bestFit="1" customWidth="1"/>
    <col min="9" max="9" width="17.1796875" bestFit="1" customWidth="1"/>
    <col min="10" max="10" width="13.54296875" bestFit="1" customWidth="1"/>
    <col min="11" max="11" width="12.453125" bestFit="1" customWidth="1"/>
    <col min="12" max="12" width="17.453125" bestFit="1" customWidth="1"/>
    <col min="13" max="13" width="15.08984375" bestFit="1" customWidth="1"/>
    <col min="14" max="14" width="15.90625" bestFit="1" customWidth="1"/>
    <col min="15" max="15" width="15.54296875" bestFit="1" customWidth="1"/>
    <col min="16" max="16" width="12.08984375" bestFit="1" customWidth="1"/>
    <col min="17" max="18" width="7.81640625" bestFit="1" customWidth="1"/>
    <col min="19" max="19" width="9.26953125" bestFit="1" customWidth="1"/>
    <col min="20" max="20" width="8.453125" bestFit="1" customWidth="1"/>
    <col min="21" max="40" width="7.81640625" bestFit="1" customWidth="1"/>
    <col min="41" max="41" width="8.453125" bestFit="1" customWidth="1"/>
    <col min="42" max="42" width="12.08984375" bestFit="1" customWidth="1"/>
    <col min="43" max="43" width="8.453125" bestFit="1" customWidth="1"/>
    <col min="44" max="44" width="7.81640625" bestFit="1" customWidth="1"/>
    <col min="45" max="46" width="8.453125" bestFit="1" customWidth="1"/>
    <col min="47" max="47" width="7.81640625" bestFit="1" customWidth="1"/>
    <col min="48" max="48" width="12.08984375" bestFit="1" customWidth="1"/>
    <col min="49" max="49" width="12.26953125" bestFit="1" customWidth="1"/>
  </cols>
  <sheetData>
    <row r="1" spans="1:41" x14ac:dyDescent="0.35">
      <c r="A1" t="s">
        <v>382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6</v>
      </c>
      <c r="I1" t="s">
        <v>179</v>
      </c>
      <c r="J1" t="s">
        <v>452</v>
      </c>
      <c r="K1" t="s">
        <v>270</v>
      </c>
      <c r="L1" t="s">
        <v>484</v>
      </c>
      <c r="M1" t="s">
        <v>458</v>
      </c>
      <c r="N1" t="s">
        <v>18</v>
      </c>
      <c r="O1" t="s">
        <v>323</v>
      </c>
      <c r="P1" t="s">
        <v>112</v>
      </c>
      <c r="Q1" t="s">
        <v>358</v>
      </c>
      <c r="R1" s="417" t="s">
        <v>111</v>
      </c>
      <c r="S1" t="s">
        <v>8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28</v>
      </c>
    </row>
    <row r="2" spans="1:41" x14ac:dyDescent="0.35">
      <c r="A2" t="str">
        <f>C2&amp;E2</f>
        <v>PARMS.</v>
      </c>
      <c r="B2" t="s">
        <v>375</v>
      </c>
      <c r="C2" t="s">
        <v>376</v>
      </c>
      <c r="D2" t="s">
        <v>28</v>
      </c>
      <c r="E2" t="s">
        <v>445</v>
      </c>
      <c r="F2" t="s">
        <v>445</v>
      </c>
      <c r="G2">
        <v>14.953099999999999</v>
      </c>
      <c r="H2">
        <v>-34.509799999999998</v>
      </c>
      <c r="I2">
        <v>8.9380000000000001E-2</v>
      </c>
      <c r="J2">
        <v>-2.0000000000000002E-5</v>
      </c>
      <c r="K2">
        <v>8.2199999999999995E-2</v>
      </c>
      <c r="L2">
        <v>0.12606000000000001</v>
      </c>
      <c r="M2">
        <v>2.7969999999999998E-2</v>
      </c>
      <c r="N2">
        <v>0.92200000000000004</v>
      </c>
      <c r="O2">
        <v>-2.623E-2</v>
      </c>
      <c r="P2">
        <v>2.4209999999999999E-2</v>
      </c>
      <c r="Q2">
        <v>8.1399999999999997E-3</v>
      </c>
      <c r="R2" s="417">
        <v>5.382E-2</v>
      </c>
      <c r="S2">
        <v>1.5239</v>
      </c>
      <c r="T2">
        <v>29.3447</v>
      </c>
      <c r="U2">
        <v>32.537700000000001</v>
      </c>
      <c r="V2">
        <v>27.3293</v>
      </c>
      <c r="W2">
        <v>28.778600000000001</v>
      </c>
      <c r="X2">
        <v>25.338100000000001</v>
      </c>
      <c r="Y2">
        <v>34.836500000000001</v>
      </c>
      <c r="Z2">
        <v>20.3569</v>
      </c>
      <c r="AA2">
        <v>23.539200000000001</v>
      </c>
      <c r="AB2">
        <v>21.212399999999999</v>
      </c>
      <c r="AC2">
        <v>16.543199999999999</v>
      </c>
      <c r="AD2">
        <v>29.116700000000002</v>
      </c>
      <c r="AE2">
        <v>17.1554</v>
      </c>
      <c r="AF2">
        <v>9.8252000000000006</v>
      </c>
      <c r="AG2">
        <v>19.353100000000001</v>
      </c>
      <c r="AH2">
        <v>10.4223</v>
      </c>
      <c r="AI2">
        <v>12.6951</v>
      </c>
      <c r="AJ2">
        <v>11.0749</v>
      </c>
      <c r="AK2">
        <v>10.079599999999999</v>
      </c>
      <c r="AL2">
        <v>6.7421600000000002</v>
      </c>
      <c r="AM2">
        <v>10.171200000000001</v>
      </c>
      <c r="AN2">
        <v>0</v>
      </c>
      <c r="AO2">
        <v>-1</v>
      </c>
    </row>
    <row r="3" spans="1:41" x14ac:dyDescent="0.35">
      <c r="A3" t="str">
        <f t="shared" ref="A3:A66" si="0">C3&amp;E3</f>
        <v>SEB.</v>
      </c>
      <c r="B3" t="s">
        <v>375</v>
      </c>
      <c r="C3" t="s">
        <v>377</v>
      </c>
      <c r="D3" t="s">
        <v>28</v>
      </c>
      <c r="E3" t="s">
        <v>445</v>
      </c>
      <c r="F3" t="s">
        <v>445</v>
      </c>
      <c r="G3">
        <v>14.953099999999999</v>
      </c>
      <c r="H3">
        <v>31.496500000000001</v>
      </c>
      <c r="I3">
        <v>1.8419999999999999E-2</v>
      </c>
      <c r="J3">
        <v>1.0000000000000001E-5</v>
      </c>
      <c r="K3">
        <v>9.8559999999999995E-2</v>
      </c>
      <c r="L3">
        <v>6.5610000000000002E-2</v>
      </c>
      <c r="M3">
        <v>3.8300000000000001E-3</v>
      </c>
      <c r="N3">
        <v>5.3E-3</v>
      </c>
      <c r="O3">
        <v>3.0899999999999999E-3</v>
      </c>
      <c r="P3">
        <v>1.4829999999999999E-2</v>
      </c>
      <c r="Q3">
        <v>1.64E-3</v>
      </c>
      <c r="R3" s="417">
        <v>4.4099999999999999E-3</v>
      </c>
      <c r="S3">
        <v>1.4661599999999999</v>
      </c>
      <c r="T3">
        <v>30.056000000000001</v>
      </c>
      <c r="U3">
        <v>28.590800000000002</v>
      </c>
      <c r="V3">
        <v>27.122499999999999</v>
      </c>
      <c r="W3">
        <v>25.6661</v>
      </c>
      <c r="X3">
        <v>24.1965</v>
      </c>
      <c r="Y3">
        <v>22.734400000000001</v>
      </c>
      <c r="Z3">
        <v>21.274799999999999</v>
      </c>
      <c r="AA3">
        <v>19.807099999999998</v>
      </c>
      <c r="AB3">
        <v>18.351199999999999</v>
      </c>
      <c r="AC3">
        <v>16.900600000000001</v>
      </c>
      <c r="AD3">
        <v>15.4153</v>
      </c>
      <c r="AE3">
        <v>13.957700000000001</v>
      </c>
      <c r="AF3">
        <v>12.5017</v>
      </c>
      <c r="AG3">
        <v>11.046200000000001</v>
      </c>
      <c r="AH3">
        <v>9.5889000000000006</v>
      </c>
      <c r="AI3">
        <v>8.1380999999999997</v>
      </c>
      <c r="AJ3">
        <v>6.6997999999999998</v>
      </c>
      <c r="AK3">
        <v>5.2771999999999997</v>
      </c>
      <c r="AL3">
        <v>3.8665099999999999</v>
      </c>
      <c r="AM3">
        <v>2.5301</v>
      </c>
      <c r="AN3" t="s">
        <v>445</v>
      </c>
      <c r="AO3">
        <v>-1</v>
      </c>
    </row>
    <row r="4" spans="1:41" x14ac:dyDescent="0.35">
      <c r="A4" t="str">
        <f t="shared" si="0"/>
        <v>RIDGEVIF0</v>
      </c>
      <c r="B4" t="s">
        <v>375</v>
      </c>
      <c r="C4" t="s">
        <v>378</v>
      </c>
      <c r="D4" t="s">
        <v>28</v>
      </c>
      <c r="E4">
        <v>0</v>
      </c>
      <c r="F4" t="s">
        <v>445</v>
      </c>
      <c r="G4" t="s">
        <v>445</v>
      </c>
      <c r="H4" t="s">
        <v>445</v>
      </c>
      <c r="I4">
        <v>8.3762799999999995</v>
      </c>
      <c r="J4">
        <v>4.0564200000000001</v>
      </c>
      <c r="K4">
        <v>6.6628800000000004</v>
      </c>
      <c r="L4">
        <v>1.6981299999999999</v>
      </c>
      <c r="M4">
        <v>5.7064399999999997</v>
      </c>
      <c r="N4">
        <v>12.4015</v>
      </c>
      <c r="O4">
        <v>5.7249600000000003</v>
      </c>
      <c r="P4">
        <v>2.3800699999999999</v>
      </c>
      <c r="Q4">
        <v>5.5117799999999999</v>
      </c>
      <c r="R4" s="417">
        <v>2.67598</v>
      </c>
      <c r="S4">
        <v>3.4929999999999999</v>
      </c>
      <c r="T4">
        <v>0.90149999999999997</v>
      </c>
      <c r="U4">
        <v>0.92979999999999996</v>
      </c>
      <c r="V4">
        <v>0.91390000000000005</v>
      </c>
      <c r="W4">
        <v>0.88090000000000002</v>
      </c>
      <c r="X4">
        <v>0.8972</v>
      </c>
      <c r="Y4">
        <v>0.94489999999999996</v>
      </c>
      <c r="Z4">
        <v>0.95609999999999995</v>
      </c>
      <c r="AA4">
        <v>1.0043</v>
      </c>
      <c r="AB4">
        <v>1.0815999999999999</v>
      </c>
      <c r="AC4">
        <v>1.2333000000000001</v>
      </c>
      <c r="AD4">
        <v>1.1679999999999999</v>
      </c>
      <c r="AE4">
        <v>1.2383</v>
      </c>
      <c r="AF4">
        <v>1.3027</v>
      </c>
      <c r="AG4">
        <v>1.3728</v>
      </c>
      <c r="AH4">
        <v>1.4288000000000001</v>
      </c>
      <c r="AI4">
        <v>1.5051000000000001</v>
      </c>
      <c r="AJ4">
        <v>1.5797000000000001</v>
      </c>
      <c r="AK4">
        <v>1.6892</v>
      </c>
      <c r="AL4">
        <v>1.7295799999999999</v>
      </c>
      <c r="AM4">
        <v>1.7810999999999999</v>
      </c>
      <c r="AN4">
        <v>1.82081</v>
      </c>
      <c r="AO4">
        <v>-1</v>
      </c>
    </row>
    <row r="5" spans="1:41" x14ac:dyDescent="0.35">
      <c r="A5" t="str">
        <f t="shared" si="0"/>
        <v>RIDGE0</v>
      </c>
      <c r="B5" t="s">
        <v>375</v>
      </c>
      <c r="C5" t="s">
        <v>379</v>
      </c>
      <c r="D5" t="s">
        <v>28</v>
      </c>
      <c r="E5">
        <v>0</v>
      </c>
      <c r="F5" t="s">
        <v>445</v>
      </c>
      <c r="G5">
        <v>14.953099999999999</v>
      </c>
      <c r="H5">
        <v>0.9698</v>
      </c>
      <c r="I5">
        <v>8.9380000000000001E-2</v>
      </c>
      <c r="J5">
        <v>-2.0000000000000002E-5</v>
      </c>
      <c r="K5">
        <v>8.2199999999999995E-2</v>
      </c>
      <c r="L5">
        <v>0.12606000000000001</v>
      </c>
      <c r="M5">
        <v>2.7969999999999998E-2</v>
      </c>
      <c r="N5">
        <v>0.92200000000000004</v>
      </c>
      <c r="O5">
        <v>-2.623E-2</v>
      </c>
      <c r="P5">
        <v>2.4209999999999999E-2</v>
      </c>
      <c r="Q5">
        <v>8.1399999999999997E-3</v>
      </c>
      <c r="R5" s="417">
        <v>5.382E-2</v>
      </c>
      <c r="S5">
        <v>-8.881E-2</v>
      </c>
      <c r="T5">
        <v>-4.5221</v>
      </c>
      <c r="U5">
        <v>0.28349999999999997</v>
      </c>
      <c r="V5">
        <v>-3.3121</v>
      </c>
      <c r="W5">
        <v>-0.25009999999999999</v>
      </c>
      <c r="X5">
        <v>-2.0779000000000001</v>
      </c>
      <c r="Y5">
        <v>9.0332000000000008</v>
      </c>
      <c r="Z5">
        <v>-3.8336999999999999</v>
      </c>
      <c r="AA5">
        <v>0.96140000000000003</v>
      </c>
      <c r="AB5">
        <v>0.2472</v>
      </c>
      <c r="AC5">
        <v>-2.8092999999999999</v>
      </c>
      <c r="AD5">
        <v>11.377000000000001</v>
      </c>
      <c r="AE5">
        <v>1.0283</v>
      </c>
      <c r="AF5">
        <v>-4.6891999999999996</v>
      </c>
      <c r="AG5">
        <v>6.4513999999999996</v>
      </c>
      <c r="AH5">
        <v>-0.86660000000000004</v>
      </c>
      <c r="AI5">
        <v>3.0188000000000001</v>
      </c>
      <c r="AJ5">
        <v>3.0112999999999999</v>
      </c>
      <c r="AK5">
        <v>3.6286999999999998</v>
      </c>
      <c r="AL5">
        <v>1.90404</v>
      </c>
      <c r="AM5">
        <v>6.9458000000000002</v>
      </c>
      <c r="AN5">
        <v>-1.6127100000000001</v>
      </c>
      <c r="AO5">
        <v>-1</v>
      </c>
    </row>
    <row r="6" spans="1:41" x14ac:dyDescent="0.35">
      <c r="A6" t="str">
        <f t="shared" si="0"/>
        <v>RIDGESEB0</v>
      </c>
      <c r="B6" t="s">
        <v>375</v>
      </c>
      <c r="C6" t="s">
        <v>380</v>
      </c>
      <c r="D6" t="s">
        <v>28</v>
      </c>
      <c r="E6">
        <v>0</v>
      </c>
      <c r="F6" t="s">
        <v>445</v>
      </c>
      <c r="G6">
        <v>14.953099999999999</v>
      </c>
      <c r="H6">
        <v>0.42120000000000002</v>
      </c>
      <c r="I6">
        <v>1.8419999999999999E-2</v>
      </c>
      <c r="J6">
        <v>1.0000000000000001E-5</v>
      </c>
      <c r="K6">
        <v>9.8559999999999995E-2</v>
      </c>
      <c r="L6">
        <v>6.5610000000000002E-2</v>
      </c>
      <c r="M6">
        <v>3.8300000000000001E-3</v>
      </c>
      <c r="N6">
        <v>5.3E-3</v>
      </c>
      <c r="O6">
        <v>3.0899999999999999E-3</v>
      </c>
      <c r="P6">
        <v>1.4829999999999999E-2</v>
      </c>
      <c r="Q6">
        <v>1.64E-3</v>
      </c>
      <c r="R6" s="417">
        <v>4.4099999999999999E-3</v>
      </c>
      <c r="S6">
        <v>6.4810000000000006E-2</v>
      </c>
      <c r="T6">
        <v>1.0027999999999999</v>
      </c>
      <c r="U6">
        <v>1.0184</v>
      </c>
      <c r="V6">
        <v>1.0096000000000001</v>
      </c>
      <c r="W6">
        <v>0.99119999999999997</v>
      </c>
      <c r="X6">
        <v>1.0004</v>
      </c>
      <c r="Y6">
        <v>1.0266</v>
      </c>
      <c r="Z6">
        <v>1.0327</v>
      </c>
      <c r="AA6">
        <v>1.0584</v>
      </c>
      <c r="AB6">
        <v>1.0984</v>
      </c>
      <c r="AC6">
        <v>1.1729000000000001</v>
      </c>
      <c r="AD6">
        <v>1.1414</v>
      </c>
      <c r="AE6">
        <v>1.1753</v>
      </c>
      <c r="AF6">
        <v>1.2054</v>
      </c>
      <c r="AG6">
        <v>1.2374000000000001</v>
      </c>
      <c r="AH6">
        <v>1.2624</v>
      </c>
      <c r="AI6">
        <v>1.2957000000000001</v>
      </c>
      <c r="AJ6">
        <v>1.3273999999999999</v>
      </c>
      <c r="AK6">
        <v>1.3726</v>
      </c>
      <c r="AL6">
        <v>1.38897</v>
      </c>
      <c r="AM6">
        <v>1.4095</v>
      </c>
      <c r="AN6">
        <v>1.42513</v>
      </c>
      <c r="AO6">
        <v>-1</v>
      </c>
    </row>
    <row r="7" spans="1:41" x14ac:dyDescent="0.35">
      <c r="A7" t="str">
        <f t="shared" si="0"/>
        <v>RIDGEVIF0.01</v>
      </c>
      <c r="B7" t="s">
        <v>375</v>
      </c>
      <c r="C7" t="s">
        <v>378</v>
      </c>
      <c r="D7" t="s">
        <v>28</v>
      </c>
      <c r="E7">
        <v>0.01</v>
      </c>
      <c r="F7" t="s">
        <v>445</v>
      </c>
      <c r="G7" t="s">
        <v>445</v>
      </c>
      <c r="H7" t="s">
        <v>445</v>
      </c>
      <c r="I7">
        <v>6.6461100000000002</v>
      </c>
      <c r="J7">
        <v>3.56134</v>
      </c>
      <c r="K7">
        <v>5.5309699999999999</v>
      </c>
      <c r="L7">
        <v>1.6220000000000001</v>
      </c>
      <c r="M7">
        <v>4.93147</v>
      </c>
      <c r="N7">
        <v>9.4204000000000008</v>
      </c>
      <c r="O7">
        <v>4.9366599999999998</v>
      </c>
      <c r="P7">
        <v>2.24701</v>
      </c>
      <c r="Q7">
        <v>4.7912800000000004</v>
      </c>
      <c r="R7" s="417">
        <v>2.4624899999999998</v>
      </c>
      <c r="S7">
        <v>2.88503</v>
      </c>
      <c r="T7">
        <v>0.87090000000000001</v>
      </c>
      <c r="U7">
        <v>0.89990000000000003</v>
      </c>
      <c r="V7">
        <v>0.88900000000000001</v>
      </c>
      <c r="W7">
        <v>0.86219999999999997</v>
      </c>
      <c r="X7">
        <v>0.878</v>
      </c>
      <c r="Y7">
        <v>0.91790000000000005</v>
      </c>
      <c r="Z7">
        <v>0.92900000000000005</v>
      </c>
      <c r="AA7">
        <v>0.96919999999999995</v>
      </c>
      <c r="AB7">
        <v>1.0341</v>
      </c>
      <c r="AC7">
        <v>1.1603000000000001</v>
      </c>
      <c r="AD7">
        <v>1.1031</v>
      </c>
      <c r="AE7">
        <v>1.1560999999999999</v>
      </c>
      <c r="AF7">
        <v>1.2076</v>
      </c>
      <c r="AG7">
        <v>1.2645</v>
      </c>
      <c r="AH7">
        <v>1.3096000000000001</v>
      </c>
      <c r="AI7">
        <v>1.3715999999999999</v>
      </c>
      <c r="AJ7">
        <v>1.4295</v>
      </c>
      <c r="AK7">
        <v>1.5169999999999999</v>
      </c>
      <c r="AL7">
        <v>1.5532900000000001</v>
      </c>
      <c r="AM7">
        <v>1.6002000000000001</v>
      </c>
      <c r="AN7">
        <v>1.6452599999999999</v>
      </c>
      <c r="AO7">
        <v>-1</v>
      </c>
    </row>
    <row r="8" spans="1:41" x14ac:dyDescent="0.35">
      <c r="A8" t="str">
        <f t="shared" si="0"/>
        <v>RIDGE0.01</v>
      </c>
      <c r="B8" t="s">
        <v>375</v>
      </c>
      <c r="C8" t="s">
        <v>379</v>
      </c>
      <c r="D8" t="s">
        <v>28</v>
      </c>
      <c r="E8">
        <v>0.01</v>
      </c>
      <c r="F8" t="s">
        <v>445</v>
      </c>
      <c r="G8">
        <v>15.5022</v>
      </c>
      <c r="H8">
        <v>1.893</v>
      </c>
      <c r="I8">
        <v>0.19389000000000001</v>
      </c>
      <c r="J8">
        <v>-2.0000000000000002E-5</v>
      </c>
      <c r="K8">
        <v>0.33585999999999999</v>
      </c>
      <c r="L8">
        <v>0.31703999999999999</v>
      </c>
      <c r="M8">
        <v>4.2869999999999998E-2</v>
      </c>
      <c r="N8">
        <v>0.82350000000000001</v>
      </c>
      <c r="O8">
        <v>-8.7200000000000003E-3</v>
      </c>
      <c r="P8">
        <v>6.062E-2</v>
      </c>
      <c r="Q8">
        <v>1.5559999999999999E-2</v>
      </c>
      <c r="R8" s="417">
        <v>7.0629999999999998E-2</v>
      </c>
      <c r="S8">
        <v>-9.7900000000000001E-2</v>
      </c>
      <c r="T8">
        <v>-4.9562999999999997</v>
      </c>
      <c r="U8">
        <v>1.0566</v>
      </c>
      <c r="V8">
        <v>-2.6783999999999999</v>
      </c>
      <c r="W8">
        <v>-0.92149999999999999</v>
      </c>
      <c r="X8">
        <v>-1.776</v>
      </c>
      <c r="Y8">
        <v>7.0038</v>
      </c>
      <c r="Z8">
        <v>-3.0628000000000002</v>
      </c>
      <c r="AA8">
        <v>1.8224</v>
      </c>
      <c r="AB8">
        <v>-0.2586</v>
      </c>
      <c r="AC8">
        <v>-4.2282999999999999</v>
      </c>
      <c r="AD8">
        <v>10.464499999999999</v>
      </c>
      <c r="AE8">
        <v>1.5214000000000001</v>
      </c>
      <c r="AF8">
        <v>-3.2115</v>
      </c>
      <c r="AG8">
        <v>7.8072999999999997</v>
      </c>
      <c r="AH8">
        <v>0.26400000000000001</v>
      </c>
      <c r="AI8">
        <v>3.6991999999999998</v>
      </c>
      <c r="AJ8">
        <v>3.0451999999999999</v>
      </c>
      <c r="AK8">
        <v>3.0583999999999998</v>
      </c>
      <c r="AL8">
        <v>2.6183200000000002</v>
      </c>
      <c r="AM8">
        <v>6.4642999999999997</v>
      </c>
      <c r="AN8">
        <v>-2.25061</v>
      </c>
      <c r="AO8">
        <v>-1</v>
      </c>
    </row>
    <row r="9" spans="1:41" x14ac:dyDescent="0.35">
      <c r="A9" t="str">
        <f t="shared" si="0"/>
        <v>RIDGESEB0.01</v>
      </c>
      <c r="B9" t="s">
        <v>375</v>
      </c>
      <c r="C9" t="s">
        <v>380</v>
      </c>
      <c r="D9" t="s">
        <v>28</v>
      </c>
      <c r="E9">
        <v>0.01</v>
      </c>
      <c r="F9" t="s">
        <v>445</v>
      </c>
      <c r="G9">
        <v>15.5022</v>
      </c>
      <c r="H9">
        <v>0.42309999999999998</v>
      </c>
      <c r="I9">
        <v>1.7010000000000001E-2</v>
      </c>
      <c r="J9">
        <v>0</v>
      </c>
      <c r="K9">
        <v>9.3100000000000002E-2</v>
      </c>
      <c r="L9">
        <v>6.6479999999999997E-2</v>
      </c>
      <c r="M9">
        <v>3.6900000000000001E-3</v>
      </c>
      <c r="N9">
        <v>4.7999999999999996E-3</v>
      </c>
      <c r="O9">
        <v>2.97E-3</v>
      </c>
      <c r="P9">
        <v>1.494E-2</v>
      </c>
      <c r="Q9">
        <v>1.58E-3</v>
      </c>
      <c r="R9" s="417">
        <v>4.3899999999999998E-3</v>
      </c>
      <c r="S9">
        <v>6.1060000000000003E-2</v>
      </c>
      <c r="T9">
        <v>1.0218</v>
      </c>
      <c r="U9">
        <v>1.0387</v>
      </c>
      <c r="V9">
        <v>1.0323</v>
      </c>
      <c r="W9">
        <v>1.0166999999999999</v>
      </c>
      <c r="X9">
        <v>1.0259</v>
      </c>
      <c r="Y9">
        <v>1.0489999999999999</v>
      </c>
      <c r="Z9">
        <v>1.0553999999999999</v>
      </c>
      <c r="AA9">
        <v>1.0779000000000001</v>
      </c>
      <c r="AB9">
        <v>1.1133999999999999</v>
      </c>
      <c r="AC9">
        <v>1.1794</v>
      </c>
      <c r="AD9">
        <v>1.1499999999999999</v>
      </c>
      <c r="AE9">
        <v>1.1773</v>
      </c>
      <c r="AF9">
        <v>1.2032</v>
      </c>
      <c r="AG9">
        <v>1.2312000000000001</v>
      </c>
      <c r="AH9">
        <v>1.2529999999999999</v>
      </c>
      <c r="AI9">
        <v>1.2823</v>
      </c>
      <c r="AJ9">
        <v>1.3090999999999999</v>
      </c>
      <c r="AK9">
        <v>1.3486</v>
      </c>
      <c r="AL9">
        <v>1.3646199999999999</v>
      </c>
      <c r="AM9">
        <v>1.3851</v>
      </c>
      <c r="AN9">
        <v>1.4044399999999999</v>
      </c>
      <c r="AO9">
        <v>-1</v>
      </c>
    </row>
    <row r="10" spans="1:41" x14ac:dyDescent="0.35">
      <c r="A10" t="str">
        <f t="shared" si="0"/>
        <v>RIDGEVIF0.02</v>
      </c>
      <c r="B10" t="s">
        <v>375</v>
      </c>
      <c r="C10" t="s">
        <v>378</v>
      </c>
      <c r="D10" t="s">
        <v>28</v>
      </c>
      <c r="E10">
        <v>0.02</v>
      </c>
      <c r="F10" t="s">
        <v>445</v>
      </c>
      <c r="G10" t="s">
        <v>445</v>
      </c>
      <c r="H10" t="s">
        <v>445</v>
      </c>
      <c r="I10">
        <v>5.4397500000000001</v>
      </c>
      <c r="J10">
        <v>3.1722199999999998</v>
      </c>
      <c r="K10">
        <v>4.6910999999999996</v>
      </c>
      <c r="L10">
        <v>1.5548299999999999</v>
      </c>
      <c r="M10">
        <v>4.3233199999999998</v>
      </c>
      <c r="N10">
        <v>7.4108000000000001</v>
      </c>
      <c r="O10">
        <v>4.31799</v>
      </c>
      <c r="P10">
        <v>2.1272700000000002</v>
      </c>
      <c r="Q10">
        <v>4.2181300000000004</v>
      </c>
      <c r="R10" s="417">
        <v>2.2817500000000002</v>
      </c>
      <c r="S10">
        <v>2.4352499999999999</v>
      </c>
      <c r="T10">
        <v>0.84470000000000001</v>
      </c>
      <c r="U10">
        <v>0.87339999999999995</v>
      </c>
      <c r="V10">
        <v>0.86619999999999997</v>
      </c>
      <c r="W10">
        <v>0.84460000000000002</v>
      </c>
      <c r="X10">
        <v>0.85980000000000001</v>
      </c>
      <c r="Y10">
        <v>0.89400000000000002</v>
      </c>
      <c r="Z10">
        <v>0.90490000000000004</v>
      </c>
      <c r="AA10">
        <v>0.93910000000000005</v>
      </c>
      <c r="AB10">
        <v>0.99439999999999995</v>
      </c>
      <c r="AC10">
        <v>1.1011</v>
      </c>
      <c r="AD10">
        <v>1.0508999999999999</v>
      </c>
      <c r="AE10">
        <v>1.0916999999999999</v>
      </c>
      <c r="AF10">
        <v>1.1338999999999999</v>
      </c>
      <c r="AG10">
        <v>1.1809000000000001</v>
      </c>
      <c r="AH10">
        <v>1.218</v>
      </c>
      <c r="AI10">
        <v>1.2690999999999999</v>
      </c>
      <c r="AJ10">
        <v>1.3151999999999999</v>
      </c>
      <c r="AK10">
        <v>1.3864000000000001</v>
      </c>
      <c r="AL10">
        <v>1.4189000000000001</v>
      </c>
      <c r="AM10">
        <v>1.4616</v>
      </c>
      <c r="AN10">
        <v>1.5088200000000001</v>
      </c>
      <c r="AO10">
        <v>-1</v>
      </c>
    </row>
    <row r="11" spans="1:41" x14ac:dyDescent="0.35">
      <c r="A11" t="str">
        <f t="shared" si="0"/>
        <v>RIDGE0.02</v>
      </c>
      <c r="B11" t="s">
        <v>375</v>
      </c>
      <c r="C11" t="s">
        <v>379</v>
      </c>
      <c r="D11" t="s">
        <v>28</v>
      </c>
      <c r="E11">
        <v>0.02</v>
      </c>
      <c r="F11" t="s">
        <v>445</v>
      </c>
      <c r="G11">
        <v>16.617899999999999</v>
      </c>
      <c r="H11">
        <v>2.6294</v>
      </c>
      <c r="I11">
        <v>0.26717000000000002</v>
      </c>
      <c r="J11">
        <v>-1.0000000000000001E-5</v>
      </c>
      <c r="K11">
        <v>0.56496000000000002</v>
      </c>
      <c r="L11">
        <v>0.46916999999999998</v>
      </c>
      <c r="M11">
        <v>5.3969999999999997E-2</v>
      </c>
      <c r="N11">
        <v>0.74729999999999996</v>
      </c>
      <c r="O11">
        <v>4.4799999999999996E-3</v>
      </c>
      <c r="P11">
        <v>9.1380000000000003E-2</v>
      </c>
      <c r="Q11">
        <v>2.1170000000000001E-2</v>
      </c>
      <c r="R11" s="417">
        <v>8.3989999999999995E-2</v>
      </c>
      <c r="S11">
        <v>-0.10718999999999999</v>
      </c>
      <c r="T11">
        <v>-5.2568000000000001</v>
      </c>
      <c r="U11">
        <v>1.6307</v>
      </c>
      <c r="V11">
        <v>-2.2094</v>
      </c>
      <c r="W11">
        <v>-1.4254</v>
      </c>
      <c r="X11">
        <v>-1.5286999999999999</v>
      </c>
      <c r="Y11">
        <v>5.4863999999999997</v>
      </c>
      <c r="Z11">
        <v>-2.5188000000000001</v>
      </c>
      <c r="AA11">
        <v>2.4275000000000002</v>
      </c>
      <c r="AB11">
        <v>-0.61709999999999998</v>
      </c>
      <c r="AC11">
        <v>-5.2374000000000001</v>
      </c>
      <c r="AD11">
        <v>9.7669999999999995</v>
      </c>
      <c r="AE11">
        <v>1.9412</v>
      </c>
      <c r="AF11">
        <v>-2.0162</v>
      </c>
      <c r="AG11">
        <v>8.8545999999999996</v>
      </c>
      <c r="AH11">
        <v>1.1511</v>
      </c>
      <c r="AI11">
        <v>4.2180999999999997</v>
      </c>
      <c r="AJ11">
        <v>3.1053999999999999</v>
      </c>
      <c r="AK11">
        <v>2.6322000000000001</v>
      </c>
      <c r="AL11">
        <v>3.1444299999999998</v>
      </c>
      <c r="AM11">
        <v>6.0517000000000003</v>
      </c>
      <c r="AN11">
        <v>-2.7793600000000001</v>
      </c>
      <c r="AO11">
        <v>-1</v>
      </c>
    </row>
    <row r="12" spans="1:41" x14ac:dyDescent="0.35">
      <c r="A12" t="str">
        <f t="shared" si="0"/>
        <v>RIDGESEB0.02</v>
      </c>
      <c r="B12" t="s">
        <v>375</v>
      </c>
      <c r="C12" t="s">
        <v>380</v>
      </c>
      <c r="D12" t="s">
        <v>28</v>
      </c>
      <c r="E12">
        <v>0.02</v>
      </c>
      <c r="F12" t="s">
        <v>445</v>
      </c>
      <c r="G12">
        <v>16.617899999999999</v>
      </c>
      <c r="H12">
        <v>0.442</v>
      </c>
      <c r="I12">
        <v>1.6500000000000001E-2</v>
      </c>
      <c r="J12">
        <v>0</v>
      </c>
      <c r="K12">
        <v>9.1910000000000006E-2</v>
      </c>
      <c r="L12">
        <v>6.9769999999999999E-2</v>
      </c>
      <c r="M12">
        <v>3.7000000000000002E-3</v>
      </c>
      <c r="N12">
        <v>4.5999999999999999E-3</v>
      </c>
      <c r="O12">
        <v>2.98E-3</v>
      </c>
      <c r="P12">
        <v>1.558E-2</v>
      </c>
      <c r="Q12">
        <v>1.5900000000000001E-3</v>
      </c>
      <c r="R12" s="417">
        <v>4.5300000000000002E-3</v>
      </c>
      <c r="S12">
        <v>6.0139999999999999E-2</v>
      </c>
      <c r="T12">
        <v>1.0788</v>
      </c>
      <c r="U12">
        <v>1.0969</v>
      </c>
      <c r="V12">
        <v>1.0924</v>
      </c>
      <c r="W12">
        <v>1.0787</v>
      </c>
      <c r="X12">
        <v>1.0883</v>
      </c>
      <c r="Y12">
        <v>1.1097999999999999</v>
      </c>
      <c r="Z12">
        <v>1.1165</v>
      </c>
      <c r="AA12">
        <v>1.1374</v>
      </c>
      <c r="AB12">
        <v>1.1705000000000001</v>
      </c>
      <c r="AC12">
        <v>1.2316</v>
      </c>
      <c r="AD12">
        <v>1.2032</v>
      </c>
      <c r="AE12">
        <v>1.2263999999999999</v>
      </c>
      <c r="AF12">
        <v>1.2498</v>
      </c>
      <c r="AG12">
        <v>1.2755000000000001</v>
      </c>
      <c r="AH12">
        <v>1.2954000000000001</v>
      </c>
      <c r="AI12">
        <v>1.3223</v>
      </c>
      <c r="AJ12">
        <v>1.3461000000000001</v>
      </c>
      <c r="AK12">
        <v>1.3819999999999999</v>
      </c>
      <c r="AL12">
        <v>1.39812</v>
      </c>
      <c r="AM12">
        <v>1.419</v>
      </c>
      <c r="AN12">
        <v>1.44174</v>
      </c>
      <c r="AO12">
        <v>-1</v>
      </c>
    </row>
    <row r="13" spans="1:41" x14ac:dyDescent="0.35">
      <c r="A13" t="str">
        <f t="shared" si="0"/>
        <v>RIDGEVIF0.03</v>
      </c>
      <c r="B13" t="s">
        <v>375</v>
      </c>
      <c r="C13" t="s">
        <v>378</v>
      </c>
      <c r="D13" t="s">
        <v>28</v>
      </c>
      <c r="E13">
        <v>0.03</v>
      </c>
      <c r="F13" t="s">
        <v>445</v>
      </c>
      <c r="G13" t="s">
        <v>445</v>
      </c>
      <c r="H13" t="s">
        <v>445</v>
      </c>
      <c r="I13">
        <v>4.5598799999999997</v>
      </c>
      <c r="J13">
        <v>2.8577900000000001</v>
      </c>
      <c r="K13">
        <v>4.0473100000000004</v>
      </c>
      <c r="L13">
        <v>1.4943500000000001</v>
      </c>
      <c r="M13">
        <v>3.8330199999999999</v>
      </c>
      <c r="N13">
        <v>5.9896000000000003</v>
      </c>
      <c r="O13">
        <v>3.8195000000000001</v>
      </c>
      <c r="P13">
        <v>2.0186000000000002</v>
      </c>
      <c r="Q13">
        <v>3.7515299999999998</v>
      </c>
      <c r="R13" s="417">
        <v>2.1260500000000002</v>
      </c>
      <c r="S13">
        <v>2.0924499999999999</v>
      </c>
      <c r="T13">
        <v>0.8216</v>
      </c>
      <c r="U13">
        <v>0.84940000000000004</v>
      </c>
      <c r="V13">
        <v>0.84509999999999996</v>
      </c>
      <c r="W13">
        <v>0.82779999999999998</v>
      </c>
      <c r="X13">
        <v>0.84240000000000004</v>
      </c>
      <c r="Y13">
        <v>0.87239999999999995</v>
      </c>
      <c r="Z13">
        <v>0.88290000000000002</v>
      </c>
      <c r="AA13">
        <v>0.91239999999999999</v>
      </c>
      <c r="AB13">
        <v>0.96040000000000003</v>
      </c>
      <c r="AC13">
        <v>1.0515000000000001</v>
      </c>
      <c r="AD13">
        <v>1.0074000000000001</v>
      </c>
      <c r="AE13">
        <v>1.0395000000000001</v>
      </c>
      <c r="AF13">
        <v>1.0746</v>
      </c>
      <c r="AG13">
        <v>1.1140000000000001</v>
      </c>
      <c r="AH13">
        <v>1.145</v>
      </c>
      <c r="AI13">
        <v>1.1878</v>
      </c>
      <c r="AJ13">
        <v>1.2252000000000001</v>
      </c>
      <c r="AK13">
        <v>1.2839</v>
      </c>
      <c r="AL13">
        <v>1.31307</v>
      </c>
      <c r="AM13">
        <v>1.3519000000000001</v>
      </c>
      <c r="AN13">
        <v>1.39941</v>
      </c>
      <c r="AO13">
        <v>-1</v>
      </c>
    </row>
    <row r="14" spans="1:41" x14ac:dyDescent="0.35">
      <c r="A14" t="str">
        <f t="shared" si="0"/>
        <v>RIDGE0.03</v>
      </c>
      <c r="B14" t="s">
        <v>375</v>
      </c>
      <c r="C14" t="s">
        <v>379</v>
      </c>
      <c r="D14" t="s">
        <v>28</v>
      </c>
      <c r="E14">
        <v>0.03</v>
      </c>
      <c r="F14" t="s">
        <v>445</v>
      </c>
      <c r="G14">
        <v>17.866299999999999</v>
      </c>
      <c r="H14">
        <v>3.2345999999999999</v>
      </c>
      <c r="I14">
        <v>0.32053999999999999</v>
      </c>
      <c r="J14">
        <v>-1.0000000000000001E-5</v>
      </c>
      <c r="K14">
        <v>0.76837</v>
      </c>
      <c r="L14">
        <v>0.59377999999999997</v>
      </c>
      <c r="M14">
        <v>6.2539999999999998E-2</v>
      </c>
      <c r="N14">
        <v>0.6865</v>
      </c>
      <c r="O14">
        <v>1.477E-2</v>
      </c>
      <c r="P14">
        <v>0.11785</v>
      </c>
      <c r="Q14">
        <v>2.5520000000000001E-2</v>
      </c>
      <c r="R14" s="417">
        <v>9.4850000000000004E-2</v>
      </c>
      <c r="S14">
        <v>-0.11567</v>
      </c>
      <c r="T14">
        <v>-5.4682000000000004</v>
      </c>
      <c r="U14">
        <v>2.0716000000000001</v>
      </c>
      <c r="V14">
        <v>-1.8479000000000001</v>
      </c>
      <c r="W14">
        <v>-1.8121</v>
      </c>
      <c r="X14">
        <v>-1.3230999999999999</v>
      </c>
      <c r="Y14">
        <v>4.3140000000000001</v>
      </c>
      <c r="Z14">
        <v>-2.1206999999999998</v>
      </c>
      <c r="AA14">
        <v>2.8656000000000001</v>
      </c>
      <c r="AB14">
        <v>-0.88049999999999995</v>
      </c>
      <c r="AC14">
        <v>-5.9782000000000002</v>
      </c>
      <c r="AD14">
        <v>9.2119</v>
      </c>
      <c r="AE14">
        <v>2.2944</v>
      </c>
      <c r="AF14">
        <v>-1.0379</v>
      </c>
      <c r="AG14">
        <v>9.6755999999999993</v>
      </c>
      <c r="AH14">
        <v>1.8563000000000001</v>
      </c>
      <c r="AI14">
        <v>4.6161000000000003</v>
      </c>
      <c r="AJ14">
        <v>3.1663000000000001</v>
      </c>
      <c r="AK14">
        <v>2.2957999999999998</v>
      </c>
      <c r="AL14">
        <v>3.53321</v>
      </c>
      <c r="AM14">
        <v>5.6833</v>
      </c>
      <c r="AN14">
        <v>-3.2358600000000002</v>
      </c>
      <c r="AO14">
        <v>-1</v>
      </c>
    </row>
    <row r="15" spans="1:41" x14ac:dyDescent="0.35">
      <c r="A15" t="str">
        <f t="shared" si="0"/>
        <v>RIDGESEB0.03</v>
      </c>
      <c r="B15" t="s">
        <v>375</v>
      </c>
      <c r="C15" t="s">
        <v>380</v>
      </c>
      <c r="D15" t="s">
        <v>28</v>
      </c>
      <c r="E15">
        <v>0.03</v>
      </c>
      <c r="F15" t="s">
        <v>445</v>
      </c>
      <c r="G15">
        <v>17.866299999999999</v>
      </c>
      <c r="H15">
        <v>0.46500000000000002</v>
      </c>
      <c r="I15">
        <v>1.6240000000000001E-2</v>
      </c>
      <c r="J15">
        <v>1.0000000000000001E-5</v>
      </c>
      <c r="K15">
        <v>9.178E-2</v>
      </c>
      <c r="L15">
        <v>7.3539999999999994E-2</v>
      </c>
      <c r="M15">
        <v>3.7499999999999999E-3</v>
      </c>
      <c r="N15">
        <v>4.4000000000000003E-3</v>
      </c>
      <c r="O15">
        <v>3.0100000000000001E-3</v>
      </c>
      <c r="P15">
        <v>1.6320000000000001E-2</v>
      </c>
      <c r="Q15">
        <v>1.6100000000000001E-3</v>
      </c>
      <c r="R15" s="417">
        <v>4.7000000000000002E-3</v>
      </c>
      <c r="S15">
        <v>5.9929999999999997E-2</v>
      </c>
      <c r="T15">
        <v>1.1437999999999999</v>
      </c>
      <c r="U15">
        <v>1.163</v>
      </c>
      <c r="V15">
        <v>1.1600999999999999</v>
      </c>
      <c r="W15">
        <v>1.1480999999999999</v>
      </c>
      <c r="X15">
        <v>1.1581999999999999</v>
      </c>
      <c r="Y15">
        <v>1.1787000000000001</v>
      </c>
      <c r="Z15">
        <v>1.1857</v>
      </c>
      <c r="AA15">
        <v>1.2054</v>
      </c>
      <c r="AB15">
        <v>1.2366999999999999</v>
      </c>
      <c r="AC15">
        <v>1.294</v>
      </c>
      <c r="AD15">
        <v>1.2665999999999999</v>
      </c>
      <c r="AE15">
        <v>1.2866</v>
      </c>
      <c r="AF15">
        <v>1.3081</v>
      </c>
      <c r="AG15">
        <v>1.3319000000000001</v>
      </c>
      <c r="AH15">
        <v>1.3503000000000001</v>
      </c>
      <c r="AI15">
        <v>1.3753</v>
      </c>
      <c r="AJ15">
        <v>1.3968</v>
      </c>
      <c r="AK15">
        <v>1.4298999999999999</v>
      </c>
      <c r="AL15">
        <v>1.446</v>
      </c>
      <c r="AM15">
        <v>1.4672000000000001</v>
      </c>
      <c r="AN15">
        <v>1.4927900000000001</v>
      </c>
      <c r="AO15">
        <v>-1</v>
      </c>
    </row>
    <row r="16" spans="1:41" s="417" customFormat="1" x14ac:dyDescent="0.35">
      <c r="A16" s="417" t="str">
        <f t="shared" si="0"/>
        <v>RIDGEVIF0.04</v>
      </c>
      <c r="B16" s="417" t="s">
        <v>375</v>
      </c>
      <c r="C16" s="417" t="s">
        <v>378</v>
      </c>
      <c r="D16" s="417" t="s">
        <v>28</v>
      </c>
      <c r="E16" s="417">
        <v>0.04</v>
      </c>
      <c r="F16" s="417" t="s">
        <v>445</v>
      </c>
      <c r="G16" s="417" t="s">
        <v>445</v>
      </c>
      <c r="H16" s="417" t="s">
        <v>445</v>
      </c>
      <c r="I16" s="417">
        <v>3.8952100000000001</v>
      </c>
      <c r="J16" s="417">
        <v>2.5980400000000001</v>
      </c>
      <c r="K16" s="417">
        <v>3.5407199999999999</v>
      </c>
      <c r="L16" s="417">
        <v>1.4391099999999999</v>
      </c>
      <c r="M16" s="417">
        <v>3.4295100000000001</v>
      </c>
      <c r="N16" s="417">
        <v>4.9461000000000004</v>
      </c>
      <c r="O16" s="417">
        <v>3.40971</v>
      </c>
      <c r="P16" s="417">
        <v>1.9193199999999999</v>
      </c>
      <c r="Q16" s="417">
        <v>3.3647300000000002</v>
      </c>
      <c r="R16" s="417">
        <v>1.9900800000000001</v>
      </c>
      <c r="S16" s="417">
        <v>1.8246899999999999</v>
      </c>
      <c r="T16" s="417">
        <v>0.80079999999999996</v>
      </c>
      <c r="U16" s="417">
        <v>0.82740000000000002</v>
      </c>
      <c r="V16" s="417">
        <v>0.82540000000000002</v>
      </c>
      <c r="W16" s="417">
        <v>0.81179999999999997</v>
      </c>
      <c r="X16" s="417">
        <v>0.82579999999999998</v>
      </c>
      <c r="Y16" s="417">
        <v>0.85240000000000005</v>
      </c>
      <c r="Z16" s="417">
        <v>0.86260000000000003</v>
      </c>
      <c r="AA16" s="417">
        <v>0.88839999999999997</v>
      </c>
      <c r="AB16" s="417">
        <v>0.9304</v>
      </c>
      <c r="AC16" s="417">
        <v>1.0088999999999999</v>
      </c>
      <c r="AD16" s="417">
        <v>0.97019999999999995</v>
      </c>
      <c r="AE16" s="417">
        <v>0.99590000000000001</v>
      </c>
      <c r="AF16" s="417">
        <v>1.0256000000000001</v>
      </c>
      <c r="AG16" s="417">
        <v>1.0589999999999999</v>
      </c>
      <c r="AH16" s="417">
        <v>1.0852999999999999</v>
      </c>
      <c r="AI16" s="417">
        <v>1.1214999999999999</v>
      </c>
      <c r="AJ16" s="417">
        <v>1.1523000000000001</v>
      </c>
      <c r="AK16" s="417">
        <v>1.2012</v>
      </c>
      <c r="AL16" s="417">
        <v>1.2274499999999999</v>
      </c>
      <c r="AM16" s="417">
        <v>1.2627999999999999</v>
      </c>
      <c r="AN16" s="417">
        <v>1.3093999999999999</v>
      </c>
      <c r="AO16" s="417">
        <v>-1</v>
      </c>
    </row>
    <row r="17" spans="1:41" s="417" customFormat="1" x14ac:dyDescent="0.35">
      <c r="A17" s="417" t="str">
        <f t="shared" si="0"/>
        <v>RIDGE0.04</v>
      </c>
      <c r="B17" s="417" t="s">
        <v>375</v>
      </c>
      <c r="C17" s="417" t="s">
        <v>379</v>
      </c>
      <c r="D17" s="417" t="s">
        <v>28</v>
      </c>
      <c r="E17" s="417">
        <v>0.04</v>
      </c>
      <c r="F17" s="417" t="s">
        <v>445</v>
      </c>
      <c r="G17" s="417">
        <v>19.079499999999999</v>
      </c>
      <c r="H17" s="417">
        <v>3.7444999999999999</v>
      </c>
      <c r="I17" s="417">
        <v>0.36059000000000002</v>
      </c>
      <c r="J17" s="417">
        <v>0</v>
      </c>
      <c r="K17" s="417">
        <v>0.94796999999999998</v>
      </c>
      <c r="L17" s="417">
        <v>0.69813999999999998</v>
      </c>
      <c r="M17" s="417">
        <v>6.9330000000000003E-2</v>
      </c>
      <c r="N17" s="417">
        <v>0.63680000000000003</v>
      </c>
      <c r="O17" s="417">
        <v>2.298E-2</v>
      </c>
      <c r="P17" s="417">
        <v>0.14097999999999999</v>
      </c>
      <c r="Q17" s="417">
        <v>2.8989999999999998E-2</v>
      </c>
      <c r="R17" s="417">
        <v>0.10383000000000001</v>
      </c>
      <c r="S17" s="417">
        <v>-0.12309</v>
      </c>
      <c r="T17" s="417">
        <v>-5.6173999999999999</v>
      </c>
      <c r="U17" s="417">
        <v>2.4188000000000001</v>
      </c>
      <c r="V17" s="417">
        <v>-1.5604</v>
      </c>
      <c r="W17" s="417">
        <v>-2.1135999999999999</v>
      </c>
      <c r="X17" s="417">
        <v>-1.1497999999999999</v>
      </c>
      <c r="Y17" s="417">
        <v>3.3849999999999998</v>
      </c>
      <c r="Z17" s="417">
        <v>-1.8209</v>
      </c>
      <c r="AA17" s="417">
        <v>3.1898</v>
      </c>
      <c r="AB17" s="417">
        <v>-1.0792999999999999</v>
      </c>
      <c r="AC17" s="417">
        <v>-6.5349000000000004</v>
      </c>
      <c r="AD17" s="417">
        <v>8.7565000000000008</v>
      </c>
      <c r="AE17" s="417">
        <v>2.5903</v>
      </c>
      <c r="AF17" s="417">
        <v>-0.22839999999999999</v>
      </c>
      <c r="AG17" s="417">
        <v>10.326499999999999</v>
      </c>
      <c r="AH17" s="417">
        <v>2.4228000000000001</v>
      </c>
      <c r="AI17" s="417">
        <v>4.9223999999999997</v>
      </c>
      <c r="AJ17" s="417">
        <v>3.2183999999999999</v>
      </c>
      <c r="AK17" s="417">
        <v>2.0190000000000001</v>
      </c>
      <c r="AL17" s="417">
        <v>3.82036</v>
      </c>
      <c r="AM17" s="417">
        <v>5.3465999999999996</v>
      </c>
      <c r="AN17" s="417">
        <v>-3.6396999999999999</v>
      </c>
      <c r="AO17" s="417">
        <v>-1</v>
      </c>
    </row>
    <row r="18" spans="1:41" s="417" customFormat="1" x14ac:dyDescent="0.35">
      <c r="A18" s="417" t="str">
        <f t="shared" si="0"/>
        <v>RIDGESEB0.04</v>
      </c>
      <c r="B18" s="417" t="s">
        <v>375</v>
      </c>
      <c r="C18" s="417" t="s">
        <v>380</v>
      </c>
      <c r="D18" s="417" t="s">
        <v>28</v>
      </c>
      <c r="E18" s="417">
        <v>0.04</v>
      </c>
      <c r="F18" s="417" t="s">
        <v>445</v>
      </c>
      <c r="G18" s="417">
        <v>19.079499999999999</v>
      </c>
      <c r="H18" s="417">
        <v>0.48759999999999998</v>
      </c>
      <c r="I18" s="417">
        <v>1.6029999999999999E-2</v>
      </c>
      <c r="J18" s="417">
        <v>1.0000000000000001E-5</v>
      </c>
      <c r="K18" s="417">
        <v>9.1670000000000001E-2</v>
      </c>
      <c r="L18" s="417">
        <v>7.707E-2</v>
      </c>
      <c r="M18" s="417">
        <v>3.7799999999999999E-3</v>
      </c>
      <c r="N18" s="417">
        <v>4.3E-3</v>
      </c>
      <c r="O18" s="417">
        <v>3.0400000000000002E-3</v>
      </c>
      <c r="P18" s="417">
        <v>1.6990000000000002E-2</v>
      </c>
      <c r="Q18" s="417">
        <v>1.6299999999999999E-3</v>
      </c>
      <c r="R18" s="417">
        <v>4.8500000000000001E-3</v>
      </c>
      <c r="S18" s="417">
        <v>5.9769999999999997E-2</v>
      </c>
      <c r="T18" s="417">
        <v>1.2059</v>
      </c>
      <c r="U18" s="417">
        <v>1.2258</v>
      </c>
      <c r="V18" s="417">
        <v>1.2242999999999999</v>
      </c>
      <c r="W18" s="417">
        <v>1.2141</v>
      </c>
      <c r="X18" s="417">
        <v>1.2245999999999999</v>
      </c>
      <c r="Y18" s="417">
        <v>1.2442</v>
      </c>
      <c r="Z18" s="417">
        <v>1.2516</v>
      </c>
      <c r="AA18" s="417">
        <v>1.2702</v>
      </c>
      <c r="AB18" s="417">
        <v>1.2999000000000001</v>
      </c>
      <c r="AC18" s="417">
        <v>1.3535999999999999</v>
      </c>
      <c r="AD18" s="417">
        <v>1.3273999999999999</v>
      </c>
      <c r="AE18" s="417">
        <v>1.3448</v>
      </c>
      <c r="AF18" s="417">
        <v>1.3647</v>
      </c>
      <c r="AG18" s="417">
        <v>1.3868</v>
      </c>
      <c r="AH18" s="417">
        <v>1.4038999999999999</v>
      </c>
      <c r="AI18" s="417">
        <v>1.4271</v>
      </c>
      <c r="AJ18" s="417">
        <v>1.4466000000000001</v>
      </c>
      <c r="AK18" s="417">
        <v>1.4770000000000001</v>
      </c>
      <c r="AL18" s="417">
        <v>1.4930000000000001</v>
      </c>
      <c r="AM18" s="417">
        <v>1.5143</v>
      </c>
      <c r="AN18" s="417">
        <v>1.5420400000000001</v>
      </c>
      <c r="AO18" s="417">
        <v>-1</v>
      </c>
    </row>
    <row r="19" spans="1:41" x14ac:dyDescent="0.35">
      <c r="A19" t="str">
        <f t="shared" si="0"/>
        <v>RIDGEVIF0.05</v>
      </c>
      <c r="B19" t="s">
        <v>375</v>
      </c>
      <c r="C19" t="s">
        <v>378</v>
      </c>
      <c r="D19" t="s">
        <v>28</v>
      </c>
      <c r="E19">
        <v>0.05</v>
      </c>
      <c r="F19" t="s">
        <v>445</v>
      </c>
      <c r="G19" t="s">
        <v>445</v>
      </c>
      <c r="H19" t="s">
        <v>445</v>
      </c>
      <c r="I19">
        <v>3.37873</v>
      </c>
      <c r="J19">
        <v>2.3795999999999999</v>
      </c>
      <c r="K19">
        <v>3.1333899999999999</v>
      </c>
      <c r="L19">
        <v>1.3881399999999999</v>
      </c>
      <c r="M19">
        <v>3.0919699999999999</v>
      </c>
      <c r="N19">
        <v>4.1566999999999998</v>
      </c>
      <c r="O19">
        <v>3.0674399999999999</v>
      </c>
      <c r="P19">
        <v>1.8281400000000001</v>
      </c>
      <c r="Q19">
        <v>3.0393500000000002</v>
      </c>
      <c r="R19" s="417">
        <v>1.8700300000000001</v>
      </c>
      <c r="S19">
        <v>1.6111800000000001</v>
      </c>
      <c r="T19">
        <v>0.78169999999999995</v>
      </c>
      <c r="U19">
        <v>0.80700000000000005</v>
      </c>
      <c r="V19">
        <v>0.80689999999999995</v>
      </c>
      <c r="W19">
        <v>0.79630000000000001</v>
      </c>
      <c r="X19">
        <v>0.80989999999999995</v>
      </c>
      <c r="Y19">
        <v>0.83379999999999999</v>
      </c>
      <c r="Z19">
        <v>0.84360000000000002</v>
      </c>
      <c r="AA19">
        <v>0.86650000000000005</v>
      </c>
      <c r="AB19">
        <v>0.90359999999999996</v>
      </c>
      <c r="AC19">
        <v>0.97160000000000002</v>
      </c>
      <c r="AD19">
        <v>0.93779999999999997</v>
      </c>
      <c r="AE19">
        <v>0.95860000000000001</v>
      </c>
      <c r="AF19">
        <v>0.98399999999999999</v>
      </c>
      <c r="AG19">
        <v>1.0125999999999999</v>
      </c>
      <c r="AH19">
        <v>1.0351999999999999</v>
      </c>
      <c r="AI19">
        <v>1.0661</v>
      </c>
      <c r="AJ19">
        <v>1.0918000000000001</v>
      </c>
      <c r="AK19">
        <v>1.133</v>
      </c>
      <c r="AL19">
        <v>1.15659</v>
      </c>
      <c r="AM19">
        <v>1.1888000000000001</v>
      </c>
      <c r="AN19">
        <v>1.2337899999999999</v>
      </c>
      <c r="AO19">
        <v>-1</v>
      </c>
    </row>
    <row r="20" spans="1:41" x14ac:dyDescent="0.35">
      <c r="A20" t="str">
        <f t="shared" si="0"/>
        <v>RIDGE0.05</v>
      </c>
      <c r="B20" t="s">
        <v>375</v>
      </c>
      <c r="C20" t="s">
        <v>379</v>
      </c>
      <c r="D20" t="s">
        <v>28</v>
      </c>
      <c r="E20">
        <v>0.05</v>
      </c>
      <c r="F20" t="s">
        <v>445</v>
      </c>
      <c r="G20">
        <v>20.201599999999999</v>
      </c>
      <c r="H20">
        <v>4.1832000000000003</v>
      </c>
      <c r="I20">
        <v>0.39137</v>
      </c>
      <c r="J20">
        <v>0</v>
      </c>
      <c r="K20">
        <v>1.10646</v>
      </c>
      <c r="L20">
        <v>0.78713</v>
      </c>
      <c r="M20">
        <v>7.4840000000000004E-2</v>
      </c>
      <c r="N20">
        <v>0.59540000000000004</v>
      </c>
      <c r="O20">
        <v>2.9690000000000001E-2</v>
      </c>
      <c r="P20">
        <v>0.16144</v>
      </c>
      <c r="Q20">
        <v>3.1789999999999999E-2</v>
      </c>
      <c r="R20" s="417">
        <v>0.11138000000000001</v>
      </c>
      <c r="S20">
        <v>-0.12945000000000001</v>
      </c>
      <c r="T20">
        <v>-5.7218</v>
      </c>
      <c r="U20">
        <v>2.6979000000000002</v>
      </c>
      <c r="V20">
        <v>-1.3258000000000001</v>
      </c>
      <c r="W20">
        <v>-2.3515999999999999</v>
      </c>
      <c r="X20">
        <v>-1.002</v>
      </c>
      <c r="Y20">
        <v>2.6339999999999999</v>
      </c>
      <c r="Z20">
        <v>-1.5894999999999999</v>
      </c>
      <c r="AA20">
        <v>3.4337</v>
      </c>
      <c r="AB20">
        <v>-1.2323</v>
      </c>
      <c r="AC20">
        <v>-6.9602000000000004</v>
      </c>
      <c r="AD20">
        <v>8.3739000000000008</v>
      </c>
      <c r="AE20">
        <v>2.8380000000000001</v>
      </c>
      <c r="AF20">
        <v>0.44769999999999999</v>
      </c>
      <c r="AG20">
        <v>10.8466</v>
      </c>
      <c r="AH20">
        <v>2.8820999999999999</v>
      </c>
      <c r="AI20">
        <v>5.1584000000000003</v>
      </c>
      <c r="AJ20">
        <v>3.2585999999999999</v>
      </c>
      <c r="AK20">
        <v>1.7843</v>
      </c>
      <c r="AL20">
        <v>4.03125</v>
      </c>
      <c r="AM20">
        <v>5.0350000000000001</v>
      </c>
      <c r="AN20">
        <v>-4.0023</v>
      </c>
      <c r="AO20">
        <v>-1</v>
      </c>
    </row>
    <row r="21" spans="1:41" x14ac:dyDescent="0.35">
      <c r="A21" t="str">
        <f t="shared" si="0"/>
        <v>RIDGESEB0.05</v>
      </c>
      <c r="B21" t="s">
        <v>375</v>
      </c>
      <c r="C21" t="s">
        <v>380</v>
      </c>
      <c r="D21" t="s">
        <v>28</v>
      </c>
      <c r="E21">
        <v>0.05</v>
      </c>
      <c r="F21" t="s">
        <v>445</v>
      </c>
      <c r="G21">
        <v>20.201599999999999</v>
      </c>
      <c r="H21">
        <v>0.5081</v>
      </c>
      <c r="I21">
        <v>1.5800000000000002E-2</v>
      </c>
      <c r="J21">
        <v>1.0000000000000001E-5</v>
      </c>
      <c r="K21">
        <v>9.1310000000000002E-2</v>
      </c>
      <c r="L21">
        <v>8.0140000000000003E-2</v>
      </c>
      <c r="M21">
        <v>3.8E-3</v>
      </c>
      <c r="N21">
        <v>4.1999999999999997E-3</v>
      </c>
      <c r="O21">
        <v>3.0500000000000002E-3</v>
      </c>
      <c r="P21">
        <v>1.7559999999999999E-2</v>
      </c>
      <c r="Q21">
        <v>1.64E-3</v>
      </c>
      <c r="R21" s="417">
        <v>4.9800000000000001E-3</v>
      </c>
      <c r="S21">
        <v>5.9459999999999999E-2</v>
      </c>
      <c r="T21">
        <v>1.2615000000000001</v>
      </c>
      <c r="U21">
        <v>1.2818000000000001</v>
      </c>
      <c r="V21">
        <v>1.2817000000000001</v>
      </c>
      <c r="W21">
        <v>1.2733000000000001</v>
      </c>
      <c r="X21">
        <v>1.2841</v>
      </c>
      <c r="Y21">
        <v>1.3028999999999999</v>
      </c>
      <c r="Z21">
        <v>1.3105</v>
      </c>
      <c r="AA21">
        <v>1.3282</v>
      </c>
      <c r="AB21">
        <v>1.3563000000000001</v>
      </c>
      <c r="AC21">
        <v>1.4065000000000001</v>
      </c>
      <c r="AD21">
        <v>1.3816999999999999</v>
      </c>
      <c r="AE21">
        <v>1.397</v>
      </c>
      <c r="AF21">
        <v>1.4154</v>
      </c>
      <c r="AG21">
        <v>1.4358</v>
      </c>
      <c r="AH21">
        <v>1.4517</v>
      </c>
      <c r="AI21">
        <v>1.4733000000000001</v>
      </c>
      <c r="AJ21">
        <v>1.4908999999999999</v>
      </c>
      <c r="AK21">
        <v>1.5187999999999999</v>
      </c>
      <c r="AL21">
        <v>1.5345</v>
      </c>
      <c r="AM21">
        <v>1.5557000000000001</v>
      </c>
      <c r="AN21">
        <v>1.5848899999999999</v>
      </c>
      <c r="AO21">
        <v>-1</v>
      </c>
    </row>
    <row r="22" spans="1:41" x14ac:dyDescent="0.35">
      <c r="A22" t="str">
        <f t="shared" si="0"/>
        <v>RIDGEVIF0.06</v>
      </c>
      <c r="B22" t="s">
        <v>375</v>
      </c>
      <c r="C22" t="s">
        <v>378</v>
      </c>
      <c r="D22" t="s">
        <v>28</v>
      </c>
      <c r="E22">
        <v>0.06</v>
      </c>
      <c r="F22" t="s">
        <v>445</v>
      </c>
      <c r="G22" t="s">
        <v>445</v>
      </c>
      <c r="H22" t="s">
        <v>445</v>
      </c>
      <c r="I22">
        <v>2.9679700000000002</v>
      </c>
      <c r="J22">
        <v>2.1931600000000002</v>
      </c>
      <c r="K22">
        <v>2.7998799999999999</v>
      </c>
      <c r="L22">
        <v>1.3407500000000001</v>
      </c>
      <c r="M22">
        <v>2.8058299999999998</v>
      </c>
      <c r="N22">
        <v>3.5447000000000002</v>
      </c>
      <c r="O22">
        <v>2.7778200000000002</v>
      </c>
      <c r="P22">
        <v>1.7440500000000001</v>
      </c>
      <c r="Q22">
        <v>2.7623000000000002</v>
      </c>
      <c r="R22" s="417">
        <v>1.76309</v>
      </c>
      <c r="S22">
        <v>1.4379200000000001</v>
      </c>
      <c r="T22">
        <v>0.76400000000000001</v>
      </c>
      <c r="U22">
        <v>0.78800000000000003</v>
      </c>
      <c r="V22">
        <v>0.78939999999999999</v>
      </c>
      <c r="W22">
        <v>0.78139999999999998</v>
      </c>
      <c r="X22">
        <v>0.79449999999999998</v>
      </c>
      <c r="Y22">
        <v>0.81610000000000005</v>
      </c>
      <c r="Z22">
        <v>0.82569999999999999</v>
      </c>
      <c r="AA22">
        <v>0.84609999999999996</v>
      </c>
      <c r="AB22">
        <v>0.87909999999999999</v>
      </c>
      <c r="AC22">
        <v>0.93859999999999999</v>
      </c>
      <c r="AD22">
        <v>0.90890000000000004</v>
      </c>
      <c r="AE22">
        <v>0.92600000000000005</v>
      </c>
      <c r="AF22">
        <v>0.94789999999999996</v>
      </c>
      <c r="AG22">
        <v>0.97270000000000001</v>
      </c>
      <c r="AH22">
        <v>0.99229999999999996</v>
      </c>
      <c r="AI22">
        <v>1.0188999999999999</v>
      </c>
      <c r="AJ22">
        <v>1.0406</v>
      </c>
      <c r="AK22">
        <v>1.0754999999999999</v>
      </c>
      <c r="AL22">
        <v>1.0967800000000001</v>
      </c>
      <c r="AM22">
        <v>1.1261000000000001</v>
      </c>
      <c r="AN22">
        <v>1.16913</v>
      </c>
      <c r="AO22">
        <v>-1</v>
      </c>
    </row>
    <row r="23" spans="1:41" x14ac:dyDescent="0.35">
      <c r="A23" t="str">
        <f t="shared" si="0"/>
        <v>RIDGE0.06</v>
      </c>
      <c r="B23" t="s">
        <v>375</v>
      </c>
      <c r="C23" t="s">
        <v>379</v>
      </c>
      <c r="D23" t="s">
        <v>28</v>
      </c>
      <c r="E23">
        <v>0.06</v>
      </c>
      <c r="F23" t="s">
        <v>445</v>
      </c>
      <c r="G23">
        <v>21.220300000000002</v>
      </c>
      <c r="H23">
        <v>4.5673000000000004</v>
      </c>
      <c r="I23">
        <v>0.41548000000000002</v>
      </c>
      <c r="J23">
        <v>1.0000000000000001E-5</v>
      </c>
      <c r="K23">
        <v>1.24658</v>
      </c>
      <c r="L23">
        <v>0.86416000000000004</v>
      </c>
      <c r="M23">
        <v>7.9369999999999996E-2</v>
      </c>
      <c r="N23">
        <v>0.56040000000000001</v>
      </c>
      <c r="O23">
        <v>3.526E-2</v>
      </c>
      <c r="P23">
        <v>0.1797</v>
      </c>
      <c r="Q23">
        <v>3.4099999999999998E-2</v>
      </c>
      <c r="R23" s="417">
        <v>0.11778</v>
      </c>
      <c r="S23">
        <v>-0.13486999999999999</v>
      </c>
      <c r="T23">
        <v>-5.7930000000000001</v>
      </c>
      <c r="U23">
        <v>2.9257</v>
      </c>
      <c r="V23">
        <v>-1.1303000000000001</v>
      </c>
      <c r="W23">
        <v>-2.5409999999999999</v>
      </c>
      <c r="X23">
        <v>-0.87429999999999997</v>
      </c>
      <c r="Y23">
        <v>2.0171000000000001</v>
      </c>
      <c r="Z23">
        <v>-1.4072</v>
      </c>
      <c r="AA23">
        <v>3.6194999999999999</v>
      </c>
      <c r="AB23">
        <v>-1.3517999999999999</v>
      </c>
      <c r="AC23">
        <v>-7.2891000000000004</v>
      </c>
      <c r="AD23">
        <v>8.0464000000000002</v>
      </c>
      <c r="AE23">
        <v>3.0451999999999999</v>
      </c>
      <c r="AF23">
        <v>1.0168999999999999</v>
      </c>
      <c r="AG23">
        <v>11.2643</v>
      </c>
      <c r="AH23">
        <v>3.2570000000000001</v>
      </c>
      <c r="AI23">
        <v>5.3398000000000003</v>
      </c>
      <c r="AJ23">
        <v>3.2867999999999999</v>
      </c>
      <c r="AK23">
        <v>1.5807</v>
      </c>
      <c r="AL23">
        <v>4.1841799999999996</v>
      </c>
      <c r="AM23">
        <v>4.7443999999999997</v>
      </c>
      <c r="AN23">
        <v>-4.3309300000000004</v>
      </c>
      <c r="AO23">
        <v>-1</v>
      </c>
    </row>
    <row r="24" spans="1:41" x14ac:dyDescent="0.35">
      <c r="A24" t="str">
        <f t="shared" si="0"/>
        <v>RIDGESEB0.06</v>
      </c>
      <c r="B24" t="s">
        <v>375</v>
      </c>
      <c r="C24" t="s">
        <v>380</v>
      </c>
      <c r="D24" t="s">
        <v>28</v>
      </c>
      <c r="E24">
        <v>0.06</v>
      </c>
      <c r="F24" t="s">
        <v>445</v>
      </c>
      <c r="G24">
        <v>21.220300000000002</v>
      </c>
      <c r="H24">
        <v>0.52629999999999999</v>
      </c>
      <c r="I24">
        <v>1.5559999999999999E-2</v>
      </c>
      <c r="J24">
        <v>1.0000000000000001E-5</v>
      </c>
      <c r="K24">
        <v>9.0670000000000001E-2</v>
      </c>
      <c r="L24">
        <v>8.2729999999999998E-2</v>
      </c>
      <c r="M24">
        <v>3.81E-3</v>
      </c>
      <c r="N24">
        <v>4.0000000000000001E-3</v>
      </c>
      <c r="O24">
        <v>3.0500000000000002E-3</v>
      </c>
      <c r="P24">
        <v>1.8020000000000001E-2</v>
      </c>
      <c r="Q24">
        <v>1.64E-3</v>
      </c>
      <c r="R24" s="417">
        <v>5.0800000000000003E-3</v>
      </c>
      <c r="S24">
        <v>5.901E-2</v>
      </c>
      <c r="T24">
        <v>1.3101</v>
      </c>
      <c r="U24">
        <v>1.3305</v>
      </c>
      <c r="V24">
        <v>1.3315999999999999</v>
      </c>
      <c r="W24">
        <v>1.3249</v>
      </c>
      <c r="X24">
        <v>1.3360000000000001</v>
      </c>
      <c r="Y24">
        <v>1.3540000000000001</v>
      </c>
      <c r="Z24">
        <v>1.3619000000000001</v>
      </c>
      <c r="AA24">
        <v>1.3786</v>
      </c>
      <c r="AB24">
        <v>1.4053</v>
      </c>
      <c r="AC24">
        <v>1.452</v>
      </c>
      <c r="AD24">
        <v>1.4289000000000001</v>
      </c>
      <c r="AE24">
        <v>1.4422999999999999</v>
      </c>
      <c r="AF24">
        <v>1.4593</v>
      </c>
      <c r="AG24">
        <v>1.4782</v>
      </c>
      <c r="AH24">
        <v>1.4930000000000001</v>
      </c>
      <c r="AI24">
        <v>1.5128999999999999</v>
      </c>
      <c r="AJ24">
        <v>1.5288999999999999</v>
      </c>
      <c r="AK24">
        <v>1.5543</v>
      </c>
      <c r="AL24">
        <v>1.56965</v>
      </c>
      <c r="AM24">
        <v>1.5905</v>
      </c>
      <c r="AN24">
        <v>1.62059</v>
      </c>
      <c r="AO24">
        <v>-1</v>
      </c>
    </row>
    <row r="25" spans="1:41" x14ac:dyDescent="0.35">
      <c r="A25" t="str">
        <f t="shared" si="0"/>
        <v>RIDGEVIF0.07</v>
      </c>
      <c r="B25" t="s">
        <v>375</v>
      </c>
      <c r="C25" t="s">
        <v>378</v>
      </c>
      <c r="D25" t="s">
        <v>28</v>
      </c>
      <c r="E25">
        <v>7.0000000000000007E-2</v>
      </c>
      <c r="F25" t="s">
        <v>445</v>
      </c>
      <c r="G25" t="s">
        <v>445</v>
      </c>
      <c r="H25" t="s">
        <v>445</v>
      </c>
      <c r="I25">
        <v>2.6349</v>
      </c>
      <c r="J25">
        <v>2.0320499999999999</v>
      </c>
      <c r="K25">
        <v>2.52258</v>
      </c>
      <c r="L25">
        <v>1.2964199999999999</v>
      </c>
      <c r="M25">
        <v>2.56053</v>
      </c>
      <c r="N25">
        <v>3.0602999999999998</v>
      </c>
      <c r="O25">
        <v>2.5300500000000001</v>
      </c>
      <c r="P25">
        <v>1.66621</v>
      </c>
      <c r="Q25">
        <v>2.5239500000000001</v>
      </c>
      <c r="R25" s="417">
        <v>1.6671</v>
      </c>
      <c r="S25">
        <v>1.2951699999999999</v>
      </c>
      <c r="T25">
        <v>0.74750000000000005</v>
      </c>
      <c r="U25">
        <v>0.7702</v>
      </c>
      <c r="V25">
        <v>0.77280000000000004</v>
      </c>
      <c r="W25">
        <v>0.76700000000000002</v>
      </c>
      <c r="X25">
        <v>0.77969999999999995</v>
      </c>
      <c r="Y25">
        <v>0.7994</v>
      </c>
      <c r="Z25">
        <v>0.80869999999999997</v>
      </c>
      <c r="AA25">
        <v>0.82709999999999995</v>
      </c>
      <c r="AB25">
        <v>0.85670000000000002</v>
      </c>
      <c r="AC25">
        <v>0.90880000000000005</v>
      </c>
      <c r="AD25">
        <v>0.88280000000000003</v>
      </c>
      <c r="AE25">
        <v>0.89710000000000001</v>
      </c>
      <c r="AF25">
        <v>0.91620000000000001</v>
      </c>
      <c r="AG25">
        <v>0.93789999999999996</v>
      </c>
      <c r="AH25">
        <v>0.95489999999999997</v>
      </c>
      <c r="AI25">
        <v>0.97799999999999998</v>
      </c>
      <c r="AJ25">
        <v>0.99639999999999995</v>
      </c>
      <c r="AK25">
        <v>1.0262</v>
      </c>
      <c r="AL25">
        <v>1.0454600000000001</v>
      </c>
      <c r="AM25">
        <v>1.0722</v>
      </c>
      <c r="AN25">
        <v>1.113</v>
      </c>
      <c r="AO25">
        <v>-1</v>
      </c>
    </row>
    <row r="26" spans="1:41" x14ac:dyDescent="0.35">
      <c r="A26" t="str">
        <f t="shared" si="0"/>
        <v>RIDGE0.07</v>
      </c>
      <c r="B26" t="s">
        <v>375</v>
      </c>
      <c r="C26" t="s">
        <v>379</v>
      </c>
      <c r="D26" t="s">
        <v>28</v>
      </c>
      <c r="E26">
        <v>7.0000000000000007E-2</v>
      </c>
      <c r="F26" t="s">
        <v>445</v>
      </c>
      <c r="G26">
        <v>22.139399999999998</v>
      </c>
      <c r="H26">
        <v>4.9089</v>
      </c>
      <c r="I26">
        <v>0.43465999999999999</v>
      </c>
      <c r="J26">
        <v>1.0000000000000001E-5</v>
      </c>
      <c r="K26">
        <v>1.3708100000000001</v>
      </c>
      <c r="L26">
        <v>0.93167</v>
      </c>
      <c r="M26">
        <v>8.3159999999999998E-2</v>
      </c>
      <c r="N26">
        <v>0.53029999999999999</v>
      </c>
      <c r="O26">
        <v>3.9949999999999999E-2</v>
      </c>
      <c r="P26">
        <v>0.19614000000000001</v>
      </c>
      <c r="Q26">
        <v>3.603E-2</v>
      </c>
      <c r="R26" s="417">
        <v>0.12327</v>
      </c>
      <c r="S26">
        <v>-0.13946</v>
      </c>
      <c r="T26">
        <v>-5.8391999999999999</v>
      </c>
      <c r="U26">
        <v>3.1141000000000001</v>
      </c>
      <c r="V26">
        <v>-0.96460000000000001</v>
      </c>
      <c r="W26">
        <v>-2.6924999999999999</v>
      </c>
      <c r="X26">
        <v>-0.76290000000000002</v>
      </c>
      <c r="Y26">
        <v>1.5037</v>
      </c>
      <c r="Z26">
        <v>-1.2611000000000001</v>
      </c>
      <c r="AA26">
        <v>3.7621000000000002</v>
      </c>
      <c r="AB26">
        <v>-1.446</v>
      </c>
      <c r="AC26">
        <v>-7.5452000000000004</v>
      </c>
      <c r="AD26">
        <v>7.7617000000000003</v>
      </c>
      <c r="AE26">
        <v>3.2185999999999999</v>
      </c>
      <c r="AF26">
        <v>1.4995000000000001</v>
      </c>
      <c r="AG26">
        <v>11.6006</v>
      </c>
      <c r="AH26">
        <v>3.5647000000000002</v>
      </c>
      <c r="AI26">
        <v>5.4782999999999999</v>
      </c>
      <c r="AJ26">
        <v>3.3039000000000001</v>
      </c>
      <c r="AK26">
        <v>1.401</v>
      </c>
      <c r="AL26">
        <v>4.2925800000000001</v>
      </c>
      <c r="AM26">
        <v>4.4721000000000002</v>
      </c>
      <c r="AN26">
        <v>-4.6305800000000001</v>
      </c>
      <c r="AO26">
        <v>-1</v>
      </c>
    </row>
    <row r="27" spans="1:41" x14ac:dyDescent="0.35">
      <c r="A27" t="str">
        <f t="shared" si="0"/>
        <v>RIDGESEB0.07</v>
      </c>
      <c r="B27" t="s">
        <v>375</v>
      </c>
      <c r="C27" t="s">
        <v>380</v>
      </c>
      <c r="D27" t="s">
        <v>28</v>
      </c>
      <c r="E27">
        <v>7.0000000000000007E-2</v>
      </c>
      <c r="F27" t="s">
        <v>445</v>
      </c>
      <c r="G27">
        <v>22.139399999999998</v>
      </c>
      <c r="H27">
        <v>0.54239999999999999</v>
      </c>
      <c r="I27">
        <v>1.5299999999999999E-2</v>
      </c>
      <c r="J27">
        <v>1.0000000000000001E-5</v>
      </c>
      <c r="K27">
        <v>8.9789999999999995E-2</v>
      </c>
      <c r="L27">
        <v>8.4879999999999997E-2</v>
      </c>
      <c r="M27">
        <v>3.79E-3</v>
      </c>
      <c r="N27">
        <v>3.8999999999999998E-3</v>
      </c>
      <c r="O27">
        <v>3.0400000000000002E-3</v>
      </c>
      <c r="P27">
        <v>1.8370000000000001E-2</v>
      </c>
      <c r="Q27">
        <v>1.64E-3</v>
      </c>
      <c r="R27" s="417">
        <v>5.1599999999999997E-3</v>
      </c>
      <c r="S27">
        <v>5.8430000000000003E-2</v>
      </c>
      <c r="T27">
        <v>1.3520000000000001</v>
      </c>
      <c r="U27">
        <v>1.3723000000000001</v>
      </c>
      <c r="V27">
        <v>1.3746</v>
      </c>
      <c r="W27">
        <v>1.3694999999999999</v>
      </c>
      <c r="X27">
        <v>1.3808</v>
      </c>
      <c r="Y27">
        <v>1.3980999999999999</v>
      </c>
      <c r="Z27">
        <v>1.4061999999999999</v>
      </c>
      <c r="AA27">
        <v>1.4220999999999999</v>
      </c>
      <c r="AB27">
        <v>1.4473</v>
      </c>
      <c r="AC27">
        <v>1.4906999999999999</v>
      </c>
      <c r="AD27">
        <v>1.4692000000000001</v>
      </c>
      <c r="AE27">
        <v>1.4811000000000001</v>
      </c>
      <c r="AF27">
        <v>1.4967999999999999</v>
      </c>
      <c r="AG27">
        <v>1.5143</v>
      </c>
      <c r="AH27">
        <v>1.528</v>
      </c>
      <c r="AI27">
        <v>1.5464</v>
      </c>
      <c r="AJ27">
        <v>1.5609</v>
      </c>
      <c r="AK27">
        <v>1.5841000000000001</v>
      </c>
      <c r="AL27">
        <v>1.5988599999999999</v>
      </c>
      <c r="AM27">
        <v>1.6192</v>
      </c>
      <c r="AN27">
        <v>1.6496999999999999</v>
      </c>
      <c r="AO27">
        <v>-1</v>
      </c>
    </row>
    <row r="28" spans="1:41" x14ac:dyDescent="0.35">
      <c r="A28" t="str">
        <f t="shared" si="0"/>
        <v>RIDGEVIF0.08</v>
      </c>
      <c r="B28" t="s">
        <v>375</v>
      </c>
      <c r="C28" t="s">
        <v>378</v>
      </c>
      <c r="D28" t="s">
        <v>28</v>
      </c>
      <c r="E28">
        <v>0.08</v>
      </c>
      <c r="F28" t="s">
        <v>445</v>
      </c>
      <c r="G28" t="s">
        <v>445</v>
      </c>
      <c r="H28" t="s">
        <v>445</v>
      </c>
      <c r="I28">
        <v>2.3603499999999999</v>
      </c>
      <c r="J28">
        <v>1.8913800000000001</v>
      </c>
      <c r="K28">
        <v>2.2889400000000002</v>
      </c>
      <c r="L28">
        <v>1.2547699999999999</v>
      </c>
      <c r="M28">
        <v>2.34822</v>
      </c>
      <c r="N28">
        <v>2.6701000000000001</v>
      </c>
      <c r="O28">
        <v>2.3160799999999999</v>
      </c>
      <c r="P28">
        <v>1.5939399999999999</v>
      </c>
      <c r="Q28">
        <v>2.3170799999999998</v>
      </c>
      <c r="R28" s="417">
        <v>1.5803799999999999</v>
      </c>
      <c r="S28">
        <v>1.1759999999999999</v>
      </c>
      <c r="T28">
        <v>0.7319</v>
      </c>
      <c r="U28">
        <v>0.75339999999999996</v>
      </c>
      <c r="V28">
        <v>0.75690000000000002</v>
      </c>
      <c r="W28">
        <v>0.75309999999999999</v>
      </c>
      <c r="X28">
        <v>0.76539999999999997</v>
      </c>
      <c r="Y28">
        <v>0.78349999999999997</v>
      </c>
      <c r="Z28">
        <v>0.79249999999999998</v>
      </c>
      <c r="AA28">
        <v>0.80920000000000003</v>
      </c>
      <c r="AB28">
        <v>0.83579999999999999</v>
      </c>
      <c r="AC28">
        <v>0.88170000000000004</v>
      </c>
      <c r="AD28">
        <v>0.85909999999999997</v>
      </c>
      <c r="AE28">
        <v>0.87109999999999999</v>
      </c>
      <c r="AF28">
        <v>0.88790000000000002</v>
      </c>
      <c r="AG28">
        <v>0.90690000000000004</v>
      </c>
      <c r="AH28">
        <v>0.92190000000000005</v>
      </c>
      <c r="AI28">
        <v>0.94199999999999995</v>
      </c>
      <c r="AJ28">
        <v>0.95779999999999998</v>
      </c>
      <c r="AK28">
        <v>0.98329999999999995</v>
      </c>
      <c r="AL28">
        <v>1.0007699999999999</v>
      </c>
      <c r="AM28">
        <v>1.0251999999999999</v>
      </c>
      <c r="AN28">
        <v>1.06366</v>
      </c>
      <c r="AO28">
        <v>-1</v>
      </c>
    </row>
    <row r="29" spans="1:41" x14ac:dyDescent="0.35">
      <c r="A29" t="str">
        <f t="shared" si="0"/>
        <v>RIDGE0.08</v>
      </c>
      <c r="B29" t="s">
        <v>375</v>
      </c>
      <c r="C29" t="s">
        <v>379</v>
      </c>
      <c r="D29" t="s">
        <v>28</v>
      </c>
      <c r="E29">
        <v>0.08</v>
      </c>
      <c r="F29" t="s">
        <v>445</v>
      </c>
      <c r="G29">
        <v>22.968299999999999</v>
      </c>
      <c r="H29">
        <v>5.2168000000000001</v>
      </c>
      <c r="I29">
        <v>0.45012000000000002</v>
      </c>
      <c r="J29">
        <v>2.0000000000000002E-5</v>
      </c>
      <c r="K29">
        <v>1.48133</v>
      </c>
      <c r="L29">
        <v>0.99148999999999998</v>
      </c>
      <c r="M29">
        <v>8.6360000000000006E-2</v>
      </c>
      <c r="N29">
        <v>0.50419999999999998</v>
      </c>
      <c r="O29">
        <v>4.3950000000000003E-2</v>
      </c>
      <c r="P29">
        <v>0.21104999999999999</v>
      </c>
      <c r="Q29">
        <v>3.7650000000000003E-2</v>
      </c>
      <c r="R29" s="417">
        <v>0.12801000000000001</v>
      </c>
      <c r="S29">
        <v>-0.14335000000000001</v>
      </c>
      <c r="T29">
        <v>-5.8659999999999997</v>
      </c>
      <c r="U29">
        <v>3.2713999999999999</v>
      </c>
      <c r="V29">
        <v>-0.82189999999999996</v>
      </c>
      <c r="W29">
        <v>-2.8138999999999998</v>
      </c>
      <c r="X29">
        <v>-0.66469999999999996</v>
      </c>
      <c r="Y29">
        <v>1.0718000000000001</v>
      </c>
      <c r="Z29">
        <v>-1.1419999999999999</v>
      </c>
      <c r="AA29">
        <v>3.8721999999999999</v>
      </c>
      <c r="AB29">
        <v>-1.5208999999999999</v>
      </c>
      <c r="AC29">
        <v>-7.7451999999999996</v>
      </c>
      <c r="AD29">
        <v>7.5110000000000001</v>
      </c>
      <c r="AE29">
        <v>3.3637000000000001</v>
      </c>
      <c r="AF29">
        <v>1.911</v>
      </c>
      <c r="AG29">
        <v>11.8714</v>
      </c>
      <c r="AH29">
        <v>3.8182</v>
      </c>
      <c r="AI29">
        <v>5.5826000000000002</v>
      </c>
      <c r="AJ29">
        <v>3.3111999999999999</v>
      </c>
      <c r="AK29">
        <v>1.2402</v>
      </c>
      <c r="AL29">
        <v>4.3664100000000001</v>
      </c>
      <c r="AM29">
        <v>4.2163000000000004</v>
      </c>
      <c r="AN29">
        <v>-4.9049199999999997</v>
      </c>
      <c r="AO29">
        <v>-1</v>
      </c>
    </row>
    <row r="30" spans="1:41" x14ac:dyDescent="0.35">
      <c r="A30" t="str">
        <f t="shared" si="0"/>
        <v>RIDGESEB0.08</v>
      </c>
      <c r="B30" t="s">
        <v>375</v>
      </c>
      <c r="C30" t="s">
        <v>380</v>
      </c>
      <c r="D30" t="s">
        <v>28</v>
      </c>
      <c r="E30">
        <v>0.08</v>
      </c>
      <c r="F30" t="s">
        <v>445</v>
      </c>
      <c r="G30">
        <v>22.968299999999999</v>
      </c>
      <c r="H30">
        <v>0.55649999999999999</v>
      </c>
      <c r="I30">
        <v>1.502E-2</v>
      </c>
      <c r="J30">
        <v>1.0000000000000001E-5</v>
      </c>
      <c r="K30">
        <v>8.8730000000000003E-2</v>
      </c>
      <c r="L30">
        <v>8.6629999999999999E-2</v>
      </c>
      <c r="M30">
        <v>3.7699999999999999E-3</v>
      </c>
      <c r="N30">
        <v>3.8E-3</v>
      </c>
      <c r="O30">
        <v>3.0200000000000001E-3</v>
      </c>
      <c r="P30">
        <v>1.864E-2</v>
      </c>
      <c r="Q30">
        <v>1.6299999999999999E-3</v>
      </c>
      <c r="R30" s="417">
        <v>5.2100000000000002E-3</v>
      </c>
      <c r="S30">
        <v>5.7759999999999999E-2</v>
      </c>
      <c r="T30">
        <v>1.3878999999999999</v>
      </c>
      <c r="U30">
        <v>1.4080999999999999</v>
      </c>
      <c r="V30">
        <v>1.4114</v>
      </c>
      <c r="W30">
        <v>1.4077999999999999</v>
      </c>
      <c r="X30">
        <v>1.4192</v>
      </c>
      <c r="Y30">
        <v>1.4359</v>
      </c>
      <c r="Z30">
        <v>1.4441999999999999</v>
      </c>
      <c r="AA30">
        <v>1.4593</v>
      </c>
      <c r="AB30">
        <v>1.4831000000000001</v>
      </c>
      <c r="AC30">
        <v>1.5233000000000001</v>
      </c>
      <c r="AD30">
        <v>1.5036</v>
      </c>
      <c r="AE30">
        <v>1.5141</v>
      </c>
      <c r="AF30">
        <v>1.5286</v>
      </c>
      <c r="AG30">
        <v>1.5448999999999999</v>
      </c>
      <c r="AH30">
        <v>1.5576000000000001</v>
      </c>
      <c r="AI30">
        <v>1.5745</v>
      </c>
      <c r="AJ30">
        <v>1.5876999999999999</v>
      </c>
      <c r="AK30">
        <v>1.6087</v>
      </c>
      <c r="AL30">
        <v>1.6228800000000001</v>
      </c>
      <c r="AM30">
        <v>1.6426000000000001</v>
      </c>
      <c r="AN30">
        <v>1.6731</v>
      </c>
      <c r="AO30">
        <v>-1</v>
      </c>
    </row>
    <row r="31" spans="1:41" x14ac:dyDescent="0.35">
      <c r="A31" t="str">
        <f t="shared" si="0"/>
        <v>RIDGEVIF0.09</v>
      </c>
      <c r="B31" t="s">
        <v>375</v>
      </c>
      <c r="C31" t="s">
        <v>378</v>
      </c>
      <c r="D31" t="s">
        <v>28</v>
      </c>
      <c r="E31">
        <v>0.09</v>
      </c>
      <c r="F31" t="s">
        <v>445</v>
      </c>
      <c r="G31" t="s">
        <v>445</v>
      </c>
      <c r="H31" t="s">
        <v>445</v>
      </c>
      <c r="I31">
        <v>2.1308099999999999</v>
      </c>
      <c r="J31">
        <v>1.7674399999999999</v>
      </c>
      <c r="K31">
        <v>2.0898099999999999</v>
      </c>
      <c r="L31">
        <v>1.21549</v>
      </c>
      <c r="M31">
        <v>2.1629499999999999</v>
      </c>
      <c r="N31">
        <v>2.3512</v>
      </c>
      <c r="O31">
        <v>2.1297700000000002</v>
      </c>
      <c r="P31">
        <v>1.5266500000000001</v>
      </c>
      <c r="Q31">
        <v>2.13612</v>
      </c>
      <c r="R31" s="417">
        <v>1.5016</v>
      </c>
      <c r="S31">
        <v>1.07535</v>
      </c>
      <c r="T31">
        <v>0.71709999999999996</v>
      </c>
      <c r="U31">
        <v>0.73740000000000006</v>
      </c>
      <c r="V31">
        <v>0.74180000000000001</v>
      </c>
      <c r="W31">
        <v>0.73960000000000004</v>
      </c>
      <c r="X31">
        <v>0.75149999999999995</v>
      </c>
      <c r="Y31">
        <v>0.76819999999999999</v>
      </c>
      <c r="Z31">
        <v>0.77700000000000002</v>
      </c>
      <c r="AA31">
        <v>0.79220000000000002</v>
      </c>
      <c r="AB31">
        <v>0.81630000000000003</v>
      </c>
      <c r="AC31">
        <v>0.85680000000000001</v>
      </c>
      <c r="AD31">
        <v>0.83720000000000006</v>
      </c>
      <c r="AE31">
        <v>0.84740000000000004</v>
      </c>
      <c r="AF31">
        <v>0.86229999999999996</v>
      </c>
      <c r="AG31">
        <v>0.879</v>
      </c>
      <c r="AH31">
        <v>0.89229999999999998</v>
      </c>
      <c r="AI31">
        <v>0.91</v>
      </c>
      <c r="AJ31">
        <v>0.92359999999999998</v>
      </c>
      <c r="AK31">
        <v>0.94550000000000001</v>
      </c>
      <c r="AL31">
        <v>0.96136999999999995</v>
      </c>
      <c r="AM31">
        <v>0.98370000000000002</v>
      </c>
      <c r="AN31">
        <v>1.0198</v>
      </c>
      <c r="AO31">
        <v>-1</v>
      </c>
    </row>
    <row r="32" spans="1:41" x14ac:dyDescent="0.35">
      <c r="A32" t="str">
        <f t="shared" si="0"/>
        <v>RIDGE0.09</v>
      </c>
      <c r="B32" t="s">
        <v>375</v>
      </c>
      <c r="C32" t="s">
        <v>379</v>
      </c>
      <c r="D32" t="s">
        <v>28</v>
      </c>
      <c r="E32">
        <v>0.09</v>
      </c>
      <c r="F32" t="s">
        <v>445</v>
      </c>
      <c r="G32">
        <v>23.717500000000001</v>
      </c>
      <c r="H32">
        <v>5.4974999999999996</v>
      </c>
      <c r="I32">
        <v>0.46272999999999997</v>
      </c>
      <c r="J32">
        <v>2.0000000000000002E-5</v>
      </c>
      <c r="K32">
        <v>1.57999</v>
      </c>
      <c r="L32">
        <v>1.04497</v>
      </c>
      <c r="M32">
        <v>8.9099999999999999E-2</v>
      </c>
      <c r="N32">
        <v>0.48130000000000001</v>
      </c>
      <c r="O32">
        <v>4.7399999999999998E-2</v>
      </c>
      <c r="P32">
        <v>0.22464000000000001</v>
      </c>
      <c r="Q32">
        <v>3.9019999999999999E-2</v>
      </c>
      <c r="R32" s="417">
        <v>0.13213</v>
      </c>
      <c r="S32">
        <v>-0.14666000000000001</v>
      </c>
      <c r="T32">
        <v>-5.8777999999999997</v>
      </c>
      <c r="U32">
        <v>3.4039999999999999</v>
      </c>
      <c r="V32">
        <v>-0.69769999999999999</v>
      </c>
      <c r="W32">
        <v>-2.9113000000000002</v>
      </c>
      <c r="X32">
        <v>-0.57740000000000002</v>
      </c>
      <c r="Y32">
        <v>0.70520000000000005</v>
      </c>
      <c r="Z32">
        <v>-1.0437000000000001</v>
      </c>
      <c r="AA32">
        <v>3.9571000000000001</v>
      </c>
      <c r="AB32">
        <v>-1.5805</v>
      </c>
      <c r="AC32">
        <v>-7.9013999999999998</v>
      </c>
      <c r="AD32">
        <v>7.2880000000000003</v>
      </c>
      <c r="AE32">
        <v>3.4847999999999999</v>
      </c>
      <c r="AF32">
        <v>2.2635999999999998</v>
      </c>
      <c r="AG32">
        <v>12.088900000000001</v>
      </c>
      <c r="AH32">
        <v>4.0277000000000003</v>
      </c>
      <c r="AI32">
        <v>5.6596000000000002</v>
      </c>
      <c r="AJ32">
        <v>3.3102999999999998</v>
      </c>
      <c r="AK32">
        <v>1.0949</v>
      </c>
      <c r="AL32">
        <v>4.4132199999999999</v>
      </c>
      <c r="AM32">
        <v>3.9754</v>
      </c>
      <c r="AN32">
        <v>-5.1568100000000001</v>
      </c>
      <c r="AO32">
        <v>-1</v>
      </c>
    </row>
    <row r="33" spans="1:41" x14ac:dyDescent="0.35">
      <c r="A33" t="str">
        <f t="shared" si="0"/>
        <v>RIDGESEB0.09</v>
      </c>
      <c r="B33" t="s">
        <v>375</v>
      </c>
      <c r="C33" t="s">
        <v>380</v>
      </c>
      <c r="D33" t="s">
        <v>28</v>
      </c>
      <c r="E33">
        <v>0.09</v>
      </c>
      <c r="F33" t="s">
        <v>445</v>
      </c>
      <c r="G33">
        <v>23.717500000000001</v>
      </c>
      <c r="H33">
        <v>0.56899999999999995</v>
      </c>
      <c r="I33">
        <v>1.473E-2</v>
      </c>
      <c r="J33">
        <v>1.0000000000000001E-5</v>
      </c>
      <c r="K33">
        <v>8.7550000000000003E-2</v>
      </c>
      <c r="L33">
        <v>8.8050000000000003E-2</v>
      </c>
      <c r="M33">
        <v>3.7399999999999998E-3</v>
      </c>
      <c r="N33">
        <v>3.7000000000000002E-3</v>
      </c>
      <c r="O33">
        <v>2.99E-3</v>
      </c>
      <c r="P33">
        <v>1.8839999999999999E-2</v>
      </c>
      <c r="Q33">
        <v>1.6199999999999999E-3</v>
      </c>
      <c r="R33" s="417">
        <v>5.2399999999999999E-3</v>
      </c>
      <c r="S33">
        <v>5.7029999999999997E-2</v>
      </c>
      <c r="T33">
        <v>1.4186000000000001</v>
      </c>
      <c r="U33">
        <v>1.4384999999999999</v>
      </c>
      <c r="V33">
        <v>1.4428000000000001</v>
      </c>
      <c r="W33">
        <v>1.4406000000000001</v>
      </c>
      <c r="X33">
        <v>1.4521999999999999</v>
      </c>
      <c r="Y33">
        <v>1.4681999999999999</v>
      </c>
      <c r="Z33">
        <v>1.4765999999999999</v>
      </c>
      <c r="AA33">
        <v>1.4910000000000001</v>
      </c>
      <c r="AB33">
        <v>1.5135000000000001</v>
      </c>
      <c r="AC33">
        <v>1.5506</v>
      </c>
      <c r="AD33">
        <v>1.5327</v>
      </c>
      <c r="AE33">
        <v>1.5421</v>
      </c>
      <c r="AF33">
        <v>1.5556000000000001</v>
      </c>
      <c r="AG33">
        <v>1.5706</v>
      </c>
      <c r="AH33">
        <v>1.5824</v>
      </c>
      <c r="AI33">
        <v>1.5980000000000001</v>
      </c>
      <c r="AJ33">
        <v>1.6099000000000001</v>
      </c>
      <c r="AK33">
        <v>1.6289</v>
      </c>
      <c r="AL33">
        <v>1.6425000000000001</v>
      </c>
      <c r="AM33">
        <v>1.6615</v>
      </c>
      <c r="AN33">
        <v>1.6916800000000001</v>
      </c>
      <c r="AO33">
        <v>-1</v>
      </c>
    </row>
    <row r="34" spans="1:41" x14ac:dyDescent="0.35">
      <c r="A34" t="str">
        <f t="shared" si="0"/>
        <v>RIDGEVIF0.1</v>
      </c>
      <c r="B34" t="s">
        <v>375</v>
      </c>
      <c r="C34" t="s">
        <v>378</v>
      </c>
      <c r="D34" t="s">
        <v>28</v>
      </c>
      <c r="E34">
        <v>0.1</v>
      </c>
      <c r="F34" t="s">
        <v>445</v>
      </c>
      <c r="G34" t="s">
        <v>445</v>
      </c>
      <c r="H34" t="s">
        <v>445</v>
      </c>
      <c r="I34">
        <v>1.9365300000000001</v>
      </c>
      <c r="J34">
        <v>1.6573800000000001</v>
      </c>
      <c r="K34">
        <v>1.91835</v>
      </c>
      <c r="L34">
        <v>1.17835</v>
      </c>
      <c r="M34">
        <v>2.0000900000000001</v>
      </c>
      <c r="N34">
        <v>2.0870000000000002</v>
      </c>
      <c r="O34">
        <v>1.96638</v>
      </c>
      <c r="P34">
        <v>1.4638500000000001</v>
      </c>
      <c r="Q34">
        <v>1.9767600000000001</v>
      </c>
      <c r="R34" s="417">
        <v>1.4296899999999999</v>
      </c>
      <c r="S34">
        <v>0.98946999999999996</v>
      </c>
      <c r="T34">
        <v>0.70309999999999995</v>
      </c>
      <c r="U34">
        <v>0.72219999999999995</v>
      </c>
      <c r="V34">
        <v>0.72729999999999995</v>
      </c>
      <c r="W34">
        <v>0.72650000000000003</v>
      </c>
      <c r="X34">
        <v>0.73799999999999999</v>
      </c>
      <c r="Y34">
        <v>0.75349999999999995</v>
      </c>
      <c r="Z34">
        <v>0.7621</v>
      </c>
      <c r="AA34">
        <v>0.77610000000000001</v>
      </c>
      <c r="AB34">
        <v>0.79800000000000004</v>
      </c>
      <c r="AC34">
        <v>0.83379999999999999</v>
      </c>
      <c r="AD34">
        <v>0.81679999999999997</v>
      </c>
      <c r="AE34">
        <v>0.8256</v>
      </c>
      <c r="AF34">
        <v>0.83889999999999998</v>
      </c>
      <c r="AG34">
        <v>0.85370000000000001</v>
      </c>
      <c r="AH34">
        <v>0.86550000000000005</v>
      </c>
      <c r="AI34">
        <v>0.88109999999999999</v>
      </c>
      <c r="AJ34">
        <v>0.89290000000000003</v>
      </c>
      <c r="AK34">
        <v>0.91180000000000005</v>
      </c>
      <c r="AL34">
        <v>0.92623</v>
      </c>
      <c r="AM34">
        <v>0.94669999999999999</v>
      </c>
      <c r="AN34">
        <v>0.98045000000000004</v>
      </c>
      <c r="AO34">
        <v>-1</v>
      </c>
    </row>
    <row r="35" spans="1:41" x14ac:dyDescent="0.35">
      <c r="A35" t="str">
        <f t="shared" si="0"/>
        <v>RIDGE0.1</v>
      </c>
      <c r="B35" t="s">
        <v>375</v>
      </c>
      <c r="C35" t="s">
        <v>379</v>
      </c>
      <c r="D35" t="s">
        <v>28</v>
      </c>
      <c r="E35">
        <v>0.1</v>
      </c>
      <c r="F35" t="s">
        <v>445</v>
      </c>
      <c r="G35">
        <v>24.397099999999998</v>
      </c>
      <c r="H35">
        <v>5.7560000000000002</v>
      </c>
      <c r="I35">
        <v>0.47309000000000001</v>
      </c>
      <c r="J35">
        <v>2.0000000000000002E-5</v>
      </c>
      <c r="K35">
        <v>1.66838</v>
      </c>
      <c r="L35">
        <v>1.09317</v>
      </c>
      <c r="M35">
        <v>9.146E-2</v>
      </c>
      <c r="N35">
        <v>0.46110000000000001</v>
      </c>
      <c r="O35">
        <v>5.04E-2</v>
      </c>
      <c r="P35">
        <v>0.23710999999999999</v>
      </c>
      <c r="Q35">
        <v>4.0210000000000003E-2</v>
      </c>
      <c r="R35" s="417">
        <v>0.13572999999999999</v>
      </c>
      <c r="S35">
        <v>-0.14946999999999999</v>
      </c>
      <c r="T35">
        <v>-5.8775000000000004</v>
      </c>
      <c r="U35">
        <v>3.5165000000000002</v>
      </c>
      <c r="V35">
        <v>-0.58819999999999995</v>
      </c>
      <c r="W35">
        <v>-2.9891000000000001</v>
      </c>
      <c r="X35">
        <v>-0.49919999999999998</v>
      </c>
      <c r="Y35">
        <v>0.39169999999999999</v>
      </c>
      <c r="Z35">
        <v>-0.96140000000000003</v>
      </c>
      <c r="AA35">
        <v>4.0225</v>
      </c>
      <c r="AB35">
        <v>-1.6279999999999999</v>
      </c>
      <c r="AC35">
        <v>-8.0226000000000006</v>
      </c>
      <c r="AD35">
        <v>7.0876999999999999</v>
      </c>
      <c r="AE35">
        <v>3.5857000000000001</v>
      </c>
      <c r="AF35">
        <v>2.5670999999999999</v>
      </c>
      <c r="AG35">
        <v>12.262600000000001</v>
      </c>
      <c r="AH35">
        <v>4.2008000000000001</v>
      </c>
      <c r="AI35">
        <v>5.7145000000000001</v>
      </c>
      <c r="AJ35">
        <v>3.3022999999999998</v>
      </c>
      <c r="AK35">
        <v>0.96260000000000001</v>
      </c>
      <c r="AL35">
        <v>4.4387299999999996</v>
      </c>
      <c r="AM35">
        <v>3.7481</v>
      </c>
      <c r="AN35">
        <v>-5.3885399999999999</v>
      </c>
      <c r="AO35">
        <v>-1</v>
      </c>
    </row>
    <row r="36" spans="1:41" x14ac:dyDescent="0.35">
      <c r="A36" t="str">
        <f t="shared" si="0"/>
        <v>RIDGESEB0.1</v>
      </c>
      <c r="B36" t="s">
        <v>375</v>
      </c>
      <c r="C36" t="s">
        <v>380</v>
      </c>
      <c r="D36" t="s">
        <v>28</v>
      </c>
      <c r="E36">
        <v>0.1</v>
      </c>
      <c r="F36" t="s">
        <v>445</v>
      </c>
      <c r="G36">
        <v>24.397099999999998</v>
      </c>
      <c r="H36">
        <v>0.58009999999999995</v>
      </c>
      <c r="I36">
        <v>1.4449999999999999E-2</v>
      </c>
      <c r="J36">
        <v>1.0000000000000001E-5</v>
      </c>
      <c r="K36">
        <v>8.6290000000000006E-2</v>
      </c>
      <c r="L36">
        <v>8.9169999999999999E-2</v>
      </c>
      <c r="M36">
        <v>3.6900000000000001E-3</v>
      </c>
      <c r="N36">
        <v>3.5999999999999999E-3</v>
      </c>
      <c r="O36">
        <v>2.9499999999999999E-3</v>
      </c>
      <c r="P36">
        <v>1.898E-2</v>
      </c>
      <c r="Q36">
        <v>1.6000000000000001E-3</v>
      </c>
      <c r="R36" s="417">
        <v>5.2599999999999999E-3</v>
      </c>
      <c r="S36">
        <v>5.6279999999999997E-2</v>
      </c>
      <c r="T36">
        <v>1.4449000000000001</v>
      </c>
      <c r="U36">
        <v>1.4643999999999999</v>
      </c>
      <c r="V36">
        <v>1.4695</v>
      </c>
      <c r="W36">
        <v>1.4686999999999999</v>
      </c>
      <c r="X36">
        <v>1.4803999999999999</v>
      </c>
      <c r="Y36">
        <v>1.4958</v>
      </c>
      <c r="Z36">
        <v>1.5043</v>
      </c>
      <c r="AA36">
        <v>1.518</v>
      </c>
      <c r="AB36">
        <v>1.5392999999999999</v>
      </c>
      <c r="AC36">
        <v>1.5734999999999999</v>
      </c>
      <c r="AD36">
        <v>1.5573999999999999</v>
      </c>
      <c r="AE36">
        <v>1.5658000000000001</v>
      </c>
      <c r="AF36">
        <v>1.5783</v>
      </c>
      <c r="AG36">
        <v>1.5922000000000001</v>
      </c>
      <c r="AH36">
        <v>1.6031</v>
      </c>
      <c r="AI36">
        <v>1.6174999999999999</v>
      </c>
      <c r="AJ36">
        <v>1.6283000000000001</v>
      </c>
      <c r="AK36">
        <v>1.6455</v>
      </c>
      <c r="AL36">
        <v>1.6584000000000001</v>
      </c>
      <c r="AM36">
        <v>1.6766000000000001</v>
      </c>
      <c r="AN36">
        <v>1.70625</v>
      </c>
      <c r="AO36">
        <v>-1</v>
      </c>
    </row>
    <row r="37" spans="1:41" x14ac:dyDescent="0.35">
      <c r="A37" t="str">
        <f t="shared" si="0"/>
        <v>RIDGEVIF0.11</v>
      </c>
      <c r="B37" t="s">
        <v>375</v>
      </c>
      <c r="C37" t="s">
        <v>378</v>
      </c>
      <c r="D37" t="s">
        <v>28</v>
      </c>
      <c r="E37">
        <v>0.11</v>
      </c>
      <c r="F37" t="s">
        <v>445</v>
      </c>
      <c r="G37" t="s">
        <v>445</v>
      </c>
      <c r="H37" t="s">
        <v>445</v>
      </c>
      <c r="I37">
        <v>1.77033</v>
      </c>
      <c r="J37">
        <v>1.5589900000000001</v>
      </c>
      <c r="K37">
        <v>1.76942</v>
      </c>
      <c r="L37">
        <v>1.14313</v>
      </c>
      <c r="M37">
        <v>1.8560099999999999</v>
      </c>
      <c r="N37">
        <v>1.8655999999999999</v>
      </c>
      <c r="O37">
        <v>1.8221700000000001</v>
      </c>
      <c r="P37">
        <v>1.4051</v>
      </c>
      <c r="Q37">
        <v>1.83555</v>
      </c>
      <c r="R37" s="417">
        <v>1.36375</v>
      </c>
      <c r="S37">
        <v>0.91551000000000005</v>
      </c>
      <c r="T37">
        <v>0.68959999999999999</v>
      </c>
      <c r="U37">
        <v>0.7077</v>
      </c>
      <c r="V37">
        <v>0.71330000000000005</v>
      </c>
      <c r="W37">
        <v>0.71379999999999999</v>
      </c>
      <c r="X37">
        <v>0.72499999999999998</v>
      </c>
      <c r="Y37">
        <v>0.73939999999999995</v>
      </c>
      <c r="Z37">
        <v>0.74780000000000002</v>
      </c>
      <c r="AA37">
        <v>0.76070000000000004</v>
      </c>
      <c r="AB37">
        <v>0.78059999999999996</v>
      </c>
      <c r="AC37">
        <v>0.81240000000000001</v>
      </c>
      <c r="AD37">
        <v>0.79779999999999995</v>
      </c>
      <c r="AE37">
        <v>0.80549999999999999</v>
      </c>
      <c r="AF37">
        <v>0.81730000000000003</v>
      </c>
      <c r="AG37">
        <v>0.8306</v>
      </c>
      <c r="AH37">
        <v>0.84109999999999996</v>
      </c>
      <c r="AI37">
        <v>0.8548</v>
      </c>
      <c r="AJ37">
        <v>0.86509999999999998</v>
      </c>
      <c r="AK37">
        <v>0.88149999999999995</v>
      </c>
      <c r="AL37">
        <v>0.89461000000000002</v>
      </c>
      <c r="AM37">
        <v>0.9133</v>
      </c>
      <c r="AN37">
        <v>0.94484000000000001</v>
      </c>
      <c r="AO37">
        <v>-1</v>
      </c>
    </row>
    <row r="38" spans="1:41" x14ac:dyDescent="0.35">
      <c r="A38" t="str">
        <f t="shared" si="0"/>
        <v>RIDGE0.11</v>
      </c>
      <c r="B38" t="s">
        <v>375</v>
      </c>
      <c r="C38" t="s">
        <v>379</v>
      </c>
      <c r="D38" t="s">
        <v>28</v>
      </c>
      <c r="E38">
        <v>0.11</v>
      </c>
      <c r="F38" t="s">
        <v>445</v>
      </c>
      <c r="G38">
        <v>25.015899999999998</v>
      </c>
      <c r="H38">
        <v>5.9962</v>
      </c>
      <c r="I38">
        <v>0.48166999999999999</v>
      </c>
      <c r="J38">
        <v>3.0000000000000001E-5</v>
      </c>
      <c r="K38">
        <v>1.7478199999999999</v>
      </c>
      <c r="L38">
        <v>1.1369199999999999</v>
      </c>
      <c r="M38">
        <v>9.3509999999999996E-2</v>
      </c>
      <c r="N38">
        <v>0.443</v>
      </c>
      <c r="O38">
        <v>5.3030000000000001E-2</v>
      </c>
      <c r="P38">
        <v>0.24859999999999999</v>
      </c>
      <c r="Q38">
        <v>4.1230000000000003E-2</v>
      </c>
      <c r="R38" s="417">
        <v>0.1389</v>
      </c>
      <c r="S38">
        <v>-0.15187999999999999</v>
      </c>
      <c r="T38">
        <v>-5.8677000000000001</v>
      </c>
      <c r="U38">
        <v>3.6124000000000001</v>
      </c>
      <c r="V38">
        <v>-0.49099999999999999</v>
      </c>
      <c r="W38">
        <v>-3.0508999999999999</v>
      </c>
      <c r="X38">
        <v>-0.42870000000000003</v>
      </c>
      <c r="Y38">
        <v>0.12180000000000001</v>
      </c>
      <c r="Z38">
        <v>-0.89180000000000004</v>
      </c>
      <c r="AA38">
        <v>4.0724</v>
      </c>
      <c r="AB38">
        <v>-1.6657999999999999</v>
      </c>
      <c r="AC38">
        <v>-8.1156000000000006</v>
      </c>
      <c r="AD38">
        <v>6.9063999999999997</v>
      </c>
      <c r="AE38">
        <v>3.6692999999999998</v>
      </c>
      <c r="AF38">
        <v>2.8290999999999999</v>
      </c>
      <c r="AG38">
        <v>12.399800000000001</v>
      </c>
      <c r="AH38">
        <v>4.3437999999999999</v>
      </c>
      <c r="AI38">
        <v>5.7515999999999998</v>
      </c>
      <c r="AJ38">
        <v>3.2884000000000002</v>
      </c>
      <c r="AK38">
        <v>0.84119999999999995</v>
      </c>
      <c r="AL38">
        <v>4.4473799999999999</v>
      </c>
      <c r="AM38">
        <v>3.5335000000000001</v>
      </c>
      <c r="AN38">
        <v>-5.6020399999999997</v>
      </c>
      <c r="AO38">
        <v>-1</v>
      </c>
    </row>
    <row r="39" spans="1:41" x14ac:dyDescent="0.35">
      <c r="A39" t="str">
        <f t="shared" si="0"/>
        <v>RIDGESEB0.11</v>
      </c>
      <c r="B39" t="s">
        <v>375</v>
      </c>
      <c r="C39" t="s">
        <v>380</v>
      </c>
      <c r="D39" t="s">
        <v>28</v>
      </c>
      <c r="E39">
        <v>0.11</v>
      </c>
      <c r="F39" t="s">
        <v>445</v>
      </c>
      <c r="G39">
        <v>25.015899999999998</v>
      </c>
      <c r="H39">
        <v>0.58989999999999998</v>
      </c>
      <c r="I39">
        <v>1.417E-2</v>
      </c>
      <c r="J39">
        <v>1.0000000000000001E-5</v>
      </c>
      <c r="K39">
        <v>8.4970000000000004E-2</v>
      </c>
      <c r="L39">
        <v>9.0060000000000001E-2</v>
      </c>
      <c r="M39">
        <v>3.65E-3</v>
      </c>
      <c r="N39">
        <v>3.5000000000000001E-3</v>
      </c>
      <c r="O39">
        <v>2.9099999999999998E-3</v>
      </c>
      <c r="P39">
        <v>1.9060000000000001E-2</v>
      </c>
      <c r="Q39">
        <v>1.58E-3</v>
      </c>
      <c r="R39" s="417">
        <v>5.2700000000000004E-3</v>
      </c>
      <c r="S39">
        <v>5.5509999999999997E-2</v>
      </c>
      <c r="T39">
        <v>1.4673</v>
      </c>
      <c r="U39">
        <v>1.4863999999999999</v>
      </c>
      <c r="V39">
        <v>1.4923</v>
      </c>
      <c r="W39">
        <v>1.4927999999999999</v>
      </c>
      <c r="X39">
        <v>1.5044</v>
      </c>
      <c r="Y39">
        <v>1.5193000000000001</v>
      </c>
      <c r="Z39">
        <v>1.5279</v>
      </c>
      <c r="AA39">
        <v>1.5409999999999999</v>
      </c>
      <c r="AB39">
        <v>1.5610999999999999</v>
      </c>
      <c r="AC39">
        <v>1.5926</v>
      </c>
      <c r="AD39">
        <v>1.5782</v>
      </c>
      <c r="AE39">
        <v>1.5857000000000001</v>
      </c>
      <c r="AF39">
        <v>1.5973999999999999</v>
      </c>
      <c r="AG39">
        <v>1.6103000000000001</v>
      </c>
      <c r="AH39">
        <v>1.6205000000000001</v>
      </c>
      <c r="AI39">
        <v>1.6335999999999999</v>
      </c>
      <c r="AJ39">
        <v>1.6434</v>
      </c>
      <c r="AK39">
        <v>1.6589</v>
      </c>
      <c r="AL39">
        <v>1.67119</v>
      </c>
      <c r="AM39">
        <v>1.6886000000000001</v>
      </c>
      <c r="AN39">
        <v>1.7174700000000001</v>
      </c>
      <c r="AO39">
        <v>-1</v>
      </c>
    </row>
    <row r="40" spans="1:41" x14ac:dyDescent="0.35">
      <c r="A40" t="str">
        <f t="shared" si="0"/>
        <v>RIDGEVIF0.12</v>
      </c>
      <c r="B40" t="s">
        <v>375</v>
      </c>
      <c r="C40" t="s">
        <v>378</v>
      </c>
      <c r="D40" t="s">
        <v>28</v>
      </c>
      <c r="E40">
        <v>0.12</v>
      </c>
      <c r="F40" t="s">
        <v>445</v>
      </c>
      <c r="G40" t="s">
        <v>445</v>
      </c>
      <c r="H40" t="s">
        <v>445</v>
      </c>
      <c r="I40">
        <v>1.6268</v>
      </c>
      <c r="J40">
        <v>1.4704999999999999</v>
      </c>
      <c r="K40">
        <v>1.6390100000000001</v>
      </c>
      <c r="L40">
        <v>1.1096600000000001</v>
      </c>
      <c r="M40">
        <v>1.7278</v>
      </c>
      <c r="N40">
        <v>1.6782999999999999</v>
      </c>
      <c r="O40">
        <v>1.69414</v>
      </c>
      <c r="P40">
        <v>1.35005</v>
      </c>
      <c r="Q40">
        <v>1.70974</v>
      </c>
      <c r="R40" s="417">
        <v>1.3030600000000001</v>
      </c>
      <c r="S40">
        <v>0.85128999999999999</v>
      </c>
      <c r="T40">
        <v>0.67669999999999997</v>
      </c>
      <c r="U40">
        <v>0.69379999999999997</v>
      </c>
      <c r="V40">
        <v>0.69989999999999997</v>
      </c>
      <c r="W40">
        <v>0.70150000000000001</v>
      </c>
      <c r="X40">
        <v>0.71230000000000004</v>
      </c>
      <c r="Y40">
        <v>0.7258</v>
      </c>
      <c r="Z40">
        <v>0.73399999999999999</v>
      </c>
      <c r="AA40">
        <v>0.74590000000000001</v>
      </c>
      <c r="AB40">
        <v>0.76419999999999999</v>
      </c>
      <c r="AC40">
        <v>0.79239999999999999</v>
      </c>
      <c r="AD40">
        <v>0.77990000000000004</v>
      </c>
      <c r="AE40">
        <v>0.78659999999999997</v>
      </c>
      <c r="AF40">
        <v>0.79730000000000001</v>
      </c>
      <c r="AG40">
        <v>0.80910000000000004</v>
      </c>
      <c r="AH40">
        <v>0.81859999999999999</v>
      </c>
      <c r="AI40">
        <v>0.83079999999999998</v>
      </c>
      <c r="AJ40">
        <v>0.83979999999999999</v>
      </c>
      <c r="AK40">
        <v>0.85389999999999999</v>
      </c>
      <c r="AL40">
        <v>0.86590999999999996</v>
      </c>
      <c r="AM40">
        <v>0.88300000000000001</v>
      </c>
      <c r="AN40">
        <v>0.91239999999999999</v>
      </c>
      <c r="AO40">
        <v>-1</v>
      </c>
    </row>
    <row r="41" spans="1:41" x14ac:dyDescent="0.35">
      <c r="A41" t="str">
        <f t="shared" si="0"/>
        <v>RIDGE0.12</v>
      </c>
      <c r="B41" t="s">
        <v>375</v>
      </c>
      <c r="C41" t="s">
        <v>379</v>
      </c>
      <c r="D41" t="s">
        <v>28</v>
      </c>
      <c r="E41">
        <v>0.12</v>
      </c>
      <c r="F41" t="s">
        <v>445</v>
      </c>
      <c r="G41">
        <v>25.581900000000001</v>
      </c>
      <c r="H41">
        <v>6.2210999999999999</v>
      </c>
      <c r="I41">
        <v>0.48881999999999998</v>
      </c>
      <c r="J41">
        <v>3.0000000000000001E-5</v>
      </c>
      <c r="K41">
        <v>1.81945</v>
      </c>
      <c r="L41">
        <v>1.1768700000000001</v>
      </c>
      <c r="M41">
        <v>9.5299999999999996E-2</v>
      </c>
      <c r="N41">
        <v>0.4269</v>
      </c>
      <c r="O41">
        <v>5.534E-2</v>
      </c>
      <c r="P41">
        <v>0.25923000000000002</v>
      </c>
      <c r="Q41">
        <v>4.2110000000000002E-2</v>
      </c>
      <c r="R41" s="417">
        <v>0.14169000000000001</v>
      </c>
      <c r="S41">
        <v>-0.15393000000000001</v>
      </c>
      <c r="T41">
        <v>-5.8502000000000001</v>
      </c>
      <c r="U41">
        <v>3.6945000000000001</v>
      </c>
      <c r="V41">
        <v>-0.40379999999999999</v>
      </c>
      <c r="W41">
        <v>-3.0992999999999999</v>
      </c>
      <c r="X41">
        <v>-0.36470000000000002</v>
      </c>
      <c r="Y41">
        <v>-0.11169999999999999</v>
      </c>
      <c r="Z41">
        <v>-0.83230000000000004</v>
      </c>
      <c r="AA41">
        <v>4.1101000000000001</v>
      </c>
      <c r="AB41">
        <v>-1.6956</v>
      </c>
      <c r="AC41">
        <v>-8.1858000000000004</v>
      </c>
      <c r="AD41">
        <v>6.7412999999999998</v>
      </c>
      <c r="AE41">
        <v>3.7382</v>
      </c>
      <c r="AF41">
        <v>3.0558999999999998</v>
      </c>
      <c r="AG41">
        <v>12.506500000000001</v>
      </c>
      <c r="AH41">
        <v>4.4617000000000004</v>
      </c>
      <c r="AI41">
        <v>5.7739000000000003</v>
      </c>
      <c r="AJ41">
        <v>3.2696999999999998</v>
      </c>
      <c r="AK41">
        <v>0.72929999999999995</v>
      </c>
      <c r="AL41">
        <v>4.4426300000000003</v>
      </c>
      <c r="AM41">
        <v>3.3306</v>
      </c>
      <c r="AN41">
        <v>-5.7989600000000001</v>
      </c>
      <c r="AO41">
        <v>-1</v>
      </c>
    </row>
    <row r="42" spans="1:41" x14ac:dyDescent="0.35">
      <c r="A42" t="str">
        <f t="shared" si="0"/>
        <v>RIDGESEB0.12</v>
      </c>
      <c r="B42" t="s">
        <v>375</v>
      </c>
      <c r="C42" t="s">
        <v>380</v>
      </c>
      <c r="D42" t="s">
        <v>28</v>
      </c>
      <c r="E42">
        <v>0.12</v>
      </c>
      <c r="F42" t="s">
        <v>445</v>
      </c>
      <c r="G42">
        <v>25.581900000000001</v>
      </c>
      <c r="H42">
        <v>0.59870000000000001</v>
      </c>
      <c r="I42">
        <v>1.389E-2</v>
      </c>
      <c r="J42">
        <v>1.0000000000000001E-5</v>
      </c>
      <c r="K42">
        <v>8.3629999999999996E-2</v>
      </c>
      <c r="L42">
        <v>9.0740000000000001E-2</v>
      </c>
      <c r="M42">
        <v>3.5999999999999999E-3</v>
      </c>
      <c r="N42">
        <v>3.3999999999999998E-3</v>
      </c>
      <c r="O42">
        <v>2.8700000000000002E-3</v>
      </c>
      <c r="P42">
        <v>1.9109999999999999E-2</v>
      </c>
      <c r="Q42">
        <v>1.56E-3</v>
      </c>
      <c r="R42" s="417">
        <v>5.2700000000000004E-3</v>
      </c>
      <c r="S42">
        <v>5.4739999999999997E-2</v>
      </c>
      <c r="T42">
        <v>1.4863</v>
      </c>
      <c r="U42">
        <v>1.5049999999999999</v>
      </c>
      <c r="V42">
        <v>1.5116000000000001</v>
      </c>
      <c r="W42">
        <v>1.5133000000000001</v>
      </c>
      <c r="X42">
        <v>1.5248999999999999</v>
      </c>
      <c r="Y42">
        <v>1.5392999999999999</v>
      </c>
      <c r="Z42">
        <v>1.548</v>
      </c>
      <c r="AA42">
        <v>1.5605</v>
      </c>
      <c r="AB42">
        <v>1.5794999999999999</v>
      </c>
      <c r="AC42">
        <v>1.6084000000000001</v>
      </c>
      <c r="AD42">
        <v>1.5956999999999999</v>
      </c>
      <c r="AE42">
        <v>1.6025</v>
      </c>
      <c r="AF42">
        <v>1.6133999999999999</v>
      </c>
      <c r="AG42">
        <v>1.6253</v>
      </c>
      <c r="AH42">
        <v>1.6348</v>
      </c>
      <c r="AI42">
        <v>1.6469</v>
      </c>
      <c r="AJ42">
        <v>1.6557999999999999</v>
      </c>
      <c r="AK42">
        <v>1.6697</v>
      </c>
      <c r="AL42">
        <v>1.68136</v>
      </c>
      <c r="AM42">
        <v>1.6979</v>
      </c>
      <c r="AN42">
        <v>1.7259100000000001</v>
      </c>
      <c r="AO42">
        <v>-1</v>
      </c>
    </row>
    <row r="43" spans="1:41" x14ac:dyDescent="0.35">
      <c r="A43" t="str">
        <f t="shared" si="0"/>
        <v>RIDGEVIF0.13</v>
      </c>
      <c r="B43" t="s">
        <v>375</v>
      </c>
      <c r="C43" t="s">
        <v>378</v>
      </c>
      <c r="D43" t="s">
        <v>28</v>
      </c>
      <c r="E43">
        <v>0.13</v>
      </c>
      <c r="F43" t="s">
        <v>445</v>
      </c>
      <c r="G43" t="s">
        <v>445</v>
      </c>
      <c r="H43" t="s">
        <v>445</v>
      </c>
      <c r="I43">
        <v>1.5018</v>
      </c>
      <c r="J43">
        <v>1.39049</v>
      </c>
      <c r="K43">
        <v>1.5240199999999999</v>
      </c>
      <c r="L43">
        <v>1.0778099999999999</v>
      </c>
      <c r="M43">
        <v>1.61313</v>
      </c>
      <c r="N43">
        <v>1.5183</v>
      </c>
      <c r="O43">
        <v>1.57989</v>
      </c>
      <c r="P43">
        <v>1.2983499999999999</v>
      </c>
      <c r="Q43">
        <v>1.5971</v>
      </c>
      <c r="R43" s="417">
        <v>1.2470000000000001</v>
      </c>
      <c r="S43">
        <v>0.79510999999999998</v>
      </c>
      <c r="T43">
        <v>0.6643</v>
      </c>
      <c r="U43">
        <v>0.68049999999999999</v>
      </c>
      <c r="V43">
        <v>0.68700000000000006</v>
      </c>
      <c r="W43">
        <v>0.6895</v>
      </c>
      <c r="X43">
        <v>0.7</v>
      </c>
      <c r="Y43">
        <v>0.71260000000000001</v>
      </c>
      <c r="Z43">
        <v>0.72060000000000002</v>
      </c>
      <c r="AA43">
        <v>0.73170000000000002</v>
      </c>
      <c r="AB43">
        <v>0.74850000000000005</v>
      </c>
      <c r="AC43">
        <v>0.77359999999999995</v>
      </c>
      <c r="AD43">
        <v>0.76300000000000001</v>
      </c>
      <c r="AE43">
        <v>0.76890000000000003</v>
      </c>
      <c r="AF43">
        <v>0.77859999999999996</v>
      </c>
      <c r="AG43">
        <v>0.78920000000000001</v>
      </c>
      <c r="AH43">
        <v>0.79779999999999995</v>
      </c>
      <c r="AI43">
        <v>0.80859999999999999</v>
      </c>
      <c r="AJ43">
        <v>0.8165</v>
      </c>
      <c r="AK43">
        <v>0.82869999999999999</v>
      </c>
      <c r="AL43">
        <v>0.83965000000000001</v>
      </c>
      <c r="AM43">
        <v>0.85529999999999995</v>
      </c>
      <c r="AN43">
        <v>0.88265000000000005</v>
      </c>
      <c r="AO43">
        <v>-1</v>
      </c>
    </row>
    <row r="44" spans="1:41" x14ac:dyDescent="0.35">
      <c r="A44" t="str">
        <f t="shared" si="0"/>
        <v>RIDGE0.13</v>
      </c>
      <c r="B44" t="s">
        <v>375</v>
      </c>
      <c r="C44" t="s">
        <v>379</v>
      </c>
      <c r="D44" t="s">
        <v>28</v>
      </c>
      <c r="E44">
        <v>0.13</v>
      </c>
      <c r="F44" t="s">
        <v>445</v>
      </c>
      <c r="G44">
        <v>26.101600000000001</v>
      </c>
      <c r="H44">
        <v>6.4332000000000003</v>
      </c>
      <c r="I44">
        <v>0.49481000000000003</v>
      </c>
      <c r="J44">
        <v>3.0000000000000001E-5</v>
      </c>
      <c r="K44">
        <v>1.8842300000000001</v>
      </c>
      <c r="L44">
        <v>1.2135499999999999</v>
      </c>
      <c r="M44">
        <v>9.6869999999999998E-2</v>
      </c>
      <c r="N44">
        <v>0.4123</v>
      </c>
      <c r="O44">
        <v>5.74E-2</v>
      </c>
      <c r="P44">
        <v>0.26909</v>
      </c>
      <c r="Q44">
        <v>4.2889999999999998E-2</v>
      </c>
      <c r="R44" s="417">
        <v>0.14416000000000001</v>
      </c>
      <c r="S44">
        <v>-0.15569</v>
      </c>
      <c r="T44">
        <v>-5.8265000000000002</v>
      </c>
      <c r="U44">
        <v>3.7650999999999999</v>
      </c>
      <c r="V44">
        <v>-0.3251</v>
      </c>
      <c r="W44">
        <v>-3.1366999999999998</v>
      </c>
      <c r="X44">
        <v>-0.30620000000000003</v>
      </c>
      <c r="Y44">
        <v>-0.31480000000000002</v>
      </c>
      <c r="Z44">
        <v>-0.78090000000000004</v>
      </c>
      <c r="AA44">
        <v>4.1376999999999997</v>
      </c>
      <c r="AB44">
        <v>-1.7188000000000001</v>
      </c>
      <c r="AC44">
        <v>-8.2370999999999999</v>
      </c>
      <c r="AD44">
        <v>6.5898000000000003</v>
      </c>
      <c r="AE44">
        <v>3.7945000000000002</v>
      </c>
      <c r="AF44">
        <v>3.2526000000000002</v>
      </c>
      <c r="AG44">
        <v>12.5877</v>
      </c>
      <c r="AH44">
        <v>4.5583999999999998</v>
      </c>
      <c r="AI44">
        <v>5.7840999999999996</v>
      </c>
      <c r="AJ44">
        <v>3.2469000000000001</v>
      </c>
      <c r="AK44">
        <v>0.62570000000000003</v>
      </c>
      <c r="AL44">
        <v>4.4272</v>
      </c>
      <c r="AM44">
        <v>3.1385000000000001</v>
      </c>
      <c r="AN44">
        <v>-5.9807300000000003</v>
      </c>
      <c r="AO44">
        <v>-1</v>
      </c>
    </row>
    <row r="45" spans="1:41" x14ac:dyDescent="0.35">
      <c r="A45" t="str">
        <f t="shared" si="0"/>
        <v>RIDGESEB0.13</v>
      </c>
      <c r="B45" t="s">
        <v>375</v>
      </c>
      <c r="C45" t="s">
        <v>380</v>
      </c>
      <c r="D45" t="s">
        <v>28</v>
      </c>
      <c r="E45">
        <v>0.13</v>
      </c>
      <c r="F45" t="s">
        <v>445</v>
      </c>
      <c r="G45">
        <v>26.101600000000001</v>
      </c>
      <c r="H45">
        <v>0.60660000000000003</v>
      </c>
      <c r="I45">
        <v>1.3610000000000001E-2</v>
      </c>
      <c r="J45">
        <v>1.0000000000000001E-5</v>
      </c>
      <c r="K45">
        <v>8.2280000000000006E-2</v>
      </c>
      <c r="L45">
        <v>9.1240000000000002E-2</v>
      </c>
      <c r="M45">
        <v>3.5500000000000002E-3</v>
      </c>
      <c r="N45">
        <v>3.3E-3</v>
      </c>
      <c r="O45">
        <v>2.8300000000000001E-3</v>
      </c>
      <c r="P45">
        <v>1.9120000000000002E-2</v>
      </c>
      <c r="Q45">
        <v>1.5399999999999999E-3</v>
      </c>
      <c r="R45" s="417">
        <v>5.2599999999999999E-3</v>
      </c>
      <c r="S45">
        <v>5.3969999999999997E-2</v>
      </c>
      <c r="T45">
        <v>1.5024999999999999</v>
      </c>
      <c r="U45">
        <v>1.5207999999999999</v>
      </c>
      <c r="V45">
        <v>1.5281</v>
      </c>
      <c r="W45">
        <v>1.5307999999999999</v>
      </c>
      <c r="X45">
        <v>1.5424</v>
      </c>
      <c r="Y45">
        <v>1.5562</v>
      </c>
      <c r="Z45">
        <v>1.5649999999999999</v>
      </c>
      <c r="AA45">
        <v>1.577</v>
      </c>
      <c r="AB45">
        <v>1.595</v>
      </c>
      <c r="AC45">
        <v>1.6214999999999999</v>
      </c>
      <c r="AD45">
        <v>1.6103000000000001</v>
      </c>
      <c r="AE45">
        <v>1.6166</v>
      </c>
      <c r="AF45">
        <v>1.6267</v>
      </c>
      <c r="AG45">
        <v>1.6377999999999999</v>
      </c>
      <c r="AH45">
        <v>1.6466000000000001</v>
      </c>
      <c r="AI45">
        <v>1.6577</v>
      </c>
      <c r="AJ45">
        <v>1.6657999999999999</v>
      </c>
      <c r="AK45">
        <v>1.6782999999999999</v>
      </c>
      <c r="AL45">
        <v>1.6893100000000001</v>
      </c>
      <c r="AM45">
        <v>1.7050000000000001</v>
      </c>
      <c r="AN45">
        <v>1.7320199999999999</v>
      </c>
      <c r="AO45">
        <v>-1</v>
      </c>
    </row>
    <row r="46" spans="1:41" x14ac:dyDescent="0.35">
      <c r="A46" t="str">
        <f t="shared" si="0"/>
        <v>RIDGEVIF0.14</v>
      </c>
      <c r="B46" t="s">
        <v>375</v>
      </c>
      <c r="C46" t="s">
        <v>378</v>
      </c>
      <c r="D46" t="s">
        <v>28</v>
      </c>
      <c r="E46">
        <v>0.14000000000000001</v>
      </c>
      <c r="F46" t="s">
        <v>445</v>
      </c>
      <c r="G46" t="s">
        <v>445</v>
      </c>
      <c r="H46" t="s">
        <v>445</v>
      </c>
      <c r="I46">
        <v>1.39211</v>
      </c>
      <c r="J46">
        <v>1.3178000000000001</v>
      </c>
      <c r="K46">
        <v>1.42197</v>
      </c>
      <c r="L46">
        <v>1.0474399999999999</v>
      </c>
      <c r="M46">
        <v>1.5100899999999999</v>
      </c>
      <c r="N46">
        <v>1.3806</v>
      </c>
      <c r="O46">
        <v>1.4774499999999999</v>
      </c>
      <c r="P46">
        <v>1.2497400000000001</v>
      </c>
      <c r="Q46">
        <v>1.49579</v>
      </c>
      <c r="R46" s="417">
        <v>1.19506</v>
      </c>
      <c r="S46">
        <v>0.74563000000000001</v>
      </c>
      <c r="T46">
        <v>0.65229999999999999</v>
      </c>
      <c r="U46">
        <v>0.66769999999999996</v>
      </c>
      <c r="V46">
        <v>0.67449999999999999</v>
      </c>
      <c r="W46">
        <v>0.67779999999999996</v>
      </c>
      <c r="X46">
        <v>0.68799999999999994</v>
      </c>
      <c r="Y46">
        <v>0.69989999999999997</v>
      </c>
      <c r="Z46">
        <v>0.7077</v>
      </c>
      <c r="AA46">
        <v>0.71809999999999996</v>
      </c>
      <c r="AB46">
        <v>0.73350000000000004</v>
      </c>
      <c r="AC46">
        <v>0.75580000000000003</v>
      </c>
      <c r="AD46">
        <v>0.74690000000000001</v>
      </c>
      <c r="AE46">
        <v>0.75229999999999997</v>
      </c>
      <c r="AF46">
        <v>0.76100000000000001</v>
      </c>
      <c r="AG46">
        <v>0.77059999999999995</v>
      </c>
      <c r="AH46">
        <v>0.77829999999999999</v>
      </c>
      <c r="AI46">
        <v>0.78790000000000004</v>
      </c>
      <c r="AJ46">
        <v>0.79490000000000005</v>
      </c>
      <c r="AK46">
        <v>0.80549999999999999</v>
      </c>
      <c r="AL46">
        <v>0.81549000000000005</v>
      </c>
      <c r="AM46">
        <v>0.82979999999999998</v>
      </c>
      <c r="AN46">
        <v>0.85521000000000003</v>
      </c>
      <c r="AO46">
        <v>-1</v>
      </c>
    </row>
    <row r="47" spans="1:41" x14ac:dyDescent="0.35">
      <c r="A47" t="str">
        <f t="shared" si="0"/>
        <v>RIDGE0.14</v>
      </c>
      <c r="B47" t="s">
        <v>375</v>
      </c>
      <c r="C47" t="s">
        <v>379</v>
      </c>
      <c r="D47" t="s">
        <v>28</v>
      </c>
      <c r="E47">
        <v>0.14000000000000001</v>
      </c>
      <c r="F47" t="s">
        <v>445</v>
      </c>
      <c r="G47">
        <v>26.5809</v>
      </c>
      <c r="H47">
        <v>6.6345000000000001</v>
      </c>
      <c r="I47">
        <v>0.49983</v>
      </c>
      <c r="J47">
        <v>3.0000000000000001E-5</v>
      </c>
      <c r="K47">
        <v>1.9429700000000001</v>
      </c>
      <c r="L47">
        <v>1.24739</v>
      </c>
      <c r="M47">
        <v>9.8269999999999996E-2</v>
      </c>
      <c r="N47">
        <v>0.39900000000000002</v>
      </c>
      <c r="O47">
        <v>5.9240000000000001E-2</v>
      </c>
      <c r="P47">
        <v>0.27827000000000002</v>
      </c>
      <c r="Q47">
        <v>4.3569999999999998E-2</v>
      </c>
      <c r="R47" s="417">
        <v>0.14635999999999999</v>
      </c>
      <c r="S47">
        <v>-0.15720999999999999</v>
      </c>
      <c r="T47">
        <v>-5.7976999999999999</v>
      </c>
      <c r="U47">
        <v>3.8258999999999999</v>
      </c>
      <c r="V47">
        <v>-0.25359999999999999</v>
      </c>
      <c r="W47">
        <v>-3.1646999999999998</v>
      </c>
      <c r="X47">
        <v>-0.2525</v>
      </c>
      <c r="Y47">
        <v>-0.4919</v>
      </c>
      <c r="Z47">
        <v>-0.73599999999999999</v>
      </c>
      <c r="AA47">
        <v>4.1574</v>
      </c>
      <c r="AB47">
        <v>-1.7364999999999999</v>
      </c>
      <c r="AC47">
        <v>-8.2728000000000002</v>
      </c>
      <c r="AD47">
        <v>6.4503000000000004</v>
      </c>
      <c r="AE47">
        <v>3.8399000000000001</v>
      </c>
      <c r="AF47">
        <v>3.4235000000000002</v>
      </c>
      <c r="AG47">
        <v>12.6471</v>
      </c>
      <c r="AH47">
        <v>4.6372999999999998</v>
      </c>
      <c r="AI47">
        <v>5.7843999999999998</v>
      </c>
      <c r="AJ47">
        <v>3.2208000000000001</v>
      </c>
      <c r="AK47">
        <v>0.52939999999999998</v>
      </c>
      <c r="AL47">
        <v>4.4032400000000003</v>
      </c>
      <c r="AM47">
        <v>2.9565000000000001</v>
      </c>
      <c r="AN47">
        <v>-6.1486099999999997</v>
      </c>
      <c r="AO47">
        <v>-1</v>
      </c>
    </row>
    <row r="48" spans="1:41" x14ac:dyDescent="0.35">
      <c r="A48" t="str">
        <f t="shared" si="0"/>
        <v>RIDGESEB0.14</v>
      </c>
      <c r="B48" t="s">
        <v>375</v>
      </c>
      <c r="C48" t="s">
        <v>380</v>
      </c>
      <c r="D48" t="s">
        <v>28</v>
      </c>
      <c r="E48">
        <v>0.14000000000000001</v>
      </c>
      <c r="F48" t="s">
        <v>445</v>
      </c>
      <c r="G48">
        <v>26.5809</v>
      </c>
      <c r="H48">
        <v>0.61380000000000001</v>
      </c>
      <c r="I48">
        <v>1.3350000000000001E-2</v>
      </c>
      <c r="J48">
        <v>1.0000000000000001E-5</v>
      </c>
      <c r="K48">
        <v>8.0939999999999998E-2</v>
      </c>
      <c r="L48">
        <v>9.1600000000000001E-2</v>
      </c>
      <c r="M48">
        <v>3.5000000000000001E-3</v>
      </c>
      <c r="N48">
        <v>3.2000000000000002E-3</v>
      </c>
      <c r="O48">
        <v>2.7899999999999999E-3</v>
      </c>
      <c r="P48">
        <v>1.9099999999999999E-2</v>
      </c>
      <c r="Q48">
        <v>1.5200000000000001E-3</v>
      </c>
      <c r="R48" s="417">
        <v>5.2399999999999999E-3</v>
      </c>
      <c r="S48">
        <v>5.323E-2</v>
      </c>
      <c r="T48">
        <v>1.5163</v>
      </c>
      <c r="U48">
        <v>1.5341</v>
      </c>
      <c r="V48">
        <v>1.5419</v>
      </c>
      <c r="W48">
        <v>1.5456000000000001</v>
      </c>
      <c r="X48">
        <v>1.5571999999999999</v>
      </c>
      <c r="Y48">
        <v>1.5706</v>
      </c>
      <c r="Z48">
        <v>1.5793999999999999</v>
      </c>
      <c r="AA48">
        <v>1.5909</v>
      </c>
      <c r="AB48">
        <v>1.6079000000000001</v>
      </c>
      <c r="AC48">
        <v>1.6322000000000001</v>
      </c>
      <c r="AD48">
        <v>1.6226</v>
      </c>
      <c r="AE48">
        <v>1.6283000000000001</v>
      </c>
      <c r="AF48">
        <v>1.6377999999999999</v>
      </c>
      <c r="AG48">
        <v>1.6480999999999999</v>
      </c>
      <c r="AH48">
        <v>1.6563000000000001</v>
      </c>
      <c r="AI48">
        <v>1.6665000000000001</v>
      </c>
      <c r="AJ48">
        <v>1.6738999999999999</v>
      </c>
      <c r="AK48">
        <v>1.6850000000000001</v>
      </c>
      <c r="AL48">
        <v>1.69539</v>
      </c>
      <c r="AM48">
        <v>1.7101999999999999</v>
      </c>
      <c r="AN48">
        <v>1.7361899999999999</v>
      </c>
      <c r="AO48">
        <v>-1</v>
      </c>
    </row>
    <row r="49" spans="1:41" x14ac:dyDescent="0.35">
      <c r="A49" t="str">
        <f t="shared" si="0"/>
        <v>RIDGEVIF0.15</v>
      </c>
      <c r="B49" t="s">
        <v>375</v>
      </c>
      <c r="C49" t="s">
        <v>378</v>
      </c>
      <c r="D49" t="s">
        <v>28</v>
      </c>
      <c r="E49">
        <v>0.15</v>
      </c>
      <c r="F49" t="s">
        <v>445</v>
      </c>
      <c r="G49" t="s">
        <v>445</v>
      </c>
      <c r="H49" t="s">
        <v>445</v>
      </c>
      <c r="I49">
        <v>1.29522</v>
      </c>
      <c r="J49">
        <v>1.2514799999999999</v>
      </c>
      <c r="K49">
        <v>1.3308800000000001</v>
      </c>
      <c r="L49">
        <v>1.0184500000000001</v>
      </c>
      <c r="M49">
        <v>1.41709</v>
      </c>
      <c r="N49">
        <v>1.2611000000000001</v>
      </c>
      <c r="O49">
        <v>1.3852100000000001</v>
      </c>
      <c r="P49">
        <v>1.20394</v>
      </c>
      <c r="Q49">
        <v>1.40429</v>
      </c>
      <c r="R49" s="417">
        <v>1.1468100000000001</v>
      </c>
      <c r="S49">
        <v>0.70177999999999996</v>
      </c>
      <c r="T49">
        <v>0.64070000000000005</v>
      </c>
      <c r="U49">
        <v>0.65539999999999998</v>
      </c>
      <c r="V49">
        <v>0.66249999999999998</v>
      </c>
      <c r="W49">
        <v>0.66639999999999999</v>
      </c>
      <c r="X49">
        <v>0.67630000000000001</v>
      </c>
      <c r="Y49">
        <v>0.6875</v>
      </c>
      <c r="Z49">
        <v>0.69520000000000004</v>
      </c>
      <c r="AA49">
        <v>0.70489999999999997</v>
      </c>
      <c r="AB49">
        <v>0.71909999999999996</v>
      </c>
      <c r="AC49">
        <v>0.73899999999999999</v>
      </c>
      <c r="AD49">
        <v>0.73170000000000002</v>
      </c>
      <c r="AE49">
        <v>0.73650000000000004</v>
      </c>
      <c r="AF49">
        <v>0.74439999999999995</v>
      </c>
      <c r="AG49">
        <v>0.75309999999999999</v>
      </c>
      <c r="AH49">
        <v>0.7601</v>
      </c>
      <c r="AI49">
        <v>0.76870000000000005</v>
      </c>
      <c r="AJ49">
        <v>0.77480000000000004</v>
      </c>
      <c r="AK49">
        <v>0.78400000000000003</v>
      </c>
      <c r="AL49">
        <v>0.79310999999999998</v>
      </c>
      <c r="AM49">
        <v>0.80620000000000003</v>
      </c>
      <c r="AN49">
        <v>0.82977999999999996</v>
      </c>
      <c r="AO49">
        <v>-1</v>
      </c>
    </row>
    <row r="50" spans="1:41" x14ac:dyDescent="0.35">
      <c r="A50" t="str">
        <f t="shared" si="0"/>
        <v>RIDGE0.15</v>
      </c>
      <c r="B50" t="s">
        <v>375</v>
      </c>
      <c r="C50" t="s">
        <v>379</v>
      </c>
      <c r="D50" t="s">
        <v>28</v>
      </c>
      <c r="E50">
        <v>0.15</v>
      </c>
      <c r="F50" t="s">
        <v>445</v>
      </c>
      <c r="G50">
        <v>27.0245</v>
      </c>
      <c r="H50">
        <v>6.8263999999999996</v>
      </c>
      <c r="I50">
        <v>0.50407000000000002</v>
      </c>
      <c r="J50">
        <v>4.0000000000000003E-5</v>
      </c>
      <c r="K50">
        <v>1.99638</v>
      </c>
      <c r="L50">
        <v>1.27874</v>
      </c>
      <c r="M50">
        <v>9.9500000000000005E-2</v>
      </c>
      <c r="N50">
        <v>0.38700000000000001</v>
      </c>
      <c r="O50">
        <v>6.089E-2</v>
      </c>
      <c r="P50">
        <v>0.28684999999999999</v>
      </c>
      <c r="Q50">
        <v>4.4170000000000001E-2</v>
      </c>
      <c r="R50" s="417">
        <v>0.14832000000000001</v>
      </c>
      <c r="S50">
        <v>-0.15851999999999999</v>
      </c>
      <c r="T50">
        <v>-5.7648000000000001</v>
      </c>
      <c r="U50">
        <v>3.8784000000000001</v>
      </c>
      <c r="V50">
        <v>-0.1883</v>
      </c>
      <c r="W50">
        <v>-3.1848999999999998</v>
      </c>
      <c r="X50">
        <v>-0.20300000000000001</v>
      </c>
      <c r="Y50">
        <v>-0.64700000000000002</v>
      </c>
      <c r="Z50">
        <v>-0.69669999999999999</v>
      </c>
      <c r="AA50">
        <v>4.1703000000000001</v>
      </c>
      <c r="AB50">
        <v>-1.7497</v>
      </c>
      <c r="AC50">
        <v>-8.2954000000000008</v>
      </c>
      <c r="AD50">
        <v>6.3209999999999997</v>
      </c>
      <c r="AE50">
        <v>3.8759000000000001</v>
      </c>
      <c r="AF50">
        <v>3.5720999999999998</v>
      </c>
      <c r="AG50">
        <v>12.6881</v>
      </c>
      <c r="AH50">
        <v>4.7008999999999999</v>
      </c>
      <c r="AI50">
        <v>5.7763999999999998</v>
      </c>
      <c r="AJ50">
        <v>3.1920000000000002</v>
      </c>
      <c r="AK50">
        <v>0.43969999999999998</v>
      </c>
      <c r="AL50">
        <v>4.3724800000000004</v>
      </c>
      <c r="AM50">
        <v>2.7839999999999998</v>
      </c>
      <c r="AN50">
        <v>-6.3037099999999997</v>
      </c>
      <c r="AO50">
        <v>-1</v>
      </c>
    </row>
    <row r="51" spans="1:41" x14ac:dyDescent="0.35">
      <c r="A51" t="str">
        <f t="shared" si="0"/>
        <v>RIDGESEB0.15</v>
      </c>
      <c r="B51" t="s">
        <v>375</v>
      </c>
      <c r="C51" t="s">
        <v>380</v>
      </c>
      <c r="D51" t="s">
        <v>28</v>
      </c>
      <c r="E51">
        <v>0.15</v>
      </c>
      <c r="F51" t="s">
        <v>445</v>
      </c>
      <c r="G51">
        <v>27.0245</v>
      </c>
      <c r="H51">
        <v>0.62029999999999996</v>
      </c>
      <c r="I51">
        <v>1.3089999999999999E-2</v>
      </c>
      <c r="J51">
        <v>1.0000000000000001E-5</v>
      </c>
      <c r="K51">
        <v>7.961E-2</v>
      </c>
      <c r="L51">
        <v>9.1829999999999995E-2</v>
      </c>
      <c r="M51">
        <v>3.4499999999999999E-3</v>
      </c>
      <c r="N51">
        <v>3.0999999999999999E-3</v>
      </c>
      <c r="O51">
        <v>2.7499999999999998E-3</v>
      </c>
      <c r="P51">
        <v>1.9060000000000001E-2</v>
      </c>
      <c r="Q51">
        <v>1.49E-3</v>
      </c>
      <c r="R51" s="417">
        <v>5.2199999999999998E-3</v>
      </c>
      <c r="S51">
        <v>5.2499999999999998E-2</v>
      </c>
      <c r="T51">
        <v>1.5279</v>
      </c>
      <c r="U51">
        <v>1.5451999999999999</v>
      </c>
      <c r="V51">
        <v>1.5536000000000001</v>
      </c>
      <c r="W51">
        <v>1.5582</v>
      </c>
      <c r="X51">
        <v>1.5698000000000001</v>
      </c>
      <c r="Y51">
        <v>1.5827</v>
      </c>
      <c r="Z51">
        <v>1.5914999999999999</v>
      </c>
      <c r="AA51">
        <v>1.6026</v>
      </c>
      <c r="AB51">
        <v>1.6186</v>
      </c>
      <c r="AC51">
        <v>1.6409</v>
      </c>
      <c r="AD51">
        <v>1.6327</v>
      </c>
      <c r="AE51">
        <v>1.6379999999999999</v>
      </c>
      <c r="AF51">
        <v>1.6469</v>
      </c>
      <c r="AG51">
        <v>1.6564000000000001</v>
      </c>
      <c r="AH51">
        <v>1.6640999999999999</v>
      </c>
      <c r="AI51">
        <v>1.6735</v>
      </c>
      <c r="AJ51">
        <v>1.6801999999999999</v>
      </c>
      <c r="AK51">
        <v>1.6900999999999999</v>
      </c>
      <c r="AL51">
        <v>1.69987</v>
      </c>
      <c r="AM51">
        <v>1.7139</v>
      </c>
      <c r="AN51">
        <v>1.7387300000000001</v>
      </c>
      <c r="AO51">
        <v>-1</v>
      </c>
    </row>
    <row r="52" spans="1:41" x14ac:dyDescent="0.35">
      <c r="A52" t="str">
        <f t="shared" si="0"/>
        <v>RIDGEVIF0.16</v>
      </c>
      <c r="B52" t="s">
        <v>375</v>
      </c>
      <c r="C52" t="s">
        <v>378</v>
      </c>
      <c r="D52" t="s">
        <v>28</v>
      </c>
      <c r="E52">
        <v>0.16</v>
      </c>
      <c r="F52" t="s">
        <v>445</v>
      </c>
      <c r="G52" t="s">
        <v>445</v>
      </c>
      <c r="H52" t="s">
        <v>445</v>
      </c>
      <c r="I52">
        <v>1.2091000000000001</v>
      </c>
      <c r="J52">
        <v>1.1907399999999999</v>
      </c>
      <c r="K52">
        <v>1.24916</v>
      </c>
      <c r="L52">
        <v>0.99075000000000002</v>
      </c>
      <c r="M52">
        <v>1.33284</v>
      </c>
      <c r="N52">
        <v>1.1569</v>
      </c>
      <c r="O52">
        <v>1.3018000000000001</v>
      </c>
      <c r="P52">
        <v>1.1607400000000001</v>
      </c>
      <c r="Q52">
        <v>1.32135</v>
      </c>
      <c r="R52" s="417">
        <v>1.10185</v>
      </c>
      <c r="S52">
        <v>0.66269999999999996</v>
      </c>
      <c r="T52">
        <v>0.62960000000000005</v>
      </c>
      <c r="U52">
        <v>0.64349999999999996</v>
      </c>
      <c r="V52">
        <v>0.65080000000000005</v>
      </c>
      <c r="W52">
        <v>0.65539999999999998</v>
      </c>
      <c r="X52">
        <v>0.66500000000000004</v>
      </c>
      <c r="Y52">
        <v>0.67559999999999998</v>
      </c>
      <c r="Z52">
        <v>0.68310000000000004</v>
      </c>
      <c r="AA52">
        <v>0.69220000000000004</v>
      </c>
      <c r="AB52">
        <v>0.70530000000000004</v>
      </c>
      <c r="AC52">
        <v>0.72309999999999997</v>
      </c>
      <c r="AD52">
        <v>0.71709999999999996</v>
      </c>
      <c r="AE52">
        <v>0.72140000000000004</v>
      </c>
      <c r="AF52">
        <v>0.72870000000000001</v>
      </c>
      <c r="AG52">
        <v>0.73650000000000004</v>
      </c>
      <c r="AH52">
        <v>0.7429</v>
      </c>
      <c r="AI52">
        <v>0.75060000000000004</v>
      </c>
      <c r="AJ52">
        <v>0.75600000000000001</v>
      </c>
      <c r="AK52">
        <v>0.76390000000000002</v>
      </c>
      <c r="AL52">
        <v>0.77227999999999997</v>
      </c>
      <c r="AM52">
        <v>0.7843</v>
      </c>
      <c r="AN52">
        <v>0.80610999999999999</v>
      </c>
      <c r="AO52">
        <v>-1</v>
      </c>
    </row>
    <row r="53" spans="1:41" x14ac:dyDescent="0.35">
      <c r="A53" t="str">
        <f t="shared" si="0"/>
        <v>RIDGE0.16</v>
      </c>
      <c r="B53" t="s">
        <v>375</v>
      </c>
      <c r="C53" t="s">
        <v>379</v>
      </c>
      <c r="D53" t="s">
        <v>28</v>
      </c>
      <c r="E53">
        <v>0.16</v>
      </c>
      <c r="F53" t="s">
        <v>445</v>
      </c>
      <c r="G53">
        <v>27.436699999999998</v>
      </c>
      <c r="H53">
        <v>7.0102000000000002</v>
      </c>
      <c r="I53">
        <v>0.50763999999999998</v>
      </c>
      <c r="J53">
        <v>4.0000000000000003E-5</v>
      </c>
      <c r="K53">
        <v>2.0450599999999999</v>
      </c>
      <c r="L53">
        <v>1.3079000000000001</v>
      </c>
      <c r="M53">
        <v>0.10059999999999999</v>
      </c>
      <c r="N53">
        <v>0.37590000000000001</v>
      </c>
      <c r="O53">
        <v>6.2379999999999998E-2</v>
      </c>
      <c r="P53">
        <v>0.29487999999999998</v>
      </c>
      <c r="Q53">
        <v>4.4699999999999997E-2</v>
      </c>
      <c r="R53" s="417">
        <v>0.15006</v>
      </c>
      <c r="S53">
        <v>-0.15964999999999999</v>
      </c>
      <c r="T53">
        <v>-5.7283999999999997</v>
      </c>
      <c r="U53">
        <v>3.9237000000000002</v>
      </c>
      <c r="V53">
        <v>-0.12839999999999999</v>
      </c>
      <c r="W53">
        <v>-3.1983000000000001</v>
      </c>
      <c r="X53">
        <v>-0.15720000000000001</v>
      </c>
      <c r="Y53">
        <v>-0.78320000000000001</v>
      </c>
      <c r="Z53">
        <v>-0.66169999999999995</v>
      </c>
      <c r="AA53">
        <v>4.1779000000000002</v>
      </c>
      <c r="AB53">
        <v>-1.7589999999999999</v>
      </c>
      <c r="AC53">
        <v>-8.3070000000000004</v>
      </c>
      <c r="AD53">
        <v>6.2008000000000001</v>
      </c>
      <c r="AE53">
        <v>3.9037999999999999</v>
      </c>
      <c r="AF53">
        <v>3.7012</v>
      </c>
      <c r="AG53">
        <v>12.7133</v>
      </c>
      <c r="AH53">
        <v>4.7515000000000001</v>
      </c>
      <c r="AI53">
        <v>5.7614999999999998</v>
      </c>
      <c r="AJ53">
        <v>3.1610999999999998</v>
      </c>
      <c r="AK53">
        <v>0.35580000000000001</v>
      </c>
      <c r="AL53">
        <v>4.3363100000000001</v>
      </c>
      <c r="AM53">
        <v>2.6202999999999999</v>
      </c>
      <c r="AN53">
        <v>-6.4470499999999999</v>
      </c>
      <c r="AO53">
        <v>-1</v>
      </c>
    </row>
    <row r="54" spans="1:41" x14ac:dyDescent="0.35">
      <c r="A54" t="str">
        <f t="shared" si="0"/>
        <v>RIDGESEB0.16</v>
      </c>
      <c r="B54" t="s">
        <v>375</v>
      </c>
      <c r="C54" t="s">
        <v>380</v>
      </c>
      <c r="D54" t="s">
        <v>28</v>
      </c>
      <c r="E54">
        <v>0.16</v>
      </c>
      <c r="F54" t="s">
        <v>445</v>
      </c>
      <c r="G54">
        <v>27.436699999999998</v>
      </c>
      <c r="H54">
        <v>0.62619999999999998</v>
      </c>
      <c r="I54">
        <v>1.2840000000000001E-2</v>
      </c>
      <c r="J54">
        <v>0</v>
      </c>
      <c r="K54">
        <v>7.8299999999999995E-2</v>
      </c>
      <c r="L54">
        <v>9.1950000000000004E-2</v>
      </c>
      <c r="M54">
        <v>3.3899999999999998E-3</v>
      </c>
      <c r="N54">
        <v>3.0000000000000001E-3</v>
      </c>
      <c r="O54">
        <v>2.7000000000000001E-3</v>
      </c>
      <c r="P54">
        <v>1.9E-2</v>
      </c>
      <c r="Q54">
        <v>1.47E-3</v>
      </c>
      <c r="R54" s="417">
        <v>5.1900000000000002E-3</v>
      </c>
      <c r="S54">
        <v>5.1790000000000003E-2</v>
      </c>
      <c r="T54">
        <v>1.5376000000000001</v>
      </c>
      <c r="U54">
        <v>1.5545</v>
      </c>
      <c r="V54">
        <v>1.5632999999999999</v>
      </c>
      <c r="W54">
        <v>1.5688</v>
      </c>
      <c r="X54">
        <v>1.5803</v>
      </c>
      <c r="Y54">
        <v>1.5928</v>
      </c>
      <c r="Z54">
        <v>1.6016999999999999</v>
      </c>
      <c r="AA54">
        <v>1.6123000000000001</v>
      </c>
      <c r="AB54">
        <v>1.6274999999999999</v>
      </c>
      <c r="AC54">
        <v>1.6477999999999999</v>
      </c>
      <c r="AD54">
        <v>1.641</v>
      </c>
      <c r="AE54">
        <v>1.6459999999999999</v>
      </c>
      <c r="AF54">
        <v>1.6541999999999999</v>
      </c>
      <c r="AG54">
        <v>1.6631</v>
      </c>
      <c r="AH54">
        <v>1.6702999999999999</v>
      </c>
      <c r="AI54">
        <v>1.6789000000000001</v>
      </c>
      <c r="AJ54">
        <v>1.6850000000000001</v>
      </c>
      <c r="AK54">
        <v>1.6938</v>
      </c>
      <c r="AL54">
        <v>1.7029799999999999</v>
      </c>
      <c r="AM54">
        <v>1.7161999999999999</v>
      </c>
      <c r="AN54">
        <v>1.7398800000000001</v>
      </c>
      <c r="AO54">
        <v>-1</v>
      </c>
    </row>
    <row r="55" spans="1:41" x14ac:dyDescent="0.35">
      <c r="A55" t="str">
        <f t="shared" si="0"/>
        <v>RIDGEVIF0.17</v>
      </c>
      <c r="B55" t="s">
        <v>375</v>
      </c>
      <c r="C55" t="s">
        <v>378</v>
      </c>
      <c r="D55" t="s">
        <v>28</v>
      </c>
      <c r="E55">
        <v>0.17</v>
      </c>
      <c r="F55" t="s">
        <v>445</v>
      </c>
      <c r="G55" t="s">
        <v>445</v>
      </c>
      <c r="H55" t="s">
        <v>445</v>
      </c>
      <c r="I55">
        <v>1.1321399999999999</v>
      </c>
      <c r="J55">
        <v>1.1349</v>
      </c>
      <c r="K55">
        <v>1.1754800000000001</v>
      </c>
      <c r="L55">
        <v>0.96423000000000003</v>
      </c>
      <c r="M55">
        <v>1.25623</v>
      </c>
      <c r="N55">
        <v>1.0652999999999999</v>
      </c>
      <c r="O55">
        <v>1.2261200000000001</v>
      </c>
      <c r="P55">
        <v>1.11992</v>
      </c>
      <c r="Q55">
        <v>1.2459</v>
      </c>
      <c r="R55" s="417">
        <v>1.05986</v>
      </c>
      <c r="S55">
        <v>0.62768999999999997</v>
      </c>
      <c r="T55">
        <v>0.61880000000000002</v>
      </c>
      <c r="U55">
        <v>0.63200000000000001</v>
      </c>
      <c r="V55">
        <v>0.63949999999999996</v>
      </c>
      <c r="W55">
        <v>0.64459999999999995</v>
      </c>
      <c r="X55">
        <v>0.65400000000000003</v>
      </c>
      <c r="Y55">
        <v>0.66400000000000003</v>
      </c>
      <c r="Z55">
        <v>0.6714</v>
      </c>
      <c r="AA55">
        <v>0.68</v>
      </c>
      <c r="AB55">
        <v>0.69210000000000005</v>
      </c>
      <c r="AC55">
        <v>0.70789999999999997</v>
      </c>
      <c r="AD55">
        <v>0.70309999999999995</v>
      </c>
      <c r="AE55">
        <v>0.70709999999999995</v>
      </c>
      <c r="AF55">
        <v>0.71379999999999999</v>
      </c>
      <c r="AG55">
        <v>0.72089999999999999</v>
      </c>
      <c r="AH55">
        <v>0.72670000000000001</v>
      </c>
      <c r="AI55">
        <v>0.73350000000000004</v>
      </c>
      <c r="AJ55">
        <v>0.73839999999999995</v>
      </c>
      <c r="AK55">
        <v>0.74519999999999997</v>
      </c>
      <c r="AL55">
        <v>0.75280000000000002</v>
      </c>
      <c r="AM55">
        <v>0.76380000000000003</v>
      </c>
      <c r="AN55">
        <v>0.78398000000000001</v>
      </c>
      <c r="AO55">
        <v>-1</v>
      </c>
    </row>
    <row r="56" spans="1:41" x14ac:dyDescent="0.35">
      <c r="A56" t="str">
        <f t="shared" si="0"/>
        <v>RIDGE0.17</v>
      </c>
      <c r="B56" t="s">
        <v>375</v>
      </c>
      <c r="C56" t="s">
        <v>379</v>
      </c>
      <c r="D56" t="s">
        <v>28</v>
      </c>
      <c r="E56">
        <v>0.17</v>
      </c>
      <c r="F56" t="s">
        <v>445</v>
      </c>
      <c r="G56">
        <v>27.821000000000002</v>
      </c>
      <c r="H56">
        <v>7.1871</v>
      </c>
      <c r="I56">
        <v>0.51065000000000005</v>
      </c>
      <c r="J56">
        <v>4.0000000000000003E-5</v>
      </c>
      <c r="K56">
        <v>2.0895199999999998</v>
      </c>
      <c r="L56">
        <v>1.33511</v>
      </c>
      <c r="M56">
        <v>0.10159</v>
      </c>
      <c r="N56">
        <v>0.36580000000000001</v>
      </c>
      <c r="O56">
        <v>6.3729999999999995E-2</v>
      </c>
      <c r="P56">
        <v>0.30242000000000002</v>
      </c>
      <c r="Q56">
        <v>4.5170000000000002E-2</v>
      </c>
      <c r="R56" s="417">
        <v>0.15162</v>
      </c>
      <c r="S56">
        <v>-0.16063</v>
      </c>
      <c r="T56">
        <v>-5.6894</v>
      </c>
      <c r="U56">
        <v>3.9626999999999999</v>
      </c>
      <c r="V56">
        <v>-7.3099999999999998E-2</v>
      </c>
      <c r="W56">
        <v>-3.2061000000000002</v>
      </c>
      <c r="X56">
        <v>-0.11459999999999999</v>
      </c>
      <c r="Y56">
        <v>-0.90290000000000004</v>
      </c>
      <c r="Z56">
        <v>-0.63060000000000005</v>
      </c>
      <c r="AA56">
        <v>4.1809000000000003</v>
      </c>
      <c r="AB56">
        <v>-1.7650999999999999</v>
      </c>
      <c r="AC56">
        <v>-8.3094000000000001</v>
      </c>
      <c r="AD56">
        <v>6.0885999999999996</v>
      </c>
      <c r="AE56">
        <v>3.9245000000000001</v>
      </c>
      <c r="AF56">
        <v>3.8134999999999999</v>
      </c>
      <c r="AG56">
        <v>12.725</v>
      </c>
      <c r="AH56">
        <v>4.7910000000000004</v>
      </c>
      <c r="AI56">
        <v>5.7408999999999999</v>
      </c>
      <c r="AJ56">
        <v>3.1284000000000001</v>
      </c>
      <c r="AK56">
        <v>0.2772</v>
      </c>
      <c r="AL56">
        <v>4.2958299999999996</v>
      </c>
      <c r="AM56">
        <v>2.4647999999999999</v>
      </c>
      <c r="AN56">
        <v>-6.5795199999999996</v>
      </c>
      <c r="AO56">
        <v>-1</v>
      </c>
    </row>
    <row r="57" spans="1:41" x14ac:dyDescent="0.35">
      <c r="A57" t="str">
        <f t="shared" si="0"/>
        <v>RIDGESEB0.17</v>
      </c>
      <c r="B57" t="s">
        <v>375</v>
      </c>
      <c r="C57" t="s">
        <v>380</v>
      </c>
      <c r="D57" t="s">
        <v>28</v>
      </c>
      <c r="E57">
        <v>0.17</v>
      </c>
      <c r="F57" t="s">
        <v>445</v>
      </c>
      <c r="G57">
        <v>27.821000000000002</v>
      </c>
      <c r="H57">
        <v>0.63160000000000005</v>
      </c>
      <c r="I57">
        <v>1.26E-2</v>
      </c>
      <c r="J57">
        <v>0</v>
      </c>
      <c r="K57">
        <v>7.7020000000000005E-2</v>
      </c>
      <c r="L57">
        <v>9.1990000000000002E-2</v>
      </c>
      <c r="M57">
        <v>3.3400000000000001E-3</v>
      </c>
      <c r="N57">
        <v>2.8999999999999998E-3</v>
      </c>
      <c r="O57">
        <v>2.66E-3</v>
      </c>
      <c r="P57">
        <v>1.8929999999999999E-2</v>
      </c>
      <c r="Q57">
        <v>1.4499999999999999E-3</v>
      </c>
      <c r="R57" s="417">
        <v>5.1700000000000001E-3</v>
      </c>
      <c r="S57">
        <v>5.1110000000000003E-2</v>
      </c>
      <c r="T57">
        <v>1.5457000000000001</v>
      </c>
      <c r="U57">
        <v>1.5622</v>
      </c>
      <c r="V57">
        <v>1.5713999999999999</v>
      </c>
      <c r="W57">
        <v>1.5775999999999999</v>
      </c>
      <c r="X57">
        <v>1.5891</v>
      </c>
      <c r="Y57">
        <v>1.6012</v>
      </c>
      <c r="Z57">
        <v>1.6101000000000001</v>
      </c>
      <c r="AA57">
        <v>1.6204000000000001</v>
      </c>
      <c r="AB57">
        <v>1.6347</v>
      </c>
      <c r="AC57">
        <v>1.6532</v>
      </c>
      <c r="AD57">
        <v>1.6476999999999999</v>
      </c>
      <c r="AE57">
        <v>1.6523000000000001</v>
      </c>
      <c r="AF57">
        <v>1.6600999999999999</v>
      </c>
      <c r="AG57">
        <v>1.6684000000000001</v>
      </c>
      <c r="AH57">
        <v>1.6751</v>
      </c>
      <c r="AI57">
        <v>1.6830000000000001</v>
      </c>
      <c r="AJ57">
        <v>1.6884999999999999</v>
      </c>
      <c r="AK57">
        <v>1.6962999999999999</v>
      </c>
      <c r="AL57">
        <v>1.7049300000000001</v>
      </c>
      <c r="AM57">
        <v>1.7173</v>
      </c>
      <c r="AN57">
        <v>1.73987</v>
      </c>
      <c r="AO57">
        <v>-1</v>
      </c>
    </row>
    <row r="58" spans="1:41" x14ac:dyDescent="0.35">
      <c r="A58" t="str">
        <f t="shared" si="0"/>
        <v>RIDGEVIF0.18</v>
      </c>
      <c r="B58" t="s">
        <v>375</v>
      </c>
      <c r="C58" t="s">
        <v>378</v>
      </c>
      <c r="D58" t="s">
        <v>28</v>
      </c>
      <c r="E58">
        <v>0.18</v>
      </c>
      <c r="F58" t="s">
        <v>445</v>
      </c>
      <c r="G58" t="s">
        <v>445</v>
      </c>
      <c r="H58" t="s">
        <v>445</v>
      </c>
      <c r="I58">
        <v>1.06301</v>
      </c>
      <c r="J58">
        <v>1.08342</v>
      </c>
      <c r="K58">
        <v>1.1087800000000001</v>
      </c>
      <c r="L58">
        <v>0.93884000000000001</v>
      </c>
      <c r="M58">
        <v>1.18634</v>
      </c>
      <c r="N58">
        <v>0.98440000000000005</v>
      </c>
      <c r="O58">
        <v>1.1572</v>
      </c>
      <c r="P58">
        <v>1.0813200000000001</v>
      </c>
      <c r="Q58">
        <v>1.17703</v>
      </c>
      <c r="R58" s="417">
        <v>1.0205599999999999</v>
      </c>
      <c r="S58">
        <v>0.59616999999999998</v>
      </c>
      <c r="T58">
        <v>0.60829999999999995</v>
      </c>
      <c r="U58">
        <v>0.62090000000000001</v>
      </c>
      <c r="V58">
        <v>0.62849999999999995</v>
      </c>
      <c r="W58">
        <v>0.6341</v>
      </c>
      <c r="X58">
        <v>0.64319999999999999</v>
      </c>
      <c r="Y58">
        <v>0.65269999999999995</v>
      </c>
      <c r="Z58">
        <v>0.66</v>
      </c>
      <c r="AA58">
        <v>0.66810000000000003</v>
      </c>
      <c r="AB58">
        <v>0.67930000000000001</v>
      </c>
      <c r="AC58">
        <v>0.69330000000000003</v>
      </c>
      <c r="AD58">
        <v>0.68969999999999998</v>
      </c>
      <c r="AE58">
        <v>0.69340000000000002</v>
      </c>
      <c r="AF58">
        <v>0.69950000000000001</v>
      </c>
      <c r="AG58">
        <v>0.70599999999999996</v>
      </c>
      <c r="AH58">
        <v>0.71130000000000004</v>
      </c>
      <c r="AI58">
        <v>0.71740000000000004</v>
      </c>
      <c r="AJ58">
        <v>0.72170000000000001</v>
      </c>
      <c r="AK58">
        <v>0.72750000000000004</v>
      </c>
      <c r="AL58">
        <v>0.73451999999999995</v>
      </c>
      <c r="AM58">
        <v>0.74460000000000004</v>
      </c>
      <c r="AN58">
        <v>0.76322000000000001</v>
      </c>
      <c r="AO58">
        <v>-1</v>
      </c>
    </row>
    <row r="59" spans="1:41" x14ac:dyDescent="0.35">
      <c r="A59" t="str">
        <f t="shared" si="0"/>
        <v>RIDGE0.18</v>
      </c>
      <c r="B59" t="s">
        <v>375</v>
      </c>
      <c r="C59" t="s">
        <v>379</v>
      </c>
      <c r="D59" t="s">
        <v>28</v>
      </c>
      <c r="E59">
        <v>0.18</v>
      </c>
      <c r="F59" t="s">
        <v>445</v>
      </c>
      <c r="G59">
        <v>28.180599999999998</v>
      </c>
      <c r="H59">
        <v>7.3578999999999999</v>
      </c>
      <c r="I59">
        <v>0.51317999999999997</v>
      </c>
      <c r="J59">
        <v>4.0000000000000003E-5</v>
      </c>
      <c r="K59">
        <v>2.13022</v>
      </c>
      <c r="L59">
        <v>1.36059</v>
      </c>
      <c r="M59">
        <v>0.10247000000000001</v>
      </c>
      <c r="N59">
        <v>0.35639999999999999</v>
      </c>
      <c r="O59">
        <v>6.4949999999999994E-2</v>
      </c>
      <c r="P59">
        <v>0.3095</v>
      </c>
      <c r="Q59">
        <v>4.5589999999999999E-2</v>
      </c>
      <c r="R59" s="417">
        <v>0.15301000000000001</v>
      </c>
      <c r="S59">
        <v>-0.16148000000000001</v>
      </c>
      <c r="T59">
        <v>-5.6481000000000003</v>
      </c>
      <c r="U59">
        <v>3.9964</v>
      </c>
      <c r="V59">
        <v>-2.1999999999999999E-2</v>
      </c>
      <c r="W59">
        <v>-3.2090000000000001</v>
      </c>
      <c r="X59">
        <v>-7.4899999999999994E-2</v>
      </c>
      <c r="Y59">
        <v>-1.0084</v>
      </c>
      <c r="Z59">
        <v>-0.60260000000000002</v>
      </c>
      <c r="AA59">
        <v>4.1801000000000004</v>
      </c>
      <c r="AB59">
        <v>-1.7684</v>
      </c>
      <c r="AC59">
        <v>-8.3039000000000005</v>
      </c>
      <c r="AD59">
        <v>5.9833999999999996</v>
      </c>
      <c r="AE59">
        <v>3.9390999999999998</v>
      </c>
      <c r="AF59">
        <v>3.9108999999999998</v>
      </c>
      <c r="AG59">
        <v>12.725</v>
      </c>
      <c r="AH59">
        <v>4.8209</v>
      </c>
      <c r="AI59">
        <v>5.7156000000000002</v>
      </c>
      <c r="AJ59">
        <v>3.0943999999999998</v>
      </c>
      <c r="AK59">
        <v>0.2034</v>
      </c>
      <c r="AL59">
        <v>4.25197</v>
      </c>
      <c r="AM59">
        <v>2.3170999999999999</v>
      </c>
      <c r="AN59">
        <v>-6.7019399999999996</v>
      </c>
      <c r="AO59">
        <v>-1</v>
      </c>
    </row>
    <row r="60" spans="1:41" x14ac:dyDescent="0.35">
      <c r="A60" t="str">
        <f t="shared" si="0"/>
        <v>RIDGESEB0.18</v>
      </c>
      <c r="B60" t="s">
        <v>375</v>
      </c>
      <c r="C60" t="s">
        <v>380</v>
      </c>
      <c r="D60" t="s">
        <v>28</v>
      </c>
      <c r="E60">
        <v>0.18</v>
      </c>
      <c r="F60" t="s">
        <v>445</v>
      </c>
      <c r="G60">
        <v>28.180599999999998</v>
      </c>
      <c r="H60">
        <v>0.63649999999999995</v>
      </c>
      <c r="I60">
        <v>1.2370000000000001E-2</v>
      </c>
      <c r="J60">
        <v>0</v>
      </c>
      <c r="K60">
        <v>7.5770000000000004E-2</v>
      </c>
      <c r="L60">
        <v>9.1939999999999994E-2</v>
      </c>
      <c r="M60">
        <v>3.29E-3</v>
      </c>
      <c r="N60">
        <v>2.8E-3</v>
      </c>
      <c r="O60">
        <v>2.6199999999999999E-3</v>
      </c>
      <c r="P60">
        <v>1.8839999999999999E-2</v>
      </c>
      <c r="Q60">
        <v>1.4300000000000001E-3</v>
      </c>
      <c r="R60" s="417">
        <v>5.13E-3</v>
      </c>
      <c r="S60">
        <v>5.0459999999999998E-2</v>
      </c>
      <c r="T60">
        <v>1.5524</v>
      </c>
      <c r="U60">
        <v>1.5684</v>
      </c>
      <c r="V60">
        <v>1.5780000000000001</v>
      </c>
      <c r="W60">
        <v>1.5849</v>
      </c>
      <c r="X60">
        <v>1.5963000000000001</v>
      </c>
      <c r="Y60">
        <v>1.6081000000000001</v>
      </c>
      <c r="Z60">
        <v>1.617</v>
      </c>
      <c r="AA60">
        <v>1.6269</v>
      </c>
      <c r="AB60">
        <v>1.6405000000000001</v>
      </c>
      <c r="AC60">
        <v>1.6573</v>
      </c>
      <c r="AD60">
        <v>1.653</v>
      </c>
      <c r="AE60">
        <v>1.6574</v>
      </c>
      <c r="AF60">
        <v>1.6647000000000001</v>
      </c>
      <c r="AG60">
        <v>1.6724000000000001</v>
      </c>
      <c r="AH60">
        <v>1.6787000000000001</v>
      </c>
      <c r="AI60">
        <v>1.6859</v>
      </c>
      <c r="AJ60">
        <v>1.6909000000000001</v>
      </c>
      <c r="AK60">
        <v>1.6977</v>
      </c>
      <c r="AL60">
        <v>1.7058599999999999</v>
      </c>
      <c r="AM60">
        <v>1.7175</v>
      </c>
      <c r="AN60">
        <v>1.7388699999999999</v>
      </c>
      <c r="AO60">
        <v>-1</v>
      </c>
    </row>
    <row r="61" spans="1:41" x14ac:dyDescent="0.35">
      <c r="A61" t="str">
        <f t="shared" si="0"/>
        <v>RIDGEVIF0.19</v>
      </c>
      <c r="B61" t="s">
        <v>375</v>
      </c>
      <c r="C61" t="s">
        <v>378</v>
      </c>
      <c r="D61" t="s">
        <v>28</v>
      </c>
      <c r="E61">
        <v>0.19</v>
      </c>
      <c r="F61" t="s">
        <v>445</v>
      </c>
      <c r="G61" t="s">
        <v>445</v>
      </c>
      <c r="H61" t="s">
        <v>445</v>
      </c>
      <c r="I61">
        <v>1.00064</v>
      </c>
      <c r="J61">
        <v>1.0358000000000001</v>
      </c>
      <c r="K61">
        <v>1.0481400000000001</v>
      </c>
      <c r="L61">
        <v>0.91449000000000003</v>
      </c>
      <c r="M61">
        <v>1.1223799999999999</v>
      </c>
      <c r="N61">
        <v>0.91259999999999997</v>
      </c>
      <c r="O61">
        <v>1.0942499999999999</v>
      </c>
      <c r="P61">
        <v>1.04477</v>
      </c>
      <c r="Q61">
        <v>1.11399</v>
      </c>
      <c r="R61" s="417">
        <v>0.98370999999999997</v>
      </c>
      <c r="S61">
        <v>0.56767999999999996</v>
      </c>
      <c r="T61">
        <v>0.59809999999999997</v>
      </c>
      <c r="U61">
        <v>0.61019999999999996</v>
      </c>
      <c r="V61">
        <v>0.6179</v>
      </c>
      <c r="W61">
        <v>0.62380000000000002</v>
      </c>
      <c r="X61">
        <v>0.63270000000000004</v>
      </c>
      <c r="Y61">
        <v>0.64180000000000004</v>
      </c>
      <c r="Z61">
        <v>0.64890000000000003</v>
      </c>
      <c r="AA61">
        <v>0.65659999999999996</v>
      </c>
      <c r="AB61">
        <v>0.66690000000000005</v>
      </c>
      <c r="AC61">
        <v>0.6794</v>
      </c>
      <c r="AD61">
        <v>0.67689999999999995</v>
      </c>
      <c r="AE61">
        <v>0.68020000000000003</v>
      </c>
      <c r="AF61">
        <v>0.68589999999999995</v>
      </c>
      <c r="AG61">
        <v>0.69179999999999997</v>
      </c>
      <c r="AH61">
        <v>0.69669999999999999</v>
      </c>
      <c r="AI61">
        <v>0.70209999999999995</v>
      </c>
      <c r="AJ61">
        <v>0.70589999999999997</v>
      </c>
      <c r="AK61">
        <v>0.71089999999999998</v>
      </c>
      <c r="AL61">
        <v>0.71728999999999998</v>
      </c>
      <c r="AM61">
        <v>0.72650000000000003</v>
      </c>
      <c r="AN61">
        <v>0.74368999999999996</v>
      </c>
      <c r="AO61">
        <v>-1</v>
      </c>
    </row>
    <row r="62" spans="1:41" x14ac:dyDescent="0.35">
      <c r="A62" t="str">
        <f t="shared" si="0"/>
        <v>RIDGE0.19</v>
      </c>
      <c r="B62" t="s">
        <v>375</v>
      </c>
      <c r="C62" t="s">
        <v>379</v>
      </c>
      <c r="D62" t="s">
        <v>28</v>
      </c>
      <c r="E62">
        <v>0.19</v>
      </c>
      <c r="F62" t="s">
        <v>445</v>
      </c>
      <c r="G62">
        <v>28.5181</v>
      </c>
      <c r="H62">
        <v>7.5232999999999999</v>
      </c>
      <c r="I62">
        <v>0.51532</v>
      </c>
      <c r="J62">
        <v>5.0000000000000002E-5</v>
      </c>
      <c r="K62">
        <v>2.1675399999999998</v>
      </c>
      <c r="L62">
        <v>1.3845000000000001</v>
      </c>
      <c r="M62">
        <v>0.10326</v>
      </c>
      <c r="N62">
        <v>0.34770000000000001</v>
      </c>
      <c r="O62">
        <v>6.6070000000000004E-2</v>
      </c>
      <c r="P62">
        <v>0.31618000000000002</v>
      </c>
      <c r="Q62">
        <v>4.5960000000000001E-2</v>
      </c>
      <c r="R62" s="417">
        <v>0.15426000000000001</v>
      </c>
      <c r="S62">
        <v>-0.16222</v>
      </c>
      <c r="T62">
        <v>-5.6048999999999998</v>
      </c>
      <c r="U62">
        <v>4.0252999999999997</v>
      </c>
      <c r="V62">
        <v>2.5499999999999998E-2</v>
      </c>
      <c r="W62">
        <v>-3.2077</v>
      </c>
      <c r="X62">
        <v>-3.7600000000000001E-2</v>
      </c>
      <c r="Y62">
        <v>-1.1014999999999999</v>
      </c>
      <c r="Z62">
        <v>-0.57730000000000004</v>
      </c>
      <c r="AA62">
        <v>4.1761999999999997</v>
      </c>
      <c r="AB62">
        <v>-1.7693000000000001</v>
      </c>
      <c r="AC62">
        <v>-8.2917000000000005</v>
      </c>
      <c r="AD62">
        <v>5.8845000000000001</v>
      </c>
      <c r="AE62">
        <v>3.9483000000000001</v>
      </c>
      <c r="AF62">
        <v>3.9952999999999999</v>
      </c>
      <c r="AG62">
        <v>12.715</v>
      </c>
      <c r="AH62">
        <v>4.8423999999999996</v>
      </c>
      <c r="AI62">
        <v>5.6863000000000001</v>
      </c>
      <c r="AJ62">
        <v>3.0592000000000001</v>
      </c>
      <c r="AK62">
        <v>0.13400000000000001</v>
      </c>
      <c r="AL62">
        <v>4.2054499999999999</v>
      </c>
      <c r="AM62">
        <v>2.1764999999999999</v>
      </c>
      <c r="AN62">
        <v>-6.8150599999999999</v>
      </c>
      <c r="AO62">
        <v>-1</v>
      </c>
    </row>
    <row r="63" spans="1:41" x14ac:dyDescent="0.35">
      <c r="A63" t="str">
        <f t="shared" si="0"/>
        <v>RIDGESEB0.19</v>
      </c>
      <c r="B63" t="s">
        <v>375</v>
      </c>
      <c r="C63" t="s">
        <v>380</v>
      </c>
      <c r="D63" t="s">
        <v>28</v>
      </c>
      <c r="E63">
        <v>0.19</v>
      </c>
      <c r="F63" t="s">
        <v>445</v>
      </c>
      <c r="G63">
        <v>28.5181</v>
      </c>
      <c r="H63">
        <v>0.6411</v>
      </c>
      <c r="I63">
        <v>1.214E-2</v>
      </c>
      <c r="J63">
        <v>0</v>
      </c>
      <c r="K63">
        <v>7.4550000000000005E-2</v>
      </c>
      <c r="L63">
        <v>9.1829999999999995E-2</v>
      </c>
      <c r="M63">
        <v>3.2399999999999998E-3</v>
      </c>
      <c r="N63">
        <v>2.8E-3</v>
      </c>
      <c r="O63">
        <v>2.5699999999999998E-3</v>
      </c>
      <c r="P63">
        <v>1.874E-2</v>
      </c>
      <c r="Q63">
        <v>1.4E-3</v>
      </c>
      <c r="R63" s="417">
        <v>5.1000000000000004E-3</v>
      </c>
      <c r="S63">
        <v>4.9829999999999999E-2</v>
      </c>
      <c r="T63">
        <v>1.5578000000000001</v>
      </c>
      <c r="U63">
        <v>1.5733999999999999</v>
      </c>
      <c r="V63">
        <v>1.5832999999999999</v>
      </c>
      <c r="W63">
        <v>1.5909</v>
      </c>
      <c r="X63">
        <v>1.6022000000000001</v>
      </c>
      <c r="Y63">
        <v>1.6135999999999999</v>
      </c>
      <c r="Z63">
        <v>1.6226</v>
      </c>
      <c r="AA63">
        <v>1.6321000000000001</v>
      </c>
      <c r="AB63">
        <v>1.645</v>
      </c>
      <c r="AC63">
        <v>1.6603000000000001</v>
      </c>
      <c r="AD63">
        <v>1.6571</v>
      </c>
      <c r="AE63">
        <v>1.6613</v>
      </c>
      <c r="AF63">
        <v>1.6681999999999999</v>
      </c>
      <c r="AG63">
        <v>1.6753</v>
      </c>
      <c r="AH63">
        <v>1.6812</v>
      </c>
      <c r="AI63">
        <v>1.6878</v>
      </c>
      <c r="AJ63">
        <v>1.6922999999999999</v>
      </c>
      <c r="AK63">
        <v>1.6982999999999999</v>
      </c>
      <c r="AL63">
        <v>1.7059200000000001</v>
      </c>
      <c r="AM63">
        <v>1.7168000000000001</v>
      </c>
      <c r="AN63">
        <v>1.7370300000000001</v>
      </c>
      <c r="AO63">
        <v>-1</v>
      </c>
    </row>
    <row r="64" spans="1:41" x14ac:dyDescent="0.35">
      <c r="A64" t="str">
        <f t="shared" si="0"/>
        <v>RIDGEVIF0.2</v>
      </c>
      <c r="B64" t="s">
        <v>375</v>
      </c>
      <c r="C64" t="s">
        <v>378</v>
      </c>
      <c r="D64" t="s">
        <v>28</v>
      </c>
      <c r="E64">
        <v>0.2</v>
      </c>
      <c r="F64" t="s">
        <v>445</v>
      </c>
      <c r="G64" t="s">
        <v>445</v>
      </c>
      <c r="H64" t="s">
        <v>445</v>
      </c>
      <c r="I64">
        <v>0.94411999999999996</v>
      </c>
      <c r="J64">
        <v>0.99165000000000003</v>
      </c>
      <c r="K64">
        <v>0.99280999999999997</v>
      </c>
      <c r="L64">
        <v>0.89114000000000004</v>
      </c>
      <c r="M64">
        <v>1.06368</v>
      </c>
      <c r="N64">
        <v>0.84860000000000002</v>
      </c>
      <c r="O64">
        <v>1.0365800000000001</v>
      </c>
      <c r="P64">
        <v>1.0101100000000001</v>
      </c>
      <c r="Q64">
        <v>1.0561199999999999</v>
      </c>
      <c r="R64" s="417">
        <v>0.94908000000000003</v>
      </c>
      <c r="S64">
        <v>0.54181000000000001</v>
      </c>
      <c r="T64">
        <v>0.58830000000000005</v>
      </c>
      <c r="U64">
        <v>0.5998</v>
      </c>
      <c r="V64">
        <v>0.60760000000000003</v>
      </c>
      <c r="W64">
        <v>0.6139</v>
      </c>
      <c r="X64">
        <v>0.62250000000000005</v>
      </c>
      <c r="Y64">
        <v>0.63109999999999999</v>
      </c>
      <c r="Z64">
        <v>0.6381</v>
      </c>
      <c r="AA64">
        <v>0.64539999999999997</v>
      </c>
      <c r="AB64">
        <v>0.65500000000000003</v>
      </c>
      <c r="AC64">
        <v>0.66610000000000003</v>
      </c>
      <c r="AD64">
        <v>0.66449999999999998</v>
      </c>
      <c r="AE64">
        <v>0.66759999999999997</v>
      </c>
      <c r="AF64">
        <v>0.67279999999999995</v>
      </c>
      <c r="AG64">
        <v>0.67820000000000003</v>
      </c>
      <c r="AH64">
        <v>0.68269999999999997</v>
      </c>
      <c r="AI64">
        <v>0.68759999999999999</v>
      </c>
      <c r="AJ64">
        <v>0.69089999999999996</v>
      </c>
      <c r="AK64">
        <v>0.69520000000000004</v>
      </c>
      <c r="AL64">
        <v>0.70099999999999996</v>
      </c>
      <c r="AM64">
        <v>0.70940000000000003</v>
      </c>
      <c r="AN64">
        <v>0.72526000000000002</v>
      </c>
      <c r="AO64">
        <v>-1</v>
      </c>
    </row>
    <row r="65" spans="1:41" x14ac:dyDescent="0.35">
      <c r="A65" t="str">
        <f t="shared" si="0"/>
        <v>RIDGE0.2</v>
      </c>
      <c r="B65" t="s">
        <v>375</v>
      </c>
      <c r="C65" t="s">
        <v>379</v>
      </c>
      <c r="D65" t="s">
        <v>28</v>
      </c>
      <c r="E65">
        <v>0.2</v>
      </c>
      <c r="F65" t="s">
        <v>445</v>
      </c>
      <c r="G65">
        <v>28.835799999999999</v>
      </c>
      <c r="H65">
        <v>7.6840999999999999</v>
      </c>
      <c r="I65">
        <v>0.5171</v>
      </c>
      <c r="J65">
        <v>5.0000000000000002E-5</v>
      </c>
      <c r="K65">
        <v>2.2018200000000001</v>
      </c>
      <c r="L65">
        <v>1.4070100000000001</v>
      </c>
      <c r="M65">
        <v>0.10398</v>
      </c>
      <c r="N65">
        <v>0.3397</v>
      </c>
      <c r="O65">
        <v>6.7089999999999997E-2</v>
      </c>
      <c r="P65">
        <v>0.32247999999999999</v>
      </c>
      <c r="Q65">
        <v>4.6300000000000001E-2</v>
      </c>
      <c r="R65" s="417">
        <v>0.15537999999999999</v>
      </c>
      <c r="S65">
        <v>-0.16286</v>
      </c>
      <c r="T65">
        <v>-5.5602999999999998</v>
      </c>
      <c r="U65">
        <v>4.0500999999999996</v>
      </c>
      <c r="V65">
        <v>6.9699999999999998E-2</v>
      </c>
      <c r="W65">
        <v>-3.2027999999999999</v>
      </c>
      <c r="X65">
        <v>-2.7000000000000001E-3</v>
      </c>
      <c r="Y65">
        <v>-1.1836</v>
      </c>
      <c r="Z65">
        <v>-0.55430000000000001</v>
      </c>
      <c r="AA65">
        <v>4.1696</v>
      </c>
      <c r="AB65">
        <v>-1.7682</v>
      </c>
      <c r="AC65">
        <v>-8.2737999999999996</v>
      </c>
      <c r="AD65">
        <v>5.7911999999999999</v>
      </c>
      <c r="AE65">
        <v>3.9527999999999999</v>
      </c>
      <c r="AF65">
        <v>4.0682</v>
      </c>
      <c r="AG65">
        <v>12.696300000000001</v>
      </c>
      <c r="AH65">
        <v>4.8567999999999998</v>
      </c>
      <c r="AI65">
        <v>5.6536999999999997</v>
      </c>
      <c r="AJ65">
        <v>3.0232999999999999</v>
      </c>
      <c r="AK65">
        <v>6.8599999999999994E-2</v>
      </c>
      <c r="AL65">
        <v>4.1569099999999999</v>
      </c>
      <c r="AM65">
        <v>2.0427</v>
      </c>
      <c r="AN65">
        <v>-6.91953</v>
      </c>
      <c r="AO65">
        <v>-1</v>
      </c>
    </row>
    <row r="66" spans="1:41" x14ac:dyDescent="0.35">
      <c r="A66" t="str">
        <f t="shared" si="0"/>
        <v>RIDGESEB0.2</v>
      </c>
      <c r="B66" t="s">
        <v>375</v>
      </c>
      <c r="C66" t="s">
        <v>380</v>
      </c>
      <c r="D66" t="s">
        <v>28</v>
      </c>
      <c r="E66">
        <v>0.2</v>
      </c>
      <c r="F66" t="s">
        <v>445</v>
      </c>
      <c r="G66">
        <v>28.835799999999999</v>
      </c>
      <c r="H66">
        <v>0.64529999999999998</v>
      </c>
      <c r="I66">
        <v>1.192E-2</v>
      </c>
      <c r="J66">
        <v>0</v>
      </c>
      <c r="K66">
        <v>7.3370000000000005E-2</v>
      </c>
      <c r="L66">
        <v>9.1660000000000005E-2</v>
      </c>
      <c r="M66">
        <v>3.1800000000000001E-3</v>
      </c>
      <c r="N66">
        <v>2.7000000000000001E-3</v>
      </c>
      <c r="O66">
        <v>2.5300000000000001E-3</v>
      </c>
      <c r="P66">
        <v>1.8630000000000001E-2</v>
      </c>
      <c r="Q66">
        <v>1.3799999999999999E-3</v>
      </c>
      <c r="R66" s="417">
        <v>5.0699999999999999E-3</v>
      </c>
      <c r="S66">
        <v>4.922E-2</v>
      </c>
      <c r="T66">
        <v>1.5621</v>
      </c>
      <c r="U66">
        <v>1.5772999999999999</v>
      </c>
      <c r="V66">
        <v>1.5875999999999999</v>
      </c>
      <c r="W66">
        <v>1.5956999999999999</v>
      </c>
      <c r="X66">
        <v>1.607</v>
      </c>
      <c r="Y66">
        <v>1.6180000000000001</v>
      </c>
      <c r="Z66">
        <v>1.627</v>
      </c>
      <c r="AA66">
        <v>1.6362000000000001</v>
      </c>
      <c r="AB66">
        <v>1.6484000000000001</v>
      </c>
      <c r="AC66">
        <v>1.6623000000000001</v>
      </c>
      <c r="AD66">
        <v>1.6601999999999999</v>
      </c>
      <c r="AE66">
        <v>1.6640999999999999</v>
      </c>
      <c r="AF66">
        <v>1.6706000000000001</v>
      </c>
      <c r="AG66">
        <v>1.6772</v>
      </c>
      <c r="AH66">
        <v>1.6828000000000001</v>
      </c>
      <c r="AI66">
        <v>1.6888000000000001</v>
      </c>
      <c r="AJ66">
        <v>1.6929000000000001</v>
      </c>
      <c r="AK66">
        <v>1.6980999999999999</v>
      </c>
      <c r="AL66">
        <v>1.70523</v>
      </c>
      <c r="AM66">
        <v>1.7154</v>
      </c>
      <c r="AN66">
        <v>1.73448</v>
      </c>
      <c r="AO66">
        <v>-1</v>
      </c>
    </row>
    <row r="67" spans="1:41" x14ac:dyDescent="0.35">
      <c r="A67" t="str">
        <f t="shared" ref="A67:A130" si="1">C67&amp;E67</f>
        <v>RIDGEVIF0.21</v>
      </c>
      <c r="B67" t="s">
        <v>375</v>
      </c>
      <c r="C67" t="s">
        <v>378</v>
      </c>
      <c r="D67" t="s">
        <v>28</v>
      </c>
      <c r="E67">
        <v>0.21</v>
      </c>
      <c r="F67" t="s">
        <v>445</v>
      </c>
      <c r="G67" t="s">
        <v>445</v>
      </c>
      <c r="H67" t="s">
        <v>445</v>
      </c>
      <c r="I67">
        <v>0.89271</v>
      </c>
      <c r="J67">
        <v>0.95059000000000005</v>
      </c>
      <c r="K67">
        <v>0.94216</v>
      </c>
      <c r="L67">
        <v>0.86870000000000003</v>
      </c>
      <c r="M67">
        <v>1.0096700000000001</v>
      </c>
      <c r="N67">
        <v>0.7913</v>
      </c>
      <c r="O67">
        <v>0.98360999999999998</v>
      </c>
      <c r="P67">
        <v>0.97721999999999998</v>
      </c>
      <c r="Q67">
        <v>1.0028600000000001</v>
      </c>
      <c r="R67" s="417">
        <v>0.91647999999999996</v>
      </c>
      <c r="S67">
        <v>0.51822999999999997</v>
      </c>
      <c r="T67">
        <v>0.57869999999999999</v>
      </c>
      <c r="U67">
        <v>0.5897</v>
      </c>
      <c r="V67">
        <v>0.59760000000000002</v>
      </c>
      <c r="W67">
        <v>0.60409999999999997</v>
      </c>
      <c r="X67">
        <v>0.61260000000000003</v>
      </c>
      <c r="Y67">
        <v>0.62080000000000002</v>
      </c>
      <c r="Z67">
        <v>0.62760000000000005</v>
      </c>
      <c r="AA67">
        <v>0.63460000000000005</v>
      </c>
      <c r="AB67">
        <v>0.64349999999999996</v>
      </c>
      <c r="AC67">
        <v>0.65329999999999999</v>
      </c>
      <c r="AD67">
        <v>0.65249999999999997</v>
      </c>
      <c r="AE67">
        <v>0.65539999999999998</v>
      </c>
      <c r="AF67">
        <v>0.6603</v>
      </c>
      <c r="AG67">
        <v>0.66520000000000001</v>
      </c>
      <c r="AH67">
        <v>0.66930000000000001</v>
      </c>
      <c r="AI67">
        <v>0.67369999999999997</v>
      </c>
      <c r="AJ67">
        <v>0.67669999999999997</v>
      </c>
      <c r="AK67">
        <v>0.68020000000000003</v>
      </c>
      <c r="AL67">
        <v>0.68555999999999995</v>
      </c>
      <c r="AM67">
        <v>0.69320000000000004</v>
      </c>
      <c r="AN67">
        <v>0.70782</v>
      </c>
      <c r="AO67">
        <v>-1</v>
      </c>
    </row>
    <row r="68" spans="1:41" x14ac:dyDescent="0.35">
      <c r="A68" t="str">
        <f t="shared" si="1"/>
        <v>RIDGE0.21</v>
      </c>
      <c r="B68" t="s">
        <v>375</v>
      </c>
      <c r="C68" t="s">
        <v>379</v>
      </c>
      <c r="D68" t="s">
        <v>28</v>
      </c>
      <c r="E68">
        <v>0.21</v>
      </c>
      <c r="F68" t="s">
        <v>445</v>
      </c>
      <c r="G68">
        <v>29.1357</v>
      </c>
      <c r="H68">
        <v>7.8406000000000002</v>
      </c>
      <c r="I68">
        <v>0.51859</v>
      </c>
      <c r="J68">
        <v>5.0000000000000002E-5</v>
      </c>
      <c r="K68">
        <v>2.2333599999999998</v>
      </c>
      <c r="L68">
        <v>1.42824</v>
      </c>
      <c r="M68">
        <v>0.10462</v>
      </c>
      <c r="N68">
        <v>0.3322</v>
      </c>
      <c r="O68">
        <v>6.8019999999999997E-2</v>
      </c>
      <c r="P68">
        <v>0.32844000000000001</v>
      </c>
      <c r="Q68">
        <v>4.6600000000000003E-2</v>
      </c>
      <c r="R68" s="417">
        <v>0.15637999999999999</v>
      </c>
      <c r="S68">
        <v>-0.16341</v>
      </c>
      <c r="T68">
        <v>-5.5145</v>
      </c>
      <c r="U68">
        <v>4.0712000000000002</v>
      </c>
      <c r="V68">
        <v>0.1111</v>
      </c>
      <c r="W68">
        <v>-3.1947999999999999</v>
      </c>
      <c r="X68">
        <v>3.0200000000000001E-2</v>
      </c>
      <c r="Y68">
        <v>-1.2561</v>
      </c>
      <c r="Z68">
        <v>-0.53320000000000001</v>
      </c>
      <c r="AA68">
        <v>4.1608000000000001</v>
      </c>
      <c r="AB68">
        <v>-1.7653000000000001</v>
      </c>
      <c r="AC68">
        <v>-8.2509999999999994</v>
      </c>
      <c r="AD68">
        <v>5.7031000000000001</v>
      </c>
      <c r="AE68">
        <v>3.9531000000000001</v>
      </c>
      <c r="AF68">
        <v>4.1308999999999996</v>
      </c>
      <c r="AG68">
        <v>12.67</v>
      </c>
      <c r="AH68">
        <v>4.8648999999999996</v>
      </c>
      <c r="AI68">
        <v>5.6182999999999996</v>
      </c>
      <c r="AJ68">
        <v>2.9868000000000001</v>
      </c>
      <c r="AK68">
        <v>7.0000000000000001E-3</v>
      </c>
      <c r="AL68">
        <v>4.1068199999999999</v>
      </c>
      <c r="AM68">
        <v>1.9153</v>
      </c>
      <c r="AN68">
        <v>-7.0159900000000004</v>
      </c>
      <c r="AO68">
        <v>-1</v>
      </c>
    </row>
    <row r="69" spans="1:41" x14ac:dyDescent="0.35">
      <c r="A69" t="str">
        <f t="shared" si="1"/>
        <v>RIDGESEB0.21</v>
      </c>
      <c r="B69" t="s">
        <v>375</v>
      </c>
      <c r="C69" t="s">
        <v>380</v>
      </c>
      <c r="D69" t="s">
        <v>28</v>
      </c>
      <c r="E69">
        <v>0.21</v>
      </c>
      <c r="F69" t="s">
        <v>445</v>
      </c>
      <c r="G69">
        <v>29.1357</v>
      </c>
      <c r="H69">
        <v>0.6492</v>
      </c>
      <c r="I69">
        <v>1.172E-2</v>
      </c>
      <c r="J69">
        <v>0</v>
      </c>
      <c r="K69">
        <v>7.2209999999999996E-2</v>
      </c>
      <c r="L69">
        <v>9.1439999999999994E-2</v>
      </c>
      <c r="M69">
        <v>3.14E-3</v>
      </c>
      <c r="N69">
        <v>2.5999999999999999E-3</v>
      </c>
      <c r="O69">
        <v>2.49E-3</v>
      </c>
      <c r="P69">
        <v>1.8519999999999998E-2</v>
      </c>
      <c r="Q69">
        <v>1.3600000000000001E-3</v>
      </c>
      <c r="R69" s="417">
        <v>5.0299999999999997E-3</v>
      </c>
      <c r="S69">
        <v>4.8640000000000003E-2</v>
      </c>
      <c r="T69">
        <v>1.5653999999999999</v>
      </c>
      <c r="U69">
        <v>1.5803</v>
      </c>
      <c r="V69">
        <v>1.5908</v>
      </c>
      <c r="W69">
        <v>1.5994999999999999</v>
      </c>
      <c r="X69">
        <v>1.6106</v>
      </c>
      <c r="Y69">
        <v>1.6214</v>
      </c>
      <c r="Z69">
        <v>1.6303000000000001</v>
      </c>
      <c r="AA69">
        <v>1.6393</v>
      </c>
      <c r="AB69">
        <v>1.6508</v>
      </c>
      <c r="AC69">
        <v>1.6633</v>
      </c>
      <c r="AD69">
        <v>1.6623000000000001</v>
      </c>
      <c r="AE69">
        <v>1.6659999999999999</v>
      </c>
      <c r="AF69">
        <v>1.6721999999999999</v>
      </c>
      <c r="AG69">
        <v>1.6782999999999999</v>
      </c>
      <c r="AH69">
        <v>1.6836</v>
      </c>
      <c r="AI69">
        <v>1.6891</v>
      </c>
      <c r="AJ69">
        <v>1.6928000000000001</v>
      </c>
      <c r="AK69">
        <v>1.6972</v>
      </c>
      <c r="AL69">
        <v>1.7038800000000001</v>
      </c>
      <c r="AM69">
        <v>1.7133</v>
      </c>
      <c r="AN69">
        <v>1.73132</v>
      </c>
      <c r="AO69">
        <v>-1</v>
      </c>
    </row>
    <row r="70" spans="1:41" x14ac:dyDescent="0.35">
      <c r="A70" t="str">
        <f t="shared" si="1"/>
        <v>RIDGEVIF0.22</v>
      </c>
      <c r="B70" t="s">
        <v>375</v>
      </c>
      <c r="C70" t="s">
        <v>378</v>
      </c>
      <c r="D70" t="s">
        <v>28</v>
      </c>
      <c r="E70">
        <v>0.22</v>
      </c>
      <c r="F70" t="s">
        <v>445</v>
      </c>
      <c r="G70" t="s">
        <v>445</v>
      </c>
      <c r="H70" t="s">
        <v>445</v>
      </c>
      <c r="I70">
        <v>0.84577999999999998</v>
      </c>
      <c r="J70">
        <v>0.91234000000000004</v>
      </c>
      <c r="K70">
        <v>0.89563999999999999</v>
      </c>
      <c r="L70">
        <v>0.84714999999999996</v>
      </c>
      <c r="M70">
        <v>0.95984000000000003</v>
      </c>
      <c r="N70">
        <v>0.73970000000000002</v>
      </c>
      <c r="O70">
        <v>0.93481000000000003</v>
      </c>
      <c r="P70">
        <v>0.94596999999999998</v>
      </c>
      <c r="Q70">
        <v>0.95372000000000001</v>
      </c>
      <c r="R70" s="417">
        <v>0.88573999999999997</v>
      </c>
      <c r="S70">
        <v>0.49665999999999999</v>
      </c>
      <c r="T70">
        <v>0.56930000000000003</v>
      </c>
      <c r="U70">
        <v>0.57989999999999997</v>
      </c>
      <c r="V70">
        <v>0.58779999999999999</v>
      </c>
      <c r="W70">
        <v>0.59460000000000002</v>
      </c>
      <c r="X70">
        <v>0.60289999999999999</v>
      </c>
      <c r="Y70">
        <v>0.61070000000000002</v>
      </c>
      <c r="Z70">
        <v>0.61739999999999995</v>
      </c>
      <c r="AA70">
        <v>0.624</v>
      </c>
      <c r="AB70">
        <v>0.63229999999999997</v>
      </c>
      <c r="AC70">
        <v>0.64100000000000001</v>
      </c>
      <c r="AD70">
        <v>0.64100000000000001</v>
      </c>
      <c r="AE70">
        <v>0.64370000000000005</v>
      </c>
      <c r="AF70">
        <v>0.6482</v>
      </c>
      <c r="AG70">
        <v>0.65269999999999995</v>
      </c>
      <c r="AH70">
        <v>0.65649999999999997</v>
      </c>
      <c r="AI70">
        <v>0.66039999999999999</v>
      </c>
      <c r="AJ70">
        <v>0.66300000000000003</v>
      </c>
      <c r="AK70">
        <v>0.66600000000000004</v>
      </c>
      <c r="AL70">
        <v>0.67088000000000003</v>
      </c>
      <c r="AM70">
        <v>0.67779999999999996</v>
      </c>
      <c r="AN70">
        <v>0.69127000000000005</v>
      </c>
      <c r="AO70">
        <v>-1</v>
      </c>
    </row>
    <row r="71" spans="1:41" x14ac:dyDescent="0.35">
      <c r="A71" t="str">
        <f t="shared" si="1"/>
        <v>RIDGE0.22</v>
      </c>
      <c r="B71" t="s">
        <v>375</v>
      </c>
      <c r="C71" t="s">
        <v>379</v>
      </c>
      <c r="D71" t="s">
        <v>28</v>
      </c>
      <c r="E71">
        <v>0.22</v>
      </c>
      <c r="F71" t="s">
        <v>445</v>
      </c>
      <c r="G71">
        <v>29.419599999999999</v>
      </c>
      <c r="H71">
        <v>7.9934000000000003</v>
      </c>
      <c r="I71">
        <v>0.51980999999999999</v>
      </c>
      <c r="J71">
        <v>5.0000000000000002E-5</v>
      </c>
      <c r="K71">
        <v>2.2624300000000002</v>
      </c>
      <c r="L71">
        <v>1.4483200000000001</v>
      </c>
      <c r="M71">
        <v>0.1052</v>
      </c>
      <c r="N71">
        <v>0.3251</v>
      </c>
      <c r="O71">
        <v>6.8879999999999997E-2</v>
      </c>
      <c r="P71">
        <v>0.33407999999999999</v>
      </c>
      <c r="Q71">
        <v>4.6870000000000002E-2</v>
      </c>
      <c r="R71" s="417">
        <v>0.15728</v>
      </c>
      <c r="S71">
        <v>-0.16389999999999999</v>
      </c>
      <c r="T71">
        <v>-5.4678000000000004</v>
      </c>
      <c r="U71">
        <v>4.0891000000000002</v>
      </c>
      <c r="V71">
        <v>0.14979999999999999</v>
      </c>
      <c r="W71">
        <v>-3.1842000000000001</v>
      </c>
      <c r="X71">
        <v>6.1199999999999997E-2</v>
      </c>
      <c r="Y71">
        <v>-1.3201000000000001</v>
      </c>
      <c r="Z71">
        <v>-0.51390000000000002</v>
      </c>
      <c r="AA71">
        <v>4.1501000000000001</v>
      </c>
      <c r="AB71">
        <v>-1.7609999999999999</v>
      </c>
      <c r="AC71">
        <v>-8.2241</v>
      </c>
      <c r="AD71">
        <v>5.6195000000000004</v>
      </c>
      <c r="AE71">
        <v>3.9497</v>
      </c>
      <c r="AF71">
        <v>4.1845999999999997</v>
      </c>
      <c r="AG71">
        <v>12.6371</v>
      </c>
      <c r="AH71">
        <v>4.8676000000000004</v>
      </c>
      <c r="AI71">
        <v>5.5807000000000002</v>
      </c>
      <c r="AJ71">
        <v>2.9499</v>
      </c>
      <c r="AK71">
        <v>-5.1200000000000002E-2</v>
      </c>
      <c r="AL71">
        <v>4.0556099999999997</v>
      </c>
      <c r="AM71">
        <v>1.7939000000000001</v>
      </c>
      <c r="AN71">
        <v>-7.1049899999999999</v>
      </c>
      <c r="AO71">
        <v>-1</v>
      </c>
    </row>
    <row r="72" spans="1:41" x14ac:dyDescent="0.35">
      <c r="A72" t="str">
        <f t="shared" si="1"/>
        <v>RIDGESEB0.22</v>
      </c>
      <c r="B72" t="s">
        <v>375</v>
      </c>
      <c r="C72" t="s">
        <v>380</v>
      </c>
      <c r="D72" t="s">
        <v>28</v>
      </c>
      <c r="E72">
        <v>0.22</v>
      </c>
      <c r="F72" t="s">
        <v>445</v>
      </c>
      <c r="G72">
        <v>29.419599999999999</v>
      </c>
      <c r="H72">
        <v>0.65290000000000004</v>
      </c>
      <c r="I72">
        <v>1.1520000000000001E-2</v>
      </c>
      <c r="J72">
        <v>0</v>
      </c>
      <c r="K72">
        <v>7.1099999999999997E-2</v>
      </c>
      <c r="L72">
        <v>9.1179999999999997E-2</v>
      </c>
      <c r="M72">
        <v>3.0899999999999999E-3</v>
      </c>
      <c r="N72">
        <v>2.5999999999999999E-3</v>
      </c>
      <c r="O72">
        <v>2.4599999999999999E-3</v>
      </c>
      <c r="P72">
        <v>1.839E-2</v>
      </c>
      <c r="Q72">
        <v>1.34E-3</v>
      </c>
      <c r="R72" s="417">
        <v>4.9899999999999996E-3</v>
      </c>
      <c r="S72">
        <v>4.8079999999999998E-2</v>
      </c>
      <c r="T72">
        <v>1.5679000000000001</v>
      </c>
      <c r="U72">
        <v>1.5824</v>
      </c>
      <c r="V72">
        <v>1.5931</v>
      </c>
      <c r="W72">
        <v>1.6023000000000001</v>
      </c>
      <c r="X72">
        <v>1.6133999999999999</v>
      </c>
      <c r="Y72">
        <v>1.6237999999999999</v>
      </c>
      <c r="Z72">
        <v>1.6328</v>
      </c>
      <c r="AA72">
        <v>1.6415</v>
      </c>
      <c r="AB72">
        <v>1.6523000000000001</v>
      </c>
      <c r="AC72">
        <v>1.6637</v>
      </c>
      <c r="AD72">
        <v>1.6636</v>
      </c>
      <c r="AE72">
        <v>1.6671</v>
      </c>
      <c r="AF72">
        <v>1.673</v>
      </c>
      <c r="AG72">
        <v>1.6787000000000001</v>
      </c>
      <c r="AH72">
        <v>1.6836</v>
      </c>
      <c r="AI72">
        <v>1.6886000000000001</v>
      </c>
      <c r="AJ72">
        <v>1.6919999999999999</v>
      </c>
      <c r="AK72">
        <v>1.6958</v>
      </c>
      <c r="AL72">
        <v>1.7019599999999999</v>
      </c>
      <c r="AM72">
        <v>1.7108000000000001</v>
      </c>
      <c r="AN72">
        <v>1.7276400000000001</v>
      </c>
      <c r="AO72">
        <v>-1</v>
      </c>
    </row>
    <row r="73" spans="1:41" x14ac:dyDescent="0.35">
      <c r="A73" t="str">
        <f t="shared" si="1"/>
        <v>RIDGEVIF0.23</v>
      </c>
      <c r="B73" t="s">
        <v>375</v>
      </c>
      <c r="C73" t="s">
        <v>378</v>
      </c>
      <c r="D73" t="s">
        <v>28</v>
      </c>
      <c r="E73">
        <v>0.23</v>
      </c>
      <c r="F73" t="s">
        <v>445</v>
      </c>
      <c r="G73" t="s">
        <v>445</v>
      </c>
      <c r="H73" t="s">
        <v>445</v>
      </c>
      <c r="I73">
        <v>0.80279999999999996</v>
      </c>
      <c r="J73">
        <v>0.87661</v>
      </c>
      <c r="K73">
        <v>0.8528</v>
      </c>
      <c r="L73">
        <v>0.82642000000000004</v>
      </c>
      <c r="M73">
        <v>0.91376999999999997</v>
      </c>
      <c r="N73">
        <v>0.69320000000000004</v>
      </c>
      <c r="O73">
        <v>0.88976</v>
      </c>
      <c r="P73">
        <v>0.91625000000000001</v>
      </c>
      <c r="Q73">
        <v>0.90827000000000002</v>
      </c>
      <c r="R73" s="417">
        <v>0.85670999999999997</v>
      </c>
      <c r="S73">
        <v>0.47687000000000002</v>
      </c>
      <c r="T73">
        <v>0.56030000000000002</v>
      </c>
      <c r="U73">
        <v>0.57040000000000002</v>
      </c>
      <c r="V73">
        <v>0.57830000000000004</v>
      </c>
      <c r="W73">
        <v>0.58540000000000003</v>
      </c>
      <c r="X73">
        <v>0.59340000000000004</v>
      </c>
      <c r="Y73">
        <v>0.60089999999999999</v>
      </c>
      <c r="Z73">
        <v>0.60750000000000004</v>
      </c>
      <c r="AA73">
        <v>0.61380000000000001</v>
      </c>
      <c r="AB73">
        <v>0.62150000000000005</v>
      </c>
      <c r="AC73">
        <v>0.62919999999999998</v>
      </c>
      <c r="AD73">
        <v>0.62980000000000003</v>
      </c>
      <c r="AE73">
        <v>0.63239999999999996</v>
      </c>
      <c r="AF73">
        <v>0.63660000000000005</v>
      </c>
      <c r="AG73">
        <v>0.64070000000000005</v>
      </c>
      <c r="AH73">
        <v>0.64419999999999999</v>
      </c>
      <c r="AI73">
        <v>0.64770000000000005</v>
      </c>
      <c r="AJ73">
        <v>0.65</v>
      </c>
      <c r="AK73">
        <v>0.65239999999999998</v>
      </c>
      <c r="AL73">
        <v>0.65688000000000002</v>
      </c>
      <c r="AM73">
        <v>0.66320000000000001</v>
      </c>
      <c r="AN73">
        <v>0.67554000000000003</v>
      </c>
      <c r="AO73">
        <v>-1</v>
      </c>
    </row>
    <row r="74" spans="1:41" x14ac:dyDescent="0.35">
      <c r="A74" t="str">
        <f t="shared" si="1"/>
        <v>RIDGE0.23</v>
      </c>
      <c r="B74" t="s">
        <v>375</v>
      </c>
      <c r="C74" t="s">
        <v>379</v>
      </c>
      <c r="D74" t="s">
        <v>28</v>
      </c>
      <c r="E74">
        <v>0.23</v>
      </c>
      <c r="F74" t="s">
        <v>445</v>
      </c>
      <c r="G74">
        <v>29.689</v>
      </c>
      <c r="H74">
        <v>8.1427999999999994</v>
      </c>
      <c r="I74">
        <v>0.52081</v>
      </c>
      <c r="J74">
        <v>5.0000000000000002E-5</v>
      </c>
      <c r="K74">
        <v>2.28925</v>
      </c>
      <c r="L74">
        <v>1.46732</v>
      </c>
      <c r="M74">
        <v>0.10573</v>
      </c>
      <c r="N74">
        <v>0.31859999999999999</v>
      </c>
      <c r="O74">
        <v>6.9669999999999996E-2</v>
      </c>
      <c r="P74">
        <v>0.33943000000000001</v>
      </c>
      <c r="Q74">
        <v>4.7109999999999999E-2</v>
      </c>
      <c r="R74" s="417">
        <v>0.15809000000000001</v>
      </c>
      <c r="S74">
        <v>-0.16431999999999999</v>
      </c>
      <c r="T74">
        <v>-5.4203000000000001</v>
      </c>
      <c r="U74">
        <v>4.1040999999999999</v>
      </c>
      <c r="V74">
        <v>0.1862</v>
      </c>
      <c r="W74">
        <v>-3.1711999999999998</v>
      </c>
      <c r="X74">
        <v>9.0499999999999997E-2</v>
      </c>
      <c r="Y74">
        <v>-1.3765000000000001</v>
      </c>
      <c r="Z74">
        <v>-0.496</v>
      </c>
      <c r="AA74">
        <v>4.1378000000000004</v>
      </c>
      <c r="AB74">
        <v>-1.7554000000000001</v>
      </c>
      <c r="AC74">
        <v>-8.1935000000000002</v>
      </c>
      <c r="AD74">
        <v>5.54</v>
      </c>
      <c r="AE74">
        <v>3.9432</v>
      </c>
      <c r="AF74">
        <v>4.2302</v>
      </c>
      <c r="AG74">
        <v>12.5985</v>
      </c>
      <c r="AH74">
        <v>4.8655999999999997</v>
      </c>
      <c r="AI74">
        <v>5.5411999999999999</v>
      </c>
      <c r="AJ74">
        <v>2.9127999999999998</v>
      </c>
      <c r="AK74">
        <v>-0.1062</v>
      </c>
      <c r="AL74">
        <v>4.0036199999999997</v>
      </c>
      <c r="AM74">
        <v>1.6780999999999999</v>
      </c>
      <c r="AN74">
        <v>-7.1870500000000002</v>
      </c>
      <c r="AO74">
        <v>-1</v>
      </c>
    </row>
    <row r="75" spans="1:41" x14ac:dyDescent="0.35">
      <c r="A75" t="str">
        <f t="shared" si="1"/>
        <v>RIDGESEB0.23</v>
      </c>
      <c r="B75" t="s">
        <v>375</v>
      </c>
      <c r="C75" t="s">
        <v>380</v>
      </c>
      <c r="D75" t="s">
        <v>28</v>
      </c>
      <c r="E75">
        <v>0.23</v>
      </c>
      <c r="F75" t="s">
        <v>445</v>
      </c>
      <c r="G75">
        <v>29.689</v>
      </c>
      <c r="H75">
        <v>0.65629999999999999</v>
      </c>
      <c r="I75">
        <v>1.132E-2</v>
      </c>
      <c r="J75">
        <v>0</v>
      </c>
      <c r="K75">
        <v>7.0010000000000003E-2</v>
      </c>
      <c r="L75">
        <v>9.0880000000000002E-2</v>
      </c>
      <c r="M75">
        <v>3.0400000000000002E-3</v>
      </c>
      <c r="N75">
        <v>2.5000000000000001E-3</v>
      </c>
      <c r="O75">
        <v>2.4199999999999998E-3</v>
      </c>
      <c r="P75">
        <v>1.8270000000000002E-2</v>
      </c>
      <c r="Q75">
        <v>1.32E-3</v>
      </c>
      <c r="R75" s="417">
        <v>4.96E-3</v>
      </c>
      <c r="S75">
        <v>4.7539999999999999E-2</v>
      </c>
      <c r="T75">
        <v>1.5696000000000001</v>
      </c>
      <c r="U75">
        <v>1.5837000000000001</v>
      </c>
      <c r="V75">
        <v>1.5947</v>
      </c>
      <c r="W75">
        <v>1.6043000000000001</v>
      </c>
      <c r="X75">
        <v>1.6153</v>
      </c>
      <c r="Y75">
        <v>1.6254999999999999</v>
      </c>
      <c r="Z75">
        <v>1.6344000000000001</v>
      </c>
      <c r="AA75">
        <v>1.6428</v>
      </c>
      <c r="AB75">
        <v>1.6532</v>
      </c>
      <c r="AC75">
        <v>1.6633</v>
      </c>
      <c r="AD75">
        <v>1.6640999999999999</v>
      </c>
      <c r="AE75">
        <v>1.6676</v>
      </c>
      <c r="AF75">
        <v>1.6731</v>
      </c>
      <c r="AG75">
        <v>1.6783999999999999</v>
      </c>
      <c r="AH75">
        <v>1.6831</v>
      </c>
      <c r="AI75">
        <v>1.6876</v>
      </c>
      <c r="AJ75">
        <v>1.6906000000000001</v>
      </c>
      <c r="AK75">
        <v>1.6938</v>
      </c>
      <c r="AL75">
        <v>1.6995400000000001</v>
      </c>
      <c r="AM75">
        <v>1.7077</v>
      </c>
      <c r="AN75">
        <v>1.7235100000000001</v>
      </c>
      <c r="AO75">
        <v>-1</v>
      </c>
    </row>
    <row r="76" spans="1:41" x14ac:dyDescent="0.35">
      <c r="A76" t="str">
        <f t="shared" si="1"/>
        <v>RIDGEVIF0.24</v>
      </c>
      <c r="B76" t="s">
        <v>375</v>
      </c>
      <c r="C76" t="s">
        <v>378</v>
      </c>
      <c r="D76" t="s">
        <v>28</v>
      </c>
      <c r="E76">
        <v>0.24</v>
      </c>
      <c r="F76" t="s">
        <v>445</v>
      </c>
      <c r="G76" t="s">
        <v>445</v>
      </c>
      <c r="H76" t="s">
        <v>445</v>
      </c>
      <c r="I76">
        <v>0.76331000000000004</v>
      </c>
      <c r="J76">
        <v>0.84318000000000004</v>
      </c>
      <c r="K76">
        <v>0.81323000000000001</v>
      </c>
      <c r="L76">
        <v>0.80647000000000002</v>
      </c>
      <c r="M76">
        <v>0.87107000000000001</v>
      </c>
      <c r="N76">
        <v>0.65110000000000001</v>
      </c>
      <c r="O76">
        <v>0.84806999999999999</v>
      </c>
      <c r="P76">
        <v>0.88795999999999997</v>
      </c>
      <c r="Q76">
        <v>0.86614999999999998</v>
      </c>
      <c r="R76" s="417">
        <v>0.82926</v>
      </c>
      <c r="S76">
        <v>0.45865</v>
      </c>
      <c r="T76">
        <v>0.5514</v>
      </c>
      <c r="U76">
        <v>0.56120000000000003</v>
      </c>
      <c r="V76">
        <v>0.56910000000000005</v>
      </c>
      <c r="W76">
        <v>0.57630000000000003</v>
      </c>
      <c r="X76">
        <v>0.58409999999999995</v>
      </c>
      <c r="Y76">
        <v>0.59130000000000005</v>
      </c>
      <c r="Z76">
        <v>0.5978</v>
      </c>
      <c r="AA76">
        <v>0.6038</v>
      </c>
      <c r="AB76">
        <v>0.61099999999999999</v>
      </c>
      <c r="AC76">
        <v>0.61770000000000003</v>
      </c>
      <c r="AD76">
        <v>0.61899999999999999</v>
      </c>
      <c r="AE76">
        <v>0.62150000000000005</v>
      </c>
      <c r="AF76">
        <v>0.62529999999999997</v>
      </c>
      <c r="AG76">
        <v>0.62909999999999999</v>
      </c>
      <c r="AH76">
        <v>0.63239999999999996</v>
      </c>
      <c r="AI76">
        <v>0.63549999999999995</v>
      </c>
      <c r="AJ76">
        <v>0.63749999999999996</v>
      </c>
      <c r="AK76">
        <v>0.63939999999999997</v>
      </c>
      <c r="AL76">
        <v>0.64351999999999998</v>
      </c>
      <c r="AM76">
        <v>0.64929999999999999</v>
      </c>
      <c r="AN76">
        <v>0.66056000000000004</v>
      </c>
      <c r="AO76">
        <v>-1</v>
      </c>
    </row>
    <row r="77" spans="1:41" x14ac:dyDescent="0.35">
      <c r="A77" t="str">
        <f t="shared" si="1"/>
        <v>RIDGE0.24</v>
      </c>
      <c r="B77" t="s">
        <v>375</v>
      </c>
      <c r="C77" t="s">
        <v>379</v>
      </c>
      <c r="D77" t="s">
        <v>28</v>
      </c>
      <c r="E77">
        <v>0.24</v>
      </c>
      <c r="F77" t="s">
        <v>445</v>
      </c>
      <c r="G77">
        <v>29.9452</v>
      </c>
      <c r="H77">
        <v>8.2891999999999992</v>
      </c>
      <c r="I77">
        <v>0.52161999999999997</v>
      </c>
      <c r="J77">
        <v>5.0000000000000002E-5</v>
      </c>
      <c r="K77">
        <v>2.3140299999999998</v>
      </c>
      <c r="L77">
        <v>1.48536</v>
      </c>
      <c r="M77">
        <v>0.10621</v>
      </c>
      <c r="N77">
        <v>0.31240000000000001</v>
      </c>
      <c r="O77">
        <v>7.0400000000000004E-2</v>
      </c>
      <c r="P77">
        <v>0.34450999999999998</v>
      </c>
      <c r="Q77">
        <v>4.7329999999999997E-2</v>
      </c>
      <c r="R77" s="417">
        <v>0.15881000000000001</v>
      </c>
      <c r="S77">
        <v>-0.16467999999999999</v>
      </c>
      <c r="T77">
        <v>-5.3723000000000001</v>
      </c>
      <c r="U77">
        <v>4.1165000000000003</v>
      </c>
      <c r="V77">
        <v>0.2205</v>
      </c>
      <c r="W77">
        <v>-3.1560999999999999</v>
      </c>
      <c r="X77">
        <v>0.1183</v>
      </c>
      <c r="Y77">
        <v>-1.4262999999999999</v>
      </c>
      <c r="Z77">
        <v>-0.47939999999999999</v>
      </c>
      <c r="AA77">
        <v>4.1241000000000003</v>
      </c>
      <c r="AB77">
        <v>-1.7485999999999999</v>
      </c>
      <c r="AC77">
        <v>-8.1598000000000006</v>
      </c>
      <c r="AD77">
        <v>5.4644000000000004</v>
      </c>
      <c r="AE77">
        <v>3.9338000000000002</v>
      </c>
      <c r="AF77">
        <v>4.2686999999999999</v>
      </c>
      <c r="AG77">
        <v>12.555</v>
      </c>
      <c r="AH77">
        <v>4.8593999999999999</v>
      </c>
      <c r="AI77">
        <v>5.5002000000000004</v>
      </c>
      <c r="AJ77">
        <v>2.8755000000000002</v>
      </c>
      <c r="AK77">
        <v>-0.1583</v>
      </c>
      <c r="AL77">
        <v>3.95113</v>
      </c>
      <c r="AM77">
        <v>1.5676000000000001</v>
      </c>
      <c r="AN77">
        <v>-7.2626400000000002</v>
      </c>
      <c r="AO77">
        <v>-1</v>
      </c>
    </row>
    <row r="78" spans="1:41" x14ac:dyDescent="0.35">
      <c r="A78" t="str">
        <f t="shared" si="1"/>
        <v>RIDGESEB0.24</v>
      </c>
      <c r="B78" t="s">
        <v>375</v>
      </c>
      <c r="C78" t="s">
        <v>380</v>
      </c>
      <c r="D78" t="s">
        <v>28</v>
      </c>
      <c r="E78">
        <v>0.24</v>
      </c>
      <c r="F78" t="s">
        <v>445</v>
      </c>
      <c r="G78">
        <v>29.9452</v>
      </c>
      <c r="H78">
        <v>0.65949999999999998</v>
      </c>
      <c r="I78">
        <v>1.1129999999999999E-2</v>
      </c>
      <c r="J78">
        <v>0</v>
      </c>
      <c r="K78">
        <v>6.8959999999999994E-2</v>
      </c>
      <c r="L78">
        <v>9.0550000000000005E-2</v>
      </c>
      <c r="M78">
        <v>2.99E-3</v>
      </c>
      <c r="N78">
        <v>2.3999999999999998E-3</v>
      </c>
      <c r="O78">
        <v>2.3800000000000002E-3</v>
      </c>
      <c r="P78">
        <v>1.814E-2</v>
      </c>
      <c r="Q78">
        <v>1.2999999999999999E-3</v>
      </c>
      <c r="R78" s="417">
        <v>4.9199999999999999E-3</v>
      </c>
      <c r="S78">
        <v>4.7030000000000002E-2</v>
      </c>
      <c r="T78">
        <v>1.5706</v>
      </c>
      <c r="U78">
        <v>1.5844</v>
      </c>
      <c r="V78">
        <v>1.5955999999999999</v>
      </c>
      <c r="W78">
        <v>1.6055999999999999</v>
      </c>
      <c r="X78">
        <v>1.6165</v>
      </c>
      <c r="Y78">
        <v>1.6264000000000001</v>
      </c>
      <c r="Z78">
        <v>1.6353</v>
      </c>
      <c r="AA78">
        <v>1.6435</v>
      </c>
      <c r="AB78">
        <v>1.6533</v>
      </c>
      <c r="AC78">
        <v>1.6624000000000001</v>
      </c>
      <c r="AD78">
        <v>1.6639999999999999</v>
      </c>
      <c r="AE78">
        <v>1.6673</v>
      </c>
      <c r="AF78">
        <v>1.6725000000000001</v>
      </c>
      <c r="AG78">
        <v>1.6775</v>
      </c>
      <c r="AH78">
        <v>1.6819</v>
      </c>
      <c r="AI78">
        <v>1.6859999999999999</v>
      </c>
      <c r="AJ78">
        <v>1.6888000000000001</v>
      </c>
      <c r="AK78">
        <v>1.6913</v>
      </c>
      <c r="AL78">
        <v>1.69669</v>
      </c>
      <c r="AM78">
        <v>1.7041999999999999</v>
      </c>
      <c r="AN78">
        <v>1.7190099999999999</v>
      </c>
      <c r="AO78">
        <v>-1</v>
      </c>
    </row>
    <row r="79" spans="1:41" x14ac:dyDescent="0.35">
      <c r="A79" t="str">
        <f t="shared" si="1"/>
        <v>RIDGEVIF0.25</v>
      </c>
      <c r="B79" t="s">
        <v>375</v>
      </c>
      <c r="C79" t="s">
        <v>378</v>
      </c>
      <c r="D79" t="s">
        <v>28</v>
      </c>
      <c r="E79">
        <v>0.25</v>
      </c>
      <c r="F79" t="s">
        <v>445</v>
      </c>
      <c r="G79" t="s">
        <v>445</v>
      </c>
      <c r="H79" t="s">
        <v>445</v>
      </c>
      <c r="I79">
        <v>0.72692999999999997</v>
      </c>
      <c r="J79">
        <v>0.81184000000000001</v>
      </c>
      <c r="K79">
        <v>0.77659</v>
      </c>
      <c r="L79">
        <v>0.78727000000000003</v>
      </c>
      <c r="M79">
        <v>0.83142000000000005</v>
      </c>
      <c r="N79">
        <v>0.61280000000000001</v>
      </c>
      <c r="O79">
        <v>0.80940999999999996</v>
      </c>
      <c r="P79">
        <v>0.86099999999999999</v>
      </c>
      <c r="Q79">
        <v>0.82703000000000004</v>
      </c>
      <c r="R79" s="417">
        <v>0.80325999999999997</v>
      </c>
      <c r="S79">
        <v>0.44183</v>
      </c>
      <c r="T79">
        <v>0.54279999999999995</v>
      </c>
      <c r="U79">
        <v>0.55220000000000002</v>
      </c>
      <c r="V79">
        <v>0.56010000000000004</v>
      </c>
      <c r="W79">
        <v>0.5675</v>
      </c>
      <c r="X79">
        <v>0.57509999999999994</v>
      </c>
      <c r="Y79">
        <v>0.58199999999999996</v>
      </c>
      <c r="Z79">
        <v>0.58840000000000003</v>
      </c>
      <c r="AA79">
        <v>0.59409999999999996</v>
      </c>
      <c r="AB79">
        <v>0.60089999999999999</v>
      </c>
      <c r="AC79">
        <v>0.60670000000000002</v>
      </c>
      <c r="AD79">
        <v>0.60850000000000004</v>
      </c>
      <c r="AE79">
        <v>0.6109</v>
      </c>
      <c r="AF79">
        <v>0.61450000000000005</v>
      </c>
      <c r="AG79">
        <v>0.6179</v>
      </c>
      <c r="AH79">
        <v>0.621</v>
      </c>
      <c r="AI79">
        <v>0.62370000000000003</v>
      </c>
      <c r="AJ79">
        <v>0.62549999999999994</v>
      </c>
      <c r="AK79">
        <v>0.627</v>
      </c>
      <c r="AL79">
        <v>0.63073999999999997</v>
      </c>
      <c r="AM79">
        <v>0.63590000000000002</v>
      </c>
      <c r="AN79">
        <v>0.64627000000000001</v>
      </c>
      <c r="AO79">
        <v>-1</v>
      </c>
    </row>
    <row r="80" spans="1:41" x14ac:dyDescent="0.35">
      <c r="A80" t="str">
        <f t="shared" si="1"/>
        <v>RIDGE0.25</v>
      </c>
      <c r="B80" t="s">
        <v>375</v>
      </c>
      <c r="C80" t="s">
        <v>379</v>
      </c>
      <c r="D80" t="s">
        <v>28</v>
      </c>
      <c r="E80">
        <v>0.25</v>
      </c>
      <c r="F80" t="s">
        <v>445</v>
      </c>
      <c r="G80">
        <v>30.189599999999999</v>
      </c>
      <c r="H80">
        <v>8.4329000000000001</v>
      </c>
      <c r="I80">
        <v>0.52224999999999999</v>
      </c>
      <c r="J80">
        <v>6.0000000000000002E-5</v>
      </c>
      <c r="K80">
        <v>2.3369399999999998</v>
      </c>
      <c r="L80">
        <v>1.5024999999999999</v>
      </c>
      <c r="M80">
        <v>0.10664999999999999</v>
      </c>
      <c r="N80">
        <v>0.30659999999999998</v>
      </c>
      <c r="O80">
        <v>7.1080000000000004E-2</v>
      </c>
      <c r="P80">
        <v>0.34933999999999998</v>
      </c>
      <c r="Q80">
        <v>4.752E-2</v>
      </c>
      <c r="R80" s="417">
        <v>0.15945000000000001</v>
      </c>
      <c r="S80">
        <v>-0.16500000000000001</v>
      </c>
      <c r="T80">
        <v>-5.3239000000000001</v>
      </c>
      <c r="U80">
        <v>4.1265999999999998</v>
      </c>
      <c r="V80">
        <v>0.25280000000000002</v>
      </c>
      <c r="W80">
        <v>-3.1394000000000002</v>
      </c>
      <c r="X80">
        <v>0.1447</v>
      </c>
      <c r="Y80">
        <v>-1.47</v>
      </c>
      <c r="Z80">
        <v>-0.46389999999999998</v>
      </c>
      <c r="AA80">
        <v>4.1093000000000002</v>
      </c>
      <c r="AB80">
        <v>-1.7408999999999999</v>
      </c>
      <c r="AC80">
        <v>-8.1234999999999999</v>
      </c>
      <c r="AD80">
        <v>5.3921999999999999</v>
      </c>
      <c r="AE80">
        <v>3.9218999999999999</v>
      </c>
      <c r="AF80">
        <v>4.3007999999999997</v>
      </c>
      <c r="AG80">
        <v>12.507199999999999</v>
      </c>
      <c r="AH80">
        <v>4.8495999999999997</v>
      </c>
      <c r="AI80">
        <v>5.4579000000000004</v>
      </c>
      <c r="AJ80">
        <v>2.8382000000000001</v>
      </c>
      <c r="AK80">
        <v>-0.2077</v>
      </c>
      <c r="AL80">
        <v>3.8983599999999998</v>
      </c>
      <c r="AM80">
        <v>1.4621</v>
      </c>
      <c r="AN80">
        <v>-7.3322000000000003</v>
      </c>
      <c r="AO80">
        <v>-1</v>
      </c>
    </row>
    <row r="81" spans="1:41" x14ac:dyDescent="0.35">
      <c r="A81" t="str">
        <f t="shared" si="1"/>
        <v>RIDGESEB0.25</v>
      </c>
      <c r="B81" t="s">
        <v>375</v>
      </c>
      <c r="C81" t="s">
        <v>380</v>
      </c>
      <c r="D81" t="s">
        <v>28</v>
      </c>
      <c r="E81">
        <v>0.25</v>
      </c>
      <c r="F81" t="s">
        <v>445</v>
      </c>
      <c r="G81">
        <v>30.189599999999999</v>
      </c>
      <c r="H81">
        <v>0.66249999999999998</v>
      </c>
      <c r="I81">
        <v>1.095E-2</v>
      </c>
      <c r="J81">
        <v>0</v>
      </c>
      <c r="K81">
        <v>6.7930000000000004E-2</v>
      </c>
      <c r="L81">
        <v>9.0190000000000006E-2</v>
      </c>
      <c r="M81">
        <v>2.9499999999999999E-3</v>
      </c>
      <c r="N81">
        <v>2.3999999999999998E-3</v>
      </c>
      <c r="O81">
        <v>2.3400000000000001E-3</v>
      </c>
      <c r="P81">
        <v>1.8010000000000002E-2</v>
      </c>
      <c r="Q81">
        <v>1.2800000000000001E-3</v>
      </c>
      <c r="R81" s="417">
        <v>4.8799999999999998E-3</v>
      </c>
      <c r="S81">
        <v>4.6539999999999998E-2</v>
      </c>
      <c r="T81">
        <v>1.571</v>
      </c>
      <c r="U81">
        <v>1.5845</v>
      </c>
      <c r="V81">
        <v>1.5958000000000001</v>
      </c>
      <c r="W81">
        <v>1.6063000000000001</v>
      </c>
      <c r="X81">
        <v>1.6171</v>
      </c>
      <c r="Y81">
        <v>1.6267</v>
      </c>
      <c r="Z81">
        <v>1.6355999999999999</v>
      </c>
      <c r="AA81">
        <v>1.6435999999999999</v>
      </c>
      <c r="AB81">
        <v>1.6528</v>
      </c>
      <c r="AC81">
        <v>1.6609</v>
      </c>
      <c r="AD81">
        <v>1.6633</v>
      </c>
      <c r="AE81">
        <v>1.6666000000000001</v>
      </c>
      <c r="AF81">
        <v>1.6715</v>
      </c>
      <c r="AG81">
        <v>1.6761999999999999</v>
      </c>
      <c r="AH81">
        <v>1.6802999999999999</v>
      </c>
      <c r="AI81">
        <v>1.6839999999999999</v>
      </c>
      <c r="AJ81">
        <v>1.6863999999999999</v>
      </c>
      <c r="AK81">
        <v>1.6884999999999999</v>
      </c>
      <c r="AL81">
        <v>1.69346</v>
      </c>
      <c r="AM81">
        <v>1.7003999999999999</v>
      </c>
      <c r="AN81">
        <v>1.71418</v>
      </c>
      <c r="AO81">
        <v>-1</v>
      </c>
    </row>
    <row r="82" spans="1:41" x14ac:dyDescent="0.35">
      <c r="A82" t="str">
        <f t="shared" si="1"/>
        <v>RIDGEVIF0.26</v>
      </c>
      <c r="B82" t="s">
        <v>375</v>
      </c>
      <c r="C82" t="s">
        <v>378</v>
      </c>
      <c r="D82" t="s">
        <v>28</v>
      </c>
      <c r="E82">
        <v>0.26</v>
      </c>
      <c r="F82" t="s">
        <v>445</v>
      </c>
      <c r="G82" t="s">
        <v>445</v>
      </c>
      <c r="H82" t="s">
        <v>445</v>
      </c>
      <c r="I82">
        <v>0.69332000000000005</v>
      </c>
      <c r="J82">
        <v>0.78239999999999998</v>
      </c>
      <c r="K82">
        <v>0.74258999999999997</v>
      </c>
      <c r="L82">
        <v>0.76876999999999995</v>
      </c>
      <c r="M82">
        <v>0.79452999999999996</v>
      </c>
      <c r="N82">
        <v>0.57789999999999997</v>
      </c>
      <c r="O82">
        <v>0.77347999999999995</v>
      </c>
      <c r="P82">
        <v>0.83528999999999998</v>
      </c>
      <c r="Q82">
        <v>0.79061999999999999</v>
      </c>
      <c r="R82" s="417">
        <v>0.77859999999999996</v>
      </c>
      <c r="S82">
        <v>0.42625000000000002</v>
      </c>
      <c r="T82">
        <v>0.53449999999999998</v>
      </c>
      <c r="U82">
        <v>0.54339999999999999</v>
      </c>
      <c r="V82">
        <v>0.5514</v>
      </c>
      <c r="W82">
        <v>0.55879999999999996</v>
      </c>
      <c r="X82">
        <v>0.56630000000000003</v>
      </c>
      <c r="Y82">
        <v>0.57289999999999996</v>
      </c>
      <c r="Z82">
        <v>0.57920000000000005</v>
      </c>
      <c r="AA82">
        <v>0.5847</v>
      </c>
      <c r="AB82">
        <v>0.59099999999999997</v>
      </c>
      <c r="AC82">
        <v>0.59599999999999997</v>
      </c>
      <c r="AD82">
        <v>0.59840000000000004</v>
      </c>
      <c r="AE82">
        <v>0.60060000000000002</v>
      </c>
      <c r="AF82">
        <v>0.60399999999999998</v>
      </c>
      <c r="AG82">
        <v>0.60709999999999997</v>
      </c>
      <c r="AH82">
        <v>0.61</v>
      </c>
      <c r="AI82">
        <v>0.61240000000000006</v>
      </c>
      <c r="AJ82">
        <v>0.61399999999999999</v>
      </c>
      <c r="AK82">
        <v>0.61509999999999998</v>
      </c>
      <c r="AL82">
        <v>0.61848000000000003</v>
      </c>
      <c r="AM82">
        <v>0.62319999999999998</v>
      </c>
      <c r="AN82">
        <v>0.63260000000000005</v>
      </c>
      <c r="AO82">
        <v>-1</v>
      </c>
    </row>
    <row r="83" spans="1:41" x14ac:dyDescent="0.35">
      <c r="A83" t="str">
        <f t="shared" si="1"/>
        <v>RIDGE0.26</v>
      </c>
      <c r="B83" t="s">
        <v>375</v>
      </c>
      <c r="C83" t="s">
        <v>379</v>
      </c>
      <c r="D83" t="s">
        <v>28</v>
      </c>
      <c r="E83">
        <v>0.26</v>
      </c>
      <c r="F83" t="s">
        <v>445</v>
      </c>
      <c r="G83">
        <v>30.423100000000002</v>
      </c>
      <c r="H83">
        <v>8.5740999999999996</v>
      </c>
      <c r="I83">
        <v>0.52273000000000003</v>
      </c>
      <c r="J83">
        <v>6.0000000000000002E-5</v>
      </c>
      <c r="K83">
        <v>2.3581599999999998</v>
      </c>
      <c r="L83">
        <v>1.51881</v>
      </c>
      <c r="M83">
        <v>0.10704</v>
      </c>
      <c r="N83">
        <v>0.30120000000000002</v>
      </c>
      <c r="O83">
        <v>7.17E-2</v>
      </c>
      <c r="P83">
        <v>0.35393000000000002</v>
      </c>
      <c r="Q83">
        <v>4.7699999999999999E-2</v>
      </c>
      <c r="R83" s="417">
        <v>0.16003000000000001</v>
      </c>
      <c r="S83">
        <v>-0.16527</v>
      </c>
      <c r="T83">
        <v>-5.2752999999999997</v>
      </c>
      <c r="U83">
        <v>4.1346999999999996</v>
      </c>
      <c r="V83">
        <v>0.28339999999999999</v>
      </c>
      <c r="W83">
        <v>-3.1211000000000002</v>
      </c>
      <c r="X83">
        <v>0.16980000000000001</v>
      </c>
      <c r="Y83">
        <v>-1.5084</v>
      </c>
      <c r="Z83">
        <v>-0.44950000000000001</v>
      </c>
      <c r="AA83">
        <v>4.0934999999999997</v>
      </c>
      <c r="AB83">
        <v>-1.7323999999999999</v>
      </c>
      <c r="AC83">
        <v>-8.0848999999999993</v>
      </c>
      <c r="AD83">
        <v>5.3231999999999999</v>
      </c>
      <c r="AE83">
        <v>3.9077999999999999</v>
      </c>
      <c r="AF83">
        <v>4.3272000000000004</v>
      </c>
      <c r="AG83">
        <v>12.4556</v>
      </c>
      <c r="AH83">
        <v>4.8365999999999998</v>
      </c>
      <c r="AI83">
        <v>5.4146000000000001</v>
      </c>
      <c r="AJ83">
        <v>2.8010000000000002</v>
      </c>
      <c r="AK83">
        <v>-0.2545</v>
      </c>
      <c r="AL83">
        <v>3.84552</v>
      </c>
      <c r="AM83">
        <v>1.3612</v>
      </c>
      <c r="AN83">
        <v>-7.3961199999999998</v>
      </c>
      <c r="AO83">
        <v>-1</v>
      </c>
    </row>
    <row r="84" spans="1:41" x14ac:dyDescent="0.35">
      <c r="A84" t="str">
        <f t="shared" si="1"/>
        <v>RIDGESEB0.26</v>
      </c>
      <c r="B84" t="s">
        <v>375</v>
      </c>
      <c r="C84" t="s">
        <v>380</v>
      </c>
      <c r="D84" t="s">
        <v>28</v>
      </c>
      <c r="E84">
        <v>0.26</v>
      </c>
      <c r="F84" t="s">
        <v>445</v>
      </c>
      <c r="G84">
        <v>30.423100000000002</v>
      </c>
      <c r="H84">
        <v>0.6653</v>
      </c>
      <c r="I84">
        <v>1.078E-2</v>
      </c>
      <c r="J84">
        <v>0</v>
      </c>
      <c r="K84">
        <v>6.694E-2</v>
      </c>
      <c r="L84">
        <v>8.9819999999999997E-2</v>
      </c>
      <c r="M84">
        <v>2.8999999999999998E-3</v>
      </c>
      <c r="N84">
        <v>2.3E-3</v>
      </c>
      <c r="O84">
        <v>2.31E-3</v>
      </c>
      <c r="P84">
        <v>1.787E-2</v>
      </c>
      <c r="Q84">
        <v>1.2600000000000001E-3</v>
      </c>
      <c r="R84" s="417">
        <v>4.8399999999999997E-3</v>
      </c>
      <c r="S84">
        <v>4.6059999999999997E-2</v>
      </c>
      <c r="T84">
        <v>1.5709</v>
      </c>
      <c r="U84">
        <v>1.5840000000000001</v>
      </c>
      <c r="V84">
        <v>1.5955999999999999</v>
      </c>
      <c r="W84">
        <v>1.6064000000000001</v>
      </c>
      <c r="X84">
        <v>1.617</v>
      </c>
      <c r="Y84">
        <v>1.6265000000000001</v>
      </c>
      <c r="Z84">
        <v>1.6353</v>
      </c>
      <c r="AA84">
        <v>1.6431</v>
      </c>
      <c r="AB84">
        <v>1.6518999999999999</v>
      </c>
      <c r="AC84">
        <v>1.659</v>
      </c>
      <c r="AD84">
        <v>1.6621999999999999</v>
      </c>
      <c r="AE84">
        <v>1.6653</v>
      </c>
      <c r="AF84">
        <v>1.67</v>
      </c>
      <c r="AG84">
        <v>1.6742999999999999</v>
      </c>
      <c r="AH84">
        <v>1.6781999999999999</v>
      </c>
      <c r="AI84">
        <v>1.6816</v>
      </c>
      <c r="AJ84">
        <v>1.6837</v>
      </c>
      <c r="AK84">
        <v>1.6853</v>
      </c>
      <c r="AL84">
        <v>1.6898899999999999</v>
      </c>
      <c r="AM84">
        <v>1.6962999999999999</v>
      </c>
      <c r="AN84">
        <v>1.7090799999999999</v>
      </c>
      <c r="AO84">
        <v>-1</v>
      </c>
    </row>
    <row r="85" spans="1:41" x14ac:dyDescent="0.35">
      <c r="A85" t="str">
        <f t="shared" si="1"/>
        <v>RIDGEVIF0.27</v>
      </c>
      <c r="B85" t="s">
        <v>375</v>
      </c>
      <c r="C85" t="s">
        <v>378</v>
      </c>
      <c r="D85" t="s">
        <v>28</v>
      </c>
      <c r="E85">
        <v>0.27</v>
      </c>
      <c r="F85" t="s">
        <v>445</v>
      </c>
      <c r="G85" t="s">
        <v>445</v>
      </c>
      <c r="H85" t="s">
        <v>445</v>
      </c>
      <c r="I85">
        <v>0.66218999999999995</v>
      </c>
      <c r="J85">
        <v>0.75470999999999999</v>
      </c>
      <c r="K85">
        <v>0.71096999999999999</v>
      </c>
      <c r="L85">
        <v>0.75092999999999999</v>
      </c>
      <c r="M85">
        <v>0.76012999999999997</v>
      </c>
      <c r="N85">
        <v>0.54600000000000004</v>
      </c>
      <c r="O85">
        <v>0.74002999999999997</v>
      </c>
      <c r="P85">
        <v>0.81076000000000004</v>
      </c>
      <c r="Q85">
        <v>0.75668999999999997</v>
      </c>
      <c r="R85" s="417">
        <v>0.75519000000000003</v>
      </c>
      <c r="S85">
        <v>0.41178999999999999</v>
      </c>
      <c r="T85">
        <v>0.52629999999999999</v>
      </c>
      <c r="U85">
        <v>0.53490000000000004</v>
      </c>
      <c r="V85">
        <v>0.54279999999999995</v>
      </c>
      <c r="W85">
        <v>0.5504</v>
      </c>
      <c r="X85">
        <v>0.55769999999999997</v>
      </c>
      <c r="Y85">
        <v>0.56410000000000005</v>
      </c>
      <c r="Z85">
        <v>0.57020000000000004</v>
      </c>
      <c r="AA85">
        <v>0.57550000000000001</v>
      </c>
      <c r="AB85">
        <v>0.58130000000000004</v>
      </c>
      <c r="AC85">
        <v>0.5857</v>
      </c>
      <c r="AD85">
        <v>0.58850000000000002</v>
      </c>
      <c r="AE85">
        <v>0.5907</v>
      </c>
      <c r="AF85">
        <v>0.59379999999999999</v>
      </c>
      <c r="AG85">
        <v>0.59670000000000001</v>
      </c>
      <c r="AH85">
        <v>0.59930000000000005</v>
      </c>
      <c r="AI85">
        <v>0.60150000000000003</v>
      </c>
      <c r="AJ85">
        <v>0.60289999999999999</v>
      </c>
      <c r="AK85">
        <v>0.60360000000000003</v>
      </c>
      <c r="AL85">
        <v>0.60670999999999997</v>
      </c>
      <c r="AM85">
        <v>0.6109</v>
      </c>
      <c r="AN85">
        <v>0.61951999999999996</v>
      </c>
      <c r="AO85">
        <v>-1</v>
      </c>
    </row>
    <row r="86" spans="1:41" x14ac:dyDescent="0.35">
      <c r="A86" t="str">
        <f t="shared" si="1"/>
        <v>RIDGE0.27</v>
      </c>
      <c r="B86" t="s">
        <v>375</v>
      </c>
      <c r="C86" t="s">
        <v>379</v>
      </c>
      <c r="D86" t="s">
        <v>28</v>
      </c>
      <c r="E86">
        <v>0.27</v>
      </c>
      <c r="F86" t="s">
        <v>445</v>
      </c>
      <c r="G86">
        <v>30.646699999999999</v>
      </c>
      <c r="H86">
        <v>8.7131000000000007</v>
      </c>
      <c r="I86">
        <v>0.52307999999999999</v>
      </c>
      <c r="J86">
        <v>6.0000000000000002E-5</v>
      </c>
      <c r="K86">
        <v>2.3778299999999999</v>
      </c>
      <c r="L86">
        <v>1.5343500000000001</v>
      </c>
      <c r="M86">
        <v>0.1074</v>
      </c>
      <c r="N86">
        <v>0.29599999999999999</v>
      </c>
      <c r="O86">
        <v>7.2279999999999997E-2</v>
      </c>
      <c r="P86">
        <v>0.35830000000000001</v>
      </c>
      <c r="Q86">
        <v>4.786E-2</v>
      </c>
      <c r="R86" s="417">
        <v>0.16053999999999999</v>
      </c>
      <c r="S86">
        <v>-0.16550000000000001</v>
      </c>
      <c r="T86">
        <v>-5.2264999999999997</v>
      </c>
      <c r="U86">
        <v>4.1409000000000002</v>
      </c>
      <c r="V86">
        <v>0.31230000000000002</v>
      </c>
      <c r="W86">
        <v>-3.1015999999999999</v>
      </c>
      <c r="X86">
        <v>0.19370000000000001</v>
      </c>
      <c r="Y86">
        <v>-1.5419</v>
      </c>
      <c r="Z86">
        <v>-0.43590000000000001</v>
      </c>
      <c r="AA86">
        <v>4.0769000000000002</v>
      </c>
      <c r="AB86">
        <v>-1.7232000000000001</v>
      </c>
      <c r="AC86">
        <v>-8.0443999999999996</v>
      </c>
      <c r="AD86">
        <v>5.2571000000000003</v>
      </c>
      <c r="AE86">
        <v>3.8917999999999999</v>
      </c>
      <c r="AF86">
        <v>4.3483999999999998</v>
      </c>
      <c r="AG86">
        <v>12.400700000000001</v>
      </c>
      <c r="AH86">
        <v>4.8208000000000002</v>
      </c>
      <c r="AI86">
        <v>5.3705999999999996</v>
      </c>
      <c r="AJ86">
        <v>2.7639999999999998</v>
      </c>
      <c r="AK86">
        <v>-0.2989</v>
      </c>
      <c r="AL86">
        <v>3.79277</v>
      </c>
      <c r="AM86">
        <v>1.2648999999999999</v>
      </c>
      <c r="AN86">
        <v>-7.4547800000000004</v>
      </c>
      <c r="AO86">
        <v>-1</v>
      </c>
    </row>
    <row r="87" spans="1:41" x14ac:dyDescent="0.35">
      <c r="A87" t="str">
        <f t="shared" si="1"/>
        <v>RIDGESEB0.27</v>
      </c>
      <c r="B87" t="s">
        <v>375</v>
      </c>
      <c r="C87" t="s">
        <v>380</v>
      </c>
      <c r="D87" t="s">
        <v>28</v>
      </c>
      <c r="E87">
        <v>0.27</v>
      </c>
      <c r="F87" t="s">
        <v>445</v>
      </c>
      <c r="G87">
        <v>30.646699999999999</v>
      </c>
      <c r="H87">
        <v>0.66800000000000004</v>
      </c>
      <c r="I87">
        <v>1.061E-2</v>
      </c>
      <c r="J87">
        <v>0</v>
      </c>
      <c r="K87">
        <v>6.5979999999999997E-2</v>
      </c>
      <c r="L87">
        <v>8.9419999999999999E-2</v>
      </c>
      <c r="M87">
        <v>2.8600000000000001E-3</v>
      </c>
      <c r="N87">
        <v>2.3E-3</v>
      </c>
      <c r="O87">
        <v>2.2799999999999999E-3</v>
      </c>
      <c r="P87">
        <v>1.7739999999999999E-2</v>
      </c>
      <c r="Q87">
        <v>1.24E-3</v>
      </c>
      <c r="R87" s="417">
        <v>4.7999999999999996E-3</v>
      </c>
      <c r="S87">
        <v>4.5609999999999998E-2</v>
      </c>
      <c r="T87">
        <v>1.5703</v>
      </c>
      <c r="U87">
        <v>1.5831</v>
      </c>
      <c r="V87">
        <v>1.5948</v>
      </c>
      <c r="W87">
        <v>1.6059000000000001</v>
      </c>
      <c r="X87">
        <v>1.6165</v>
      </c>
      <c r="Y87">
        <v>1.6256999999999999</v>
      </c>
      <c r="Z87">
        <v>1.6345000000000001</v>
      </c>
      <c r="AA87">
        <v>1.6420999999999999</v>
      </c>
      <c r="AB87">
        <v>1.6504000000000001</v>
      </c>
      <c r="AC87">
        <v>1.6566000000000001</v>
      </c>
      <c r="AD87">
        <v>1.6605000000000001</v>
      </c>
      <c r="AE87">
        <v>1.6636</v>
      </c>
      <c r="AF87">
        <v>1.6679999999999999</v>
      </c>
      <c r="AG87">
        <v>1.6720999999999999</v>
      </c>
      <c r="AH87">
        <v>1.6758</v>
      </c>
      <c r="AI87">
        <v>1.6788000000000001</v>
      </c>
      <c r="AJ87">
        <v>1.6807000000000001</v>
      </c>
      <c r="AK87">
        <v>1.6818</v>
      </c>
      <c r="AL87">
        <v>1.68604</v>
      </c>
      <c r="AM87">
        <v>1.6919</v>
      </c>
      <c r="AN87">
        <v>1.70374</v>
      </c>
      <c r="AO87">
        <v>-1</v>
      </c>
    </row>
    <row r="88" spans="1:41" x14ac:dyDescent="0.35">
      <c r="A88" t="str">
        <f t="shared" si="1"/>
        <v>RIDGEVIF0.28</v>
      </c>
      <c r="B88" t="s">
        <v>375</v>
      </c>
      <c r="C88" t="s">
        <v>378</v>
      </c>
      <c r="D88" t="s">
        <v>28</v>
      </c>
      <c r="E88">
        <v>0.28000000000000003</v>
      </c>
      <c r="F88" t="s">
        <v>445</v>
      </c>
      <c r="G88" t="s">
        <v>445</v>
      </c>
      <c r="H88" t="s">
        <v>445</v>
      </c>
      <c r="I88">
        <v>0.63329999999999997</v>
      </c>
      <c r="J88">
        <v>0.72860999999999998</v>
      </c>
      <c r="K88">
        <v>0.68149000000000004</v>
      </c>
      <c r="L88">
        <v>0.73372999999999999</v>
      </c>
      <c r="M88">
        <v>0.72802</v>
      </c>
      <c r="N88">
        <v>0.51680000000000004</v>
      </c>
      <c r="O88">
        <v>0.70882999999999996</v>
      </c>
      <c r="P88">
        <v>0.78732999999999997</v>
      </c>
      <c r="Q88">
        <v>0.72499000000000002</v>
      </c>
      <c r="R88" s="417">
        <v>0.73292999999999997</v>
      </c>
      <c r="S88">
        <v>0.39834000000000003</v>
      </c>
      <c r="T88">
        <v>0.51829999999999998</v>
      </c>
      <c r="U88">
        <v>0.52659999999999996</v>
      </c>
      <c r="V88">
        <v>0.53449999999999998</v>
      </c>
      <c r="W88">
        <v>0.54220000000000002</v>
      </c>
      <c r="X88">
        <v>0.54930000000000001</v>
      </c>
      <c r="Y88">
        <v>0.5554</v>
      </c>
      <c r="Z88">
        <v>0.56140000000000001</v>
      </c>
      <c r="AA88">
        <v>0.5665</v>
      </c>
      <c r="AB88">
        <v>0.57199999999999995</v>
      </c>
      <c r="AC88">
        <v>0.57569999999999999</v>
      </c>
      <c r="AD88">
        <v>0.57889999999999997</v>
      </c>
      <c r="AE88">
        <v>0.58099999999999996</v>
      </c>
      <c r="AF88">
        <v>0.58399999999999996</v>
      </c>
      <c r="AG88">
        <v>0.58660000000000001</v>
      </c>
      <c r="AH88">
        <v>0.58909999999999996</v>
      </c>
      <c r="AI88">
        <v>0.59099999999999997</v>
      </c>
      <c r="AJ88">
        <v>0.59219999999999995</v>
      </c>
      <c r="AK88">
        <v>0.59260000000000002</v>
      </c>
      <c r="AL88">
        <v>0.59540000000000004</v>
      </c>
      <c r="AM88">
        <v>0.59919999999999995</v>
      </c>
      <c r="AN88">
        <v>0.60697999999999996</v>
      </c>
      <c r="AO88">
        <v>-1</v>
      </c>
    </row>
    <row r="89" spans="1:41" x14ac:dyDescent="0.35">
      <c r="A89" t="str">
        <f t="shared" si="1"/>
        <v>RIDGE0.28</v>
      </c>
      <c r="B89" t="s">
        <v>375</v>
      </c>
      <c r="C89" t="s">
        <v>379</v>
      </c>
      <c r="D89" t="s">
        <v>28</v>
      </c>
      <c r="E89">
        <v>0.28000000000000003</v>
      </c>
      <c r="F89" t="s">
        <v>445</v>
      </c>
      <c r="G89">
        <v>30.8611</v>
      </c>
      <c r="H89">
        <v>8.8498999999999999</v>
      </c>
      <c r="I89">
        <v>0.52331000000000005</v>
      </c>
      <c r="J89">
        <v>6.0000000000000002E-5</v>
      </c>
      <c r="K89">
        <v>2.3960599999999999</v>
      </c>
      <c r="L89">
        <v>1.5491900000000001</v>
      </c>
      <c r="M89">
        <v>0.10773000000000001</v>
      </c>
      <c r="N89">
        <v>0.29120000000000001</v>
      </c>
      <c r="O89">
        <v>7.2819999999999996E-2</v>
      </c>
      <c r="P89">
        <v>0.36247000000000001</v>
      </c>
      <c r="Q89">
        <v>4.8000000000000001E-2</v>
      </c>
      <c r="R89" s="417">
        <v>0.161</v>
      </c>
      <c r="S89">
        <v>-0.16569</v>
      </c>
      <c r="T89">
        <v>-5.1776</v>
      </c>
      <c r="U89">
        <v>4.1454000000000004</v>
      </c>
      <c r="V89">
        <v>0.3397</v>
      </c>
      <c r="W89">
        <v>-3.0809000000000002</v>
      </c>
      <c r="X89">
        <v>0.2165</v>
      </c>
      <c r="Y89">
        <v>-1.5710999999999999</v>
      </c>
      <c r="Z89">
        <v>-0.42320000000000002</v>
      </c>
      <c r="AA89">
        <v>4.0595999999999997</v>
      </c>
      <c r="AB89">
        <v>-1.7134</v>
      </c>
      <c r="AC89">
        <v>-8.0022000000000002</v>
      </c>
      <c r="AD89">
        <v>5.1936999999999998</v>
      </c>
      <c r="AE89">
        <v>3.8740999999999999</v>
      </c>
      <c r="AF89">
        <v>4.3648999999999996</v>
      </c>
      <c r="AG89">
        <v>12.343</v>
      </c>
      <c r="AH89">
        <v>4.8026999999999997</v>
      </c>
      <c r="AI89">
        <v>5.3258999999999999</v>
      </c>
      <c r="AJ89">
        <v>2.7271999999999998</v>
      </c>
      <c r="AK89">
        <v>-0.34110000000000001</v>
      </c>
      <c r="AL89">
        <v>3.7402299999999999</v>
      </c>
      <c r="AM89">
        <v>1.1727000000000001</v>
      </c>
      <c r="AN89">
        <v>-7.5085300000000004</v>
      </c>
      <c r="AO89">
        <v>-1</v>
      </c>
    </row>
    <row r="90" spans="1:41" x14ac:dyDescent="0.35">
      <c r="A90" t="str">
        <f t="shared" si="1"/>
        <v>RIDGESEB0.28</v>
      </c>
      <c r="B90" t="s">
        <v>375</v>
      </c>
      <c r="C90" t="s">
        <v>380</v>
      </c>
      <c r="D90" t="s">
        <v>28</v>
      </c>
      <c r="E90">
        <v>0.28000000000000003</v>
      </c>
      <c r="F90" t="s">
        <v>445</v>
      </c>
      <c r="G90">
        <v>30.8611</v>
      </c>
      <c r="H90">
        <v>0.67049999999999998</v>
      </c>
      <c r="I90">
        <v>1.0449999999999999E-2</v>
      </c>
      <c r="J90">
        <v>0</v>
      </c>
      <c r="K90">
        <v>6.5049999999999997E-2</v>
      </c>
      <c r="L90">
        <v>8.9010000000000006E-2</v>
      </c>
      <c r="M90">
        <v>2.82E-3</v>
      </c>
      <c r="N90">
        <v>2.2000000000000001E-3</v>
      </c>
      <c r="O90">
        <v>2.2399999999999998E-3</v>
      </c>
      <c r="P90">
        <v>1.7600000000000001E-2</v>
      </c>
      <c r="Q90">
        <v>1.2199999999999999E-3</v>
      </c>
      <c r="R90" s="417">
        <v>4.7600000000000003E-3</v>
      </c>
      <c r="S90">
        <v>4.5170000000000002E-2</v>
      </c>
      <c r="T90">
        <v>1.5692999999999999</v>
      </c>
      <c r="U90">
        <v>1.5818000000000001</v>
      </c>
      <c r="V90">
        <v>1.5935999999999999</v>
      </c>
      <c r="W90">
        <v>1.605</v>
      </c>
      <c r="X90">
        <v>1.6154999999999999</v>
      </c>
      <c r="Y90">
        <v>1.6245000000000001</v>
      </c>
      <c r="Z90">
        <v>1.6333</v>
      </c>
      <c r="AA90">
        <v>1.6407</v>
      </c>
      <c r="AB90">
        <v>1.6485000000000001</v>
      </c>
      <c r="AC90">
        <v>1.6538999999999999</v>
      </c>
      <c r="AD90">
        <v>1.6585000000000001</v>
      </c>
      <c r="AE90">
        <v>1.6615</v>
      </c>
      <c r="AF90">
        <v>1.6657</v>
      </c>
      <c r="AG90">
        <v>1.6695</v>
      </c>
      <c r="AH90">
        <v>1.673</v>
      </c>
      <c r="AI90">
        <v>1.6757</v>
      </c>
      <c r="AJ90">
        <v>1.6774</v>
      </c>
      <c r="AK90">
        <v>1.6779999999999999</v>
      </c>
      <c r="AL90">
        <v>1.6819299999999999</v>
      </c>
      <c r="AM90">
        <v>1.6873</v>
      </c>
      <c r="AN90">
        <v>1.69821</v>
      </c>
      <c r="AO90">
        <v>-1</v>
      </c>
    </row>
    <row r="91" spans="1:41" x14ac:dyDescent="0.35">
      <c r="A91" t="str">
        <f t="shared" si="1"/>
        <v>RIDGEVIF0.29</v>
      </c>
      <c r="B91" t="s">
        <v>375</v>
      </c>
      <c r="C91" t="s">
        <v>378</v>
      </c>
      <c r="D91" t="s">
        <v>28</v>
      </c>
      <c r="E91">
        <v>0.28999999999999998</v>
      </c>
      <c r="F91" t="s">
        <v>445</v>
      </c>
      <c r="G91" t="s">
        <v>445</v>
      </c>
      <c r="H91" t="s">
        <v>445</v>
      </c>
      <c r="I91">
        <v>0.60641999999999996</v>
      </c>
      <c r="J91">
        <v>0.70398000000000005</v>
      </c>
      <c r="K91">
        <v>0.65395999999999999</v>
      </c>
      <c r="L91">
        <v>0.71713000000000005</v>
      </c>
      <c r="M91">
        <v>0.69798000000000004</v>
      </c>
      <c r="N91">
        <v>0.4899</v>
      </c>
      <c r="O91">
        <v>0.67967999999999995</v>
      </c>
      <c r="P91">
        <v>0.76493</v>
      </c>
      <c r="Q91">
        <v>0.69535000000000002</v>
      </c>
      <c r="R91" s="417">
        <v>0.71174999999999999</v>
      </c>
      <c r="S91">
        <v>0.38578000000000001</v>
      </c>
      <c r="T91">
        <v>0.51049999999999995</v>
      </c>
      <c r="U91">
        <v>0.51859999999999995</v>
      </c>
      <c r="V91">
        <v>0.52639999999999998</v>
      </c>
      <c r="W91">
        <v>0.53410000000000002</v>
      </c>
      <c r="X91">
        <v>0.54110000000000003</v>
      </c>
      <c r="Y91">
        <v>0.54700000000000004</v>
      </c>
      <c r="Z91">
        <v>0.55289999999999995</v>
      </c>
      <c r="AA91">
        <v>0.55779999999999996</v>
      </c>
      <c r="AB91">
        <v>0.56289999999999996</v>
      </c>
      <c r="AC91">
        <v>0.56610000000000005</v>
      </c>
      <c r="AD91">
        <v>0.5696</v>
      </c>
      <c r="AE91">
        <v>0.5716</v>
      </c>
      <c r="AF91">
        <v>0.57440000000000002</v>
      </c>
      <c r="AG91">
        <v>0.57679999999999998</v>
      </c>
      <c r="AH91">
        <v>0.57909999999999995</v>
      </c>
      <c r="AI91">
        <v>0.58079999999999998</v>
      </c>
      <c r="AJ91">
        <v>0.58179999999999998</v>
      </c>
      <c r="AK91">
        <v>0.58199999999999996</v>
      </c>
      <c r="AL91">
        <v>0.58450000000000002</v>
      </c>
      <c r="AM91">
        <v>0.58789999999999998</v>
      </c>
      <c r="AN91">
        <v>0.59494000000000002</v>
      </c>
      <c r="AO91">
        <v>-1</v>
      </c>
    </row>
    <row r="92" spans="1:41" x14ac:dyDescent="0.35">
      <c r="A92" t="str">
        <f t="shared" si="1"/>
        <v>RIDGE0.29</v>
      </c>
      <c r="B92" t="s">
        <v>375</v>
      </c>
      <c r="C92" t="s">
        <v>379</v>
      </c>
      <c r="D92" t="s">
        <v>28</v>
      </c>
      <c r="E92">
        <v>0.28999999999999998</v>
      </c>
      <c r="F92" t="s">
        <v>445</v>
      </c>
      <c r="G92">
        <v>31.067299999999999</v>
      </c>
      <c r="H92">
        <v>8.9848999999999997</v>
      </c>
      <c r="I92">
        <v>0.52344000000000002</v>
      </c>
      <c r="J92">
        <v>6.0000000000000002E-5</v>
      </c>
      <c r="K92">
        <v>2.4129900000000002</v>
      </c>
      <c r="L92">
        <v>1.56335</v>
      </c>
      <c r="M92">
        <v>0.10803</v>
      </c>
      <c r="N92">
        <v>0.28649999999999998</v>
      </c>
      <c r="O92">
        <v>7.3319999999999996E-2</v>
      </c>
      <c r="P92">
        <v>0.36645</v>
      </c>
      <c r="Q92">
        <v>4.8129999999999999E-2</v>
      </c>
      <c r="R92" s="417">
        <v>0.16139999999999999</v>
      </c>
      <c r="S92">
        <v>-0.16586000000000001</v>
      </c>
      <c r="T92">
        <v>-5.1288</v>
      </c>
      <c r="U92">
        <v>4.1485000000000003</v>
      </c>
      <c r="V92">
        <v>0.36580000000000001</v>
      </c>
      <c r="W92">
        <v>-3.0592999999999999</v>
      </c>
      <c r="X92">
        <v>0.23830000000000001</v>
      </c>
      <c r="Y92">
        <v>-1.5965</v>
      </c>
      <c r="Z92">
        <v>-0.41110000000000002</v>
      </c>
      <c r="AA92">
        <v>4.0416999999999996</v>
      </c>
      <c r="AB92">
        <v>-1.7031000000000001</v>
      </c>
      <c r="AC92">
        <v>-7.9584999999999999</v>
      </c>
      <c r="AD92">
        <v>5.1327999999999996</v>
      </c>
      <c r="AE92">
        <v>3.8549000000000002</v>
      </c>
      <c r="AF92">
        <v>4.3773</v>
      </c>
      <c r="AG92">
        <v>12.2828</v>
      </c>
      <c r="AH92">
        <v>4.7824</v>
      </c>
      <c r="AI92">
        <v>5.2808000000000002</v>
      </c>
      <c r="AJ92">
        <v>2.6907000000000001</v>
      </c>
      <c r="AK92">
        <v>-0.38109999999999999</v>
      </c>
      <c r="AL92">
        <v>3.6880099999999998</v>
      </c>
      <c r="AM92">
        <v>1.0845</v>
      </c>
      <c r="AN92">
        <v>-7.5576600000000003</v>
      </c>
      <c r="AO92">
        <v>-1</v>
      </c>
    </row>
    <row r="93" spans="1:41" x14ac:dyDescent="0.35">
      <c r="A93" t="str">
        <f t="shared" si="1"/>
        <v>RIDGESEB0.29</v>
      </c>
      <c r="B93" t="s">
        <v>375</v>
      </c>
      <c r="C93" t="s">
        <v>380</v>
      </c>
      <c r="D93" t="s">
        <v>28</v>
      </c>
      <c r="E93">
        <v>0.28999999999999998</v>
      </c>
      <c r="F93" t="s">
        <v>445</v>
      </c>
      <c r="G93">
        <v>31.067299999999999</v>
      </c>
      <c r="H93">
        <v>0.67290000000000005</v>
      </c>
      <c r="I93">
        <v>1.03E-2</v>
      </c>
      <c r="J93">
        <v>0</v>
      </c>
      <c r="K93">
        <v>6.4149999999999999E-2</v>
      </c>
      <c r="L93">
        <v>8.8590000000000002E-2</v>
      </c>
      <c r="M93">
        <v>2.7799999999999999E-3</v>
      </c>
      <c r="N93">
        <v>2.2000000000000001E-3</v>
      </c>
      <c r="O93">
        <v>2.2100000000000002E-3</v>
      </c>
      <c r="P93">
        <v>1.7469999999999999E-2</v>
      </c>
      <c r="Q93">
        <v>1.2099999999999999E-3</v>
      </c>
      <c r="R93" s="417">
        <v>4.7299999999999998E-3</v>
      </c>
      <c r="S93">
        <v>4.4749999999999998E-2</v>
      </c>
      <c r="T93">
        <v>1.5679000000000001</v>
      </c>
      <c r="U93">
        <v>1.5801000000000001</v>
      </c>
      <c r="V93">
        <v>1.5920000000000001</v>
      </c>
      <c r="W93">
        <v>1.6036999999999999</v>
      </c>
      <c r="X93">
        <v>1.6141000000000001</v>
      </c>
      <c r="Y93">
        <v>1.6229</v>
      </c>
      <c r="Z93">
        <v>1.6315999999999999</v>
      </c>
      <c r="AA93">
        <v>1.6388</v>
      </c>
      <c r="AB93">
        <v>1.6463000000000001</v>
      </c>
      <c r="AC93">
        <v>1.6509</v>
      </c>
      <c r="AD93">
        <v>1.6560999999999999</v>
      </c>
      <c r="AE93">
        <v>1.659</v>
      </c>
      <c r="AF93">
        <v>1.6631</v>
      </c>
      <c r="AG93">
        <v>1.6666000000000001</v>
      </c>
      <c r="AH93">
        <v>1.6698</v>
      </c>
      <c r="AI93">
        <v>1.6722999999999999</v>
      </c>
      <c r="AJ93">
        <v>1.6737</v>
      </c>
      <c r="AK93">
        <v>1.6739999999999999</v>
      </c>
      <c r="AL93">
        <v>1.6776</v>
      </c>
      <c r="AM93">
        <v>1.6825000000000001</v>
      </c>
      <c r="AN93">
        <v>1.69251</v>
      </c>
      <c r="AO93">
        <v>-1</v>
      </c>
    </row>
    <row r="94" spans="1:41" x14ac:dyDescent="0.35">
      <c r="A94" t="str">
        <f t="shared" si="1"/>
        <v>RIDGEVIF0.3</v>
      </c>
      <c r="B94" t="s">
        <v>375</v>
      </c>
      <c r="C94" t="s">
        <v>378</v>
      </c>
      <c r="D94" t="s">
        <v>28</v>
      </c>
      <c r="E94">
        <v>0.3</v>
      </c>
      <c r="F94" t="s">
        <v>445</v>
      </c>
      <c r="G94" t="s">
        <v>445</v>
      </c>
      <c r="H94" t="s">
        <v>445</v>
      </c>
      <c r="I94">
        <v>0.58137000000000005</v>
      </c>
      <c r="J94">
        <v>0.68071000000000004</v>
      </c>
      <c r="K94">
        <v>0.62819999999999998</v>
      </c>
      <c r="L94">
        <v>0.70109999999999995</v>
      </c>
      <c r="M94">
        <v>0.66983999999999999</v>
      </c>
      <c r="N94">
        <v>0.4652</v>
      </c>
      <c r="O94">
        <v>0.65239999999999998</v>
      </c>
      <c r="P94">
        <v>0.74351</v>
      </c>
      <c r="Q94">
        <v>0.66757</v>
      </c>
      <c r="R94" s="417">
        <v>0.69157000000000002</v>
      </c>
      <c r="S94">
        <v>0.37404999999999999</v>
      </c>
      <c r="T94">
        <v>0.50290000000000001</v>
      </c>
      <c r="U94">
        <v>0.51070000000000004</v>
      </c>
      <c r="V94">
        <v>0.51849999999999996</v>
      </c>
      <c r="W94">
        <v>0.52629999999999999</v>
      </c>
      <c r="X94">
        <v>0.53300000000000003</v>
      </c>
      <c r="Y94">
        <v>0.53869999999999996</v>
      </c>
      <c r="Z94">
        <v>0.54449999999999998</v>
      </c>
      <c r="AA94">
        <v>0.54930000000000001</v>
      </c>
      <c r="AB94">
        <v>0.55400000000000005</v>
      </c>
      <c r="AC94">
        <v>0.55669999999999997</v>
      </c>
      <c r="AD94">
        <v>0.56059999999999999</v>
      </c>
      <c r="AE94">
        <v>0.5625</v>
      </c>
      <c r="AF94">
        <v>0.56510000000000005</v>
      </c>
      <c r="AG94">
        <v>0.56740000000000002</v>
      </c>
      <c r="AH94">
        <v>0.56950000000000001</v>
      </c>
      <c r="AI94">
        <v>0.57089999999999996</v>
      </c>
      <c r="AJ94">
        <v>0.57179999999999997</v>
      </c>
      <c r="AK94">
        <v>0.57169999999999999</v>
      </c>
      <c r="AL94">
        <v>0.57399999999999995</v>
      </c>
      <c r="AM94">
        <v>0.57699999999999996</v>
      </c>
      <c r="AN94">
        <v>0.58335999999999999</v>
      </c>
      <c r="AO94">
        <v>-1</v>
      </c>
    </row>
    <row r="95" spans="1:41" x14ac:dyDescent="0.35">
      <c r="A95" t="str">
        <f t="shared" si="1"/>
        <v>RIDGE0.3</v>
      </c>
      <c r="B95" t="s">
        <v>375</v>
      </c>
      <c r="C95" t="s">
        <v>379</v>
      </c>
      <c r="D95" t="s">
        <v>28</v>
      </c>
      <c r="E95">
        <v>0.3</v>
      </c>
      <c r="F95" t="s">
        <v>445</v>
      </c>
      <c r="G95">
        <v>31.265799999999999</v>
      </c>
      <c r="H95">
        <v>9.1181000000000001</v>
      </c>
      <c r="I95">
        <v>0.52346999999999999</v>
      </c>
      <c r="J95">
        <v>6.0000000000000002E-5</v>
      </c>
      <c r="K95">
        <v>2.4287100000000001</v>
      </c>
      <c r="L95">
        <v>1.5769</v>
      </c>
      <c r="M95">
        <v>0.10829999999999999</v>
      </c>
      <c r="N95">
        <v>0.28220000000000001</v>
      </c>
      <c r="O95">
        <v>7.3779999999999998E-2</v>
      </c>
      <c r="P95">
        <v>0.37025000000000002</v>
      </c>
      <c r="Q95">
        <v>4.8250000000000001E-2</v>
      </c>
      <c r="R95" s="417">
        <v>0.16175999999999999</v>
      </c>
      <c r="S95">
        <v>-0.16600000000000001</v>
      </c>
      <c r="T95">
        <v>-5.0800999999999998</v>
      </c>
      <c r="U95">
        <v>4.1501000000000001</v>
      </c>
      <c r="V95">
        <v>0.3906</v>
      </c>
      <c r="W95">
        <v>-3.0367999999999999</v>
      </c>
      <c r="X95">
        <v>0.2591</v>
      </c>
      <c r="Y95">
        <v>-1.6183000000000001</v>
      </c>
      <c r="Z95">
        <v>-0.3997</v>
      </c>
      <c r="AA95">
        <v>4.0232000000000001</v>
      </c>
      <c r="AB95">
        <v>-1.6922999999999999</v>
      </c>
      <c r="AC95">
        <v>-7.9137000000000004</v>
      </c>
      <c r="AD95">
        <v>5.0742000000000003</v>
      </c>
      <c r="AE95">
        <v>3.8342999999999998</v>
      </c>
      <c r="AF95">
        <v>4.3860000000000001</v>
      </c>
      <c r="AG95">
        <v>12.220499999999999</v>
      </c>
      <c r="AH95">
        <v>4.7602000000000002</v>
      </c>
      <c r="AI95">
        <v>5.2354000000000003</v>
      </c>
      <c r="AJ95">
        <v>2.6545000000000001</v>
      </c>
      <c r="AK95">
        <v>-0.41920000000000002</v>
      </c>
      <c r="AL95">
        <v>3.6362199999999998</v>
      </c>
      <c r="AM95">
        <v>1.0001</v>
      </c>
      <c r="AN95">
        <v>-7.6024799999999999</v>
      </c>
      <c r="AO95">
        <v>-1</v>
      </c>
    </row>
    <row r="96" spans="1:41" x14ac:dyDescent="0.35">
      <c r="A96" t="str">
        <f t="shared" si="1"/>
        <v>RIDGESEB0.3</v>
      </c>
      <c r="B96" t="s">
        <v>375</v>
      </c>
      <c r="C96" t="s">
        <v>380</v>
      </c>
      <c r="D96" t="s">
        <v>28</v>
      </c>
      <c r="E96">
        <v>0.3</v>
      </c>
      <c r="F96" t="s">
        <v>445</v>
      </c>
      <c r="G96">
        <v>31.265799999999999</v>
      </c>
      <c r="H96">
        <v>0.67520000000000002</v>
      </c>
      <c r="I96">
        <v>1.0149999999999999E-2</v>
      </c>
      <c r="J96">
        <v>0</v>
      </c>
      <c r="K96">
        <v>6.3280000000000003E-2</v>
      </c>
      <c r="L96">
        <v>8.8150000000000006E-2</v>
      </c>
      <c r="M96">
        <v>2.7399999999999998E-3</v>
      </c>
      <c r="N96">
        <v>2.2000000000000001E-3</v>
      </c>
      <c r="O96">
        <v>2.1800000000000001E-3</v>
      </c>
      <c r="P96">
        <v>1.7330000000000002E-2</v>
      </c>
      <c r="Q96">
        <v>1.1900000000000001E-3</v>
      </c>
      <c r="R96" s="417">
        <v>4.6899999999999997E-3</v>
      </c>
      <c r="S96">
        <v>4.4339999999999997E-2</v>
      </c>
      <c r="T96">
        <v>1.5661</v>
      </c>
      <c r="U96">
        <v>1.5781000000000001</v>
      </c>
      <c r="V96">
        <v>1.5901000000000001</v>
      </c>
      <c r="W96">
        <v>1.6020000000000001</v>
      </c>
      <c r="X96">
        <v>1.6123000000000001</v>
      </c>
      <c r="Y96">
        <v>1.6209</v>
      </c>
      <c r="Z96">
        <v>1.6295999999999999</v>
      </c>
      <c r="AA96">
        <v>1.6366000000000001</v>
      </c>
      <c r="AB96">
        <v>1.6437999999999999</v>
      </c>
      <c r="AC96">
        <v>1.6476</v>
      </c>
      <c r="AD96">
        <v>1.6534</v>
      </c>
      <c r="AE96">
        <v>1.6563000000000001</v>
      </c>
      <c r="AF96">
        <v>1.6600999999999999</v>
      </c>
      <c r="AG96">
        <v>1.6634</v>
      </c>
      <c r="AH96">
        <v>1.6665000000000001</v>
      </c>
      <c r="AI96">
        <v>1.6686000000000001</v>
      </c>
      <c r="AJ96">
        <v>1.6698999999999999</v>
      </c>
      <c r="AK96">
        <v>1.6697</v>
      </c>
      <c r="AL96">
        <v>1.6730799999999999</v>
      </c>
      <c r="AM96">
        <v>1.6775</v>
      </c>
      <c r="AN96">
        <v>1.68668</v>
      </c>
      <c r="AO96">
        <v>-1</v>
      </c>
    </row>
    <row r="97" spans="1:41" x14ac:dyDescent="0.35">
      <c r="A97" t="str">
        <f t="shared" si="1"/>
        <v>RIDGEVIF0.31</v>
      </c>
      <c r="B97" t="s">
        <v>375</v>
      </c>
      <c r="C97" t="s">
        <v>378</v>
      </c>
      <c r="D97" t="s">
        <v>28</v>
      </c>
      <c r="E97">
        <v>0.31</v>
      </c>
      <c r="F97" t="s">
        <v>445</v>
      </c>
      <c r="G97" t="s">
        <v>445</v>
      </c>
      <c r="H97" t="s">
        <v>445</v>
      </c>
      <c r="I97">
        <v>0.55796999999999997</v>
      </c>
      <c r="J97">
        <v>0.65869</v>
      </c>
      <c r="K97">
        <v>0.60404999999999998</v>
      </c>
      <c r="L97">
        <v>0.68562000000000001</v>
      </c>
      <c r="M97">
        <v>0.64342999999999995</v>
      </c>
      <c r="N97">
        <v>0.44240000000000002</v>
      </c>
      <c r="O97">
        <v>0.62682000000000004</v>
      </c>
      <c r="P97">
        <v>0.72299000000000002</v>
      </c>
      <c r="Q97">
        <v>0.64151000000000002</v>
      </c>
      <c r="R97" s="417">
        <v>0.67232999999999998</v>
      </c>
      <c r="S97">
        <v>0.36305999999999999</v>
      </c>
      <c r="T97">
        <v>0.4955</v>
      </c>
      <c r="U97">
        <v>0.503</v>
      </c>
      <c r="V97">
        <v>0.51070000000000004</v>
      </c>
      <c r="W97">
        <v>0.51859999999999995</v>
      </c>
      <c r="X97">
        <v>0.5252</v>
      </c>
      <c r="Y97">
        <v>0.53069999999999995</v>
      </c>
      <c r="Z97">
        <v>0.53639999999999999</v>
      </c>
      <c r="AA97">
        <v>0.54100000000000004</v>
      </c>
      <c r="AB97">
        <v>0.5454</v>
      </c>
      <c r="AC97">
        <v>0.54759999999999998</v>
      </c>
      <c r="AD97">
        <v>0.55179999999999996</v>
      </c>
      <c r="AE97">
        <v>0.55359999999999998</v>
      </c>
      <c r="AF97">
        <v>0.55610000000000004</v>
      </c>
      <c r="AG97">
        <v>0.55810000000000004</v>
      </c>
      <c r="AH97">
        <v>0.56010000000000004</v>
      </c>
      <c r="AI97">
        <v>0.56140000000000001</v>
      </c>
      <c r="AJ97">
        <v>0.56210000000000004</v>
      </c>
      <c r="AK97">
        <v>0.56179999999999997</v>
      </c>
      <c r="AL97">
        <v>0.56386000000000003</v>
      </c>
      <c r="AM97">
        <v>0.5665</v>
      </c>
      <c r="AN97">
        <v>0.57223000000000002</v>
      </c>
      <c r="AO97">
        <v>-1</v>
      </c>
    </row>
    <row r="98" spans="1:41" x14ac:dyDescent="0.35">
      <c r="A98" t="str">
        <f t="shared" si="1"/>
        <v>RIDGE0.31</v>
      </c>
      <c r="B98" t="s">
        <v>375</v>
      </c>
      <c r="C98" t="s">
        <v>379</v>
      </c>
      <c r="D98" t="s">
        <v>28</v>
      </c>
      <c r="E98">
        <v>0.31</v>
      </c>
      <c r="F98" t="s">
        <v>445</v>
      </c>
      <c r="G98">
        <v>31.4573</v>
      </c>
      <c r="H98">
        <v>9.2497000000000007</v>
      </c>
      <c r="I98">
        <v>0.52342</v>
      </c>
      <c r="J98">
        <v>6.0000000000000002E-5</v>
      </c>
      <c r="K98">
        <v>2.4433099999999999</v>
      </c>
      <c r="L98">
        <v>1.5898699999999999</v>
      </c>
      <c r="M98">
        <v>0.10854</v>
      </c>
      <c r="N98">
        <v>0.27800000000000002</v>
      </c>
      <c r="O98">
        <v>7.4219999999999994E-2</v>
      </c>
      <c r="P98">
        <v>0.37387999999999999</v>
      </c>
      <c r="Q98">
        <v>4.8349999999999997E-2</v>
      </c>
      <c r="R98" s="417">
        <v>0.16206999999999999</v>
      </c>
      <c r="S98">
        <v>-0.16611000000000001</v>
      </c>
      <c r="T98">
        <v>-5.0315000000000003</v>
      </c>
      <c r="U98">
        <v>4.1505999999999998</v>
      </c>
      <c r="V98">
        <v>0.41420000000000001</v>
      </c>
      <c r="W98">
        <v>-3.0137</v>
      </c>
      <c r="X98">
        <v>0.27910000000000001</v>
      </c>
      <c r="Y98">
        <v>-1.6369</v>
      </c>
      <c r="Z98">
        <v>-0.38890000000000002</v>
      </c>
      <c r="AA98">
        <v>4.0044000000000004</v>
      </c>
      <c r="AB98">
        <v>-1.6811</v>
      </c>
      <c r="AC98">
        <v>-7.8677999999999999</v>
      </c>
      <c r="AD98">
        <v>5.0176999999999996</v>
      </c>
      <c r="AE98">
        <v>3.8126000000000002</v>
      </c>
      <c r="AF98">
        <v>4.3913000000000002</v>
      </c>
      <c r="AG98">
        <v>12.1564</v>
      </c>
      <c r="AH98">
        <v>4.7363999999999997</v>
      </c>
      <c r="AI98">
        <v>5.1898</v>
      </c>
      <c r="AJ98">
        <v>2.6185999999999998</v>
      </c>
      <c r="AK98">
        <v>-0.45550000000000002</v>
      </c>
      <c r="AL98">
        <v>3.5849099999999998</v>
      </c>
      <c r="AM98">
        <v>0.91930000000000001</v>
      </c>
      <c r="AN98">
        <v>-7.6432599999999997</v>
      </c>
      <c r="AO98">
        <v>-1</v>
      </c>
    </row>
    <row r="99" spans="1:41" x14ac:dyDescent="0.35">
      <c r="A99" t="str">
        <f t="shared" si="1"/>
        <v>RIDGESEB0.31</v>
      </c>
      <c r="B99" t="s">
        <v>375</v>
      </c>
      <c r="C99" t="s">
        <v>380</v>
      </c>
      <c r="D99" t="s">
        <v>28</v>
      </c>
      <c r="E99">
        <v>0.31</v>
      </c>
      <c r="F99" t="s">
        <v>445</v>
      </c>
      <c r="G99">
        <v>31.4573</v>
      </c>
      <c r="H99">
        <v>0.6774</v>
      </c>
      <c r="I99">
        <v>0.01</v>
      </c>
      <c r="J99">
        <v>0</v>
      </c>
      <c r="K99">
        <v>6.2429999999999999E-2</v>
      </c>
      <c r="L99">
        <v>8.77E-2</v>
      </c>
      <c r="M99">
        <v>2.7000000000000001E-3</v>
      </c>
      <c r="N99">
        <v>2.0999999999999999E-3</v>
      </c>
      <c r="O99">
        <v>2.15E-3</v>
      </c>
      <c r="P99">
        <v>1.72E-2</v>
      </c>
      <c r="Q99">
        <v>1.17E-3</v>
      </c>
      <c r="R99" s="417">
        <v>4.6499999999999996E-3</v>
      </c>
      <c r="S99">
        <v>4.3950000000000003E-2</v>
      </c>
      <c r="T99">
        <v>1.5640000000000001</v>
      </c>
      <c r="U99">
        <v>1.5758000000000001</v>
      </c>
      <c r="V99">
        <v>1.5879000000000001</v>
      </c>
      <c r="W99">
        <v>1.6</v>
      </c>
      <c r="X99">
        <v>1.6102000000000001</v>
      </c>
      <c r="Y99">
        <v>1.6186</v>
      </c>
      <c r="Z99">
        <v>1.6273</v>
      </c>
      <c r="AA99">
        <v>1.6342000000000001</v>
      </c>
      <c r="AB99">
        <v>1.6409</v>
      </c>
      <c r="AC99">
        <v>1.6440999999999999</v>
      </c>
      <c r="AD99">
        <v>1.6504000000000001</v>
      </c>
      <c r="AE99">
        <v>1.6532</v>
      </c>
      <c r="AF99">
        <v>1.6569</v>
      </c>
      <c r="AG99">
        <v>1.6598999999999999</v>
      </c>
      <c r="AH99">
        <v>1.6629</v>
      </c>
      <c r="AI99">
        <v>1.6647000000000001</v>
      </c>
      <c r="AJ99">
        <v>1.6657999999999999</v>
      </c>
      <c r="AK99">
        <v>1.6653</v>
      </c>
      <c r="AL99">
        <v>1.66839</v>
      </c>
      <c r="AM99">
        <v>1.6722999999999999</v>
      </c>
      <c r="AN99">
        <v>1.68072</v>
      </c>
      <c r="AO99">
        <v>-1</v>
      </c>
    </row>
    <row r="100" spans="1:41" x14ac:dyDescent="0.35">
      <c r="A100" t="str">
        <f t="shared" si="1"/>
        <v>RIDGEVIF0.32</v>
      </c>
      <c r="B100" t="s">
        <v>375</v>
      </c>
      <c r="C100" t="s">
        <v>378</v>
      </c>
      <c r="D100" t="s">
        <v>28</v>
      </c>
      <c r="E100">
        <v>0.32</v>
      </c>
      <c r="F100" t="s">
        <v>445</v>
      </c>
      <c r="G100" t="s">
        <v>445</v>
      </c>
      <c r="H100" t="s">
        <v>445</v>
      </c>
      <c r="I100">
        <v>0.53607000000000005</v>
      </c>
      <c r="J100">
        <v>0.63782000000000005</v>
      </c>
      <c r="K100">
        <v>0.58138999999999996</v>
      </c>
      <c r="L100">
        <v>0.67066000000000003</v>
      </c>
      <c r="M100">
        <v>0.61861999999999995</v>
      </c>
      <c r="N100">
        <v>0.42120000000000002</v>
      </c>
      <c r="O100">
        <v>0.60280999999999996</v>
      </c>
      <c r="P100">
        <v>0.70335000000000003</v>
      </c>
      <c r="Q100">
        <v>0.61702000000000001</v>
      </c>
      <c r="R100" s="417">
        <v>0.65395999999999999</v>
      </c>
      <c r="S100">
        <v>0.35274</v>
      </c>
      <c r="T100">
        <v>0.48830000000000001</v>
      </c>
      <c r="U100">
        <v>0.4955</v>
      </c>
      <c r="V100">
        <v>0.50319999999999998</v>
      </c>
      <c r="W100">
        <v>0.51100000000000001</v>
      </c>
      <c r="X100">
        <v>0.51749999999999996</v>
      </c>
      <c r="Y100">
        <v>0.52280000000000004</v>
      </c>
      <c r="Z100">
        <v>0.52839999999999998</v>
      </c>
      <c r="AA100">
        <v>0.53280000000000005</v>
      </c>
      <c r="AB100">
        <v>0.53700000000000003</v>
      </c>
      <c r="AC100">
        <v>0.53869999999999996</v>
      </c>
      <c r="AD100">
        <v>0.54320000000000002</v>
      </c>
      <c r="AE100">
        <v>0.54500000000000004</v>
      </c>
      <c r="AF100">
        <v>0.54730000000000001</v>
      </c>
      <c r="AG100">
        <v>0.54920000000000002</v>
      </c>
      <c r="AH100">
        <v>0.55100000000000005</v>
      </c>
      <c r="AI100">
        <v>0.55210000000000004</v>
      </c>
      <c r="AJ100">
        <v>0.55279999999999996</v>
      </c>
      <c r="AK100">
        <v>0.55220000000000002</v>
      </c>
      <c r="AL100">
        <v>0.55406</v>
      </c>
      <c r="AM100">
        <v>0.55640000000000001</v>
      </c>
      <c r="AN100">
        <v>0.56149000000000004</v>
      </c>
      <c r="AO100">
        <v>-1</v>
      </c>
    </row>
    <row r="101" spans="1:41" x14ac:dyDescent="0.35">
      <c r="A101" t="str">
        <f t="shared" si="1"/>
        <v>RIDGE0.32</v>
      </c>
      <c r="B101" t="s">
        <v>375</v>
      </c>
      <c r="C101" t="s">
        <v>379</v>
      </c>
      <c r="D101" t="s">
        <v>28</v>
      </c>
      <c r="E101">
        <v>0.32</v>
      </c>
      <c r="F101" t="s">
        <v>445</v>
      </c>
      <c r="G101">
        <v>31.642199999999999</v>
      </c>
      <c r="H101">
        <v>9.3797999999999995</v>
      </c>
      <c r="I101">
        <v>0.52329999999999999</v>
      </c>
      <c r="J101">
        <v>6.0000000000000002E-5</v>
      </c>
      <c r="K101">
        <v>2.45689</v>
      </c>
      <c r="L101">
        <v>1.60229</v>
      </c>
      <c r="M101">
        <v>0.10876</v>
      </c>
      <c r="N101">
        <v>0.27400000000000002</v>
      </c>
      <c r="O101">
        <v>7.4620000000000006E-2</v>
      </c>
      <c r="P101">
        <v>0.37735000000000002</v>
      </c>
      <c r="Q101">
        <v>4.845E-2</v>
      </c>
      <c r="R101" s="417">
        <v>0.16234999999999999</v>
      </c>
      <c r="S101">
        <v>-0.16619999999999999</v>
      </c>
      <c r="T101">
        <v>-4.9832000000000001</v>
      </c>
      <c r="U101">
        <v>4.1498999999999997</v>
      </c>
      <c r="V101">
        <v>0.43669999999999998</v>
      </c>
      <c r="W101">
        <v>-2.9899</v>
      </c>
      <c r="X101">
        <v>0.29820000000000002</v>
      </c>
      <c r="Y101">
        <v>-1.6527000000000001</v>
      </c>
      <c r="Z101">
        <v>-0.3785</v>
      </c>
      <c r="AA101">
        <v>3.9851999999999999</v>
      </c>
      <c r="AB101">
        <v>-1.6696</v>
      </c>
      <c r="AC101">
        <v>-7.8211000000000004</v>
      </c>
      <c r="AD101">
        <v>4.9631999999999996</v>
      </c>
      <c r="AE101">
        <v>3.7898999999999998</v>
      </c>
      <c r="AF101">
        <v>4.3935000000000004</v>
      </c>
      <c r="AG101">
        <v>12.0906</v>
      </c>
      <c r="AH101">
        <v>4.7111999999999998</v>
      </c>
      <c r="AI101">
        <v>5.1440999999999999</v>
      </c>
      <c r="AJ101">
        <v>2.5832000000000002</v>
      </c>
      <c r="AK101">
        <v>-0.49</v>
      </c>
      <c r="AL101">
        <v>3.5341499999999999</v>
      </c>
      <c r="AM101">
        <v>0.84179999999999999</v>
      </c>
      <c r="AN101">
        <v>-7.68025</v>
      </c>
      <c r="AO101">
        <v>-1</v>
      </c>
    </row>
    <row r="102" spans="1:41" x14ac:dyDescent="0.35">
      <c r="A102" t="str">
        <f t="shared" si="1"/>
        <v>RIDGESEB0.32</v>
      </c>
      <c r="B102" t="s">
        <v>375</v>
      </c>
      <c r="C102" t="s">
        <v>380</v>
      </c>
      <c r="D102" t="s">
        <v>28</v>
      </c>
      <c r="E102">
        <v>0.32</v>
      </c>
      <c r="F102" t="s">
        <v>445</v>
      </c>
      <c r="G102">
        <v>31.642199999999999</v>
      </c>
      <c r="H102">
        <v>0.67949999999999999</v>
      </c>
      <c r="I102">
        <v>9.8600000000000007E-3</v>
      </c>
      <c r="J102">
        <v>0</v>
      </c>
      <c r="K102">
        <v>6.1609999999999998E-2</v>
      </c>
      <c r="L102">
        <v>8.7249999999999994E-2</v>
      </c>
      <c r="M102">
        <v>2.6700000000000001E-3</v>
      </c>
      <c r="N102">
        <v>2.0999999999999999E-3</v>
      </c>
      <c r="O102">
        <v>2.1199999999999999E-3</v>
      </c>
      <c r="P102">
        <v>1.7059999999999999E-2</v>
      </c>
      <c r="Q102">
        <v>1.16E-3</v>
      </c>
      <c r="R102" s="417">
        <v>4.6100000000000004E-3</v>
      </c>
      <c r="S102">
        <v>4.3580000000000001E-2</v>
      </c>
      <c r="T102">
        <v>1.5617000000000001</v>
      </c>
      <c r="U102">
        <v>1.5731999999999999</v>
      </c>
      <c r="V102">
        <v>1.5853999999999999</v>
      </c>
      <c r="W102">
        <v>1.5976999999999999</v>
      </c>
      <c r="X102">
        <v>1.6077999999999999</v>
      </c>
      <c r="Y102">
        <v>1.6160000000000001</v>
      </c>
      <c r="Z102">
        <v>1.6246</v>
      </c>
      <c r="AA102">
        <v>1.6314</v>
      </c>
      <c r="AB102">
        <v>1.6377999999999999</v>
      </c>
      <c r="AC102">
        <v>1.6403000000000001</v>
      </c>
      <c r="AD102">
        <v>1.6472</v>
      </c>
      <c r="AE102">
        <v>1.6498999999999999</v>
      </c>
      <c r="AF102">
        <v>1.6534</v>
      </c>
      <c r="AG102">
        <v>1.6563000000000001</v>
      </c>
      <c r="AH102">
        <v>1.659</v>
      </c>
      <c r="AI102">
        <v>1.6607000000000001</v>
      </c>
      <c r="AJ102">
        <v>1.6616</v>
      </c>
      <c r="AK102">
        <v>1.6608000000000001</v>
      </c>
      <c r="AL102">
        <v>1.6635599999999999</v>
      </c>
      <c r="AM102">
        <v>1.6671</v>
      </c>
      <c r="AN102">
        <v>1.6746799999999999</v>
      </c>
      <c r="AO102">
        <v>-1</v>
      </c>
    </row>
    <row r="103" spans="1:41" x14ac:dyDescent="0.35">
      <c r="A103" t="str">
        <f t="shared" si="1"/>
        <v>RIDGEVIF0.33</v>
      </c>
      <c r="B103" t="s">
        <v>375</v>
      </c>
      <c r="C103" t="s">
        <v>378</v>
      </c>
      <c r="D103" t="s">
        <v>28</v>
      </c>
      <c r="E103">
        <v>0.33</v>
      </c>
      <c r="F103" t="s">
        <v>445</v>
      </c>
      <c r="G103" t="s">
        <v>445</v>
      </c>
      <c r="H103" t="s">
        <v>445</v>
      </c>
      <c r="I103">
        <v>0.51554999999999995</v>
      </c>
      <c r="J103">
        <v>0.61802999999999997</v>
      </c>
      <c r="K103">
        <v>0.56006999999999996</v>
      </c>
      <c r="L103">
        <v>0.65620000000000001</v>
      </c>
      <c r="M103">
        <v>0.59528000000000003</v>
      </c>
      <c r="N103">
        <v>0.4017</v>
      </c>
      <c r="O103">
        <v>0.58023000000000002</v>
      </c>
      <c r="P103">
        <v>0.68450999999999995</v>
      </c>
      <c r="Q103">
        <v>0.59397</v>
      </c>
      <c r="R103" s="417">
        <v>0.63641000000000003</v>
      </c>
      <c r="S103">
        <v>0.34304000000000001</v>
      </c>
      <c r="T103">
        <v>0.48120000000000002</v>
      </c>
      <c r="U103">
        <v>0.48820000000000002</v>
      </c>
      <c r="V103">
        <v>0.49580000000000002</v>
      </c>
      <c r="W103">
        <v>0.50370000000000004</v>
      </c>
      <c r="X103">
        <v>0.51</v>
      </c>
      <c r="Y103">
        <v>0.51519999999999999</v>
      </c>
      <c r="Z103">
        <v>0.52070000000000005</v>
      </c>
      <c r="AA103">
        <v>0.52490000000000003</v>
      </c>
      <c r="AB103">
        <v>0.52880000000000005</v>
      </c>
      <c r="AC103">
        <v>0.53010000000000002</v>
      </c>
      <c r="AD103">
        <v>0.53480000000000005</v>
      </c>
      <c r="AE103">
        <v>0.53659999999999997</v>
      </c>
      <c r="AF103">
        <v>0.53879999999999995</v>
      </c>
      <c r="AG103">
        <v>0.54049999999999998</v>
      </c>
      <c r="AH103">
        <v>0.54220000000000002</v>
      </c>
      <c r="AI103">
        <v>0.54320000000000002</v>
      </c>
      <c r="AJ103">
        <v>0.54369999999999996</v>
      </c>
      <c r="AK103">
        <v>0.54290000000000005</v>
      </c>
      <c r="AL103">
        <v>0.54459000000000002</v>
      </c>
      <c r="AM103">
        <v>0.54659999999999997</v>
      </c>
      <c r="AN103">
        <v>0.55115000000000003</v>
      </c>
      <c r="AO103">
        <v>-1</v>
      </c>
    </row>
    <row r="104" spans="1:41" x14ac:dyDescent="0.35">
      <c r="A104" t="str">
        <f t="shared" si="1"/>
        <v>RIDGE0.33</v>
      </c>
      <c r="B104" t="s">
        <v>375</v>
      </c>
      <c r="C104" t="s">
        <v>379</v>
      </c>
      <c r="D104" t="s">
        <v>28</v>
      </c>
      <c r="E104">
        <v>0.33</v>
      </c>
      <c r="F104" t="s">
        <v>445</v>
      </c>
      <c r="G104">
        <v>31.821200000000001</v>
      </c>
      <c r="H104">
        <v>9.5085999999999995</v>
      </c>
      <c r="I104">
        <v>0.52310999999999996</v>
      </c>
      <c r="J104">
        <v>6.9999999999999994E-5</v>
      </c>
      <c r="K104">
        <v>2.4695200000000002</v>
      </c>
      <c r="L104">
        <v>1.6142099999999999</v>
      </c>
      <c r="M104">
        <v>0.10897</v>
      </c>
      <c r="N104">
        <v>0.27029999999999998</v>
      </c>
      <c r="O104">
        <v>7.4999999999999997E-2</v>
      </c>
      <c r="P104">
        <v>0.38067000000000001</v>
      </c>
      <c r="Q104">
        <v>4.8529999999999997E-2</v>
      </c>
      <c r="R104" s="417">
        <v>0.16259000000000001</v>
      </c>
      <c r="S104">
        <v>-0.16627</v>
      </c>
      <c r="T104">
        <v>-4.9351000000000003</v>
      </c>
      <c r="U104">
        <v>4.1482999999999999</v>
      </c>
      <c r="V104">
        <v>0.45810000000000001</v>
      </c>
      <c r="W104">
        <v>-2.9655999999999998</v>
      </c>
      <c r="X104">
        <v>0.3165</v>
      </c>
      <c r="Y104">
        <v>-1.6658999999999999</v>
      </c>
      <c r="Z104">
        <v>-0.36870000000000003</v>
      </c>
      <c r="AA104">
        <v>3.9657</v>
      </c>
      <c r="AB104">
        <v>-1.6578999999999999</v>
      </c>
      <c r="AC104">
        <v>-7.7736999999999998</v>
      </c>
      <c r="AD104">
        <v>4.9105999999999996</v>
      </c>
      <c r="AE104">
        <v>3.7662</v>
      </c>
      <c r="AF104">
        <v>4.3929</v>
      </c>
      <c r="AG104">
        <v>12.0236</v>
      </c>
      <c r="AH104">
        <v>4.6848000000000001</v>
      </c>
      <c r="AI104">
        <v>5.0983999999999998</v>
      </c>
      <c r="AJ104">
        <v>2.5480999999999998</v>
      </c>
      <c r="AK104">
        <v>-0.52290000000000003</v>
      </c>
      <c r="AL104">
        <v>3.4839899999999999</v>
      </c>
      <c r="AM104">
        <v>0.76749999999999996</v>
      </c>
      <c r="AN104">
        <v>-7.7136899999999997</v>
      </c>
      <c r="AO104">
        <v>-1</v>
      </c>
    </row>
    <row r="105" spans="1:41" x14ac:dyDescent="0.35">
      <c r="A105" t="str">
        <f t="shared" si="1"/>
        <v>RIDGESEB0.33</v>
      </c>
      <c r="B105" t="s">
        <v>375</v>
      </c>
      <c r="C105" t="s">
        <v>380</v>
      </c>
      <c r="D105" t="s">
        <v>28</v>
      </c>
      <c r="E105">
        <v>0.33</v>
      </c>
      <c r="F105" t="s">
        <v>445</v>
      </c>
      <c r="G105">
        <v>31.821200000000001</v>
      </c>
      <c r="H105">
        <v>0.68149999999999999</v>
      </c>
      <c r="I105">
        <v>9.7199999999999995E-3</v>
      </c>
      <c r="J105">
        <v>0</v>
      </c>
      <c r="K105">
        <v>6.0810000000000003E-2</v>
      </c>
      <c r="L105">
        <v>8.6790000000000006E-2</v>
      </c>
      <c r="M105">
        <v>2.63E-3</v>
      </c>
      <c r="N105">
        <v>2E-3</v>
      </c>
      <c r="O105">
        <v>2.0899999999999998E-3</v>
      </c>
      <c r="P105">
        <v>1.6920000000000001E-2</v>
      </c>
      <c r="Q105">
        <v>1.14E-3</v>
      </c>
      <c r="R105" s="417">
        <v>4.5799999999999999E-3</v>
      </c>
      <c r="S105">
        <v>4.3220000000000001E-2</v>
      </c>
      <c r="T105">
        <v>1.5590999999999999</v>
      </c>
      <c r="U105">
        <v>1.5704</v>
      </c>
      <c r="V105">
        <v>1.5826</v>
      </c>
      <c r="W105">
        <v>1.5951</v>
      </c>
      <c r="X105">
        <v>1.6051</v>
      </c>
      <c r="Y105">
        <v>1.6132</v>
      </c>
      <c r="Z105">
        <v>1.6217999999999999</v>
      </c>
      <c r="AA105">
        <v>1.6284000000000001</v>
      </c>
      <c r="AB105">
        <v>1.6344000000000001</v>
      </c>
      <c r="AC105">
        <v>1.6364000000000001</v>
      </c>
      <c r="AD105">
        <v>1.6436999999999999</v>
      </c>
      <c r="AE105">
        <v>1.6464000000000001</v>
      </c>
      <c r="AF105">
        <v>1.6497999999999999</v>
      </c>
      <c r="AG105">
        <v>1.6524000000000001</v>
      </c>
      <c r="AH105">
        <v>1.655</v>
      </c>
      <c r="AI105">
        <v>1.6564000000000001</v>
      </c>
      <c r="AJ105">
        <v>1.6572</v>
      </c>
      <c r="AK105">
        <v>1.6560999999999999</v>
      </c>
      <c r="AL105">
        <v>1.6586000000000001</v>
      </c>
      <c r="AM105">
        <v>1.6617</v>
      </c>
      <c r="AN105">
        <v>1.66856</v>
      </c>
      <c r="AO105">
        <v>-1</v>
      </c>
    </row>
    <row r="106" spans="1:41" x14ac:dyDescent="0.35">
      <c r="A106" t="str">
        <f t="shared" si="1"/>
        <v>RIDGEVIF0.34</v>
      </c>
      <c r="B106" t="s">
        <v>375</v>
      </c>
      <c r="C106" t="s">
        <v>378</v>
      </c>
      <c r="D106" t="s">
        <v>28</v>
      </c>
      <c r="E106">
        <v>0.34</v>
      </c>
      <c r="F106" t="s">
        <v>445</v>
      </c>
      <c r="G106" t="s">
        <v>445</v>
      </c>
      <c r="H106" t="s">
        <v>445</v>
      </c>
      <c r="I106">
        <v>0.49628</v>
      </c>
      <c r="J106">
        <v>0.59923999999999999</v>
      </c>
      <c r="K106">
        <v>0.54</v>
      </c>
      <c r="L106">
        <v>0.64220999999999995</v>
      </c>
      <c r="M106">
        <v>0.57328999999999997</v>
      </c>
      <c r="N106">
        <v>0.38350000000000001</v>
      </c>
      <c r="O106">
        <v>0.55898000000000003</v>
      </c>
      <c r="P106">
        <v>0.66644999999999999</v>
      </c>
      <c r="Q106">
        <v>0.57225999999999999</v>
      </c>
      <c r="R106" s="417">
        <v>0.61963000000000001</v>
      </c>
      <c r="S106">
        <v>0.33389000000000002</v>
      </c>
      <c r="T106">
        <v>0.4743</v>
      </c>
      <c r="U106">
        <v>0.48110000000000003</v>
      </c>
      <c r="V106">
        <v>0.48859999999999998</v>
      </c>
      <c r="W106">
        <v>0.4965</v>
      </c>
      <c r="X106">
        <v>0.50270000000000004</v>
      </c>
      <c r="Y106">
        <v>0.50770000000000004</v>
      </c>
      <c r="Z106">
        <v>0.5131</v>
      </c>
      <c r="AA106">
        <v>0.51719999999999999</v>
      </c>
      <c r="AB106">
        <v>0.52080000000000004</v>
      </c>
      <c r="AC106">
        <v>0.52170000000000005</v>
      </c>
      <c r="AD106">
        <v>0.52669999999999995</v>
      </c>
      <c r="AE106">
        <v>0.52839999999999998</v>
      </c>
      <c r="AF106">
        <v>0.53049999999999997</v>
      </c>
      <c r="AG106">
        <v>0.53210000000000002</v>
      </c>
      <c r="AH106">
        <v>0.53369999999999995</v>
      </c>
      <c r="AI106">
        <v>0.53439999999999999</v>
      </c>
      <c r="AJ106">
        <v>0.53480000000000005</v>
      </c>
      <c r="AK106">
        <v>0.53390000000000004</v>
      </c>
      <c r="AL106">
        <v>0.53542000000000001</v>
      </c>
      <c r="AM106">
        <v>0.53720000000000001</v>
      </c>
      <c r="AN106">
        <v>0.54115999999999997</v>
      </c>
      <c r="AO106">
        <v>-1</v>
      </c>
    </row>
    <row r="107" spans="1:41" x14ac:dyDescent="0.35">
      <c r="A107" t="str">
        <f t="shared" si="1"/>
        <v>RIDGE0.34</v>
      </c>
      <c r="B107" t="s">
        <v>375</v>
      </c>
      <c r="C107" t="s">
        <v>379</v>
      </c>
      <c r="D107" t="s">
        <v>28</v>
      </c>
      <c r="E107">
        <v>0.34</v>
      </c>
      <c r="F107" t="s">
        <v>445</v>
      </c>
      <c r="G107">
        <v>31.994599999999998</v>
      </c>
      <c r="H107">
        <v>9.6359999999999992</v>
      </c>
      <c r="I107">
        <v>0.52285999999999999</v>
      </c>
      <c r="J107">
        <v>6.9999999999999994E-5</v>
      </c>
      <c r="K107">
        <v>2.4812699999999999</v>
      </c>
      <c r="L107">
        <v>1.62564</v>
      </c>
      <c r="M107">
        <v>0.10915</v>
      </c>
      <c r="N107">
        <v>0.26669999999999999</v>
      </c>
      <c r="O107">
        <v>7.535E-2</v>
      </c>
      <c r="P107">
        <v>0.38385000000000002</v>
      </c>
      <c r="Q107">
        <v>4.8599999999999997E-2</v>
      </c>
      <c r="R107" s="417">
        <v>0.16278999999999999</v>
      </c>
      <c r="S107">
        <v>-0.16632</v>
      </c>
      <c r="T107">
        <v>-4.8872</v>
      </c>
      <c r="U107">
        <v>4.1456999999999997</v>
      </c>
      <c r="V107">
        <v>0.47860000000000003</v>
      </c>
      <c r="W107">
        <v>-2.9409000000000001</v>
      </c>
      <c r="X107">
        <v>0.3342</v>
      </c>
      <c r="Y107">
        <v>-1.6767000000000001</v>
      </c>
      <c r="Z107">
        <v>-0.35930000000000001</v>
      </c>
      <c r="AA107">
        <v>3.9460000000000002</v>
      </c>
      <c r="AB107">
        <v>-1.6458999999999999</v>
      </c>
      <c r="AC107">
        <v>-7.7256999999999998</v>
      </c>
      <c r="AD107">
        <v>4.8597000000000001</v>
      </c>
      <c r="AE107">
        <v>3.7418</v>
      </c>
      <c r="AF107">
        <v>4.3898999999999999</v>
      </c>
      <c r="AG107">
        <v>11.955399999999999</v>
      </c>
      <c r="AH107">
        <v>4.6573000000000002</v>
      </c>
      <c r="AI107">
        <v>5.0528000000000004</v>
      </c>
      <c r="AJ107">
        <v>2.5135000000000001</v>
      </c>
      <c r="AK107">
        <v>-0.55420000000000003</v>
      </c>
      <c r="AL107">
        <v>3.4344600000000001</v>
      </c>
      <c r="AM107">
        <v>0.69620000000000004</v>
      </c>
      <c r="AN107">
        <v>-7.7437800000000001</v>
      </c>
      <c r="AO107">
        <v>-1</v>
      </c>
    </row>
    <row r="108" spans="1:41" x14ac:dyDescent="0.35">
      <c r="A108" t="str">
        <f t="shared" si="1"/>
        <v>RIDGESEB0.34</v>
      </c>
      <c r="B108" t="s">
        <v>375</v>
      </c>
      <c r="C108" t="s">
        <v>380</v>
      </c>
      <c r="D108" t="s">
        <v>28</v>
      </c>
      <c r="E108">
        <v>0.34</v>
      </c>
      <c r="F108" t="s">
        <v>445</v>
      </c>
      <c r="G108">
        <v>31.994599999999998</v>
      </c>
      <c r="H108">
        <v>0.68340000000000001</v>
      </c>
      <c r="I108">
        <v>9.5899999999999996E-3</v>
      </c>
      <c r="J108">
        <v>0</v>
      </c>
      <c r="K108">
        <v>6.0040000000000003E-2</v>
      </c>
      <c r="L108">
        <v>8.6330000000000004E-2</v>
      </c>
      <c r="M108">
        <v>2.5899999999999999E-3</v>
      </c>
      <c r="N108">
        <v>2E-3</v>
      </c>
      <c r="O108">
        <v>2.0600000000000002E-3</v>
      </c>
      <c r="P108">
        <v>1.6789999999999999E-2</v>
      </c>
      <c r="Q108">
        <v>1.1299999999999999E-3</v>
      </c>
      <c r="R108" s="417">
        <v>4.5399999999999998E-3</v>
      </c>
      <c r="S108">
        <v>4.2869999999999998E-2</v>
      </c>
      <c r="T108">
        <v>1.5563</v>
      </c>
      <c r="U108">
        <v>1.5673999999999999</v>
      </c>
      <c r="V108">
        <v>1.5795999999999999</v>
      </c>
      <c r="W108">
        <v>1.5923</v>
      </c>
      <c r="X108">
        <v>1.6022000000000001</v>
      </c>
      <c r="Y108">
        <v>1.6101000000000001</v>
      </c>
      <c r="Z108">
        <v>1.6187</v>
      </c>
      <c r="AA108">
        <v>1.6251</v>
      </c>
      <c r="AB108">
        <v>1.6309</v>
      </c>
      <c r="AC108">
        <v>1.6323000000000001</v>
      </c>
      <c r="AD108">
        <v>1.64</v>
      </c>
      <c r="AE108">
        <v>1.6427</v>
      </c>
      <c r="AF108">
        <v>1.6458999999999999</v>
      </c>
      <c r="AG108">
        <v>1.6484000000000001</v>
      </c>
      <c r="AH108">
        <v>1.6508</v>
      </c>
      <c r="AI108">
        <v>1.6519999999999999</v>
      </c>
      <c r="AJ108">
        <v>1.6527000000000001</v>
      </c>
      <c r="AK108">
        <v>1.6513</v>
      </c>
      <c r="AL108">
        <v>1.65354</v>
      </c>
      <c r="AM108">
        <v>1.6563000000000001</v>
      </c>
      <c r="AN108">
        <v>1.66238</v>
      </c>
      <c r="AO108">
        <v>-1</v>
      </c>
    </row>
    <row r="109" spans="1:41" x14ac:dyDescent="0.35">
      <c r="A109" t="str">
        <f t="shared" si="1"/>
        <v>RIDGEVIF0.35</v>
      </c>
      <c r="B109" t="s">
        <v>375</v>
      </c>
      <c r="C109" t="s">
        <v>378</v>
      </c>
      <c r="D109" t="s">
        <v>28</v>
      </c>
      <c r="E109">
        <v>0.35</v>
      </c>
      <c r="F109" t="s">
        <v>445</v>
      </c>
      <c r="G109" t="s">
        <v>445</v>
      </c>
      <c r="H109" t="s">
        <v>445</v>
      </c>
      <c r="I109">
        <v>0.47815999999999997</v>
      </c>
      <c r="J109">
        <v>0.58137000000000005</v>
      </c>
      <c r="K109">
        <v>0.52107999999999999</v>
      </c>
      <c r="L109">
        <v>0.62868000000000002</v>
      </c>
      <c r="M109">
        <v>0.55254000000000003</v>
      </c>
      <c r="N109">
        <v>0.36659999999999998</v>
      </c>
      <c r="O109">
        <v>0.53895000000000004</v>
      </c>
      <c r="P109">
        <v>0.64910999999999996</v>
      </c>
      <c r="Q109">
        <v>0.55176999999999998</v>
      </c>
      <c r="R109" s="417">
        <v>0.60357000000000005</v>
      </c>
      <c r="S109">
        <v>0.32527</v>
      </c>
      <c r="T109">
        <v>0.46760000000000002</v>
      </c>
      <c r="U109">
        <v>0.47410000000000002</v>
      </c>
      <c r="V109">
        <v>0.48159999999999997</v>
      </c>
      <c r="W109">
        <v>0.4894</v>
      </c>
      <c r="X109">
        <v>0.4955</v>
      </c>
      <c r="Y109">
        <v>0.50029999999999997</v>
      </c>
      <c r="Z109">
        <v>0.50560000000000005</v>
      </c>
      <c r="AA109">
        <v>0.50960000000000005</v>
      </c>
      <c r="AB109">
        <v>0.51300000000000001</v>
      </c>
      <c r="AC109">
        <v>0.51359999999999995</v>
      </c>
      <c r="AD109">
        <v>0.51880000000000004</v>
      </c>
      <c r="AE109">
        <v>0.52049999999999996</v>
      </c>
      <c r="AF109">
        <v>0.52239999999999998</v>
      </c>
      <c r="AG109">
        <v>0.52380000000000004</v>
      </c>
      <c r="AH109">
        <v>0.52529999999999999</v>
      </c>
      <c r="AI109">
        <v>0.52600000000000002</v>
      </c>
      <c r="AJ109">
        <v>0.52629999999999999</v>
      </c>
      <c r="AK109">
        <v>0.5252</v>
      </c>
      <c r="AL109">
        <v>0.52653000000000005</v>
      </c>
      <c r="AM109">
        <v>0.52800000000000002</v>
      </c>
      <c r="AN109">
        <v>0.53151000000000004</v>
      </c>
      <c r="AO109">
        <v>-1</v>
      </c>
    </row>
    <row r="110" spans="1:41" x14ac:dyDescent="0.35">
      <c r="A110" t="str">
        <f t="shared" si="1"/>
        <v>RIDGE0.35</v>
      </c>
      <c r="B110" t="s">
        <v>375</v>
      </c>
      <c r="C110" t="s">
        <v>379</v>
      </c>
      <c r="D110" t="s">
        <v>28</v>
      </c>
      <c r="E110">
        <v>0.35</v>
      </c>
      <c r="F110" t="s">
        <v>445</v>
      </c>
      <c r="G110">
        <v>32.162799999999997</v>
      </c>
      <c r="H110">
        <v>9.7622</v>
      </c>
      <c r="I110">
        <v>0.52256000000000002</v>
      </c>
      <c r="J110">
        <v>6.9999999999999994E-5</v>
      </c>
      <c r="K110">
        <v>2.4921899999999999</v>
      </c>
      <c r="L110">
        <v>1.63662</v>
      </c>
      <c r="M110">
        <v>0.10931</v>
      </c>
      <c r="N110">
        <v>0.26319999999999999</v>
      </c>
      <c r="O110">
        <v>7.5679999999999997E-2</v>
      </c>
      <c r="P110">
        <v>0.38690000000000002</v>
      </c>
      <c r="Q110">
        <v>4.8669999999999998E-2</v>
      </c>
      <c r="R110" s="417">
        <v>0.16295999999999999</v>
      </c>
      <c r="S110">
        <v>-0.16635</v>
      </c>
      <c r="T110">
        <v>-4.8398000000000003</v>
      </c>
      <c r="U110">
        <v>4.1421999999999999</v>
      </c>
      <c r="V110">
        <v>0.49819999999999998</v>
      </c>
      <c r="W110">
        <v>-2.9159000000000002</v>
      </c>
      <c r="X110">
        <v>0.35110000000000002</v>
      </c>
      <c r="Y110">
        <v>-1.6853</v>
      </c>
      <c r="Z110">
        <v>-0.35039999999999999</v>
      </c>
      <c r="AA110">
        <v>3.9260999999999999</v>
      </c>
      <c r="AB110">
        <v>-1.6337999999999999</v>
      </c>
      <c r="AC110">
        <v>-7.6772999999999998</v>
      </c>
      <c r="AD110">
        <v>4.8103999999999996</v>
      </c>
      <c r="AE110">
        <v>3.7168000000000001</v>
      </c>
      <c r="AF110">
        <v>4.3845000000000001</v>
      </c>
      <c r="AG110">
        <v>11.8863</v>
      </c>
      <c r="AH110">
        <v>4.6288999999999998</v>
      </c>
      <c r="AI110">
        <v>5.0072000000000001</v>
      </c>
      <c r="AJ110">
        <v>2.4794</v>
      </c>
      <c r="AK110">
        <v>-0.58409999999999995</v>
      </c>
      <c r="AL110">
        <v>3.3856000000000002</v>
      </c>
      <c r="AM110">
        <v>0.62790000000000001</v>
      </c>
      <c r="AN110">
        <v>-7.77074</v>
      </c>
      <c r="AO110">
        <v>-1</v>
      </c>
    </row>
    <row r="111" spans="1:41" x14ac:dyDescent="0.35">
      <c r="A111" t="str">
        <f t="shared" si="1"/>
        <v>RIDGESEB0.35</v>
      </c>
      <c r="B111" t="s">
        <v>375</v>
      </c>
      <c r="C111" t="s">
        <v>380</v>
      </c>
      <c r="D111" t="s">
        <v>28</v>
      </c>
      <c r="E111">
        <v>0.35</v>
      </c>
      <c r="F111" t="s">
        <v>445</v>
      </c>
      <c r="G111">
        <v>32.162799999999997</v>
      </c>
      <c r="H111">
        <v>0.68520000000000003</v>
      </c>
      <c r="I111">
        <v>9.4699999999999993E-3</v>
      </c>
      <c r="J111">
        <v>0</v>
      </c>
      <c r="K111">
        <v>5.9279999999999999E-2</v>
      </c>
      <c r="L111">
        <v>8.5870000000000002E-2</v>
      </c>
      <c r="M111">
        <v>2.5600000000000002E-3</v>
      </c>
      <c r="N111">
        <v>2E-3</v>
      </c>
      <c r="O111">
        <v>2.0400000000000001E-3</v>
      </c>
      <c r="P111">
        <v>1.6660000000000001E-2</v>
      </c>
      <c r="Q111">
        <v>1.1100000000000001E-3</v>
      </c>
      <c r="R111" s="417">
        <v>4.5100000000000001E-3</v>
      </c>
      <c r="S111">
        <v>4.2540000000000001E-2</v>
      </c>
      <c r="T111">
        <v>1.5532999999999999</v>
      </c>
      <c r="U111">
        <v>1.5642</v>
      </c>
      <c r="V111">
        <v>1.5765</v>
      </c>
      <c r="W111">
        <v>1.5892999999999999</v>
      </c>
      <c r="X111">
        <v>1.5991</v>
      </c>
      <c r="Y111">
        <v>1.6068</v>
      </c>
      <c r="Z111">
        <v>1.6153999999999999</v>
      </c>
      <c r="AA111">
        <v>1.6216999999999999</v>
      </c>
      <c r="AB111">
        <v>1.6271</v>
      </c>
      <c r="AC111">
        <v>1.6279999999999999</v>
      </c>
      <c r="AD111">
        <v>1.6362000000000001</v>
      </c>
      <c r="AE111">
        <v>1.6389</v>
      </c>
      <c r="AF111">
        <v>1.6418999999999999</v>
      </c>
      <c r="AG111">
        <v>1.6442000000000001</v>
      </c>
      <c r="AH111">
        <v>1.6465000000000001</v>
      </c>
      <c r="AI111">
        <v>1.6475</v>
      </c>
      <c r="AJ111">
        <v>1.6479999999999999</v>
      </c>
      <c r="AK111">
        <v>1.6463000000000001</v>
      </c>
      <c r="AL111">
        <v>1.64838</v>
      </c>
      <c r="AM111">
        <v>1.6507000000000001</v>
      </c>
      <c r="AN111">
        <v>1.6561600000000001</v>
      </c>
      <c r="AO111">
        <v>-1</v>
      </c>
    </row>
    <row r="112" spans="1:41" x14ac:dyDescent="0.35">
      <c r="A112" t="str">
        <f t="shared" si="1"/>
        <v>RIDGEVIF0.36</v>
      </c>
      <c r="B112" t="s">
        <v>375</v>
      </c>
      <c r="C112" t="s">
        <v>378</v>
      </c>
      <c r="D112" t="s">
        <v>28</v>
      </c>
      <c r="E112">
        <v>0.36</v>
      </c>
      <c r="F112" t="s">
        <v>445</v>
      </c>
      <c r="G112" t="s">
        <v>445</v>
      </c>
      <c r="H112" t="s">
        <v>445</v>
      </c>
      <c r="I112">
        <v>0.46109</v>
      </c>
      <c r="J112">
        <v>0.56435999999999997</v>
      </c>
      <c r="K112">
        <v>0.50319999999999998</v>
      </c>
      <c r="L112">
        <v>0.61558000000000002</v>
      </c>
      <c r="M112">
        <v>0.53295000000000003</v>
      </c>
      <c r="N112">
        <v>0.3508</v>
      </c>
      <c r="O112">
        <v>0.52003999999999995</v>
      </c>
      <c r="P112">
        <v>0.63246000000000002</v>
      </c>
      <c r="Q112">
        <v>0.53242999999999996</v>
      </c>
      <c r="R112" s="417">
        <v>0.58818999999999999</v>
      </c>
      <c r="S112">
        <v>0.31711</v>
      </c>
      <c r="T112">
        <v>0.46100000000000002</v>
      </c>
      <c r="U112">
        <v>0.46729999999999999</v>
      </c>
      <c r="V112">
        <v>0.47470000000000001</v>
      </c>
      <c r="W112">
        <v>0.48249999999999998</v>
      </c>
      <c r="X112">
        <v>0.48849999999999999</v>
      </c>
      <c r="Y112">
        <v>0.49320000000000003</v>
      </c>
      <c r="Z112">
        <v>0.49840000000000001</v>
      </c>
      <c r="AA112">
        <v>0.50219999999999998</v>
      </c>
      <c r="AB112">
        <v>0.50539999999999996</v>
      </c>
      <c r="AC112">
        <v>0.50570000000000004</v>
      </c>
      <c r="AD112">
        <v>0.51100000000000001</v>
      </c>
      <c r="AE112">
        <v>0.51270000000000004</v>
      </c>
      <c r="AF112">
        <v>0.51449999999999996</v>
      </c>
      <c r="AG112">
        <v>0.51580000000000004</v>
      </c>
      <c r="AH112">
        <v>0.51719999999999999</v>
      </c>
      <c r="AI112">
        <v>0.51770000000000005</v>
      </c>
      <c r="AJ112">
        <v>0.51800000000000002</v>
      </c>
      <c r="AK112">
        <v>0.51680000000000004</v>
      </c>
      <c r="AL112">
        <v>0.51790999999999998</v>
      </c>
      <c r="AM112">
        <v>0.51919999999999999</v>
      </c>
      <c r="AN112">
        <v>0.52217999999999998</v>
      </c>
      <c r="AO112">
        <v>-1</v>
      </c>
    </row>
    <row r="113" spans="1:41" x14ac:dyDescent="0.35">
      <c r="A113" t="str">
        <f t="shared" si="1"/>
        <v>RIDGE0.36</v>
      </c>
      <c r="B113" t="s">
        <v>375</v>
      </c>
      <c r="C113" t="s">
        <v>379</v>
      </c>
      <c r="D113" t="s">
        <v>28</v>
      </c>
      <c r="E113">
        <v>0.36</v>
      </c>
      <c r="F113" t="s">
        <v>445</v>
      </c>
      <c r="G113">
        <v>32.326300000000003</v>
      </c>
      <c r="H113">
        <v>9.8872</v>
      </c>
      <c r="I113">
        <v>0.52220999999999995</v>
      </c>
      <c r="J113">
        <v>6.9999999999999994E-5</v>
      </c>
      <c r="K113">
        <v>2.5023599999999999</v>
      </c>
      <c r="L113">
        <v>1.64717</v>
      </c>
      <c r="M113">
        <v>0.10946</v>
      </c>
      <c r="N113">
        <v>0.25990000000000002</v>
      </c>
      <c r="O113">
        <v>7.5990000000000002E-2</v>
      </c>
      <c r="P113">
        <v>0.38982</v>
      </c>
      <c r="Q113">
        <v>4.8730000000000002E-2</v>
      </c>
      <c r="R113" s="417">
        <v>0.16311</v>
      </c>
      <c r="S113">
        <v>-0.16636999999999999</v>
      </c>
      <c r="T113">
        <v>-4.7926000000000002</v>
      </c>
      <c r="U113">
        <v>4.1379999999999999</v>
      </c>
      <c r="V113">
        <v>0.51700000000000002</v>
      </c>
      <c r="W113">
        <v>-2.8904999999999998</v>
      </c>
      <c r="X113">
        <v>0.3674</v>
      </c>
      <c r="Y113">
        <v>-1.6919999999999999</v>
      </c>
      <c r="Z113">
        <v>-0.34179999999999999</v>
      </c>
      <c r="AA113">
        <v>3.9060000000000001</v>
      </c>
      <c r="AB113">
        <v>-1.6214999999999999</v>
      </c>
      <c r="AC113">
        <v>-7.6284999999999998</v>
      </c>
      <c r="AD113">
        <v>4.7625999999999999</v>
      </c>
      <c r="AE113">
        <v>3.6911</v>
      </c>
      <c r="AF113">
        <v>4.3772000000000002</v>
      </c>
      <c r="AG113">
        <v>11.8163</v>
      </c>
      <c r="AH113">
        <v>4.5997000000000003</v>
      </c>
      <c r="AI113">
        <v>4.9619</v>
      </c>
      <c r="AJ113">
        <v>2.4457</v>
      </c>
      <c r="AK113">
        <v>-0.61260000000000003</v>
      </c>
      <c r="AL113">
        <v>3.3374299999999999</v>
      </c>
      <c r="AM113">
        <v>0.56230000000000002</v>
      </c>
      <c r="AN113">
        <v>-7.7947499999999996</v>
      </c>
      <c r="AO113">
        <v>-1</v>
      </c>
    </row>
    <row r="114" spans="1:41" x14ac:dyDescent="0.35">
      <c r="A114" t="str">
        <f t="shared" si="1"/>
        <v>RIDGESEB0.36</v>
      </c>
      <c r="B114" t="s">
        <v>375</v>
      </c>
      <c r="C114" t="s">
        <v>380</v>
      </c>
      <c r="D114" t="s">
        <v>28</v>
      </c>
      <c r="E114">
        <v>0.36</v>
      </c>
      <c r="F114" t="s">
        <v>445</v>
      </c>
      <c r="G114">
        <v>32.326300000000003</v>
      </c>
      <c r="H114">
        <v>0.68700000000000006</v>
      </c>
      <c r="I114">
        <v>9.3399999999999993E-3</v>
      </c>
      <c r="J114">
        <v>0</v>
      </c>
      <c r="K114">
        <v>5.8560000000000001E-2</v>
      </c>
      <c r="L114">
        <v>8.5400000000000004E-2</v>
      </c>
      <c r="M114">
        <v>2.5300000000000001E-3</v>
      </c>
      <c r="N114">
        <v>1.9E-3</v>
      </c>
      <c r="O114">
        <v>2.0100000000000001E-3</v>
      </c>
      <c r="P114">
        <v>1.653E-2</v>
      </c>
      <c r="Q114">
        <v>1.1000000000000001E-3</v>
      </c>
      <c r="R114" s="417">
        <v>4.47E-3</v>
      </c>
      <c r="S114">
        <v>4.2209999999999998E-2</v>
      </c>
      <c r="T114">
        <v>1.5502</v>
      </c>
      <c r="U114">
        <v>1.5608</v>
      </c>
      <c r="V114">
        <v>1.5731999999999999</v>
      </c>
      <c r="W114">
        <v>1.5860000000000001</v>
      </c>
      <c r="X114">
        <v>1.5958000000000001</v>
      </c>
      <c r="Y114">
        <v>1.6033999999999999</v>
      </c>
      <c r="Z114">
        <v>1.6119000000000001</v>
      </c>
      <c r="AA114">
        <v>1.6181000000000001</v>
      </c>
      <c r="AB114">
        <v>1.6232</v>
      </c>
      <c r="AC114">
        <v>1.6236999999999999</v>
      </c>
      <c r="AD114">
        <v>1.6322000000000001</v>
      </c>
      <c r="AE114">
        <v>1.6348</v>
      </c>
      <c r="AF114">
        <v>1.6376999999999999</v>
      </c>
      <c r="AG114">
        <v>1.6397999999999999</v>
      </c>
      <c r="AH114">
        <v>1.6420999999999999</v>
      </c>
      <c r="AI114">
        <v>1.6429</v>
      </c>
      <c r="AJ114">
        <v>1.6432</v>
      </c>
      <c r="AK114">
        <v>1.6413</v>
      </c>
      <c r="AL114">
        <v>1.6431500000000001</v>
      </c>
      <c r="AM114">
        <v>1.6451</v>
      </c>
      <c r="AN114">
        <v>1.6498999999999999</v>
      </c>
      <c r="AO114">
        <v>-1</v>
      </c>
    </row>
    <row r="115" spans="1:41" x14ac:dyDescent="0.35">
      <c r="A115" t="str">
        <f t="shared" si="1"/>
        <v>RIDGEVIF0.37</v>
      </c>
      <c r="B115" t="s">
        <v>375</v>
      </c>
      <c r="C115" t="s">
        <v>378</v>
      </c>
      <c r="D115" t="s">
        <v>28</v>
      </c>
      <c r="E115">
        <v>0.37</v>
      </c>
      <c r="F115" t="s">
        <v>445</v>
      </c>
      <c r="G115" t="s">
        <v>445</v>
      </c>
      <c r="H115" t="s">
        <v>445</v>
      </c>
      <c r="I115">
        <v>0.44500000000000001</v>
      </c>
      <c r="J115">
        <v>0.54815999999999998</v>
      </c>
      <c r="K115">
        <v>0.48631000000000002</v>
      </c>
      <c r="L115">
        <v>0.60289000000000004</v>
      </c>
      <c r="M115">
        <v>0.51441999999999999</v>
      </c>
      <c r="N115">
        <v>0.33610000000000001</v>
      </c>
      <c r="O115">
        <v>0.50217999999999996</v>
      </c>
      <c r="P115">
        <v>0.61646999999999996</v>
      </c>
      <c r="Q115">
        <v>0.51412999999999998</v>
      </c>
      <c r="R115" s="417">
        <v>0.57343999999999995</v>
      </c>
      <c r="S115">
        <v>0.30939</v>
      </c>
      <c r="T115">
        <v>0.45450000000000002</v>
      </c>
      <c r="U115">
        <v>0.4607</v>
      </c>
      <c r="V115">
        <v>0.46800000000000003</v>
      </c>
      <c r="W115">
        <v>0.4758</v>
      </c>
      <c r="X115">
        <v>0.48159999999999997</v>
      </c>
      <c r="Y115">
        <v>0.48609999999999998</v>
      </c>
      <c r="Z115">
        <v>0.49130000000000001</v>
      </c>
      <c r="AA115">
        <v>0.495</v>
      </c>
      <c r="AB115">
        <v>0.498</v>
      </c>
      <c r="AC115">
        <v>0.498</v>
      </c>
      <c r="AD115">
        <v>0.50349999999999995</v>
      </c>
      <c r="AE115">
        <v>0.50509999999999999</v>
      </c>
      <c r="AF115">
        <v>0.50680000000000003</v>
      </c>
      <c r="AG115">
        <v>0.50800000000000001</v>
      </c>
      <c r="AH115">
        <v>0.50929999999999997</v>
      </c>
      <c r="AI115">
        <v>0.50970000000000004</v>
      </c>
      <c r="AJ115">
        <v>0.50990000000000002</v>
      </c>
      <c r="AK115">
        <v>0.50860000000000005</v>
      </c>
      <c r="AL115">
        <v>0.50954999999999995</v>
      </c>
      <c r="AM115">
        <v>0.51060000000000005</v>
      </c>
      <c r="AN115">
        <v>0.51315</v>
      </c>
      <c r="AO115">
        <v>-1</v>
      </c>
    </row>
    <row r="116" spans="1:41" x14ac:dyDescent="0.35">
      <c r="A116" t="str">
        <f t="shared" si="1"/>
        <v>RIDGE0.37</v>
      </c>
      <c r="B116" t="s">
        <v>375</v>
      </c>
      <c r="C116" t="s">
        <v>379</v>
      </c>
      <c r="D116" t="s">
        <v>28</v>
      </c>
      <c r="E116">
        <v>0.37</v>
      </c>
      <c r="F116" t="s">
        <v>445</v>
      </c>
      <c r="G116">
        <v>32.485399999999998</v>
      </c>
      <c r="H116">
        <v>10.011200000000001</v>
      </c>
      <c r="I116">
        <v>0.52181999999999995</v>
      </c>
      <c r="J116">
        <v>6.9999999999999994E-5</v>
      </c>
      <c r="K116">
        <v>2.5118200000000002</v>
      </c>
      <c r="L116">
        <v>1.6573199999999999</v>
      </c>
      <c r="M116">
        <v>0.10959000000000001</v>
      </c>
      <c r="N116">
        <v>0.25679999999999997</v>
      </c>
      <c r="O116">
        <v>7.6280000000000001E-2</v>
      </c>
      <c r="P116">
        <v>0.39262000000000002</v>
      </c>
      <c r="Q116">
        <v>4.8779999999999997E-2</v>
      </c>
      <c r="R116" s="417">
        <v>0.16322999999999999</v>
      </c>
      <c r="S116">
        <v>-0.16636999999999999</v>
      </c>
      <c r="T116">
        <v>-4.7458</v>
      </c>
      <c r="U116">
        <v>4.1330999999999998</v>
      </c>
      <c r="V116">
        <v>0.53500000000000003</v>
      </c>
      <c r="W116">
        <v>-2.8650000000000002</v>
      </c>
      <c r="X116">
        <v>0.3831</v>
      </c>
      <c r="Y116">
        <v>-1.6970000000000001</v>
      </c>
      <c r="Z116">
        <v>-0.33350000000000002</v>
      </c>
      <c r="AA116">
        <v>3.8858999999999999</v>
      </c>
      <c r="AB116">
        <v>-1.6091</v>
      </c>
      <c r="AC116">
        <v>-7.5793999999999997</v>
      </c>
      <c r="AD116">
        <v>4.7163000000000004</v>
      </c>
      <c r="AE116">
        <v>3.6648999999999998</v>
      </c>
      <c r="AF116">
        <v>4.3678999999999997</v>
      </c>
      <c r="AG116">
        <v>11.745799999999999</v>
      </c>
      <c r="AH116">
        <v>4.5697999999999999</v>
      </c>
      <c r="AI116">
        <v>4.9168000000000003</v>
      </c>
      <c r="AJ116">
        <v>2.4125000000000001</v>
      </c>
      <c r="AK116">
        <v>-0.63970000000000005</v>
      </c>
      <c r="AL116">
        <v>3.2899699999999998</v>
      </c>
      <c r="AM116">
        <v>0.49930000000000002</v>
      </c>
      <c r="AN116">
        <v>-7.8159900000000002</v>
      </c>
      <c r="AO116">
        <v>-1</v>
      </c>
    </row>
    <row r="117" spans="1:41" x14ac:dyDescent="0.35">
      <c r="A117" t="str">
        <f t="shared" si="1"/>
        <v>RIDGESEB0.37</v>
      </c>
      <c r="B117" t="s">
        <v>375</v>
      </c>
      <c r="C117" t="s">
        <v>380</v>
      </c>
      <c r="D117" t="s">
        <v>28</v>
      </c>
      <c r="E117">
        <v>0.37</v>
      </c>
      <c r="F117" t="s">
        <v>445</v>
      </c>
      <c r="G117">
        <v>32.485399999999998</v>
      </c>
      <c r="H117">
        <v>0.68869999999999998</v>
      </c>
      <c r="I117">
        <v>9.2200000000000008E-3</v>
      </c>
      <c r="J117">
        <v>0</v>
      </c>
      <c r="K117">
        <v>5.7849999999999999E-2</v>
      </c>
      <c r="L117">
        <v>8.4930000000000005E-2</v>
      </c>
      <c r="M117">
        <v>2.5000000000000001E-3</v>
      </c>
      <c r="N117">
        <v>1.9E-3</v>
      </c>
      <c r="O117">
        <v>1.99E-3</v>
      </c>
      <c r="P117">
        <v>1.6400000000000001E-2</v>
      </c>
      <c r="Q117">
        <v>1.09E-3</v>
      </c>
      <c r="R117" s="417">
        <v>4.4400000000000004E-3</v>
      </c>
      <c r="S117">
        <v>4.19E-2</v>
      </c>
      <c r="T117">
        <v>1.5468</v>
      </c>
      <c r="U117">
        <v>1.5572999999999999</v>
      </c>
      <c r="V117">
        <v>1.5697000000000001</v>
      </c>
      <c r="W117">
        <v>1.5827</v>
      </c>
      <c r="X117">
        <v>1.5923</v>
      </c>
      <c r="Y117">
        <v>1.5998000000000001</v>
      </c>
      <c r="Z117">
        <v>1.6082000000000001</v>
      </c>
      <c r="AA117">
        <v>1.6143000000000001</v>
      </c>
      <c r="AB117">
        <v>1.6192</v>
      </c>
      <c r="AC117">
        <v>1.6192</v>
      </c>
      <c r="AD117">
        <v>1.6281000000000001</v>
      </c>
      <c r="AE117">
        <v>1.6307</v>
      </c>
      <c r="AF117">
        <v>1.6335</v>
      </c>
      <c r="AG117">
        <v>1.6354</v>
      </c>
      <c r="AH117">
        <v>1.6375</v>
      </c>
      <c r="AI117">
        <v>1.6380999999999999</v>
      </c>
      <c r="AJ117">
        <v>1.6384000000000001</v>
      </c>
      <c r="AK117">
        <v>1.6362000000000001</v>
      </c>
      <c r="AL117">
        <v>1.63785</v>
      </c>
      <c r="AM117">
        <v>1.6395</v>
      </c>
      <c r="AN117">
        <v>1.6436200000000001</v>
      </c>
      <c r="AO117">
        <v>-1</v>
      </c>
    </row>
    <row r="118" spans="1:41" x14ac:dyDescent="0.35">
      <c r="A118" t="str">
        <f t="shared" si="1"/>
        <v>RIDGEVIF0.38</v>
      </c>
      <c r="B118" t="s">
        <v>375</v>
      </c>
      <c r="C118" t="s">
        <v>378</v>
      </c>
      <c r="D118" t="s">
        <v>28</v>
      </c>
      <c r="E118">
        <v>0.38</v>
      </c>
      <c r="F118" t="s">
        <v>445</v>
      </c>
      <c r="G118" t="s">
        <v>445</v>
      </c>
      <c r="H118" t="s">
        <v>445</v>
      </c>
      <c r="I118">
        <v>0.42981000000000003</v>
      </c>
      <c r="J118">
        <v>0.53271000000000002</v>
      </c>
      <c r="K118">
        <v>0.47031000000000001</v>
      </c>
      <c r="L118">
        <v>0.59060999999999997</v>
      </c>
      <c r="M118">
        <v>0.49689</v>
      </c>
      <c r="N118">
        <v>0.32229999999999998</v>
      </c>
      <c r="O118">
        <v>0.48527999999999999</v>
      </c>
      <c r="P118">
        <v>0.60109000000000001</v>
      </c>
      <c r="Q118">
        <v>0.49681999999999998</v>
      </c>
      <c r="R118" s="417">
        <v>0.55930000000000002</v>
      </c>
      <c r="S118">
        <v>0.30207000000000001</v>
      </c>
      <c r="T118">
        <v>0.44819999999999999</v>
      </c>
      <c r="U118">
        <v>0.45419999999999999</v>
      </c>
      <c r="V118">
        <v>0.46139999999999998</v>
      </c>
      <c r="W118">
        <v>0.46920000000000001</v>
      </c>
      <c r="X118">
        <v>0.47489999999999999</v>
      </c>
      <c r="Y118">
        <v>0.4793</v>
      </c>
      <c r="Z118">
        <v>0.48430000000000001</v>
      </c>
      <c r="AA118">
        <v>0.4879</v>
      </c>
      <c r="AB118">
        <v>0.49080000000000001</v>
      </c>
      <c r="AC118">
        <v>0.49049999999999999</v>
      </c>
      <c r="AD118">
        <v>0.49609999999999999</v>
      </c>
      <c r="AE118">
        <v>0.49769999999999998</v>
      </c>
      <c r="AF118">
        <v>0.49930000000000002</v>
      </c>
      <c r="AG118">
        <v>0.50039999999999996</v>
      </c>
      <c r="AH118">
        <v>0.50170000000000003</v>
      </c>
      <c r="AI118">
        <v>0.50190000000000001</v>
      </c>
      <c r="AJ118">
        <v>0.502</v>
      </c>
      <c r="AK118">
        <v>0.50060000000000004</v>
      </c>
      <c r="AL118">
        <v>0.50143000000000004</v>
      </c>
      <c r="AM118">
        <v>0.50219999999999998</v>
      </c>
      <c r="AN118">
        <v>0.50439999999999996</v>
      </c>
      <c r="AO118">
        <v>-1</v>
      </c>
    </row>
    <row r="119" spans="1:41" x14ac:dyDescent="0.35">
      <c r="A119" t="str">
        <f t="shared" si="1"/>
        <v>RIDGE0.38</v>
      </c>
      <c r="B119" t="s">
        <v>375</v>
      </c>
      <c r="C119" t="s">
        <v>379</v>
      </c>
      <c r="D119" t="s">
        <v>28</v>
      </c>
      <c r="E119">
        <v>0.38</v>
      </c>
      <c r="F119" t="s">
        <v>445</v>
      </c>
      <c r="G119">
        <v>32.640300000000003</v>
      </c>
      <c r="H119">
        <v>10.1342</v>
      </c>
      <c r="I119">
        <v>0.52139000000000002</v>
      </c>
      <c r="J119">
        <v>6.9999999999999994E-5</v>
      </c>
      <c r="K119">
        <v>2.5206300000000001</v>
      </c>
      <c r="L119">
        <v>1.6670799999999999</v>
      </c>
      <c r="M119">
        <v>0.10971</v>
      </c>
      <c r="N119">
        <v>0.25369999999999998</v>
      </c>
      <c r="O119">
        <v>7.6550000000000007E-2</v>
      </c>
      <c r="P119">
        <v>0.39530999999999999</v>
      </c>
      <c r="Q119">
        <v>4.8820000000000002E-2</v>
      </c>
      <c r="R119" s="417">
        <v>0.16331999999999999</v>
      </c>
      <c r="S119">
        <v>-0.16636000000000001</v>
      </c>
      <c r="T119">
        <v>-4.6994999999999996</v>
      </c>
      <c r="U119">
        <v>4.1276000000000002</v>
      </c>
      <c r="V119">
        <v>0.55220000000000002</v>
      </c>
      <c r="W119">
        <v>-2.8391999999999999</v>
      </c>
      <c r="X119">
        <v>0.39829999999999999</v>
      </c>
      <c r="Y119">
        <v>-1.7002999999999999</v>
      </c>
      <c r="Z119">
        <v>-0.32550000000000001</v>
      </c>
      <c r="AA119">
        <v>3.8656000000000001</v>
      </c>
      <c r="AB119">
        <v>-1.5967</v>
      </c>
      <c r="AC119">
        <v>-7.5301999999999998</v>
      </c>
      <c r="AD119">
        <v>4.6712999999999996</v>
      </c>
      <c r="AE119">
        <v>3.6383000000000001</v>
      </c>
      <c r="AF119">
        <v>4.3570000000000002</v>
      </c>
      <c r="AG119">
        <v>11.6747</v>
      </c>
      <c r="AH119">
        <v>4.5392999999999999</v>
      </c>
      <c r="AI119">
        <v>4.8719000000000001</v>
      </c>
      <c r="AJ119">
        <v>2.3797999999999999</v>
      </c>
      <c r="AK119">
        <v>-0.66569999999999996</v>
      </c>
      <c r="AL119">
        <v>3.2432300000000001</v>
      </c>
      <c r="AM119">
        <v>0.43880000000000002</v>
      </c>
      <c r="AN119">
        <v>-7.8346299999999998</v>
      </c>
      <c r="AO119">
        <v>-1</v>
      </c>
    </row>
    <row r="120" spans="1:41" x14ac:dyDescent="0.35">
      <c r="A120" t="str">
        <f t="shared" si="1"/>
        <v>RIDGESEB0.38</v>
      </c>
      <c r="B120" t="s">
        <v>375</v>
      </c>
      <c r="C120" t="s">
        <v>380</v>
      </c>
      <c r="D120" t="s">
        <v>28</v>
      </c>
      <c r="E120">
        <v>0.38</v>
      </c>
      <c r="F120" t="s">
        <v>445</v>
      </c>
      <c r="G120">
        <v>32.640300000000003</v>
      </c>
      <c r="H120">
        <v>0.69030000000000002</v>
      </c>
      <c r="I120">
        <v>9.11E-3</v>
      </c>
      <c r="J120">
        <v>0</v>
      </c>
      <c r="K120">
        <v>5.7160000000000002E-2</v>
      </c>
      <c r="L120">
        <v>8.4459999999999993E-2</v>
      </c>
      <c r="M120">
        <v>2.4599999999999999E-3</v>
      </c>
      <c r="N120">
        <v>1.9E-3</v>
      </c>
      <c r="O120">
        <v>1.9599999999999999E-3</v>
      </c>
      <c r="P120">
        <v>1.627E-2</v>
      </c>
      <c r="Q120">
        <v>1.07E-3</v>
      </c>
      <c r="R120" s="417">
        <v>4.4000000000000003E-3</v>
      </c>
      <c r="S120">
        <v>4.1599999999999998E-2</v>
      </c>
      <c r="T120">
        <v>1.5434000000000001</v>
      </c>
      <c r="U120">
        <v>1.5537000000000001</v>
      </c>
      <c r="V120">
        <v>1.5660000000000001</v>
      </c>
      <c r="W120">
        <v>1.5790999999999999</v>
      </c>
      <c r="X120">
        <v>1.5887</v>
      </c>
      <c r="Y120">
        <v>1.5960000000000001</v>
      </c>
      <c r="Z120">
        <v>1.6044</v>
      </c>
      <c r="AA120">
        <v>1.6104000000000001</v>
      </c>
      <c r="AB120">
        <v>1.615</v>
      </c>
      <c r="AC120">
        <v>1.6146</v>
      </c>
      <c r="AD120">
        <v>1.6237999999999999</v>
      </c>
      <c r="AE120">
        <v>1.6264000000000001</v>
      </c>
      <c r="AF120">
        <v>1.6291</v>
      </c>
      <c r="AG120">
        <v>1.6309</v>
      </c>
      <c r="AH120">
        <v>1.6329</v>
      </c>
      <c r="AI120">
        <v>1.6333</v>
      </c>
      <c r="AJ120">
        <v>1.6334</v>
      </c>
      <c r="AK120">
        <v>1.6311</v>
      </c>
      <c r="AL120">
        <v>1.6325000000000001</v>
      </c>
      <c r="AM120">
        <v>1.6337999999999999</v>
      </c>
      <c r="AN120">
        <v>1.63733</v>
      </c>
      <c r="AO120">
        <v>-1</v>
      </c>
    </row>
    <row r="121" spans="1:41" x14ac:dyDescent="0.35">
      <c r="A121" t="str">
        <f t="shared" si="1"/>
        <v>RIDGEVIF0.39</v>
      </c>
      <c r="B121" t="s">
        <v>375</v>
      </c>
      <c r="C121" t="s">
        <v>378</v>
      </c>
      <c r="D121" t="s">
        <v>28</v>
      </c>
      <c r="E121">
        <v>0.39</v>
      </c>
      <c r="F121" t="s">
        <v>445</v>
      </c>
      <c r="G121" t="s">
        <v>445</v>
      </c>
      <c r="H121" t="s">
        <v>445</v>
      </c>
      <c r="I121">
        <v>0.41543999999999998</v>
      </c>
      <c r="J121">
        <v>0.51797000000000004</v>
      </c>
      <c r="K121">
        <v>0.45515</v>
      </c>
      <c r="L121">
        <v>0.57869999999999999</v>
      </c>
      <c r="M121">
        <v>0.48026999999999997</v>
      </c>
      <c r="N121">
        <v>0.30940000000000001</v>
      </c>
      <c r="O121">
        <v>0.46927000000000002</v>
      </c>
      <c r="P121">
        <v>0.58628999999999998</v>
      </c>
      <c r="Q121">
        <v>0.48039999999999999</v>
      </c>
      <c r="R121" s="417">
        <v>0.54571999999999998</v>
      </c>
      <c r="S121">
        <v>0.29510999999999998</v>
      </c>
      <c r="T121">
        <v>0.442</v>
      </c>
      <c r="U121">
        <v>0.44779999999999998</v>
      </c>
      <c r="V121">
        <v>0.45500000000000002</v>
      </c>
      <c r="W121">
        <v>0.4627</v>
      </c>
      <c r="X121">
        <v>0.46829999999999999</v>
      </c>
      <c r="Y121">
        <v>0.47260000000000002</v>
      </c>
      <c r="Z121">
        <v>0.47749999999999998</v>
      </c>
      <c r="AA121">
        <v>0.48099999999999998</v>
      </c>
      <c r="AB121">
        <v>0.48370000000000002</v>
      </c>
      <c r="AC121">
        <v>0.48320000000000002</v>
      </c>
      <c r="AD121">
        <v>0.4889</v>
      </c>
      <c r="AE121">
        <v>0.49049999999999999</v>
      </c>
      <c r="AF121">
        <v>0.49199999999999999</v>
      </c>
      <c r="AG121">
        <v>0.49299999999999999</v>
      </c>
      <c r="AH121">
        <v>0.49419999999999997</v>
      </c>
      <c r="AI121">
        <v>0.49430000000000002</v>
      </c>
      <c r="AJ121">
        <v>0.49440000000000001</v>
      </c>
      <c r="AK121">
        <v>0.49280000000000002</v>
      </c>
      <c r="AL121">
        <v>0.49354999999999999</v>
      </c>
      <c r="AM121">
        <v>0.49419999999999997</v>
      </c>
      <c r="AN121">
        <v>0.49592999999999998</v>
      </c>
      <c r="AO121">
        <v>-1</v>
      </c>
    </row>
    <row r="122" spans="1:41" x14ac:dyDescent="0.35">
      <c r="A122" t="str">
        <f t="shared" si="1"/>
        <v>RIDGE0.39</v>
      </c>
      <c r="B122" t="s">
        <v>375</v>
      </c>
      <c r="C122" t="s">
        <v>379</v>
      </c>
      <c r="D122" t="s">
        <v>28</v>
      </c>
      <c r="E122">
        <v>0.39</v>
      </c>
      <c r="F122" t="s">
        <v>445</v>
      </c>
      <c r="G122">
        <v>32.7913</v>
      </c>
      <c r="H122">
        <v>10.2562</v>
      </c>
      <c r="I122">
        <v>0.52093</v>
      </c>
      <c r="J122">
        <v>6.9999999999999994E-5</v>
      </c>
      <c r="K122">
        <v>2.52881</v>
      </c>
      <c r="L122">
        <v>1.6764699999999999</v>
      </c>
      <c r="M122">
        <v>0.10982</v>
      </c>
      <c r="N122">
        <v>0.25080000000000002</v>
      </c>
      <c r="O122">
        <v>7.6810000000000003E-2</v>
      </c>
      <c r="P122">
        <v>0.39789999999999998</v>
      </c>
      <c r="Q122">
        <v>4.8860000000000001E-2</v>
      </c>
      <c r="R122" s="417">
        <v>0.16339000000000001</v>
      </c>
      <c r="S122">
        <v>-0.16633999999999999</v>
      </c>
      <c r="T122">
        <v>-4.6535000000000002</v>
      </c>
      <c r="U122">
        <v>4.1215000000000002</v>
      </c>
      <c r="V122">
        <v>0.56879999999999997</v>
      </c>
      <c r="W122">
        <v>-2.8132999999999999</v>
      </c>
      <c r="X122">
        <v>0.41289999999999999</v>
      </c>
      <c r="Y122">
        <v>-1.7020999999999999</v>
      </c>
      <c r="Z122">
        <v>-0.31790000000000002</v>
      </c>
      <c r="AA122">
        <v>3.8452999999999999</v>
      </c>
      <c r="AB122">
        <v>-1.5841000000000001</v>
      </c>
      <c r="AC122">
        <v>-7.4808000000000003</v>
      </c>
      <c r="AD122">
        <v>4.6276000000000002</v>
      </c>
      <c r="AE122">
        <v>3.6114000000000002</v>
      </c>
      <c r="AF122">
        <v>4.3445999999999998</v>
      </c>
      <c r="AG122">
        <v>11.603199999999999</v>
      </c>
      <c r="AH122">
        <v>4.5083000000000002</v>
      </c>
      <c r="AI122">
        <v>4.8273999999999999</v>
      </c>
      <c r="AJ122">
        <v>2.3475999999999999</v>
      </c>
      <c r="AK122">
        <v>-0.6905</v>
      </c>
      <c r="AL122">
        <v>3.1972200000000002</v>
      </c>
      <c r="AM122">
        <v>0.38059999999999999</v>
      </c>
      <c r="AN122">
        <v>-7.8508100000000001</v>
      </c>
      <c r="AO122">
        <v>-1</v>
      </c>
    </row>
    <row r="123" spans="1:41" x14ac:dyDescent="0.35">
      <c r="A123" t="str">
        <f t="shared" si="1"/>
        <v>RIDGESEB0.39</v>
      </c>
      <c r="B123" t="s">
        <v>375</v>
      </c>
      <c r="C123" t="s">
        <v>380</v>
      </c>
      <c r="D123" t="s">
        <v>28</v>
      </c>
      <c r="E123">
        <v>0.39</v>
      </c>
      <c r="F123" t="s">
        <v>445</v>
      </c>
      <c r="G123">
        <v>32.7913</v>
      </c>
      <c r="H123">
        <v>0.69189999999999996</v>
      </c>
      <c r="I123">
        <v>8.9999999999999993E-3</v>
      </c>
      <c r="J123">
        <v>0</v>
      </c>
      <c r="K123">
        <v>5.6489999999999999E-2</v>
      </c>
      <c r="L123">
        <v>8.3989999999999995E-2</v>
      </c>
      <c r="M123">
        <v>2.4299999999999999E-3</v>
      </c>
      <c r="N123">
        <v>1.8E-3</v>
      </c>
      <c r="O123">
        <v>1.9400000000000001E-3</v>
      </c>
      <c r="P123">
        <v>1.6140000000000002E-2</v>
      </c>
      <c r="Q123">
        <v>1.06E-3</v>
      </c>
      <c r="R123" s="417">
        <v>4.3699999999999998E-3</v>
      </c>
      <c r="S123">
        <v>4.1309999999999999E-2</v>
      </c>
      <c r="T123">
        <v>1.5398000000000001</v>
      </c>
      <c r="U123">
        <v>1.5499000000000001</v>
      </c>
      <c r="V123">
        <v>1.5623</v>
      </c>
      <c r="W123">
        <v>1.5754999999999999</v>
      </c>
      <c r="X123">
        <v>1.585</v>
      </c>
      <c r="Y123">
        <v>1.5922000000000001</v>
      </c>
      <c r="Z123">
        <v>1.6005</v>
      </c>
      <c r="AA123">
        <v>1.6063000000000001</v>
      </c>
      <c r="AB123">
        <v>1.6108</v>
      </c>
      <c r="AC123">
        <v>1.6099000000000001</v>
      </c>
      <c r="AD123">
        <v>1.6194</v>
      </c>
      <c r="AE123">
        <v>1.6220000000000001</v>
      </c>
      <c r="AF123">
        <v>1.6246</v>
      </c>
      <c r="AG123">
        <v>1.6262000000000001</v>
      </c>
      <c r="AH123">
        <v>1.6281000000000001</v>
      </c>
      <c r="AI123">
        <v>1.6284000000000001</v>
      </c>
      <c r="AJ123">
        <v>1.6284000000000001</v>
      </c>
      <c r="AK123">
        <v>1.6258999999999999</v>
      </c>
      <c r="AL123">
        <v>1.6271</v>
      </c>
      <c r="AM123">
        <v>1.6281000000000001</v>
      </c>
      <c r="AN123">
        <v>1.63103</v>
      </c>
      <c r="AO123">
        <v>-1</v>
      </c>
    </row>
    <row r="124" spans="1:41" x14ac:dyDescent="0.35">
      <c r="A124" t="str">
        <f t="shared" si="1"/>
        <v>RIDGEVIF0.4</v>
      </c>
      <c r="B124" t="s">
        <v>375</v>
      </c>
      <c r="C124" t="s">
        <v>378</v>
      </c>
      <c r="D124" t="s">
        <v>28</v>
      </c>
      <c r="E124">
        <v>0.4</v>
      </c>
      <c r="F124" t="s">
        <v>445</v>
      </c>
      <c r="G124" t="s">
        <v>445</v>
      </c>
      <c r="H124" t="s">
        <v>445</v>
      </c>
      <c r="I124">
        <v>0.40184999999999998</v>
      </c>
      <c r="J124">
        <v>0.50387999999999999</v>
      </c>
      <c r="K124">
        <v>0.44075999999999999</v>
      </c>
      <c r="L124">
        <v>0.56716</v>
      </c>
      <c r="M124">
        <v>0.46450999999999998</v>
      </c>
      <c r="N124">
        <v>0.29730000000000001</v>
      </c>
      <c r="O124">
        <v>0.45408999999999999</v>
      </c>
      <c r="P124">
        <v>0.57204999999999995</v>
      </c>
      <c r="Q124">
        <v>0.46483999999999998</v>
      </c>
      <c r="R124" s="417">
        <v>0.53266999999999998</v>
      </c>
      <c r="S124">
        <v>0.28849999999999998</v>
      </c>
      <c r="T124">
        <v>0.436</v>
      </c>
      <c r="U124">
        <v>0.44159999999999999</v>
      </c>
      <c r="V124">
        <v>0.44869999999999999</v>
      </c>
      <c r="W124">
        <v>0.45639999999999997</v>
      </c>
      <c r="X124">
        <v>0.46189999999999998</v>
      </c>
      <c r="Y124">
        <v>0.46600000000000003</v>
      </c>
      <c r="Z124">
        <v>0.47089999999999999</v>
      </c>
      <c r="AA124">
        <v>0.4743</v>
      </c>
      <c r="AB124">
        <v>0.4768</v>
      </c>
      <c r="AC124">
        <v>0.47599999999999998</v>
      </c>
      <c r="AD124">
        <v>0.4819</v>
      </c>
      <c r="AE124">
        <v>0.4834</v>
      </c>
      <c r="AF124">
        <v>0.4849</v>
      </c>
      <c r="AG124">
        <v>0.48580000000000001</v>
      </c>
      <c r="AH124">
        <v>0.4869</v>
      </c>
      <c r="AI124">
        <v>0.4869</v>
      </c>
      <c r="AJ124">
        <v>0.4869</v>
      </c>
      <c r="AK124">
        <v>0.48530000000000001</v>
      </c>
      <c r="AL124">
        <v>0.48587999999999998</v>
      </c>
      <c r="AM124">
        <v>0.48630000000000001</v>
      </c>
      <c r="AN124">
        <v>0.48770999999999998</v>
      </c>
      <c r="AO124">
        <v>-1</v>
      </c>
    </row>
    <row r="125" spans="1:41" x14ac:dyDescent="0.35">
      <c r="A125" t="str">
        <f t="shared" si="1"/>
        <v>RIDGE0.4</v>
      </c>
      <c r="B125" t="s">
        <v>375</v>
      </c>
      <c r="C125" t="s">
        <v>379</v>
      </c>
      <c r="D125" t="s">
        <v>28</v>
      </c>
      <c r="E125">
        <v>0.4</v>
      </c>
      <c r="F125" t="s">
        <v>445</v>
      </c>
      <c r="G125">
        <v>32.938800000000001</v>
      </c>
      <c r="H125">
        <v>10.3773</v>
      </c>
      <c r="I125">
        <v>0.52042999999999995</v>
      </c>
      <c r="J125">
        <v>6.9999999999999994E-5</v>
      </c>
      <c r="K125">
        <v>2.5364300000000002</v>
      </c>
      <c r="L125">
        <v>1.68553</v>
      </c>
      <c r="M125">
        <v>0.10990999999999999</v>
      </c>
      <c r="N125">
        <v>0.24809999999999999</v>
      </c>
      <c r="O125">
        <v>7.7049999999999993E-2</v>
      </c>
      <c r="P125">
        <v>0.40038000000000001</v>
      </c>
      <c r="Q125">
        <v>4.8899999999999999E-2</v>
      </c>
      <c r="R125" s="417">
        <v>0.16344</v>
      </c>
      <c r="S125">
        <v>-0.1663</v>
      </c>
      <c r="T125">
        <v>-4.6079999999999997</v>
      </c>
      <c r="U125">
        <v>4.1147999999999998</v>
      </c>
      <c r="V125">
        <v>0.5847</v>
      </c>
      <c r="W125">
        <v>-2.7873999999999999</v>
      </c>
      <c r="X125">
        <v>0.4269</v>
      </c>
      <c r="Y125">
        <v>-1.7025999999999999</v>
      </c>
      <c r="Z125">
        <v>-0.3105</v>
      </c>
      <c r="AA125">
        <v>3.8249</v>
      </c>
      <c r="AB125">
        <v>-1.5716000000000001</v>
      </c>
      <c r="AC125">
        <v>-7.4314</v>
      </c>
      <c r="AD125">
        <v>4.5850999999999997</v>
      </c>
      <c r="AE125">
        <v>3.5840999999999998</v>
      </c>
      <c r="AF125">
        <v>4.3307000000000002</v>
      </c>
      <c r="AG125">
        <v>11.5314</v>
      </c>
      <c r="AH125">
        <v>4.4768999999999997</v>
      </c>
      <c r="AI125">
        <v>4.7831999999999999</v>
      </c>
      <c r="AJ125">
        <v>2.3157999999999999</v>
      </c>
      <c r="AK125">
        <v>-0.71409999999999996</v>
      </c>
      <c r="AL125">
        <v>3.1519499999999998</v>
      </c>
      <c r="AM125">
        <v>0.32469999999999999</v>
      </c>
      <c r="AN125">
        <v>-7.8646799999999999</v>
      </c>
      <c r="AO125">
        <v>-1</v>
      </c>
    </row>
    <row r="126" spans="1:41" x14ac:dyDescent="0.35">
      <c r="A126" t="str">
        <f t="shared" si="1"/>
        <v>RIDGESEB0.4</v>
      </c>
      <c r="B126" t="s">
        <v>375</v>
      </c>
      <c r="C126" t="s">
        <v>380</v>
      </c>
      <c r="D126" t="s">
        <v>28</v>
      </c>
      <c r="E126">
        <v>0.4</v>
      </c>
      <c r="F126" t="s">
        <v>445</v>
      </c>
      <c r="G126">
        <v>32.938800000000001</v>
      </c>
      <c r="H126">
        <v>0.69350000000000001</v>
      </c>
      <c r="I126">
        <v>8.8900000000000003E-3</v>
      </c>
      <c r="J126">
        <v>0</v>
      </c>
      <c r="K126">
        <v>5.5840000000000001E-2</v>
      </c>
      <c r="L126">
        <v>8.3529999999999993E-2</v>
      </c>
      <c r="M126">
        <v>2.3999999999999998E-3</v>
      </c>
      <c r="N126">
        <v>1.8E-3</v>
      </c>
      <c r="O126">
        <v>1.92E-3</v>
      </c>
      <c r="P126">
        <v>1.602E-2</v>
      </c>
      <c r="Q126">
        <v>1.0499999999999999E-3</v>
      </c>
      <c r="R126" s="417">
        <v>4.3400000000000001E-3</v>
      </c>
      <c r="S126">
        <v>4.1029999999999997E-2</v>
      </c>
      <c r="T126">
        <v>1.5361</v>
      </c>
      <c r="U126">
        <v>1.546</v>
      </c>
      <c r="V126">
        <v>1.5584</v>
      </c>
      <c r="W126">
        <v>1.5717000000000001</v>
      </c>
      <c r="X126">
        <v>1.5810999999999999</v>
      </c>
      <c r="Y126">
        <v>1.5882000000000001</v>
      </c>
      <c r="Z126">
        <v>1.5964</v>
      </c>
      <c r="AA126">
        <v>1.6022000000000001</v>
      </c>
      <c r="AB126">
        <v>1.6064000000000001</v>
      </c>
      <c r="AC126">
        <v>1.6051</v>
      </c>
      <c r="AD126">
        <v>1.615</v>
      </c>
      <c r="AE126">
        <v>1.6174999999999999</v>
      </c>
      <c r="AF126">
        <v>1.62</v>
      </c>
      <c r="AG126">
        <v>1.6214999999999999</v>
      </c>
      <c r="AH126">
        <v>1.6233</v>
      </c>
      <c r="AI126">
        <v>1.6234999999999999</v>
      </c>
      <c r="AJ126">
        <v>1.6234</v>
      </c>
      <c r="AK126">
        <v>1.6207</v>
      </c>
      <c r="AL126">
        <v>1.6216699999999999</v>
      </c>
      <c r="AM126">
        <v>1.6224000000000001</v>
      </c>
      <c r="AN126">
        <v>1.62473</v>
      </c>
      <c r="AO126">
        <v>-1</v>
      </c>
    </row>
    <row r="127" spans="1:41" x14ac:dyDescent="0.35">
      <c r="A127" t="str">
        <f t="shared" si="1"/>
        <v/>
      </c>
      <c r="R127" s="417"/>
    </row>
    <row r="128" spans="1:41" x14ac:dyDescent="0.35">
      <c r="A128" t="str">
        <f t="shared" si="1"/>
        <v/>
      </c>
      <c r="R128" s="417"/>
    </row>
    <row r="129" spans="1:18" x14ac:dyDescent="0.35">
      <c r="A129" t="str">
        <f t="shared" si="1"/>
        <v/>
      </c>
      <c r="R129" s="417"/>
    </row>
    <row r="130" spans="1:18" x14ac:dyDescent="0.35">
      <c r="A130" t="str">
        <f t="shared" si="1"/>
        <v/>
      </c>
      <c r="R130" s="417"/>
    </row>
    <row r="131" spans="1:18" x14ac:dyDescent="0.35">
      <c r="A131" t="str">
        <f t="shared" ref="A131:A156" si="2">C131&amp;E131</f>
        <v/>
      </c>
      <c r="R131" s="417"/>
    </row>
    <row r="132" spans="1:18" x14ac:dyDescent="0.35">
      <c r="A132" t="str">
        <f t="shared" si="2"/>
        <v/>
      </c>
      <c r="R132" s="417"/>
    </row>
    <row r="133" spans="1:18" x14ac:dyDescent="0.35">
      <c r="A133" t="str">
        <f t="shared" si="2"/>
        <v/>
      </c>
      <c r="R133" s="417"/>
    </row>
    <row r="134" spans="1:18" x14ac:dyDescent="0.35">
      <c r="A134" t="str">
        <f t="shared" si="2"/>
        <v/>
      </c>
      <c r="R134" s="417"/>
    </row>
    <row r="135" spans="1:18" x14ac:dyDescent="0.35">
      <c r="A135" t="str">
        <f t="shared" si="2"/>
        <v/>
      </c>
      <c r="R135" s="417"/>
    </row>
    <row r="136" spans="1:18" x14ac:dyDescent="0.35">
      <c r="A136" t="str">
        <f t="shared" si="2"/>
        <v/>
      </c>
      <c r="R136" s="417"/>
    </row>
    <row r="137" spans="1:18" x14ac:dyDescent="0.35">
      <c r="A137" t="str">
        <f t="shared" si="2"/>
        <v/>
      </c>
      <c r="R137" s="417"/>
    </row>
    <row r="138" spans="1:18" x14ac:dyDescent="0.35">
      <c r="A138" t="str">
        <f t="shared" si="2"/>
        <v/>
      </c>
      <c r="R138" s="417"/>
    </row>
    <row r="139" spans="1:18" x14ac:dyDescent="0.35">
      <c r="A139" t="str">
        <f t="shared" si="2"/>
        <v/>
      </c>
      <c r="R139" s="417"/>
    </row>
    <row r="140" spans="1:18" x14ac:dyDescent="0.35">
      <c r="A140" t="str">
        <f t="shared" si="2"/>
        <v/>
      </c>
      <c r="R140" s="417"/>
    </row>
    <row r="141" spans="1:18" x14ac:dyDescent="0.35">
      <c r="A141" t="str">
        <f t="shared" si="2"/>
        <v/>
      </c>
      <c r="R141" s="417"/>
    </row>
    <row r="142" spans="1:18" x14ac:dyDescent="0.35">
      <c r="A142" t="str">
        <f t="shared" si="2"/>
        <v/>
      </c>
      <c r="R142" s="417"/>
    </row>
    <row r="143" spans="1:18" x14ac:dyDescent="0.35">
      <c r="A143" t="str">
        <f t="shared" si="2"/>
        <v/>
      </c>
      <c r="R143" s="417"/>
    </row>
    <row r="144" spans="1:18" x14ac:dyDescent="0.35">
      <c r="A144" t="str">
        <f t="shared" si="2"/>
        <v/>
      </c>
      <c r="R144" s="417"/>
    </row>
    <row r="145" spans="1:18" x14ac:dyDescent="0.35">
      <c r="A145" t="str">
        <f t="shared" si="2"/>
        <v/>
      </c>
      <c r="R145" s="417"/>
    </row>
    <row r="146" spans="1:18" x14ac:dyDescent="0.35">
      <c r="A146" t="str">
        <f t="shared" si="2"/>
        <v/>
      </c>
      <c r="R146" s="417"/>
    </row>
    <row r="147" spans="1:18" x14ac:dyDescent="0.35">
      <c r="A147" t="str">
        <f t="shared" si="2"/>
        <v/>
      </c>
      <c r="R147" s="417"/>
    </row>
    <row r="148" spans="1:18" x14ac:dyDescent="0.35">
      <c r="A148" t="str">
        <f t="shared" si="2"/>
        <v/>
      </c>
      <c r="R148" s="417"/>
    </row>
    <row r="149" spans="1:18" x14ac:dyDescent="0.35">
      <c r="A149" t="str">
        <f t="shared" si="2"/>
        <v/>
      </c>
      <c r="R149" s="417"/>
    </row>
    <row r="150" spans="1:18" x14ac:dyDescent="0.35">
      <c r="A150" t="str">
        <f t="shared" si="2"/>
        <v/>
      </c>
      <c r="R150" s="417"/>
    </row>
    <row r="151" spans="1:18" x14ac:dyDescent="0.35">
      <c r="A151" t="str">
        <f t="shared" si="2"/>
        <v/>
      </c>
      <c r="R151" s="417"/>
    </row>
    <row r="152" spans="1:18" x14ac:dyDescent="0.35">
      <c r="A152" t="str">
        <f t="shared" si="2"/>
        <v/>
      </c>
      <c r="R152" s="417"/>
    </row>
    <row r="153" spans="1:18" x14ac:dyDescent="0.35">
      <c r="A153" t="str">
        <f t="shared" si="2"/>
        <v/>
      </c>
      <c r="R153" s="417"/>
    </row>
    <row r="154" spans="1:18" x14ac:dyDescent="0.35">
      <c r="A154" t="str">
        <f t="shared" si="2"/>
        <v/>
      </c>
      <c r="R154" s="417"/>
    </row>
    <row r="155" spans="1:18" x14ac:dyDescent="0.35">
      <c r="A155" t="str">
        <f t="shared" si="2"/>
        <v/>
      </c>
      <c r="R155" s="417"/>
    </row>
    <row r="156" spans="1:18" x14ac:dyDescent="0.35">
      <c r="A156" t="str">
        <f t="shared" si="2"/>
        <v/>
      </c>
      <c r="R156" s="417"/>
    </row>
  </sheetData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65284-D8F1-4B0D-9319-07C878ADD19B}">
  <sheetPr>
    <tabColor theme="9" tint="0.59999389629810485"/>
  </sheetPr>
  <dimension ref="B1:AC72"/>
  <sheetViews>
    <sheetView showGridLines="0" zoomScale="55" zoomScaleNormal="55" workbookViewId="0">
      <pane xSplit="5" ySplit="4" topLeftCell="S25" activePane="bottomRight" state="frozen"/>
      <selection activeCell="E5" sqref="E5"/>
      <selection pane="topRight" activeCell="E5" sqref="E5"/>
      <selection pane="bottomLeft" activeCell="E5" sqref="E5"/>
      <selection pane="bottomRight" activeCell="Y5" sqref="Y5:Y7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19'!$D5,Controls!$J$4:$J$100,0)),"-")</f>
        <v>16</v>
      </c>
      <c r="C5" s="364" t="str">
        <f>IFERROR(INDEX(Controls!$F$4:$F200,MATCH('Model 19'!$E5,Controls!$G$4:$G$200,0)),"-")</f>
        <v>No Ad &amp; Tf</v>
      </c>
      <c r="D5" s="330" t="str">
        <f>IFERROR(INDEX(Controls!$H$4:$H$200,MATCH('Model 19'!$E5,Controls!$G$4:$G$200,0)),"-")</f>
        <v>Intercept</v>
      </c>
      <c r="E5" s="28" t="s">
        <v>6</v>
      </c>
      <c r="F5" s="29"/>
      <c r="G5" s="30">
        <v>70.207448905332683</v>
      </c>
      <c r="H5" s="30">
        <v>19.373226174704445</v>
      </c>
      <c r="I5" s="30">
        <v>3.6239420462143941</v>
      </c>
      <c r="J5" s="31">
        <v>2.959468320423132E-4</v>
      </c>
      <c r="K5" s="30">
        <v>0</v>
      </c>
      <c r="L5" s="32">
        <v>2520</v>
      </c>
      <c r="M5" s="32">
        <v>253584.23500000022</v>
      </c>
      <c r="N5" s="32">
        <v>2520</v>
      </c>
      <c r="O5" s="32">
        <v>253584.23500000022</v>
      </c>
      <c r="P5" s="33">
        <v>0.69768836868521511</v>
      </c>
      <c r="Q5" s="34">
        <v>0.69768836868521511</v>
      </c>
      <c r="R5" s="413">
        <f>IFERROR(G5*N5,"-")</f>
        <v>176922.77124143837</v>
      </c>
      <c r="S5" s="307">
        <f>IFERROR($Q5*$O5*Controls!$C$5,"-")</f>
        <v>110045963.71217467</v>
      </c>
      <c r="T5" s="307" t="str">
        <f>IFERROR(INDEX('Vendor Level Info'!$I$4:$I$50,MATCH(SUBSTITUTE(SUBSTITUTE('Model 19'!$D5,"_pre",""),"_post",""),'Vendor Level Info'!$F$4:$F$50,0)),"-")</f>
        <v>-</v>
      </c>
      <c r="U5" s="377">
        <f>IFERROR(S5/$T5,0)</f>
        <v>0</v>
      </c>
      <c r="V5" s="307">
        <f>IFERROR($Q5*$O5*Controls!$C$4,"-")</f>
        <v>93415223.215479463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19'!$D5,'Vendor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19'!$D6,Controls!$J$4:$J$100,0)),"-")</f>
        <v>17</v>
      </c>
      <c r="C6" s="365" t="str">
        <f>IFERROR(INDEX(Controls!$F$4:$F201,MATCH('Model 19'!$E6,Controls!$G$4:$G$200,0)),"-")</f>
        <v>No Ad &amp; Tf</v>
      </c>
      <c r="D6" s="16" t="str">
        <f>IFERROR(INDEX(Controls!$H$4:$H$200,MATCH('Model 19'!$E6,Controls!$G$4:$G$200,0)),"-")</f>
        <v>RTIME</v>
      </c>
      <c r="E6" s="11" t="s">
        <v>8</v>
      </c>
      <c r="F6" s="12"/>
      <c r="G6" s="13">
        <v>-5.712046619698862</v>
      </c>
      <c r="H6" s="13">
        <v>1.5481359563523416</v>
      </c>
      <c r="I6" s="13">
        <v>-3.6896285473256278</v>
      </c>
      <c r="J6" s="23">
        <v>2.2938665448291639E-4</v>
      </c>
      <c r="K6" s="13">
        <v>290.43529626764041</v>
      </c>
      <c r="L6" s="25">
        <v>18900</v>
      </c>
      <c r="M6" s="25">
        <v>253584.23500000022</v>
      </c>
      <c r="N6" s="25">
        <v>18900</v>
      </c>
      <c r="O6" s="25">
        <v>253584.23500000022</v>
      </c>
      <c r="P6" s="14">
        <v>-0.42572710055224211</v>
      </c>
      <c r="Q6" s="15">
        <v>-0.42572710055224211</v>
      </c>
      <c r="R6" s="414">
        <f t="shared" ref="R6:R69" si="0">IFERROR(G6*N6,"-")</f>
        <v>-107957.68111230849</v>
      </c>
      <c r="S6" s="27">
        <f>IFERROR($Q6*$O6*Controls!$C$5,"-")</f>
        <v>-67149677.651855886</v>
      </c>
      <c r="T6" s="27" t="str">
        <f>IFERROR(INDEX('Vendor Level Info'!$I$4:$I$50,MATCH(SUBSTITUTE(SUBSTITUTE('Model 19'!$D6,"_pre",""),"_post",""),'Vendor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-57001655.627298884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19'!$D6,'Vendor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19'!$D7,Controls!$J$4:$J$100,0)),"-")</f>
        <v>18</v>
      </c>
      <c r="C7" s="365" t="str">
        <f>IFERROR(INDEX(Controls!$F$4:$F202,MATCH('Model 19'!$E7,Controls!$G$4:$G$200,0)),"-")</f>
        <v>No Ad &amp; Tf</v>
      </c>
      <c r="D7" s="16" t="str">
        <f>IFERROR(INDEX(Controls!$H$4:$H$200,MATCH('Model 19'!$E7,Controls!$G$4:$G$200,0)),"-")</f>
        <v>T1</v>
      </c>
      <c r="E7" s="11" t="s">
        <v>33</v>
      </c>
      <c r="F7" s="12">
        <v>0</v>
      </c>
      <c r="G7" s="13">
        <v>0</v>
      </c>
      <c r="H7" s="13"/>
      <c r="I7" s="13"/>
      <c r="J7" s="23"/>
      <c r="K7" s="13"/>
      <c r="L7" s="25">
        <v>0</v>
      </c>
      <c r="M7" s="25">
        <v>253584.23500000022</v>
      </c>
      <c r="N7" s="25">
        <v>0</v>
      </c>
      <c r="O7" s="25">
        <v>253584.23500000022</v>
      </c>
      <c r="P7" s="14">
        <v>0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19'!$D7,"_pre",""),"_post",""),'Vendor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19'!$D7,'Vendor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19'!$D8,Controls!$J$4:$J$100,0)),"-")</f>
        <v>27</v>
      </c>
      <c r="C8" s="365" t="str">
        <f>IFERROR(INDEX(Controls!$F$4:$F203,MATCH('Model 19'!$E8,Controls!$G$4:$G$200,0)),"-")</f>
        <v>No Ad &amp; Tf</v>
      </c>
      <c r="D8" s="16" t="str">
        <f>IFERROR(INDEX(Controls!$H$4:$H$200,MATCH('Model 19'!$E8,Controls!$G$4:$G$200,0)),"-")</f>
        <v>T10</v>
      </c>
      <c r="E8" s="11" t="s">
        <v>42</v>
      </c>
      <c r="F8" s="12"/>
      <c r="G8" s="13">
        <v>-15.051678068542405</v>
      </c>
      <c r="H8" s="13">
        <v>4.1455683172267603</v>
      </c>
      <c r="I8" s="13">
        <v>-3.6307876066100988</v>
      </c>
      <c r="J8" s="23">
        <v>2.8824650849464811E-4</v>
      </c>
      <c r="K8" s="13">
        <v>13.349799842911777</v>
      </c>
      <c r="L8" s="25">
        <v>210</v>
      </c>
      <c r="M8" s="25">
        <v>253584.23500000022</v>
      </c>
      <c r="N8" s="25">
        <v>210</v>
      </c>
      <c r="O8" s="25">
        <v>253584.23500000022</v>
      </c>
      <c r="P8" s="14">
        <v>-1.2464703866129146E-2</v>
      </c>
      <c r="Q8" s="15">
        <v>-1.2464703866129146E-2</v>
      </c>
      <c r="R8" s="414">
        <f t="shared" si="0"/>
        <v>-3160.8523943939049</v>
      </c>
      <c r="S8" s="27">
        <f>IFERROR($Q8*$O8*Controls!$C$5,"-")</f>
        <v>-1966050.1893130089</v>
      </c>
      <c r="T8" s="27" t="str">
        <f>IFERROR(INDEX('Vendor Level Info'!$I$4:$I$50,MATCH(SUBSTITUTE(SUBSTITUTE('Model 19'!$D8,"_pre",""),"_post",""),'Vendor Level Info'!$F$4:$F$50,0)),"-")</f>
        <v>-</v>
      </c>
      <c r="U8" s="375">
        <f t="shared" si="1"/>
        <v>0</v>
      </c>
      <c r="V8" s="27">
        <f>IFERROR($Q8*$O8*Controls!$C$4,"-")</f>
        <v>-1668930.0642399818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19'!$D8,'Vendor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19'!$D9,Controls!$J$4:$J$100,0)),"-")</f>
        <v>28</v>
      </c>
      <c r="C9" s="365" t="str">
        <f>IFERROR(INDEX(Controls!$F$4:$F204,MATCH('Model 19'!$E9,Controls!$G$4:$G$200,0)),"-")</f>
        <v>No Ad &amp; Tf</v>
      </c>
      <c r="D9" s="16" t="str">
        <f>IFERROR(INDEX(Controls!$H$4:$H$200,MATCH('Model 19'!$E9,Controls!$G$4:$G$200,0)),"-")</f>
        <v>T11</v>
      </c>
      <c r="E9" s="11" t="s">
        <v>43</v>
      </c>
      <c r="F9" s="12"/>
      <c r="G9" s="13">
        <v>1.4019305869548264</v>
      </c>
      <c r="H9" s="13">
        <v>2.7176015568475198</v>
      </c>
      <c r="I9" s="13">
        <v>0.51587054158928947</v>
      </c>
      <c r="J9" s="23">
        <v>0.60599055825336867</v>
      </c>
      <c r="K9" s="13">
        <v>5.7369117138308834</v>
      </c>
      <c r="L9" s="25">
        <v>210</v>
      </c>
      <c r="M9" s="25">
        <v>253584.23500000022</v>
      </c>
      <c r="N9" s="25">
        <v>210</v>
      </c>
      <c r="O9" s="25">
        <v>253584.23500000022</v>
      </c>
      <c r="P9" s="14">
        <v>1.1609768377774481E-3</v>
      </c>
      <c r="Q9" s="15">
        <v>1.1609768377774481E-3</v>
      </c>
      <c r="R9" s="414">
        <f t="shared" si="0"/>
        <v>294.40542326051354</v>
      </c>
      <c r="S9" s="27">
        <f>IFERROR($Q9*$O9*Controls!$C$5,"-")</f>
        <v>183120.17326803942</v>
      </c>
      <c r="T9" s="27" t="str">
        <f>IFERROR(INDEX('Vendor Level Info'!$I$4:$I$50,MATCH(SUBSTITUTE(SUBSTITUTE('Model 19'!$D9,"_pre",""),"_post",""),'Vendor Level Info'!$F$4:$F$50,0)),"-")</f>
        <v>-</v>
      </c>
      <c r="U9" s="375">
        <f t="shared" si="1"/>
        <v>0</v>
      </c>
      <c r="V9" s="27">
        <f>IFERROR($Q9*$O9*Controls!$C$4,"-")</f>
        <v>155446.06348155116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19'!$D9,'Vendor Level Info'!$M$4:$M$300,0)),"-")</f>
        <v>-</v>
      </c>
    </row>
    <row r="10" spans="2:29" x14ac:dyDescent="0.35">
      <c r="B10" s="341">
        <f>IFERROR(INDEX(Controls!$L$4:$L$100,MATCH('Model 19'!$D10,Controls!$J$4:$J$100,0)),"-")</f>
        <v>29</v>
      </c>
      <c r="C10" s="365" t="str">
        <f>IFERROR(INDEX(Controls!$F$4:$F205,MATCH('Model 19'!$E10,Controls!$G$4:$G$200,0)),"-")</f>
        <v>No Ad &amp; Tf</v>
      </c>
      <c r="D10" s="16" t="str">
        <f>IFERROR(INDEX(Controls!$H$4:$H$200,MATCH('Model 19'!$E10,Controls!$G$4:$G$200,0)),"-")</f>
        <v>T12</v>
      </c>
      <c r="E10" s="11" t="s">
        <v>44</v>
      </c>
      <c r="F10" s="12">
        <v>0</v>
      </c>
      <c r="G10" s="13">
        <v>0</v>
      </c>
      <c r="H10" s="13"/>
      <c r="I10" s="13"/>
      <c r="J10" s="23"/>
      <c r="K10" s="13"/>
      <c r="L10" s="25">
        <v>210</v>
      </c>
      <c r="M10" s="25">
        <v>253584.23500000022</v>
      </c>
      <c r="N10" s="25">
        <v>210</v>
      </c>
      <c r="O10" s="25">
        <v>253584.23500000022</v>
      </c>
      <c r="P10" s="14">
        <v>0</v>
      </c>
      <c r="Q10" s="15">
        <v>0</v>
      </c>
      <c r="R10" s="414">
        <f t="shared" si="0"/>
        <v>0</v>
      </c>
      <c r="S10" s="27">
        <f>IFERROR($Q10*$O10*Controls!$C$5,"-")</f>
        <v>0</v>
      </c>
      <c r="T10" s="27" t="str">
        <f>IFERROR(INDEX('Vendor Level Info'!$I$4:$I$50,MATCH(SUBSTITUTE(SUBSTITUTE('Model 19'!$D10,"_pre",""),"_post",""),'Vendor Level Info'!$F$4:$F$50,0)),"-")</f>
        <v>-</v>
      </c>
      <c r="U10" s="375">
        <f t="shared" si="1"/>
        <v>0</v>
      </c>
      <c r="V10" s="27">
        <f>IFERROR($Q10*$O10*Controls!$C$4,"-")</f>
        <v>0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19'!$D10,'Vendor Level Info'!$M$4:$M$300,0)),"-")</f>
        <v>-</v>
      </c>
    </row>
    <row r="11" spans="2:29" x14ac:dyDescent="0.35">
      <c r="B11" s="341">
        <f>IFERROR(INDEX(Controls!$L$4:$L$100,MATCH('Model 19'!$D11,Controls!$J$4:$J$100,0)),"-")</f>
        <v>30</v>
      </c>
      <c r="C11" s="365" t="str">
        <f>IFERROR(INDEX(Controls!$F$4:$F206,MATCH('Model 19'!$E11,Controls!$G$4:$G$200,0)),"-")</f>
        <v>No Ad &amp; Tf</v>
      </c>
      <c r="D11" s="16" t="str">
        <f>IFERROR(INDEX(Controls!$H$4:$H$200,MATCH('Model 19'!$E11,Controls!$G$4:$G$200,0)),"-")</f>
        <v>T13</v>
      </c>
      <c r="E11" s="11" t="s">
        <v>45</v>
      </c>
      <c r="F11" s="12">
        <v>0</v>
      </c>
      <c r="G11" s="13">
        <v>0</v>
      </c>
      <c r="H11" s="13"/>
      <c r="I11" s="13"/>
      <c r="J11" s="23"/>
      <c r="K11" s="13"/>
      <c r="L11" s="25">
        <v>210</v>
      </c>
      <c r="M11" s="25">
        <v>253584.23500000022</v>
      </c>
      <c r="N11" s="25">
        <v>210</v>
      </c>
      <c r="O11" s="25">
        <v>253584.23500000022</v>
      </c>
      <c r="P11" s="14">
        <v>0</v>
      </c>
      <c r="Q11" s="15">
        <v>0</v>
      </c>
      <c r="R11" s="414">
        <f t="shared" si="0"/>
        <v>0</v>
      </c>
      <c r="S11" s="27">
        <f>IFERROR($Q11*$O11*Controls!$C$5,"-")</f>
        <v>0</v>
      </c>
      <c r="T11" s="27" t="str">
        <f>IFERROR(INDEX('Vendor Level Info'!$I$4:$I$50,MATCH(SUBSTITUTE(SUBSTITUTE('Model 19'!$D11,"_pre",""),"_post",""),'Vendor Level Info'!$F$4:$F$50,0)),"-")</f>
        <v>-</v>
      </c>
      <c r="U11" s="375">
        <f t="shared" si="1"/>
        <v>0</v>
      </c>
      <c r="V11" s="27">
        <f>IFERROR($Q11*$O11*Controls!$C$4,"-")</f>
        <v>0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19'!$D11,'Vendor Level Info'!$M$4:$M$300,0)),"-")</f>
        <v>-</v>
      </c>
    </row>
    <row r="12" spans="2:29" x14ac:dyDescent="0.35">
      <c r="B12" s="341">
        <f>IFERROR(INDEX(Controls!$L$4:$L$100,MATCH('Model 19'!$D12,Controls!$J$4:$J$100,0)),"-")</f>
        <v>31</v>
      </c>
      <c r="C12" s="365" t="str">
        <f>IFERROR(INDEX(Controls!$F$4:$F207,MATCH('Model 19'!$E12,Controls!$G$4:$G$200,0)),"-")</f>
        <v>No Ad &amp; Tf</v>
      </c>
      <c r="D12" s="16" t="str">
        <f>IFERROR(INDEX(Controls!$H$4:$H$200,MATCH('Model 19'!$E12,Controls!$G$4:$G$200,0)),"-")</f>
        <v>T14</v>
      </c>
      <c r="E12" s="11" t="s">
        <v>46</v>
      </c>
      <c r="F12" s="12">
        <v>0</v>
      </c>
      <c r="G12" s="13">
        <v>0</v>
      </c>
      <c r="H12" s="13"/>
      <c r="I12" s="13"/>
      <c r="J12" s="23"/>
      <c r="K12" s="13"/>
      <c r="L12" s="25">
        <v>0</v>
      </c>
      <c r="M12" s="25">
        <v>253584.23500000022</v>
      </c>
      <c r="N12" s="25">
        <v>0</v>
      </c>
      <c r="O12" s="25">
        <v>253584.23500000022</v>
      </c>
      <c r="P12" s="14">
        <v>0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19'!$D12,"_pre",""),"_post",""),'Vendor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19'!$D12,'Vendor Level Info'!$M$4:$M$300,0)),"-")</f>
        <v>-</v>
      </c>
    </row>
    <row r="13" spans="2:29" x14ac:dyDescent="0.35">
      <c r="B13" s="341">
        <f>IFERROR(INDEX(Controls!$L$4:$L$100,MATCH('Model 19'!$D13,Controls!$J$4:$J$100,0)),"-")</f>
        <v>32</v>
      </c>
      <c r="C13" s="365" t="str">
        <f>IFERROR(INDEX(Controls!$F$4:$F208,MATCH('Model 19'!$E13,Controls!$G$4:$G$200,0)),"-")</f>
        <v>No Ad &amp; Tf</v>
      </c>
      <c r="D13" s="16" t="str">
        <f>IFERROR(INDEX(Controls!$H$4:$H$200,MATCH('Model 19'!$E13,Controls!$G$4:$G$200,0)),"-")</f>
        <v>T15</v>
      </c>
      <c r="E13" s="11" t="s">
        <v>47</v>
      </c>
      <c r="F13" s="12">
        <v>0</v>
      </c>
      <c r="G13" s="13">
        <v>0</v>
      </c>
      <c r="H13" s="13"/>
      <c r="I13" s="13"/>
      <c r="J13" s="23"/>
      <c r="K13" s="13"/>
      <c r="L13" s="25">
        <v>0</v>
      </c>
      <c r="M13" s="25">
        <v>253584.23500000022</v>
      </c>
      <c r="N13" s="25">
        <v>0</v>
      </c>
      <c r="O13" s="25">
        <v>253584.23500000022</v>
      </c>
      <c r="P13" s="14">
        <v>0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19'!$D13,"_pre",""),"_post",""),'Vendor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19'!$D13,'Vendor Level Info'!$M$4:$M$300,0)),"-")</f>
        <v>-</v>
      </c>
    </row>
    <row r="14" spans="2:29" x14ac:dyDescent="0.35">
      <c r="B14" s="341">
        <f>IFERROR(INDEX(Controls!$L$4:$L$100,MATCH('Model 19'!$D14,Controls!$J$4:$J$100,0)),"-")</f>
        <v>33</v>
      </c>
      <c r="C14" s="365" t="str">
        <f>IFERROR(INDEX(Controls!$F$4:$F209,MATCH('Model 19'!$E14,Controls!$G$4:$G$200,0)),"-")</f>
        <v>No Ad &amp; Tf</v>
      </c>
      <c r="D14" s="16" t="str">
        <f>IFERROR(INDEX(Controls!$H$4:$H$200,MATCH('Model 19'!$E14,Controls!$G$4:$G$200,0)),"-")</f>
        <v>T16</v>
      </c>
      <c r="E14" s="11" t="s">
        <v>48</v>
      </c>
      <c r="F14" s="12">
        <v>0</v>
      </c>
      <c r="G14" s="13">
        <v>0</v>
      </c>
      <c r="H14" s="13"/>
      <c r="I14" s="13"/>
      <c r="J14" s="23"/>
      <c r="K14" s="13"/>
      <c r="L14" s="25">
        <v>0</v>
      </c>
      <c r="M14" s="25">
        <v>253584.23500000022</v>
      </c>
      <c r="N14" s="25">
        <v>0</v>
      </c>
      <c r="O14" s="25">
        <v>253584.23500000022</v>
      </c>
      <c r="P14" s="14">
        <v>0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19'!$D14,"_pre",""),"_post",""),'Vendor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19'!$D14,'Vendor Level Info'!$M$4:$M$300,0)),"-")</f>
        <v>-</v>
      </c>
    </row>
    <row r="15" spans="2:29" x14ac:dyDescent="0.35">
      <c r="B15" s="341">
        <f>IFERROR(INDEX(Controls!$L$4:$L$100,MATCH('Model 19'!$D15,Controls!$J$4:$J$100,0)),"-")</f>
        <v>34</v>
      </c>
      <c r="C15" s="365" t="str">
        <f>IFERROR(INDEX(Controls!$F$4:$F210,MATCH('Model 19'!$E15,Controls!$G$4:$G$200,0)),"-")</f>
        <v>No Ad &amp; Tf</v>
      </c>
      <c r="D15" s="16" t="str">
        <f>IFERROR(INDEX(Controls!$H$4:$H$200,MATCH('Model 19'!$E15,Controls!$G$4:$G$200,0)),"-")</f>
        <v>T17</v>
      </c>
      <c r="E15" s="11" t="s">
        <v>49</v>
      </c>
      <c r="F15" s="12">
        <v>0</v>
      </c>
      <c r="G15" s="13">
        <v>0</v>
      </c>
      <c r="H15" s="13"/>
      <c r="I15" s="13"/>
      <c r="J15" s="23"/>
      <c r="K15" s="13"/>
      <c r="L15" s="25">
        <v>0</v>
      </c>
      <c r="M15" s="25">
        <v>253584.23500000022</v>
      </c>
      <c r="N15" s="25">
        <v>0</v>
      </c>
      <c r="O15" s="25">
        <v>253584.23500000022</v>
      </c>
      <c r="P15" s="14">
        <v>0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19'!$D15,"_pre",""),"_post",""),'Vendor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19'!$D15,'Vendor Level Info'!$M$4:$M$300,0)),"-")</f>
        <v>-</v>
      </c>
    </row>
    <row r="16" spans="2:29" x14ac:dyDescent="0.35">
      <c r="B16" s="341">
        <f>IFERROR(INDEX(Controls!$L$4:$L$100,MATCH('Model 19'!$D16,Controls!$J$4:$J$100,0)),"-")</f>
        <v>35</v>
      </c>
      <c r="C16" s="365" t="str">
        <f>IFERROR(INDEX(Controls!$F$4:$F211,MATCH('Model 19'!$E16,Controls!$G$4:$G$200,0)),"-")</f>
        <v>No Ad &amp; Tf</v>
      </c>
      <c r="D16" s="16" t="str">
        <f>IFERROR(INDEX(Controls!$H$4:$H$200,MATCH('Model 19'!$E16,Controls!$G$4:$G$200,0)),"-")</f>
        <v>T18</v>
      </c>
      <c r="E16" s="11" t="s">
        <v>50</v>
      </c>
      <c r="F16" s="12">
        <v>0</v>
      </c>
      <c r="G16" s="13">
        <v>0</v>
      </c>
      <c r="H16" s="13"/>
      <c r="I16" s="13"/>
      <c r="J16" s="23"/>
      <c r="K16" s="13"/>
      <c r="L16" s="25">
        <v>0</v>
      </c>
      <c r="M16" s="25">
        <v>253584.23500000022</v>
      </c>
      <c r="N16" s="25">
        <v>0</v>
      </c>
      <c r="O16" s="25">
        <v>253584.23500000022</v>
      </c>
      <c r="P16" s="14">
        <v>0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19'!$D16,"_pre",""),"_post",""),'Vendor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19'!$D16,'Vendor Level Info'!$M$4:$M$300,0)),"-")</f>
        <v>-</v>
      </c>
    </row>
    <row r="17" spans="2:25" x14ac:dyDescent="0.35">
      <c r="B17" s="341">
        <f>IFERROR(INDEX(Controls!$L$4:$L$100,MATCH('Model 19'!$D17,Controls!$J$4:$J$100,0)),"-")</f>
        <v>36</v>
      </c>
      <c r="C17" s="365" t="str">
        <f>IFERROR(INDEX(Controls!$F$4:$F212,MATCH('Model 19'!$E17,Controls!$G$4:$G$200,0)),"-")</f>
        <v>No Ad &amp; Tf</v>
      </c>
      <c r="D17" s="16" t="str">
        <f>IFERROR(INDEX(Controls!$H$4:$H$200,MATCH('Model 19'!$E17,Controls!$G$4:$G$200,0)),"-")</f>
        <v>T19</v>
      </c>
      <c r="E17" s="11" t="s">
        <v>51</v>
      </c>
      <c r="F17" s="12">
        <v>0</v>
      </c>
      <c r="G17" s="13">
        <v>0</v>
      </c>
      <c r="H17" s="13"/>
      <c r="I17" s="13"/>
      <c r="J17" s="23"/>
      <c r="K17" s="13"/>
      <c r="L17" s="25">
        <v>0</v>
      </c>
      <c r="M17" s="25">
        <v>253584.23500000022</v>
      </c>
      <c r="N17" s="25">
        <v>0</v>
      </c>
      <c r="O17" s="25">
        <v>253584.23500000022</v>
      </c>
      <c r="P17" s="14">
        <v>0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19'!$D17,"_pre",""),"_post",""),'Vendor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19'!$D17,'Vendor Level Info'!$M$4:$M$300,0)),"-")</f>
        <v>-</v>
      </c>
    </row>
    <row r="18" spans="2:25" x14ac:dyDescent="0.35">
      <c r="B18" s="341">
        <f>IFERROR(INDEX(Controls!$L$4:$L$100,MATCH('Model 19'!$D18,Controls!$J$4:$J$100,0)),"-")</f>
        <v>19</v>
      </c>
      <c r="C18" s="365" t="str">
        <f>IFERROR(INDEX(Controls!$F$4:$F213,MATCH('Model 19'!$E18,Controls!$G$4:$G$200,0)),"-")</f>
        <v>No Ad &amp; Tf</v>
      </c>
      <c r="D18" s="16" t="str">
        <f>IFERROR(INDEX(Controls!$H$4:$H$200,MATCH('Model 19'!$E18,Controls!$G$4:$G$200,0)),"-")</f>
        <v>T2</v>
      </c>
      <c r="E18" s="11" t="s">
        <v>34</v>
      </c>
      <c r="F18" s="12"/>
      <c r="G18" s="13">
        <v>-56.595097036744882</v>
      </c>
      <c r="H18" s="13">
        <v>16.359415600837799</v>
      </c>
      <c r="I18" s="13">
        <v>-3.4594815864844541</v>
      </c>
      <c r="J18" s="23">
        <v>5.5030127864578082E-4</v>
      </c>
      <c r="K18" s="13">
        <v>207.89410380708489</v>
      </c>
      <c r="L18" s="25">
        <v>210</v>
      </c>
      <c r="M18" s="25">
        <v>253584.23500000022</v>
      </c>
      <c r="N18" s="25">
        <v>210</v>
      </c>
      <c r="O18" s="25">
        <v>253584.23500000022</v>
      </c>
      <c r="P18" s="14">
        <v>-4.6867938686000789E-2</v>
      </c>
      <c r="Q18" s="15">
        <v>-4.6867938686000789E-2</v>
      </c>
      <c r="R18" s="414">
        <f t="shared" si="0"/>
        <v>-11884.970377716425</v>
      </c>
      <c r="S18" s="27">
        <f>IFERROR($Q18*$O18*Controls!$C$5,"-")</f>
        <v>-7392451.574939616</v>
      </c>
      <c r="T18" s="27" t="str">
        <f>IFERROR(INDEX('Vendor Level Info'!$I$4:$I$50,MATCH(SUBSTITUTE(SUBSTITUTE('Model 19'!$D18,"_pre",""),"_post",""),'Vendor Level Info'!$F$4:$F$50,0)),"-")</f>
        <v>-</v>
      </c>
      <c r="U18" s="375">
        <f t="shared" si="1"/>
        <v>0</v>
      </c>
      <c r="V18" s="27">
        <f>IFERROR($Q18*$O18*Controls!$C$4,"-")</f>
        <v>-6275264.3594342722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19'!$D18,'Vendor Level Info'!$M$4:$M$300,0)),"-")</f>
        <v>-</v>
      </c>
    </row>
    <row r="19" spans="2:25" x14ac:dyDescent="0.35">
      <c r="B19" s="341">
        <f>IFERROR(INDEX(Controls!$L$4:$L$100,MATCH('Model 19'!$D19,Controls!$J$4:$J$100,0)),"-")</f>
        <v>37</v>
      </c>
      <c r="C19" s="365" t="str">
        <f>IFERROR(INDEX(Controls!$F$4:$F214,MATCH('Model 19'!$E19,Controls!$G$4:$G$200,0)),"-")</f>
        <v>No Ad &amp; Tf</v>
      </c>
      <c r="D19" s="16" t="str">
        <f>IFERROR(INDEX(Controls!$H$4:$H$200,MATCH('Model 19'!$E19,Controls!$G$4:$G$200,0)),"-")</f>
        <v>T20</v>
      </c>
      <c r="E19" s="11" t="s">
        <v>52</v>
      </c>
      <c r="F19" s="12">
        <v>0</v>
      </c>
      <c r="G19" s="13">
        <v>0</v>
      </c>
      <c r="H19" s="13"/>
      <c r="I19" s="13"/>
      <c r="J19" s="23"/>
      <c r="K19" s="13"/>
      <c r="L19" s="25">
        <v>0</v>
      </c>
      <c r="M19" s="25">
        <v>253584.23500000022</v>
      </c>
      <c r="N19" s="25">
        <v>0</v>
      </c>
      <c r="O19" s="25">
        <v>253584.23500000022</v>
      </c>
      <c r="P19" s="14">
        <v>0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19'!$D19,"_pre",""),"_post",""),'Vendor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19'!$D19,'Vendor Level Info'!$M$4:$M$300,0)),"-")</f>
        <v>-</v>
      </c>
    </row>
    <row r="20" spans="2:25" x14ac:dyDescent="0.35">
      <c r="B20" s="341">
        <f>IFERROR(INDEX(Controls!$L$4:$L$100,MATCH('Model 19'!$D20,Controls!$J$4:$J$100,0)),"-")</f>
        <v>38</v>
      </c>
      <c r="C20" s="365" t="str">
        <f>IFERROR(INDEX(Controls!$F$4:$F215,MATCH('Model 19'!$E20,Controls!$G$4:$G$200,0)),"-")</f>
        <v>No Ad &amp; Tf</v>
      </c>
      <c r="D20" s="16" t="str">
        <f>IFERROR(INDEX(Controls!$H$4:$H$200,MATCH('Model 19'!$E20,Controls!$G$4:$G$200,0)),"-")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0</v>
      </c>
      <c r="M20" s="25">
        <v>253584.23500000022</v>
      </c>
      <c r="N20" s="25">
        <v>0</v>
      </c>
      <c r="O20" s="25">
        <v>253584.23500000022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19'!$D20,"_pre",""),"_post",""),'Vendor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19'!$D20,'Vendor Level Info'!$M$4:$M$300,0)),"-")</f>
        <v>-</v>
      </c>
    </row>
    <row r="21" spans="2:25" x14ac:dyDescent="0.35">
      <c r="B21" s="341">
        <f>IFERROR(INDEX(Controls!$L$4:$L$100,MATCH('Model 19'!$D21,Controls!$J$4:$J$100,0)),"-")</f>
        <v>39</v>
      </c>
      <c r="C21" s="365" t="str">
        <f>IFERROR(INDEX(Controls!$F$4:$F216,MATCH('Model 19'!$E21,Controls!$G$4:$G$200,0)),"-")</f>
        <v>No Ad &amp; Tf</v>
      </c>
      <c r="D21" s="16" t="str">
        <f>IFERROR(INDEX(Controls!$H$4:$H$200,MATCH('Model 19'!$E21,Controls!$G$4:$G$200,0)),"-")</f>
        <v>T22</v>
      </c>
      <c r="E21" s="11" t="s">
        <v>54</v>
      </c>
      <c r="F21" s="12">
        <v>0</v>
      </c>
      <c r="G21" s="13">
        <v>0</v>
      </c>
      <c r="H21" s="13"/>
      <c r="I21" s="13"/>
      <c r="J21" s="23"/>
      <c r="K21" s="13"/>
      <c r="L21" s="25">
        <v>0</v>
      </c>
      <c r="M21" s="25">
        <v>253584.23500000022</v>
      </c>
      <c r="N21" s="25">
        <v>0</v>
      </c>
      <c r="O21" s="25">
        <v>253584.23500000022</v>
      </c>
      <c r="P21" s="14">
        <v>0</v>
      </c>
      <c r="Q21" s="15">
        <v>0</v>
      </c>
      <c r="R21" s="414">
        <f t="shared" si="0"/>
        <v>0</v>
      </c>
      <c r="S21" s="27">
        <f>IFERROR($Q21*$O21*Controls!$C$5,"-")</f>
        <v>0</v>
      </c>
      <c r="T21" s="27" t="str">
        <f>IFERROR(INDEX('Vendor Level Info'!$I$4:$I$50,MATCH(SUBSTITUTE(SUBSTITUTE('Model 19'!$D21,"_pre",""),"_post",""),'Vendor Level Info'!$F$4:$F$50,0)),"-")</f>
        <v>-</v>
      </c>
      <c r="U21" s="375">
        <f t="shared" si="1"/>
        <v>0</v>
      </c>
      <c r="V21" s="27">
        <f>IFERROR($Q21*$O21*Controls!$C$4,"-")</f>
        <v>0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19'!$D21,'Vendor Level Info'!$M$4:$M$300,0)),"-")</f>
        <v>-</v>
      </c>
    </row>
    <row r="22" spans="2:25" x14ac:dyDescent="0.35">
      <c r="B22" s="341">
        <f>IFERROR(INDEX(Controls!$L$4:$L$100,MATCH('Model 19'!$D22,Controls!$J$4:$J$100,0)),"-")</f>
        <v>40</v>
      </c>
      <c r="C22" s="365" t="str">
        <f>IFERROR(INDEX(Controls!$F$4:$F217,MATCH('Model 19'!$E22,Controls!$G$4:$G$200,0)),"-")</f>
        <v>No Ad &amp; Tf</v>
      </c>
      <c r="D22" s="16" t="str">
        <f>IFERROR(INDEX(Controls!$H$4:$H$200,MATCH('Model 19'!$E22,Controls!$G$4:$G$200,0)),"-")</f>
        <v>T23</v>
      </c>
      <c r="E22" s="11" t="s">
        <v>55</v>
      </c>
      <c r="F22" s="12">
        <v>0</v>
      </c>
      <c r="G22" s="13">
        <v>0</v>
      </c>
      <c r="H22" s="13"/>
      <c r="I22" s="13"/>
      <c r="J22" s="23"/>
      <c r="K22" s="13"/>
      <c r="L22" s="25">
        <v>0</v>
      </c>
      <c r="M22" s="25">
        <v>253584.23500000022</v>
      </c>
      <c r="N22" s="25">
        <v>0</v>
      </c>
      <c r="O22" s="25">
        <v>253584.23500000022</v>
      </c>
      <c r="P22" s="14">
        <v>0</v>
      </c>
      <c r="Q22" s="15">
        <v>0</v>
      </c>
      <c r="R22" s="414">
        <f t="shared" si="0"/>
        <v>0</v>
      </c>
      <c r="S22" s="27">
        <f>IFERROR($Q22*$O22*Controls!$C$5,"-")</f>
        <v>0</v>
      </c>
      <c r="T22" s="27" t="str">
        <f>IFERROR(INDEX('Vendor Level Info'!$I$4:$I$50,MATCH(SUBSTITUTE(SUBSTITUTE('Model 19'!$D22,"_pre",""),"_post",""),'Vendor Level Info'!$F$4:$F$50,0)),"-")</f>
        <v>-</v>
      </c>
      <c r="U22" s="375">
        <f t="shared" si="1"/>
        <v>0</v>
      </c>
      <c r="V22" s="27">
        <f>IFERROR($Q22*$O22*Controls!$C$4,"-")</f>
        <v>0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19'!$D22,'Vendor Level Info'!$M$4:$M$300,0)),"-")</f>
        <v>-</v>
      </c>
    </row>
    <row r="23" spans="2:25" x14ac:dyDescent="0.35">
      <c r="B23" s="341">
        <f>IFERROR(INDEX(Controls!$L$4:$L$100,MATCH('Model 19'!$D23,Controls!$J$4:$J$100,0)),"-")</f>
        <v>20</v>
      </c>
      <c r="C23" s="365" t="str">
        <f>IFERROR(INDEX(Controls!$F$4:$F218,MATCH('Model 19'!$E23,Controls!$G$4:$G$200,0)),"-")</f>
        <v>No Ad &amp; Tf</v>
      </c>
      <c r="D23" s="16" t="str">
        <f>IFERROR(INDEX(Controls!$H$4:$H$200,MATCH('Model 19'!$E23,Controls!$G$4:$G$200,0)),"-")</f>
        <v>T3</v>
      </c>
      <c r="E23" s="11" t="s">
        <v>35</v>
      </c>
      <c r="F23" s="12"/>
      <c r="G23" s="13">
        <v>-55.563601607853094</v>
      </c>
      <c r="H23" s="13">
        <v>14.801738929996572</v>
      </c>
      <c r="I23" s="13">
        <v>-3.7538563455710108</v>
      </c>
      <c r="J23" s="23">
        <v>1.7811211309859011E-4</v>
      </c>
      <c r="K23" s="13">
        <v>170.1892330204596</v>
      </c>
      <c r="L23" s="25">
        <v>210</v>
      </c>
      <c r="M23" s="25">
        <v>253584.23500000022</v>
      </c>
      <c r="N23" s="25">
        <v>210</v>
      </c>
      <c r="O23" s="25">
        <v>253584.23500000022</v>
      </c>
      <c r="P23" s="14">
        <v>-4.6013729274807402E-2</v>
      </c>
      <c r="Q23" s="15">
        <v>-4.6013729274807402E-2</v>
      </c>
      <c r="R23" s="414">
        <f t="shared" si="0"/>
        <v>-11668.356337649149</v>
      </c>
      <c r="S23" s="27">
        <f>IFERROR($Q23*$O23*Controls!$C$5,"-")</f>
        <v>-7257717.6420177706</v>
      </c>
      <c r="T23" s="27" t="str">
        <f>IFERROR(INDEX('Vendor Level Info'!$I$4:$I$50,MATCH(SUBSTITUTE(SUBSTITUTE('Model 19'!$D23,"_pre",""),"_post",""),'Vendor Level Info'!$F$4:$F$50,0)),"-")</f>
        <v>-</v>
      </c>
      <c r="U23" s="375">
        <f t="shared" si="1"/>
        <v>0</v>
      </c>
      <c r="V23" s="27">
        <f>IFERROR($Q23*$O23*Controls!$C$4,"-")</f>
        <v>-6160892.1462787511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19'!$D23,'Vendor Level Info'!$M$4:$M$300,0)),"-")</f>
        <v>-</v>
      </c>
    </row>
    <row r="24" spans="2:25" x14ac:dyDescent="0.35">
      <c r="B24" s="341">
        <f>IFERROR(INDEX(Controls!$L$4:$L$100,MATCH('Model 19'!$D24,Controls!$J$4:$J$100,0)),"-")</f>
        <v>21</v>
      </c>
      <c r="C24" s="365" t="str">
        <f>IFERROR(INDEX(Controls!$F$4:$F219,MATCH('Model 19'!$E24,Controls!$G$4:$G$200,0)),"-")</f>
        <v>No Ad &amp; Tf</v>
      </c>
      <c r="D24" s="16" t="str">
        <f>IFERROR(INDEX(Controls!$H$4:$H$200,MATCH('Model 19'!$E24,Controls!$G$4:$G$200,0)),"-")</f>
        <v>T4</v>
      </c>
      <c r="E24" s="11" t="s">
        <v>36</v>
      </c>
      <c r="F24" s="12"/>
      <c r="G24" s="13">
        <v>-46.321566291089795</v>
      </c>
      <c r="H24" s="13">
        <v>13.258682971517535</v>
      </c>
      <c r="I24" s="13">
        <v>-3.4936777951926561</v>
      </c>
      <c r="J24" s="23">
        <v>4.8471344669643224E-4</v>
      </c>
      <c r="K24" s="13">
        <v>136.55492681461391</v>
      </c>
      <c r="L24" s="25">
        <v>210</v>
      </c>
      <c r="M24" s="25">
        <v>253584.23500000022</v>
      </c>
      <c r="N24" s="25">
        <v>210</v>
      </c>
      <c r="O24" s="25">
        <v>253584.23500000022</v>
      </c>
      <c r="P24" s="14">
        <v>-3.8360148536555706E-2</v>
      </c>
      <c r="Q24" s="15">
        <v>-3.8360148536555706E-2</v>
      </c>
      <c r="R24" s="414">
        <f t="shared" si="0"/>
        <v>-9727.5289211288564</v>
      </c>
      <c r="S24" s="27">
        <f>IFERROR($Q24*$O24*Controls!$C$5,"-")</f>
        <v>-6050522.9889421491</v>
      </c>
      <c r="T24" s="27" t="str">
        <f>IFERROR(INDEX('Vendor Level Info'!$I$4:$I$50,MATCH(SUBSTITUTE(SUBSTITUTE('Model 19'!$D24,"_pre",""),"_post",""),'Vendor Level Info'!$F$4:$F$50,0)),"-")</f>
        <v>-</v>
      </c>
      <c r="U24" s="375">
        <f t="shared" si="1"/>
        <v>0</v>
      </c>
      <c r="V24" s="27">
        <f>IFERROR($Q24*$O24*Controls!$C$4,"-")</f>
        <v>-5136135.2703560358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19'!$D24,'Vendor Level Info'!$M$4:$M$300,0)),"-")</f>
        <v>-</v>
      </c>
    </row>
    <row r="25" spans="2:25" x14ac:dyDescent="0.35">
      <c r="B25" s="341">
        <f>IFERROR(INDEX(Controls!$L$4:$L$100,MATCH('Model 19'!$D25,Controls!$J$4:$J$100,0)),"-")</f>
        <v>22</v>
      </c>
      <c r="C25" s="365" t="str">
        <f>IFERROR(INDEX(Controls!$F$4:$F220,MATCH('Model 19'!$E25,Controls!$G$4:$G$200,0)),"-")</f>
        <v>No Ad &amp; Tf</v>
      </c>
      <c r="D25" s="16" t="str">
        <f>IFERROR(INDEX(Controls!$H$4:$H$200,MATCH('Model 19'!$E25,Controls!$G$4:$G$200,0)),"-")</f>
        <v>T5</v>
      </c>
      <c r="E25" s="11" t="s">
        <v>37</v>
      </c>
      <c r="F25" s="12"/>
      <c r="G25" s="13">
        <v>-43.897291318927834</v>
      </c>
      <c r="H25" s="13">
        <v>11.721979273121837</v>
      </c>
      <c r="I25" s="13">
        <v>-3.744870238730337</v>
      </c>
      <c r="J25" s="23">
        <v>1.8457224231894614E-4</v>
      </c>
      <c r="K25" s="13">
        <v>106.73540429144454</v>
      </c>
      <c r="L25" s="25">
        <v>210</v>
      </c>
      <c r="M25" s="25">
        <v>253584.23500000022</v>
      </c>
      <c r="N25" s="25">
        <v>210</v>
      </c>
      <c r="O25" s="25">
        <v>253584.23500000022</v>
      </c>
      <c r="P25" s="14">
        <v>-3.6352540515678496E-2</v>
      </c>
      <c r="Q25" s="15">
        <v>-3.6352540515678496E-2</v>
      </c>
      <c r="R25" s="414">
        <f t="shared" si="0"/>
        <v>-9218.4311769748456</v>
      </c>
      <c r="S25" s="27">
        <f>IFERROR($Q25*$O25*Controls!$C$5,"-")</f>
        <v>-5733864.1920783538</v>
      </c>
      <c r="T25" s="27" t="str">
        <f>IFERROR(INDEX('Vendor Level Info'!$I$4:$I$50,MATCH(SUBSTITUTE(SUBSTITUTE('Model 19'!$D25,"_pre",""),"_post",""),'Vendor Level Info'!$F$4:$F$50,0)),"-")</f>
        <v>-</v>
      </c>
      <c r="U25" s="375">
        <f t="shared" si="1"/>
        <v>0</v>
      </c>
      <c r="V25" s="27">
        <f>IFERROR($Q25*$O25*Controls!$C$4,"-")</f>
        <v>-4867331.6614427185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19'!$D25,'Vendor Level Info'!$M$4:$M$300,0)),"-")</f>
        <v>-</v>
      </c>
    </row>
    <row r="26" spans="2:25" x14ac:dyDescent="0.35">
      <c r="B26" s="341">
        <f>IFERROR(INDEX(Controls!$L$4:$L$100,MATCH('Model 19'!$D26,Controls!$J$4:$J$100,0)),"-")</f>
        <v>23</v>
      </c>
      <c r="C26" s="365" t="str">
        <f>IFERROR(INDEX(Controls!$F$4:$F221,MATCH('Model 19'!$E26,Controls!$G$4:$G$200,0)),"-")</f>
        <v>No Ad &amp; Tf</v>
      </c>
      <c r="D26" s="16" t="str">
        <f>IFERROR(INDEX(Controls!$H$4:$H$200,MATCH('Model 19'!$E26,Controls!$G$4:$G$200,0)),"-")</f>
        <v>T6</v>
      </c>
      <c r="E26" s="11" t="s">
        <v>38</v>
      </c>
      <c r="F26" s="12"/>
      <c r="G26" s="13">
        <v>-25.76879087345193</v>
      </c>
      <c r="H26" s="13">
        <v>10.196587176646768</v>
      </c>
      <c r="I26" s="13">
        <v>-2.527197622795808</v>
      </c>
      <c r="J26" s="23">
        <v>1.155900764466954E-2</v>
      </c>
      <c r="K26" s="13">
        <v>80.76371255978674</v>
      </c>
      <c r="L26" s="25">
        <v>210</v>
      </c>
      <c r="M26" s="25">
        <v>253584.23500000022</v>
      </c>
      <c r="N26" s="25">
        <v>210</v>
      </c>
      <c r="O26" s="25">
        <v>253584.23500000022</v>
      </c>
      <c r="P26" s="14">
        <v>-2.1339836379911003E-2</v>
      </c>
      <c r="Q26" s="15">
        <v>-2.1339836379911003E-2</v>
      </c>
      <c r="R26" s="414">
        <f t="shared" si="0"/>
        <v>-5411.4460834249057</v>
      </c>
      <c r="S26" s="27">
        <f>IFERROR($Q26*$O26*Controls!$C$5,"-")</f>
        <v>-3365919.4638902913</v>
      </c>
      <c r="T26" s="27" t="str">
        <f>IFERROR(INDEX('Vendor Level Info'!$I$4:$I$50,MATCH(SUBSTITUTE(SUBSTITUTE('Model 19'!$D26,"_pre",""),"_post",""),'Vendor Level Info'!$F$4:$F$50,0)),"-")</f>
        <v>-</v>
      </c>
      <c r="U26" s="375">
        <f t="shared" si="1"/>
        <v>0</v>
      </c>
      <c r="V26" s="27">
        <f>IFERROR($Q26*$O26*Controls!$C$4,"-")</f>
        <v>-2857243.5320483502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19'!$D26,'Vendor Level Info'!$M$4:$M$300,0)),"-")</f>
        <v>-</v>
      </c>
    </row>
    <row r="27" spans="2:25" x14ac:dyDescent="0.35">
      <c r="B27" s="341">
        <f>IFERROR(INDEX(Controls!$L$4:$L$100,MATCH('Model 19'!$D27,Controls!$J$4:$J$100,0)),"-")</f>
        <v>24</v>
      </c>
      <c r="C27" s="365" t="str">
        <f>IFERROR(INDEX(Controls!$F$4:$F222,MATCH('Model 19'!$E27,Controls!$G$4:$G$200,0)),"-")</f>
        <v>No Ad &amp; Tf</v>
      </c>
      <c r="D27" s="16" t="str">
        <f>IFERROR(INDEX(Controls!$H$4:$H$200,MATCH('Model 19'!$E27,Controls!$G$4:$G$200,0)),"-")</f>
        <v>T7</v>
      </c>
      <c r="E27" s="11" t="s">
        <v>39</v>
      </c>
      <c r="F27" s="12"/>
      <c r="G27" s="13">
        <v>-34.711851954532122</v>
      </c>
      <c r="H27" s="13">
        <v>8.6308357048618287</v>
      </c>
      <c r="I27" s="13">
        <v>-4.0218413536685231</v>
      </c>
      <c r="J27" s="23">
        <v>5.9460708305797454E-5</v>
      </c>
      <c r="K27" s="13">
        <v>57.864512720085088</v>
      </c>
      <c r="L27" s="25">
        <v>210</v>
      </c>
      <c r="M27" s="25">
        <v>253584.23500000022</v>
      </c>
      <c r="N27" s="25">
        <v>210</v>
      </c>
      <c r="O27" s="25">
        <v>253584.23500000022</v>
      </c>
      <c r="P27" s="14">
        <v>-2.8745828424435533E-2</v>
      </c>
      <c r="Q27" s="15">
        <v>-2.8745828424435533E-2</v>
      </c>
      <c r="R27" s="414">
        <f t="shared" si="0"/>
        <v>-7289.4889104517461</v>
      </c>
      <c r="S27" s="27">
        <f>IFERROR($Q27*$O27*Controls!$C$5,"-")</f>
        <v>-4534062.1023009857</v>
      </c>
      <c r="T27" s="27" t="str">
        <f>IFERROR(INDEX('Vendor Level Info'!$I$4:$I$50,MATCH(SUBSTITUTE(SUBSTITUTE('Model 19'!$D27,"_pre",""),"_post",""),'Vendor Level Info'!$F$4:$F$50,0)),"-")</f>
        <v>-</v>
      </c>
      <c r="U27" s="375">
        <f t="shared" si="1"/>
        <v>0</v>
      </c>
      <c r="V27" s="27">
        <f>IFERROR($Q27*$O27*Controls!$C$4,"-")</f>
        <v>-3848850.1447185217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19'!$D27,'Vendor Level Info'!$M$4:$M$300,0)),"-")</f>
        <v>-</v>
      </c>
    </row>
    <row r="28" spans="2:25" x14ac:dyDescent="0.35">
      <c r="B28" s="341">
        <f>IFERROR(INDEX(Controls!$L$4:$L$100,MATCH('Model 19'!$D28,Controls!$J$4:$J$100,0)),"-")</f>
        <v>25</v>
      </c>
      <c r="C28" s="365" t="str">
        <f>IFERROR(INDEX(Controls!$F$4:$F223,MATCH('Model 19'!$E28,Controls!$G$4:$G$200,0)),"-")</f>
        <v>No Ad &amp; Tf</v>
      </c>
      <c r="D28" s="16" t="str">
        <f>IFERROR(INDEX(Controls!$H$4:$H$200,MATCH('Model 19'!$E28,Controls!$G$4:$G$200,0)),"-")</f>
        <v>T8</v>
      </c>
      <c r="E28" s="11" t="s">
        <v>40</v>
      </c>
      <c r="F28" s="12"/>
      <c r="G28" s="13">
        <v>-24.130889164252107</v>
      </c>
      <c r="H28" s="13">
        <v>7.1088871114238561</v>
      </c>
      <c r="I28" s="13">
        <v>-3.3944679084120204</v>
      </c>
      <c r="J28" s="23">
        <v>6.9837239928601284E-4</v>
      </c>
      <c r="K28" s="13">
        <v>39.256342730991271</v>
      </c>
      <c r="L28" s="25">
        <v>210</v>
      </c>
      <c r="M28" s="25">
        <v>253584.23500000022</v>
      </c>
      <c r="N28" s="25">
        <v>210</v>
      </c>
      <c r="O28" s="25">
        <v>253584.23500000022</v>
      </c>
      <c r="P28" s="14">
        <v>-1.9983445439709369E-2</v>
      </c>
      <c r="Q28" s="15">
        <v>-1.9983445439709369E-2</v>
      </c>
      <c r="R28" s="414">
        <f t="shared" si="0"/>
        <v>-5067.4867244929428</v>
      </c>
      <c r="S28" s="27">
        <f>IFERROR($Q28*$O28*Controls!$C$5,"-")</f>
        <v>-3151976.7426346103</v>
      </c>
      <c r="T28" s="27" t="str">
        <f>IFERROR(INDEX('Vendor Level Info'!$I$4:$I$50,MATCH(SUBSTITUTE(SUBSTITUTE('Model 19'!$D28,"_pre",""),"_post",""),'Vendor Level Info'!$F$4:$F$50,0)),"-")</f>
        <v>-</v>
      </c>
      <c r="U28" s="375">
        <f t="shared" si="1"/>
        <v>0</v>
      </c>
      <c r="V28" s="27">
        <f>IFERROR($Q28*$O28*Controls!$C$4,"-")</f>
        <v>-2675632.9905322739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19'!$D28,'Vendor Level Info'!$M$4:$M$300,0)),"-")</f>
        <v>-</v>
      </c>
    </row>
    <row r="29" spans="2:25" x14ac:dyDescent="0.35">
      <c r="B29" s="341">
        <f>IFERROR(INDEX(Controls!$L$4:$L$100,MATCH('Model 19'!$D29,Controls!$J$4:$J$100,0)),"-")</f>
        <v>26</v>
      </c>
      <c r="C29" s="365" t="str">
        <f>IFERROR(INDEX(Controls!$F$4:$F224,MATCH('Model 19'!$E29,Controls!$G$4:$G$200,0)),"-")</f>
        <v>No Ad &amp; Tf</v>
      </c>
      <c r="D29" s="16" t="str">
        <f>IFERROR(INDEX(Controls!$H$4:$H$200,MATCH('Model 19'!$E29,Controls!$G$4:$G$200,0)),"-")</f>
        <v>T9</v>
      </c>
      <c r="E29" s="11" t="s">
        <v>41</v>
      </c>
      <c r="F29" s="12"/>
      <c r="G29" s="13">
        <v>-19.002433404133626</v>
      </c>
      <c r="H29" s="13">
        <v>5.592686519222327</v>
      </c>
      <c r="I29" s="13">
        <v>-3.3977290411006171</v>
      </c>
      <c r="J29" s="23">
        <v>6.90139100786308E-4</v>
      </c>
      <c r="K29" s="13">
        <v>24.296714759086658</v>
      </c>
      <c r="L29" s="25">
        <v>210</v>
      </c>
      <c r="M29" s="25">
        <v>253584.23500000022</v>
      </c>
      <c r="N29" s="25">
        <v>210</v>
      </c>
      <c r="O29" s="25">
        <v>253584.23500000022</v>
      </c>
      <c r="P29" s="14">
        <v>-1.5736431781210918E-2</v>
      </c>
      <c r="Q29" s="15">
        <v>-1.5736431781210918E-2</v>
      </c>
      <c r="R29" s="414">
        <f t="shared" si="0"/>
        <v>-3990.5110148680615</v>
      </c>
      <c r="S29" s="27">
        <f>IFERROR($Q29*$O29*Controls!$C$5,"-")</f>
        <v>-2482097.8512479342</v>
      </c>
      <c r="T29" s="27" t="str">
        <f>IFERROR(INDEX('Vendor Level Info'!$I$4:$I$50,MATCH(SUBSTITUTE(SUBSTITUTE('Model 19'!$D29,"_pre",""),"_post",""),'Vendor Level Info'!$F$4:$F$50,0)),"-")</f>
        <v>-</v>
      </c>
      <c r="U29" s="375">
        <f t="shared" si="1"/>
        <v>0</v>
      </c>
      <c r="V29" s="27">
        <f>IFERROR($Q29*$O29*Controls!$C$4,"-")</f>
        <v>-2106989.8158503366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19'!$D29,'Vendor Level Info'!$M$4:$M$300,0)),"-")</f>
        <v>-</v>
      </c>
    </row>
    <row r="30" spans="2:25" x14ac:dyDescent="0.35">
      <c r="B30" s="341">
        <f>IFERROR(INDEX(Controls!$L$4:$L$100,MATCH('Model 19'!$D30,Controls!$J$4:$J$100,0)),"-")</f>
        <v>9</v>
      </c>
      <c r="C30" s="365" t="str">
        <f>IFERROR(INDEX(Controls!$F$4:$F225,MATCH('Model 19'!$E30,Controls!$G$4:$G$200,0)),"-")</f>
        <v>No Ad &amp; Tf</v>
      </c>
      <c r="D30" s="16" t="str">
        <f>IFERROR(INDEX(Controls!$H$4:$H$200,MATCH('Model 19'!$E30,Controls!$G$4:$G$200,0)),"-")</f>
        <v>cw_comm</v>
      </c>
      <c r="E30" s="11" t="s">
        <v>111</v>
      </c>
      <c r="F30" s="12">
        <v>1</v>
      </c>
      <c r="G30" s="13">
        <v>0.10189864362156165</v>
      </c>
      <c r="H30" s="13">
        <v>7.9627655540327885E-3</v>
      </c>
      <c r="I30" s="13">
        <v>12.796891096455111</v>
      </c>
      <c r="J30" s="23">
        <v>2.315385956689549E-36</v>
      </c>
      <c r="K30" s="13">
        <v>6.4061981518748228</v>
      </c>
      <c r="L30" s="25">
        <v>135460</v>
      </c>
      <c r="M30" s="25">
        <v>253584.23500000022</v>
      </c>
      <c r="N30" s="25">
        <v>135460</v>
      </c>
      <c r="O30" s="25">
        <v>253584.23500000022</v>
      </c>
      <c r="P30" s="14">
        <v>5.4432367473383064E-2</v>
      </c>
      <c r="Q30" s="15">
        <v>5.4432367473383064E-2</v>
      </c>
      <c r="R30" s="414">
        <f t="shared" si="0"/>
        <v>13803.19026497674</v>
      </c>
      <c r="S30" s="27">
        <f>IFERROR($Q30*$O30*Controls!$C$5,"-")</f>
        <v>8585584.3448155317</v>
      </c>
      <c r="T30" s="27">
        <f>IFERROR(INDEX('Vendor Level Info'!$I$4:$I$50,MATCH(SUBSTITUTE(SUBSTITUTE('Model 19'!$D30,"_pre",""),"_post",""),'Vendor Level Info'!$F$4:$F$50,0)),"-")</f>
        <v>607005</v>
      </c>
      <c r="U30" s="375">
        <f t="shared" si="1"/>
        <v>14.144174009794865</v>
      </c>
      <c r="V30" s="27">
        <f>IFERROR($Q30*$O30*Controls!$C$4,"-")</f>
        <v>7288084.4599077189</v>
      </c>
      <c r="W30" s="27">
        <f>IFERROR($T30*(1-Controls!$C$6),0)</f>
        <v>467393.85000000003</v>
      </c>
      <c r="X30" s="77">
        <f t="shared" si="2"/>
        <v>15.593026009879502</v>
      </c>
      <c r="Y30" s="77">
        <f>IFERROR(R30/INDEX('Vendor Level Info'!$N$4:$N$300,MATCH('Model 19'!$D30,'Vendor Level Info'!$M$4:$M$300,0)),"-")</f>
        <v>9.2628292510094412E-2</v>
      </c>
    </row>
    <row r="31" spans="2:25" x14ac:dyDescent="0.35">
      <c r="B31" s="341">
        <f>IFERROR(INDEX(Controls!$L$4:$L$100,MATCH('Model 19'!$D31,Controls!$J$4:$J$100,0)),"-")</f>
        <v>4.5</v>
      </c>
      <c r="C31" s="365" t="str">
        <f>IFERROR(INDEX(Controls!$F$4:$F226,MATCH('Model 19'!$E31,Controls!$G$4:$G$200,0)),"-")</f>
        <v>No Ad &amp; Tf</v>
      </c>
      <c r="D31" s="16" t="str">
        <f>IFERROR(INDEX(Controls!$H$4:$H$200,MATCH('Model 19'!$E31,Controls!$G$4:$G$200,0)),"-")</f>
        <v>hcc_disp_imp</v>
      </c>
      <c r="E31" s="11" t="s">
        <v>257</v>
      </c>
      <c r="F31" s="12">
        <v>1</v>
      </c>
      <c r="G31" s="13">
        <v>4.1051698254111102</v>
      </c>
      <c r="H31" s="13">
        <v>1.9778713350206758</v>
      </c>
      <c r="I31" s="13">
        <v>2.0755494822762053</v>
      </c>
      <c r="J31" s="23">
        <v>3.8037898293237608E-2</v>
      </c>
      <c r="K31" s="13">
        <v>1.167261517057218</v>
      </c>
      <c r="L31" s="25">
        <v>12</v>
      </c>
      <c r="M31" s="25">
        <v>253584.23500000022</v>
      </c>
      <c r="N31" s="25">
        <v>12</v>
      </c>
      <c r="O31" s="25">
        <v>253584.23500000022</v>
      </c>
      <c r="P31" s="14">
        <v>1.9426301443752322E-4</v>
      </c>
      <c r="Q31" s="15">
        <v>1.9426301443752322E-4</v>
      </c>
      <c r="R31" s="414">
        <f t="shared" si="0"/>
        <v>49.262037904933322</v>
      </c>
      <c r="S31" s="27">
        <f>IFERROR($Q31*$O31*Controls!$C$5,"-")</f>
        <v>30640.987576868527</v>
      </c>
      <c r="T31" s="27">
        <f>IFERROR(INDEX('Vendor Level Info'!$I$4:$I$50,MATCH(SUBSTITUTE(SUBSTITUTE('Model 19'!$D31,"_pre",""),"_post",""),'Vendor Level Info'!$F$4:$F$50,0)),"-")</f>
        <v>0</v>
      </c>
      <c r="U31" s="375">
        <f t="shared" si="1"/>
        <v>0</v>
      </c>
      <c r="V31" s="27">
        <f>IFERROR($Q31*$O31*Controls!$C$4,"-")</f>
        <v>26010.356013804794</v>
      </c>
      <c r="W31" s="27">
        <f>IFERROR($T31*(1-Controls!$C$6),0)</f>
        <v>0</v>
      </c>
      <c r="X31" s="77" t="str">
        <f t="shared" si="2"/>
        <v>-</v>
      </c>
      <c r="Y31" s="77">
        <f>IFERROR(R31/INDEX('Vendor Level Info'!$N$4:$N$300,MATCH('Model 19'!$D31,'Vendor Level Info'!$M$4:$M$300,0)),"-")</f>
        <v>4.1051698254111102</v>
      </c>
    </row>
    <row r="32" spans="2:25" x14ac:dyDescent="0.35">
      <c r="B32" s="341">
        <f>IFERROR(INDEX(Controls!$L$4:$L$100,MATCH('Model 19'!$D32,Controls!$J$4:$J$100,0)),"-")</f>
        <v>5.5</v>
      </c>
      <c r="C32" s="365" t="str">
        <f>IFERROR(INDEX(Controls!$F$4:$F227,MATCH('Model 19'!$E32,Controls!$G$4:$G$200,0)),"-")</f>
        <v>No Ad &amp; Tf</v>
      </c>
      <c r="D32" s="16" t="str">
        <f>IFERROR(INDEX(Controls!$H$4:$H$200,MATCH('Model 19'!$E32,Controls!$G$4:$G$200,0)),"-")</f>
        <v>hcc_osrch_sessions</v>
      </c>
      <c r="E32" s="11" t="s">
        <v>179</v>
      </c>
      <c r="F32" s="12">
        <v>1</v>
      </c>
      <c r="G32" s="13">
        <v>0.14693323519871523</v>
      </c>
      <c r="H32" s="13">
        <v>2.526188647984786E-2</v>
      </c>
      <c r="I32" s="13">
        <v>5.816399947641604</v>
      </c>
      <c r="J32" s="23">
        <v>6.7818736266919282E-9</v>
      </c>
      <c r="K32" s="13">
        <v>8.184410601757687</v>
      </c>
      <c r="L32" s="25">
        <v>44188</v>
      </c>
      <c r="M32" s="25">
        <v>253584.23500000022</v>
      </c>
      <c r="N32" s="25">
        <v>44188</v>
      </c>
      <c r="O32" s="25">
        <v>253584.23500000022</v>
      </c>
      <c r="P32" s="14">
        <v>2.5603664979255605E-2</v>
      </c>
      <c r="Q32" s="15">
        <v>2.5603664979255605E-2</v>
      </c>
      <c r="R32" s="414">
        <f t="shared" si="0"/>
        <v>6492.6857969608291</v>
      </c>
      <c r="S32" s="27">
        <f>IFERROR($Q32*$O32*Controls!$C$5,"-")</f>
        <v>4038450.5657096356</v>
      </c>
      <c r="T32" s="27" t="str">
        <f>IFERROR(INDEX('Vendor Level Info'!$I$4:$I$50,MATCH(SUBSTITUTE(SUBSTITUTE('Model 19'!$D32,"_pre",""),"_post",""),'Vendor Level Info'!$F$4:$F$50,0)),"-")</f>
        <v>-</v>
      </c>
      <c r="U32" s="375">
        <f t="shared" si="1"/>
        <v>0</v>
      </c>
      <c r="V32" s="27">
        <f>IFERROR($Q32*$O32*Controls!$C$4,"-")</f>
        <v>3428138.1007953179</v>
      </c>
      <c r="W32" s="27">
        <f>IFERROR($T32*(1-Controls!$C$6),0)</f>
        <v>0</v>
      </c>
      <c r="X32" s="77" t="str">
        <f t="shared" si="2"/>
        <v>-</v>
      </c>
      <c r="Y32" s="77">
        <f>IFERROR(R32/INDEX('Vendor Level Info'!$N$4:$N$300,MATCH('Model 19'!$D32,'Vendor Level Info'!$M$4:$M$300,0)),"-")</f>
        <v>0.12186200561123199</v>
      </c>
    </row>
    <row r="33" spans="2:25" x14ac:dyDescent="0.35">
      <c r="B33" s="341">
        <f>IFERROR(INDEX(Controls!$L$4:$L$100,MATCH('Model 19'!$D33,Controls!$J$4:$J$100,0)),"-")</f>
        <v>3.5</v>
      </c>
      <c r="C33" s="365" t="str">
        <f>IFERROR(INDEX(Controls!$F$4:$F228,MATCH('Model 19'!$E33,Controls!$G$4:$G$200,0)),"-")</f>
        <v>No Ad &amp; Tf</v>
      </c>
      <c r="D33" s="16" t="str">
        <f>IFERROR(INDEX(Controls!$H$4:$H$200,MATCH('Model 19'!$E33,Controls!$G$4:$G$200,0)),"-")</f>
        <v>hcc_psrch_clk</v>
      </c>
      <c r="E33" s="430" t="s">
        <v>276</v>
      </c>
      <c r="F33" s="431">
        <v>1</v>
      </c>
      <c r="G33" s="432">
        <v>5.7255540520753691E-2</v>
      </c>
      <c r="H33" s="432">
        <v>8.4636225606318227E-3</v>
      </c>
      <c r="I33" s="432">
        <v>6.7648976677050063</v>
      </c>
      <c r="J33" s="437">
        <v>1.6563520743934618E-11</v>
      </c>
      <c r="K33" s="432">
        <v>15.612986573628511</v>
      </c>
      <c r="L33" s="434">
        <v>235762</v>
      </c>
      <c r="M33" s="434">
        <v>253584.23500000022</v>
      </c>
      <c r="N33" s="434">
        <v>235762</v>
      </c>
      <c r="O33" s="434">
        <v>253584.23500000022</v>
      </c>
      <c r="P33" s="435">
        <v>5.3231545503031448E-2</v>
      </c>
      <c r="Q33" s="436">
        <v>5.3231545503031448E-2</v>
      </c>
      <c r="R33" s="414">
        <f t="shared" si="0"/>
        <v>13498.680744253932</v>
      </c>
      <c r="S33" s="27">
        <f>IFERROR($Q33*$O33*Controls!$C$5,"-")</f>
        <v>8396179.4229259454</v>
      </c>
      <c r="T33" s="27">
        <f>IFERROR(INDEX('Vendor Level Info'!$I$4:$I$50,MATCH(SUBSTITUTE(SUBSTITUTE('Model 19'!$D33,"_pre",""),"_post",""),'Vendor Level Info'!$F$4:$F$50,0)),"-")</f>
        <v>655000</v>
      </c>
      <c r="U33" s="375">
        <f t="shared" si="1"/>
        <v>12.818594538818237</v>
      </c>
      <c r="V33" s="27">
        <f>IFERROR($Q33*$O33*Controls!$C$4,"-")</f>
        <v>7127303.4329660758</v>
      </c>
      <c r="W33" s="27">
        <f>IFERROR($T33*(1-Controls!$C$6),0)</f>
        <v>504350</v>
      </c>
      <c r="X33" s="77">
        <f t="shared" si="2"/>
        <v>14.131661411650789</v>
      </c>
      <c r="Y33" s="77">
        <f>IFERROR(R33/INDEX('Vendor Level Info'!$N$4:$N$300,MATCH('Model 19'!$D33,'Vendor Level Info'!$M$4:$M$300,0)),"-")</f>
        <v>5.5724408620599124E-2</v>
      </c>
    </row>
    <row r="34" spans="2:25" x14ac:dyDescent="0.35">
      <c r="B34" s="341">
        <f>IFERROR(INDEX(Controls!$L$4:$L$100,MATCH('Model 19'!$D34,Controls!$J$4:$J$100,0)),"-")</f>
        <v>2.5</v>
      </c>
      <c r="C34" s="365" t="str">
        <f>IFERROR(INDEX(Controls!$F$4:$F229,MATCH('Model 19'!$E34,Controls!$G$4:$G$200,0)),"-")</f>
        <v>No Ad &amp; Tf</v>
      </c>
      <c r="D34" s="16" t="str">
        <f>IFERROR(INDEX(Controls!$H$4:$H$200,MATCH('Model 19'!$E34,Controls!$G$4:$G$200,0)),"-")</f>
        <v>hcc_soc_imp</v>
      </c>
      <c r="E34" s="430" t="s">
        <v>265</v>
      </c>
      <c r="F34" s="431">
        <v>1</v>
      </c>
      <c r="G34" s="432">
        <v>-6.3790359005264882E-6</v>
      </c>
      <c r="H34" s="432">
        <v>1.3409221106982912E-5</v>
      </c>
      <c r="I34" s="432">
        <v>-0.47572009213902638</v>
      </c>
      <c r="J34" s="437">
        <v>0.6343154693179216</v>
      </c>
      <c r="K34" s="432">
        <v>3.8408563163398575</v>
      </c>
      <c r="L34" s="434">
        <v>98216199</v>
      </c>
      <c r="M34" s="434">
        <v>253584.23500000022</v>
      </c>
      <c r="N34" s="434">
        <v>98216199</v>
      </c>
      <c r="O34" s="434">
        <v>253584.23500000022</v>
      </c>
      <c r="P34" s="435">
        <v>-2.4706766942126871E-3</v>
      </c>
      <c r="Q34" s="436">
        <v>-2.4706766942126871E-3</v>
      </c>
      <c r="R34" s="414">
        <f t="shared" si="0"/>
        <v>-626.52465943425375</v>
      </c>
      <c r="S34" s="27">
        <f>IFERROR($Q34*$O34*Controls!$C$5,"-")</f>
        <v>-389698.33816810581</v>
      </c>
      <c r="T34" s="27">
        <f>IFERROR(INDEX('Vendor Level Info'!$I$4:$I$50,MATCH(SUBSTITUTE(SUBSTITUTE('Model 19'!$D34,"_pre",""),"_post",""),'Vendor Level Info'!$F$4:$F$50,0)),"-")</f>
        <v>1080000</v>
      </c>
      <c r="U34" s="375">
        <f t="shared" si="1"/>
        <v>-0.36083179460009795</v>
      </c>
      <c r="V34" s="27">
        <f>IFERROR($Q34*$O34*Controls!$C$4,"-")</f>
        <v>-330805.02018128597</v>
      </c>
      <c r="W34" s="27">
        <f>IFERROR($T34*(1-Controls!$C$6),0)</f>
        <v>831600</v>
      </c>
      <c r="X34" s="77">
        <f t="shared" si="2"/>
        <v>-0.39779343456143096</v>
      </c>
      <c r="Y34" s="77">
        <f>IFERROR(R34/INDEX('Vendor Level Info'!$N$4:$N$300,MATCH('Model 19'!$D34,'Vendor Level Info'!$M$4:$M$300,0)),"-")</f>
        <v>-6.3691107403587228E-6</v>
      </c>
    </row>
    <row r="35" spans="2:25" x14ac:dyDescent="0.35">
      <c r="B35" s="341">
        <f>IFERROR(INDEX(Controls!$L$4:$L$100,MATCH('Model 19'!$D35,Controls!$J$4:$J$100,0)),"-")</f>
        <v>5.5</v>
      </c>
      <c r="C35" s="365" t="str">
        <f>IFERROR(INDEX(Controls!$F$4:$F230,MATCH('Model 19'!$E35,Controls!$G$4:$G$200,0)),"-")</f>
        <v>No Ad &amp; Tf</v>
      </c>
      <c r="D35" s="16" t="str">
        <f>IFERROR(INDEX(Controls!$H$4:$H$200,MATCH('Model 19'!$E35,Controls!$G$4:$G$200,0)),"-")</f>
        <v>hcp_disp_imp</v>
      </c>
      <c r="E35" s="11" t="s">
        <v>181</v>
      </c>
      <c r="F35" s="12">
        <v>1</v>
      </c>
      <c r="G35" s="13">
        <v>-1.0202957061824925E-3</v>
      </c>
      <c r="H35" s="13">
        <v>2.7457190280186504E-4</v>
      </c>
      <c r="I35" s="13">
        <v>-3.7159508885319279</v>
      </c>
      <c r="J35" s="23">
        <v>2.0689031275338845E-4</v>
      </c>
      <c r="K35" s="13">
        <v>1.6102474626080134</v>
      </c>
      <c r="L35" s="25">
        <v>440907</v>
      </c>
      <c r="M35" s="25">
        <v>253584.23500000022</v>
      </c>
      <c r="N35" s="25">
        <v>440907</v>
      </c>
      <c r="O35" s="25">
        <v>253584.23500000022</v>
      </c>
      <c r="P35" s="14">
        <v>-1.7739885088905618E-3</v>
      </c>
      <c r="Q35" s="15">
        <v>-1.7739885088905618E-3</v>
      </c>
      <c r="R35" s="414">
        <f t="shared" si="0"/>
        <v>-449.85551892580423</v>
      </c>
      <c r="S35" s="27">
        <f>IFERROR($Q35*$O35*Controls!$C$5,"-")</f>
        <v>-279810.13277185021</v>
      </c>
      <c r="T35" s="27">
        <f>IFERROR(INDEX('Vendor Level Info'!$I$4:$I$50,MATCH(SUBSTITUTE(SUBSTITUTE('Model 19'!$D35,"_pre",""),"_post",""),'Vendor Level Info'!$F$4:$F$50,0)),"-")</f>
        <v>0</v>
      </c>
      <c r="U35" s="375">
        <f t="shared" si="1"/>
        <v>0</v>
      </c>
      <c r="V35" s="27">
        <f>IFERROR($Q35*$O35*Controls!$C$4,"-")</f>
        <v>-237523.71399282463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19'!$D35,'Vendor Level Info'!$M$4:$M$300,0)),"-")</f>
        <v>-1.0019901883139425E-3</v>
      </c>
    </row>
    <row r="36" spans="2:25" x14ac:dyDescent="0.35">
      <c r="B36" s="341">
        <f>IFERROR(INDEX(Controls!$L$4:$L$100,MATCH('Model 19'!$D36,Controls!$J$4:$J$100,0)),"-")</f>
        <v>15</v>
      </c>
      <c r="C36" s="365" t="str">
        <f>IFERROR(INDEX(Controls!$F$4:$F231,MATCH('Model 19'!$E36,Controls!$G$4:$G$200,0)),"-")</f>
        <v>No Ad &amp; Tf</v>
      </c>
      <c r="D36" s="16" t="str">
        <f>IFERROR(INDEX(Controls!$H$4:$H$200,MATCH('Model 19'!$E36,Controls!$G$4:$G$200,0)),"-")</f>
        <v>hcp_grail_nrx_lag</v>
      </c>
      <c r="E36" s="11" t="s">
        <v>18</v>
      </c>
      <c r="F36" s="12">
        <v>1</v>
      </c>
      <c r="G36" s="13">
        <v>0.89254961032383429</v>
      </c>
      <c r="H36" s="13">
        <v>8.033670561761231E-3</v>
      </c>
      <c r="I36" s="13">
        <v>111.10109674800501</v>
      </c>
      <c r="J36" s="23">
        <v>0</v>
      </c>
      <c r="K36" s="13">
        <v>14.465985104721138</v>
      </c>
      <c r="L36" s="25">
        <v>250911.43300000025</v>
      </c>
      <c r="M36" s="25">
        <v>253584.23500000022</v>
      </c>
      <c r="N36" s="25">
        <v>250911.43300000025</v>
      </c>
      <c r="O36" s="25">
        <v>253584.23500000022</v>
      </c>
      <c r="P36" s="14">
        <v>0.88314205238328347</v>
      </c>
      <c r="Q36" s="15">
        <v>0.88314205238328347</v>
      </c>
      <c r="R36" s="414">
        <f t="shared" si="0"/>
        <v>223950.90174994507</v>
      </c>
      <c r="S36" s="27">
        <f>IFERROR($Q36*$O36*Controls!$C$5,"-")</f>
        <v>139297460.88846582</v>
      </c>
      <c r="T36" s="27" t="str">
        <f>IFERROR(INDEX('Vendor Level Info'!$I$4:$I$50,MATCH(SUBSTITUTE(SUBSTITUTE('Model 19'!$D36,"_pre",""),"_post",""),'Vendor Level Info'!$F$4:$F$50,0)),"-")</f>
        <v>-</v>
      </c>
      <c r="U36" s="375">
        <f t="shared" si="1"/>
        <v>0</v>
      </c>
      <c r="V36" s="27">
        <f>IFERROR($Q36*$O36*Controls!$C$4,"-")</f>
        <v>118246076.123971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19'!$D36,'Vendor Level Info'!$M$4:$M$300,0)),"-")</f>
        <v>-</v>
      </c>
    </row>
    <row r="37" spans="2:25" x14ac:dyDescent="0.35">
      <c r="B37" s="341">
        <f>IFERROR(INDEX(Controls!$L$4:$L$100,MATCH('Model 19'!$D37,Controls!$J$4:$J$100,0)),"-")</f>
        <v>13</v>
      </c>
      <c r="C37" s="365" t="str">
        <f>IFERROR(INDEX(Controls!$F$4:$F232,MATCH('Model 19'!$E37,Controls!$G$4:$G$200,0)),"-")</f>
        <v>No Ad &amp; Tf</v>
      </c>
      <c r="D37" s="16" t="str">
        <f>IFERROR(INDEX(Controls!$H$4:$H$200,MATCH('Model 19'!$E37,Controls!$G$4:$G$200,0)),"-")</f>
        <v>hcp_grail_sdot</v>
      </c>
      <c r="E37" s="11" t="s">
        <v>19</v>
      </c>
      <c r="F37" s="12">
        <v>1</v>
      </c>
      <c r="G37" s="13">
        <v>1.0099003438812444E-3</v>
      </c>
      <c r="H37" s="13">
        <v>6.2568760891418078E-4</v>
      </c>
      <c r="I37" s="13">
        <v>1.6140647976612914</v>
      </c>
      <c r="J37" s="23">
        <v>0.10663987484729397</v>
      </c>
      <c r="K37" s="13">
        <v>3.2904382738278803</v>
      </c>
      <c r="L37" s="25">
        <v>1138890</v>
      </c>
      <c r="M37" s="25">
        <v>253584.23500000022</v>
      </c>
      <c r="N37" s="25">
        <v>1138890</v>
      </c>
      <c r="O37" s="25">
        <v>253584.23500000022</v>
      </c>
      <c r="P37" s="14">
        <v>4.5356344910120671E-3</v>
      </c>
      <c r="Q37" s="15">
        <v>4.5356344910120671E-3</v>
      </c>
      <c r="R37" s="414">
        <f t="shared" si="0"/>
        <v>1150.1654026429105</v>
      </c>
      <c r="S37" s="27">
        <f>IFERROR($Q37*$O37*Controls!$C$5,"-")</f>
        <v>715402.88044389035</v>
      </c>
      <c r="T37" s="27" t="str">
        <f>IFERROR(INDEX('Vendor Level Info'!$I$4:$I$50,MATCH(SUBSTITUTE(SUBSTITUTE('Model 19'!$D37,"_pre",""),"_post",""),'Vendor Level Info'!$F$4:$F$50,0)),"-")</f>
        <v>-</v>
      </c>
      <c r="U37" s="375">
        <f t="shared" si="1"/>
        <v>0</v>
      </c>
      <c r="V37" s="27">
        <f>IFERROR($Q37*$O37*Controls!$C$4,"-")</f>
        <v>607287.33259545674</v>
      </c>
      <c r="W37" s="27">
        <f>IFERROR($T37*(1-Controls!$C$6),0)</f>
        <v>0</v>
      </c>
      <c r="X37" s="77" t="str">
        <f t="shared" si="2"/>
        <v>-</v>
      </c>
      <c r="Y37" s="77">
        <f>IFERROR(R37/INDEX('Vendor Level Info'!$N$4:$N$300,MATCH('Model 19'!$D37,'Vendor Level Info'!$M$4:$M$300,0)),"-")</f>
        <v>1.0098365025724392E-3</v>
      </c>
    </row>
    <row r="38" spans="2:25" x14ac:dyDescent="0.35">
      <c r="B38" s="341">
        <f>IFERROR(INDEX(Controls!$L$4:$L$100,MATCH('Model 19'!$D38,Controls!$J$4:$J$100,0)),"-")</f>
        <v>14</v>
      </c>
      <c r="C38" s="365" t="str">
        <f>IFERROR(INDEX(Controls!$F$4:$F233,MATCH('Model 19'!$E38,Controls!$G$4:$G$200,0)),"-")</f>
        <v>No Ad &amp; Tf</v>
      </c>
      <c r="D38" s="16" t="str">
        <f>IFERROR(INDEX(Controls!$H$4:$H$200,MATCH('Model 19'!$E38,Controls!$G$4:$G$200,0)),"-")</f>
        <v>hcp_grail_vnrx</v>
      </c>
      <c r="E38" s="11" t="s">
        <v>20</v>
      </c>
      <c r="F38" s="12">
        <v>1</v>
      </c>
      <c r="G38" s="13">
        <v>0.35704120191420086</v>
      </c>
      <c r="H38" s="13">
        <v>0.11181938554141262</v>
      </c>
      <c r="I38" s="13">
        <v>3.1930170263900233</v>
      </c>
      <c r="J38" s="23">
        <v>1.4254804326565989E-3</v>
      </c>
      <c r="K38" s="13">
        <v>1.8786322062192611</v>
      </c>
      <c r="L38" s="25">
        <v>5506.0290000000041</v>
      </c>
      <c r="M38" s="25">
        <v>253584.23500000022</v>
      </c>
      <c r="N38" s="25">
        <v>5506.0290000000041</v>
      </c>
      <c r="O38" s="25">
        <v>253584.23500000022</v>
      </c>
      <c r="P38" s="14">
        <v>7.7523715617985687E-3</v>
      </c>
      <c r="Q38" s="15">
        <v>7.7523715617985687E-3</v>
      </c>
      <c r="R38" s="414">
        <f t="shared" si="0"/>
        <v>1965.8792119344469</v>
      </c>
      <c r="S38" s="27">
        <f>IFERROR($Q38*$O38*Controls!$C$5,"-")</f>
        <v>1222776.869823226</v>
      </c>
      <c r="T38" s="27" t="str">
        <f>IFERROR(INDEX('Vendor Level Info'!$I$4:$I$50,MATCH(SUBSTITUTE(SUBSTITUTE('Model 19'!$D38,"_pre",""),"_post",""),'Vendor Level Info'!$F$4:$F$50,0)),"-")</f>
        <v>-</v>
      </c>
      <c r="U38" s="375">
        <f t="shared" si="1"/>
        <v>0</v>
      </c>
      <c r="V38" s="27">
        <f>IFERROR($Q38*$O38*Controls!$C$4,"-")</f>
        <v>1037984.2239013879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19'!$D38,'Vendor Level Info'!$M$4:$M$300,0)),"-")</f>
        <v>0.35704120191420113</v>
      </c>
    </row>
    <row r="39" spans="2:25" x14ac:dyDescent="0.35">
      <c r="B39" s="341">
        <f>IFERROR(INDEX(Controls!$L$4:$L$100,MATCH('Model 19'!$D39,Controls!$J$4:$J$100,0)),"-")</f>
        <v>5.5</v>
      </c>
      <c r="C39" s="365" t="str">
        <f>IFERROR(INDEX(Controls!$F$4:$F234,MATCH('Model 19'!$E39,Controls!$G$4:$G$200,0)),"-")</f>
        <v>No Ad &amp; Tf</v>
      </c>
      <c r="D39" s="16" t="str">
        <f>IFERROR(INDEX(Controls!$H$4:$H$200,MATCH('Model 19'!$E39,Controls!$G$4:$G$200,0)),"-")</f>
        <v>hcp_npp_eng</v>
      </c>
      <c r="E39" s="11" t="s">
        <v>323</v>
      </c>
      <c r="F39" s="12">
        <v>1</v>
      </c>
      <c r="G39" s="13">
        <v>-4.4642334688296405E-2</v>
      </c>
      <c r="H39" s="13">
        <v>4.3920720722138715E-3</v>
      </c>
      <c r="I39" s="13">
        <v>-10.16429920873178</v>
      </c>
      <c r="J39" s="23">
        <v>8.2721333348186128E-24</v>
      </c>
      <c r="K39" s="13">
        <v>6.7927911649686168</v>
      </c>
      <c r="L39" s="25">
        <v>263229</v>
      </c>
      <c r="M39" s="25">
        <v>253584.23500000022</v>
      </c>
      <c r="N39" s="25">
        <v>263229</v>
      </c>
      <c r="O39" s="25">
        <v>253584.23500000022</v>
      </c>
      <c r="P39" s="14">
        <v>-4.6340251071465714E-2</v>
      </c>
      <c r="Q39" s="15">
        <v>-4.6340251071465714E-2</v>
      </c>
      <c r="R39" s="414">
        <f t="shared" si="0"/>
        <v>-11751.157117665574</v>
      </c>
      <c r="S39" s="27">
        <f>IFERROR($Q39*$O39*Controls!$C$5,"-")</f>
        <v>-7309219.7271879874</v>
      </c>
      <c r="T39" s="27" t="str">
        <f>IFERROR(INDEX('Vendor Level Info'!$I$4:$I$50,MATCH(SUBSTITUTE(SUBSTITUTE('Model 19'!$D39,"_pre",""),"_post",""),'Vendor Level Info'!$F$4:$F$50,0)),"-")</f>
        <v>-</v>
      </c>
      <c r="U39" s="375">
        <f t="shared" si="1"/>
        <v>0</v>
      </c>
      <c r="V39" s="27">
        <f>IFERROR($Q39*$O39*Controls!$C$4,"-")</f>
        <v>-6204610.9581274232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19'!$D39,'Vendor Level Info'!$M$4:$M$300,0)),"-")</f>
        <v>-</v>
      </c>
    </row>
    <row r="40" spans="2:25" x14ac:dyDescent="0.35">
      <c r="B40" s="341">
        <f>IFERROR(INDEX(Controls!$L$4:$L$100,MATCH('Model 19'!$D40,Controls!$J$4:$J$100,0)),"-")</f>
        <v>6.5</v>
      </c>
      <c r="C40" s="365" t="str">
        <f>IFERROR(INDEX(Controls!$F$4:$F235,MATCH('Model 19'!$E40,Controls!$G$4:$G$200,0)),"-")</f>
        <v>No Ad &amp; Tf</v>
      </c>
      <c r="D40" s="16" t="str">
        <f>IFERROR(INDEX(Controls!$H$4:$H$200,MATCH('Model 19'!$E40,Controls!$G$4:$G$200,0)),"-")</f>
        <v>hcp_osrch_sessions</v>
      </c>
      <c r="E40" s="11" t="s">
        <v>270</v>
      </c>
      <c r="F40" s="12">
        <v>1</v>
      </c>
      <c r="G40" s="13">
        <v>-0.38234230630933175</v>
      </c>
      <c r="H40" s="13">
        <v>0.14720593620472408</v>
      </c>
      <c r="I40" s="13">
        <v>-2.5973294023795064</v>
      </c>
      <c r="J40" s="23">
        <v>9.4504138211877892E-3</v>
      </c>
      <c r="K40" s="13">
        <v>7.4735946626214718</v>
      </c>
      <c r="L40" s="25">
        <v>6536</v>
      </c>
      <c r="M40" s="25">
        <v>253584.23500000022</v>
      </c>
      <c r="N40" s="25">
        <v>6536</v>
      </c>
      <c r="O40" s="25">
        <v>253584.23500000022</v>
      </c>
      <c r="P40" s="14">
        <v>-9.8546714232365037E-3</v>
      </c>
      <c r="Q40" s="15">
        <v>-9.8546714232365037E-3</v>
      </c>
      <c r="R40" s="414">
        <f t="shared" si="0"/>
        <v>-2498.9893140377922</v>
      </c>
      <c r="S40" s="27">
        <f>IFERROR($Q40*$O40*Controls!$C$5,"-")</f>
        <v>-1554371.3533315067</v>
      </c>
      <c r="T40" s="27" t="str">
        <f>IFERROR(INDEX('Vendor Level Info'!$I$4:$I$50,MATCH(SUBSTITUTE(SUBSTITUTE('Model 19'!$D40,"_pre",""),"_post",""),'Vendor Level Info'!$F$4:$F$50,0)),"-")</f>
        <v>-</v>
      </c>
      <c r="U40" s="375">
        <f t="shared" si="1"/>
        <v>0</v>
      </c>
      <c r="V40" s="27">
        <f>IFERROR($Q40*$O40*Controls!$C$4,"-")</f>
        <v>-1319466.3578119543</v>
      </c>
      <c r="W40" s="27">
        <f>IFERROR($T40*(1-Controls!$C$6),0)</f>
        <v>0</v>
      </c>
      <c r="X40" s="77" t="str">
        <f t="shared" si="2"/>
        <v>-</v>
      </c>
      <c r="Y40" s="77">
        <f>IFERROR(R40/INDEX('Vendor Level Info'!$N$4:$N$300,MATCH('Model 19'!$D40,'Vendor Level Info'!$M$4:$M$300,0)),"-")</f>
        <v>-0.33020471908533194</v>
      </c>
    </row>
    <row r="41" spans="2:25" x14ac:dyDescent="0.35">
      <c r="B41" s="341">
        <f>IFERROR(INDEX(Controls!$L$4:$L$100,MATCH('Model 19'!$D41,Controls!$J$4:$J$100,0)),"-")</f>
        <v>12</v>
      </c>
      <c r="C41" s="365" t="str">
        <f>IFERROR(INDEX(Controls!$F$4:$F236,MATCH('Model 19'!$E41,Controls!$G$4:$G$200,0)),"-")</f>
        <v>No Ad &amp; Tf</v>
      </c>
      <c r="D41" s="16" t="str">
        <f>IFERROR(INDEX(Controls!$H$4:$H$200,MATCH('Model 19'!$E41,Controls!$G$4:$G$200,0)),"-")</f>
        <v>hcp_rdtl_totdet</v>
      </c>
      <c r="E41" s="11" t="s">
        <v>23</v>
      </c>
      <c r="F41" s="12">
        <v>1</v>
      </c>
      <c r="G41" s="13">
        <v>2.7147520913997764E-2</v>
      </c>
      <c r="H41" s="13">
        <v>7.5802993972975416E-3</v>
      </c>
      <c r="I41" s="13">
        <v>3.5813256826869067</v>
      </c>
      <c r="J41" s="23">
        <v>3.4839088128134561E-4</v>
      </c>
      <c r="K41" s="13">
        <v>6.3877415731900991</v>
      </c>
      <c r="L41" s="25">
        <v>169398</v>
      </c>
      <c r="M41" s="25">
        <v>253584.23500000022</v>
      </c>
      <c r="N41" s="25">
        <v>169398</v>
      </c>
      <c r="O41" s="25">
        <v>253584.23500000022</v>
      </c>
      <c r="P41" s="14">
        <v>1.8134943395788736E-2</v>
      </c>
      <c r="Q41" s="15">
        <v>1.8134943395788736E-2</v>
      </c>
      <c r="R41" s="414">
        <f t="shared" si="0"/>
        <v>4598.7357477893929</v>
      </c>
      <c r="S41" s="27">
        <f>IFERROR($Q41*$O41*Controls!$C$5,"-")</f>
        <v>2860413.6351250024</v>
      </c>
      <c r="T41" s="27">
        <f>IFERROR(INDEX('Vendor Level Info'!$I$4:$I$50,MATCH(SUBSTITUTE(SUBSTITUTE('Model 19'!$D41,"_pre",""),"_post",""),'Vendor Level Info'!$F$4:$F$50,0)),"-")</f>
        <v>0</v>
      </c>
      <c r="U41" s="375">
        <f t="shared" si="1"/>
        <v>0</v>
      </c>
      <c r="V41" s="27">
        <f>IFERROR($Q41*$O41*Controls!$C$4,"-")</f>
        <v>2428132.4748327993</v>
      </c>
      <c r="W41" s="27">
        <f>IFERROR($T41*(1-Controls!$C$6),0)</f>
        <v>0</v>
      </c>
      <c r="X41" s="77" t="str">
        <f t="shared" si="2"/>
        <v>-</v>
      </c>
      <c r="Y41" s="77">
        <f>IFERROR(R41/INDEX('Vendor Level Info'!$N$4:$N$300,MATCH('Model 19'!$D41,'Vendor Level Info'!$M$4:$M$300,0)),"-")</f>
        <v>2.7146399148722841E-2</v>
      </c>
    </row>
    <row r="42" spans="2:25" x14ac:dyDescent="0.35">
      <c r="B42" s="341">
        <f>IFERROR(INDEX(Controls!$L$4:$L$100,MATCH('Model 19'!$D42,Controls!$J$4:$J$100,0)),"-")</f>
        <v>10.5</v>
      </c>
      <c r="C42" s="365" t="str">
        <f>IFERROR(INDEX(Controls!$F$4:$F237,MATCH('Model 19'!$E42,Controls!$G$4:$G$200,0)),"-")</f>
        <v>No Ad &amp; Tf</v>
      </c>
      <c r="D42" s="16" t="str">
        <f>IFERROR(INDEX(Controls!$H$4:$H$200,MATCH('Model 19'!$E42,Controls!$G$4:$G$200,0)),"-")</f>
        <v>pp_hcc</v>
      </c>
      <c r="E42" s="11" t="s">
        <v>358</v>
      </c>
      <c r="F42" s="12">
        <v>1</v>
      </c>
      <c r="G42" s="13">
        <v>1.6227932235766151E-3</v>
      </c>
      <c r="H42" s="13">
        <v>2.6679206673265068E-3</v>
      </c>
      <c r="I42" s="13">
        <v>0.60826142375620107</v>
      </c>
      <c r="J42" s="23">
        <v>0.54306949017209627</v>
      </c>
      <c r="K42" s="13">
        <v>6.1991099826667186</v>
      </c>
      <c r="L42" s="25">
        <v>459267</v>
      </c>
      <c r="M42" s="25">
        <v>253584.23500000022</v>
      </c>
      <c r="N42" s="25">
        <v>459267</v>
      </c>
      <c r="O42" s="25">
        <v>253584.23500000022</v>
      </c>
      <c r="P42" s="14">
        <v>2.9390445956246477E-3</v>
      </c>
      <c r="Q42" s="15">
        <v>2.9390445956246477E-3</v>
      </c>
      <c r="R42" s="414">
        <f t="shared" si="0"/>
        <v>745.2953754123613</v>
      </c>
      <c r="S42" s="27">
        <f>IFERROR($Q42*$O42*Controls!$C$5,"-")</f>
        <v>463573.72350648872</v>
      </c>
      <c r="T42" s="27" t="str">
        <f>IFERROR(INDEX('Vendor Level Info'!$I$4:$I$50,MATCH(SUBSTITUTE(SUBSTITUTE('Model 19'!$D42,"_pre",""),"_post",""),'Vendor Level Info'!$F$4:$F$50,0)),"-")</f>
        <v>-</v>
      </c>
      <c r="U42" s="375">
        <f t="shared" si="1"/>
        <v>0</v>
      </c>
      <c r="V42" s="27">
        <f>IFERROR($Q42*$O42*Controls!$C$4,"-")</f>
        <v>393515.95821772679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19'!$D42,'Vendor Level Info'!$M$4:$M$300,0)),"-")</f>
        <v>-</v>
      </c>
    </row>
    <row r="43" spans="2:25" x14ac:dyDescent="0.35">
      <c r="B43" s="341">
        <f>IFERROR(INDEX(Controls!$L$4:$L$100,MATCH('Model 19'!$D43,Controls!$J$4:$J$100,0)),"-")</f>
        <v>10</v>
      </c>
      <c r="C43" s="365" t="str">
        <f>IFERROR(INDEX(Controls!$F$4:$F238,MATCH('Model 19'!$E43,Controls!$G$4:$G$200,0)),"-")</f>
        <v>No Ad &amp; Tf</v>
      </c>
      <c r="D43" s="16" t="str">
        <f>IFERROR(INDEX(Controls!$H$4:$H$200,MATCH('Model 19'!$E43,Controls!$G$4:$G$200,0)),"-")</f>
        <v>pp_hcp</v>
      </c>
      <c r="E43" s="11" t="s">
        <v>112</v>
      </c>
      <c r="F43" s="12">
        <v>1</v>
      </c>
      <c r="G43" s="13">
        <v>2.5850819923716122E-2</v>
      </c>
      <c r="H43" s="13">
        <v>2.2396872280715588E-2</v>
      </c>
      <c r="I43" s="13">
        <v>1.1542156243831641</v>
      </c>
      <c r="J43" s="23">
        <v>0.24852236588028753</v>
      </c>
      <c r="K43" s="13">
        <v>2.6569256586862737</v>
      </c>
      <c r="L43" s="25">
        <v>31548</v>
      </c>
      <c r="M43" s="25">
        <v>253584.23500000022</v>
      </c>
      <c r="N43" s="25">
        <v>31548</v>
      </c>
      <c r="O43" s="25">
        <v>253584.23500000022</v>
      </c>
      <c r="P43" s="14">
        <v>3.2160582338779677E-3</v>
      </c>
      <c r="Q43" s="15">
        <v>3.2160582338779677E-3</v>
      </c>
      <c r="R43" s="414">
        <f t="shared" si="0"/>
        <v>815.5416669533962</v>
      </c>
      <c r="S43" s="27">
        <f>IFERROR($Q43*$O43*Controls!$C$5,"-")</f>
        <v>507266.91684501246</v>
      </c>
      <c r="T43" s="27">
        <f>IFERROR(INDEX('Vendor Level Info'!$I$4:$I$50,MATCH(SUBSTITUTE(SUBSTITUTE('Model 19'!$D43,"_pre",""),"_post",""),'Vendor Level Info'!$F$4:$F$50,0)),"-")</f>
        <v>195006</v>
      </c>
      <c r="U43" s="375">
        <f t="shared" si="1"/>
        <v>2.6012887646790994</v>
      </c>
      <c r="V43" s="27">
        <f>IFERROR($Q43*$O43*Controls!$C$4,"-")</f>
        <v>430606.00015139318</v>
      </c>
      <c r="W43" s="27">
        <f>IFERROR($T43*(1-Controls!$C$6),0)</f>
        <v>150154.62</v>
      </c>
      <c r="X43" s="77">
        <f t="shared" si="2"/>
        <v>2.8677505903674039</v>
      </c>
      <c r="Y43" s="77">
        <f>IFERROR(R43/INDEX('Vendor Level Info'!$N$4:$N$300,MATCH('Model 19'!$D43,'Vendor Level Info'!$M$4:$M$300,0)),"-")</f>
        <v>2.6281514193980091E-2</v>
      </c>
    </row>
    <row r="44" spans="2:25" x14ac:dyDescent="0.35">
      <c r="B44" s="341">
        <f>IFERROR(INDEX(Controls!$L$4:$L$100,MATCH('Model 19'!$D44,Controls!$J$4:$J$100,0)),"-")</f>
        <v>11</v>
      </c>
      <c r="C44" s="365" t="str">
        <f>IFERROR(INDEX(Controls!$F$4:$F239,MATCH('Model 19'!$E44,Controls!$G$4:$G$200,0)),"-")</f>
        <v>No Ad &amp; Tf</v>
      </c>
      <c r="D44" s="16" t="str">
        <f>IFERROR(INDEX(Controls!$H$4:$H$200,MATCH('Model 19'!$E44,Controls!$G$4:$G$200,0)),"-")</f>
        <v>webmd</v>
      </c>
      <c r="E44" s="11" t="s">
        <v>113</v>
      </c>
      <c r="F44" s="12">
        <v>0</v>
      </c>
      <c r="G44" s="13">
        <v>0</v>
      </c>
      <c r="H44" s="13"/>
      <c r="I44" s="13"/>
      <c r="J44" s="23"/>
      <c r="K44" s="13"/>
      <c r="L44" s="25">
        <v>0</v>
      </c>
      <c r="M44" s="25">
        <v>253584.23500000022</v>
      </c>
      <c r="N44" s="25">
        <v>0</v>
      </c>
      <c r="O44" s="25">
        <v>253584.23500000022</v>
      </c>
      <c r="P44" s="14">
        <v>0</v>
      </c>
      <c r="Q44" s="15">
        <v>0</v>
      </c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19'!$D44,"_pre",""),"_post",""),'Vendor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19'!$D44,'Vendor Level Info'!$M$4:$M$300,0)),"-")</f>
        <v>-</v>
      </c>
    </row>
    <row r="45" spans="2:25" x14ac:dyDescent="0.35">
      <c r="B45" s="341" t="str">
        <f>IFERROR(INDEX(Controls!$L$4:$L$100,MATCH('Model 19'!$D45,Controls!$J$4:$J$100,0)),"-")</f>
        <v>-</v>
      </c>
      <c r="C45" s="365" t="str">
        <f>IFERROR(INDEX(Controls!$F$4:$F240,MATCH('Model 19'!$E45,Controls!$G$4:$G$200,0)),"-")</f>
        <v>-</v>
      </c>
      <c r="D45" s="16" t="str">
        <f>IFERROR(INDEX(Controls!$H$4:$H$200,MATCH('Model 19'!$E45,Controls!$G$4:$G$200,0)),"-")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19'!$D45,"_pre",""),"_post",""),'Vendor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19'!$D45,'Vendor Level Info'!$M$4:$M$300,0)),"-")</f>
        <v>-</v>
      </c>
    </row>
    <row r="46" spans="2:25" x14ac:dyDescent="0.35">
      <c r="B46" s="341" t="str">
        <f>IFERROR(INDEX(Controls!$L$4:$L$100,MATCH('Model 19'!$D46,Controls!$J$4:$J$100,0)),"-")</f>
        <v>-</v>
      </c>
      <c r="C46" s="365" t="str">
        <f>IFERROR(INDEX(Controls!$F$4:$F241,MATCH('Model 19'!$E46,Controls!$G$4:$G$200,0)),"-")</f>
        <v>-</v>
      </c>
      <c r="D46" s="16" t="str">
        <f>IFERROR(INDEX(Controls!$H$4:$H$200,MATCH('Model 19'!$E46,Controls!$G$4:$G$200,0)),"-")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19'!$D46,"_pre",""),"_post",""),'Vendor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19'!$D46,'Vendor Level Info'!$M$4:$M$300,0)),"-")</f>
        <v>-</v>
      </c>
    </row>
    <row r="47" spans="2:25" x14ac:dyDescent="0.35">
      <c r="B47" s="341" t="str">
        <f>IFERROR(INDEX(Controls!$L$4:$L$100,MATCH('Model 19'!$D47,Controls!$J$4:$J$100,0)),"-")</f>
        <v>-</v>
      </c>
      <c r="C47" s="365" t="str">
        <f>IFERROR(INDEX(Controls!$F$4:$F242,MATCH('Model 19'!$E47,Controls!$G$4:$G$200,0)),"-")</f>
        <v>-</v>
      </c>
      <c r="D47" s="16" t="str">
        <f>IFERROR(INDEX(Controls!$H$4:$H$200,MATCH('Model 19'!$E47,Controls!$G$4:$G$200,0)),"-")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19'!$D47,"_pre",""),"_post",""),'Vendor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19'!$D47,'Vendor Level Info'!$M$4:$M$300,0)),"-")</f>
        <v>-</v>
      </c>
    </row>
    <row r="48" spans="2:25" x14ac:dyDescent="0.35">
      <c r="B48" s="341" t="str">
        <f>IFERROR(INDEX(Controls!$L$4:$L$100,MATCH('Model 19'!$D48,Controls!$J$4:$J$100,0)),"-")</f>
        <v>-</v>
      </c>
      <c r="C48" s="365" t="str">
        <f>IFERROR(INDEX(Controls!$F$4:$F243,MATCH('Model 19'!$E48,Controls!$G$4:$G$200,0)),"-")</f>
        <v>-</v>
      </c>
      <c r="D48" s="16" t="str">
        <f>IFERROR(INDEX(Controls!$H$4:$H$200,MATCH('Model 19'!$E48,Controls!$G$4:$G$200,0)),"-")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19'!$D48,"_pre",""),"_post",""),'Vendor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19'!$D48,'Vendor Level Info'!$M$4:$M$300,0)),"-")</f>
        <v>-</v>
      </c>
    </row>
    <row r="49" spans="2:25" x14ac:dyDescent="0.35">
      <c r="B49" s="341" t="str">
        <f>IFERROR(INDEX(Controls!$L$4:$L$100,MATCH('Model 19'!$D49,Controls!$J$4:$J$100,0)),"-")</f>
        <v>-</v>
      </c>
      <c r="C49" s="365" t="str">
        <f>IFERROR(INDEX(Controls!$F$4:$F244,MATCH('Model 19'!$E49,Controls!$G$4:$G$200,0)),"-")</f>
        <v>-</v>
      </c>
      <c r="D49" s="16" t="str">
        <f>IFERROR(INDEX(Controls!$H$4:$H$200,MATCH('Model 19'!$E49,Controls!$G$4:$G$200,0)),"-")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19'!$D49,"_pre",""),"_post",""),'Vendor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19'!$D49,'Vendor Level Info'!$M$4:$M$300,0)),"-")</f>
        <v>-</v>
      </c>
    </row>
    <row r="50" spans="2:25" x14ac:dyDescent="0.35">
      <c r="B50" s="341" t="str">
        <f>IFERROR(INDEX(Controls!$L$4:$L$100,MATCH('Model 19'!$D50,Controls!$J$4:$J$100,0)),"-")</f>
        <v>-</v>
      </c>
      <c r="C50" s="365" t="str">
        <f>IFERROR(INDEX(Controls!$F$4:$F245,MATCH('Model 19'!$E50,Controls!$G$4:$G$200,0)),"-")</f>
        <v>-</v>
      </c>
      <c r="D50" s="16" t="str">
        <f>IFERROR(INDEX(Controls!$H$4:$H$200,MATCH('Model 19'!$E50,Controls!$G$4:$G$200,0)),"-")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19'!$D50,"_pre",""),"_post",""),'Vendor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19'!$D50,'Vendor Level Info'!$M$4:$M$300,0)),"-")</f>
        <v>-</v>
      </c>
    </row>
    <row r="51" spans="2:25" x14ac:dyDescent="0.35">
      <c r="B51" s="341" t="str">
        <f>IFERROR(INDEX(Controls!$L$4:$L$100,MATCH('Model 19'!$D51,Controls!$J$4:$J$100,0)),"-")</f>
        <v>-</v>
      </c>
      <c r="C51" s="365" t="str">
        <f>IFERROR(INDEX(Controls!$F$4:$F246,MATCH('Model 19'!$E51,Controls!$G$4:$G$200,0)),"-")</f>
        <v>-</v>
      </c>
      <c r="D51" s="16" t="str">
        <f>IFERROR(INDEX(Controls!$H$4:$H$200,MATCH('Model 19'!$E51,Controls!$G$4:$G$200,0)),"-")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19'!$D51,"_pre",""),"_post",""),'Vendor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19'!$D51,'Vendor Level Info'!$M$4:$M$300,0)),"-")</f>
        <v>-</v>
      </c>
    </row>
    <row r="52" spans="2:25" x14ac:dyDescent="0.35">
      <c r="B52" s="341" t="str">
        <f>IFERROR(INDEX(Controls!$L$4:$L$100,MATCH('Model 19'!$D52,Controls!$J$4:$J$100,0)),"-")</f>
        <v>-</v>
      </c>
      <c r="C52" s="365" t="str">
        <f>IFERROR(INDEX(Controls!$F$4:$F247,MATCH('Model 19'!$E52,Controls!$G$4:$G$200,0)),"-")</f>
        <v>-</v>
      </c>
      <c r="D52" s="16" t="str">
        <f>IFERROR(INDEX(Controls!$H$4:$H$200,MATCH('Model 19'!$E52,Controls!$G$4:$G$200,0)),"-")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19'!$D52,"_pre",""),"_post",""),'Vendor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19'!$D52,'Vendor Level Info'!$M$4:$M$300,0)),"-")</f>
        <v>-</v>
      </c>
    </row>
    <row r="53" spans="2:25" x14ac:dyDescent="0.35">
      <c r="B53" s="341" t="str">
        <f>IFERROR(INDEX(Controls!$L$4:$L$100,MATCH('Model 19'!$D53,Controls!$J$4:$J$100,0)),"-")</f>
        <v>-</v>
      </c>
      <c r="C53" s="365" t="str">
        <f>IFERROR(INDEX(Controls!$F$4:$F248,MATCH('Model 19'!$E53,Controls!$G$4:$G$200,0)),"-")</f>
        <v>-</v>
      </c>
      <c r="D53" s="16" t="str">
        <f>IFERROR(INDEX(Controls!$H$4:$H$200,MATCH('Model 19'!$E53,Controls!$G$4:$G$200,0)),"-")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19'!$D53,"_pre",""),"_post",""),'Vendor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19'!$D53,'Vendor Level Info'!$M$4:$M$300,0)),"-")</f>
        <v>-</v>
      </c>
    </row>
    <row r="54" spans="2:25" x14ac:dyDescent="0.35">
      <c r="B54" s="341" t="str">
        <f>IFERROR(INDEX(Controls!$L$4:$L$100,MATCH('Model 19'!$D54,Controls!$J$4:$J$100,0)),"-")</f>
        <v>-</v>
      </c>
      <c r="C54" s="365" t="str">
        <f>IFERROR(INDEX(Controls!$F$4:$F249,MATCH('Model 19'!$E54,Controls!$G$4:$G$200,0)),"-")</f>
        <v>-</v>
      </c>
      <c r="D54" s="16" t="str">
        <f>IFERROR(INDEX(Controls!$H$4:$H$200,MATCH('Model 19'!$E54,Controls!$G$4:$G$200,0)),"-")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19'!$D54,"_pre",""),"_post",""),'Vendor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19'!$D54,'Vendor Level Info'!$M$4:$M$300,0)),"-")</f>
        <v>-</v>
      </c>
    </row>
    <row r="55" spans="2:25" x14ac:dyDescent="0.35">
      <c r="B55" s="341" t="str">
        <f>IFERROR(INDEX(Controls!$L$4:$L$100,MATCH('Model 19'!$D55,Controls!$J$4:$J$100,0)),"-")</f>
        <v>-</v>
      </c>
      <c r="C55" s="365" t="str">
        <f>IFERROR(INDEX(Controls!$F$4:$F250,MATCH('Model 19'!$E55,Controls!$G$4:$G$200,0)),"-")</f>
        <v>-</v>
      </c>
      <c r="D55" s="16" t="str">
        <f>IFERROR(INDEX(Controls!$H$4:$H$200,MATCH('Model 19'!$E55,Controls!$G$4:$G$200,0)),"-")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19'!$D55,"_pre",""),"_post",""),'Vendor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19'!$D55,'Vendor Level Info'!$M$4:$M$300,0)),"-")</f>
        <v>-</v>
      </c>
    </row>
    <row r="56" spans="2:25" x14ac:dyDescent="0.35">
      <c r="B56" s="341" t="str">
        <f>IFERROR(INDEX(Controls!$L$4:$L$100,MATCH('Model 19'!$D56,Controls!$J$4:$J$100,0)),"-")</f>
        <v>-</v>
      </c>
      <c r="C56" s="365" t="str">
        <f>IFERROR(INDEX(Controls!$F$4:$F251,MATCH('Model 19'!$E56,Controls!$G$4:$G$200,0)),"-")</f>
        <v>-</v>
      </c>
      <c r="D56" s="16" t="str">
        <f>IFERROR(INDEX(Controls!$H$4:$H$200,MATCH('Model 19'!$E56,Controls!$G$4:$G$200,0)),"-")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19'!$D56,"_pre",""),"_post",""),'Vendor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19'!$D56,'Vendor Level Info'!$M$4:$M$300,0)),"-")</f>
        <v>-</v>
      </c>
    </row>
    <row r="57" spans="2:25" x14ac:dyDescent="0.35">
      <c r="B57" s="341" t="str">
        <f>IFERROR(INDEX(Controls!$L$4:$L$100,MATCH('Model 19'!$D57,Controls!$J$4:$J$100,0)),"-")</f>
        <v>-</v>
      </c>
      <c r="C57" s="365" t="str">
        <f>IFERROR(INDEX(Controls!$F$4:$F252,MATCH('Model 19'!$E57,Controls!$G$4:$G$200,0)),"-")</f>
        <v>-</v>
      </c>
      <c r="D57" s="16" t="str">
        <f>IFERROR(INDEX(Controls!$H$4:$H$200,MATCH('Model 19'!$E57,Controls!$G$4:$G$200,0)),"-")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19'!$D57,"_pre",""),"_post",""),'Vendor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19'!$D57,'Vendor Level Info'!$M$4:$M$300,0)),"-")</f>
        <v>-</v>
      </c>
    </row>
    <row r="58" spans="2:25" x14ac:dyDescent="0.35">
      <c r="B58" s="341" t="str">
        <f>IFERROR(INDEX(Controls!$L$4:$L$100,MATCH('Model 19'!$D58,Controls!$J$4:$J$100,0)),"-")</f>
        <v>-</v>
      </c>
      <c r="C58" s="365" t="str">
        <f>IFERROR(INDEX(Controls!$F$4:$F253,MATCH('Model 19'!$E58,Controls!$G$4:$G$200,0)),"-")</f>
        <v>-</v>
      </c>
      <c r="D58" s="16" t="str">
        <f>IFERROR(INDEX(Controls!$H$4:$H$200,MATCH('Model 19'!$E58,Controls!$G$4:$G$200,0)),"-")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19'!$D58,"_pre",""),"_post",""),'Vendor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19'!$D58,'Vendor Level Info'!$M$4:$M$300,0)),"-")</f>
        <v>-</v>
      </c>
    </row>
    <row r="59" spans="2:25" x14ac:dyDescent="0.35">
      <c r="B59" s="341" t="str">
        <f>IFERROR(INDEX(Controls!$L$4:$L$100,MATCH('Model 19'!$D59,Controls!$J$4:$J$100,0)),"-")</f>
        <v>-</v>
      </c>
      <c r="C59" s="365" t="str">
        <f>IFERROR(INDEX(Controls!$F$4:$F254,MATCH('Model 19'!$E59,Controls!$G$4:$G$200,0)),"-")</f>
        <v>-</v>
      </c>
      <c r="D59" s="16" t="str">
        <f>IFERROR(INDEX(Controls!$H$4:$H$200,MATCH('Model 19'!$E59,Controls!$G$4:$G$200,0)),"-")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19'!$D59,"_pre",""),"_post",""),'Vendor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19'!$D59,'Vendor Level Info'!$M$4:$M$300,0)),"-")</f>
        <v>-</v>
      </c>
    </row>
    <row r="60" spans="2:25" x14ac:dyDescent="0.35">
      <c r="B60" s="341" t="str">
        <f>IFERROR(INDEX(Controls!$L$4:$L$100,MATCH('Model 19'!$D60,Controls!$J$4:$J$100,0)),"-")</f>
        <v>-</v>
      </c>
      <c r="C60" s="365" t="str">
        <f>IFERROR(INDEX(Controls!$F$4:$F255,MATCH('Model 19'!$E60,Controls!$G$4:$G$200,0)),"-")</f>
        <v>-</v>
      </c>
      <c r="D60" s="16" t="str">
        <f>IFERROR(INDEX(Controls!$H$4:$H$200,MATCH('Model 19'!$E60,Controls!$G$4:$G$200,0)),"-")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19'!$D60,"_pre",""),"_post",""),'Vendor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19'!$D60,'Vendor Level Info'!$M$4:$M$300,0)),"-")</f>
        <v>-</v>
      </c>
    </row>
    <row r="61" spans="2:25" x14ac:dyDescent="0.35">
      <c r="B61" s="341" t="str">
        <f>IFERROR(INDEX(Controls!$L$4:$L$100,MATCH('Model 19'!$D61,Controls!$J$4:$J$100,0)),"-")</f>
        <v>-</v>
      </c>
      <c r="C61" s="365" t="str">
        <f>IFERROR(INDEX(Controls!$F$4:$F256,MATCH('Model 19'!$E61,Controls!$G$4:$G$200,0)),"-")</f>
        <v>-</v>
      </c>
      <c r="D61" s="16" t="str">
        <f>IFERROR(INDEX(Controls!$H$4:$H$200,MATCH('Model 19'!$E61,Controls!$G$4:$G$200,0)),"-")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19'!$D61,"_pre",""),"_post",""),'Vendor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19'!$D61,'Vendor Level Info'!$M$4:$M$300,0)),"-")</f>
        <v>-</v>
      </c>
    </row>
    <row r="62" spans="2:25" x14ac:dyDescent="0.35">
      <c r="B62" s="341" t="str">
        <f>IFERROR(INDEX(Controls!$L$4:$L$100,MATCH('Model 19'!$D62,Controls!$J$4:$J$100,0)),"-")</f>
        <v>-</v>
      </c>
      <c r="C62" s="365" t="str">
        <f>IFERROR(INDEX(Controls!$F$4:$F257,MATCH('Model 19'!$E62,Controls!$G$4:$G$200,0)),"-")</f>
        <v>-</v>
      </c>
      <c r="D62" s="16" t="str">
        <f>IFERROR(INDEX(Controls!$H$4:$H$200,MATCH('Model 19'!$E62,Controls!$G$4:$G$200,0)),"-")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19'!$D62,"_pre",""),"_post",""),'Vendor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19'!$D62,'Vendor Level Info'!$M$4:$M$300,0)),"-")</f>
        <v>-</v>
      </c>
    </row>
    <row r="63" spans="2:25" x14ac:dyDescent="0.35">
      <c r="B63" s="341" t="str">
        <f>IFERROR(INDEX(Controls!$L$4:$L$100,MATCH('Model 19'!$D63,Controls!$J$4:$J$100,0)),"-")</f>
        <v>-</v>
      </c>
      <c r="C63" s="365" t="str">
        <f>IFERROR(INDEX(Controls!$F$4:$F258,MATCH('Model 19'!$E63,Controls!$G$4:$G$200,0)),"-")</f>
        <v>-</v>
      </c>
      <c r="D63" s="16" t="str">
        <f>IFERROR(INDEX(Controls!$H$4:$H$200,MATCH('Model 19'!$E63,Controls!$G$4:$G$200,0)),"-")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19'!$D63,"_pre",""),"_post",""),'Vendor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19'!$D63,'Vendor Level Info'!$M$4:$M$300,0)),"-")</f>
        <v>-</v>
      </c>
    </row>
    <row r="64" spans="2:25" x14ac:dyDescent="0.35">
      <c r="B64" s="341" t="str">
        <f>IFERROR(INDEX(Controls!$L$4:$L$100,MATCH('Model 19'!$D64,Controls!$J$4:$J$100,0)),"-")</f>
        <v>-</v>
      </c>
      <c r="C64" s="365" t="str">
        <f>IFERROR(INDEX(Controls!$F$4:$F259,MATCH('Model 19'!$E64,Controls!$G$4:$G$200,0)),"-")</f>
        <v>-</v>
      </c>
      <c r="D64" s="16" t="str">
        <f>IFERROR(INDEX(Controls!$H$4:$H$200,MATCH('Model 19'!$E64,Controls!$G$4:$G$200,0)),"-")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19'!$D64,"_pre",""),"_post",""),'Vendor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19'!$D64,'Vendor Level Info'!$M$4:$M$300,0)),"-")</f>
        <v>-</v>
      </c>
    </row>
    <row r="65" spans="2:25" x14ac:dyDescent="0.35">
      <c r="B65" s="341" t="str">
        <f>IFERROR(INDEX(Controls!$L$4:$L$100,MATCH('Model 19'!$D65,Controls!$J$4:$J$100,0)),"-")</f>
        <v>-</v>
      </c>
      <c r="C65" s="365" t="str">
        <f>IFERROR(INDEX(Controls!$F$4:$F260,MATCH('Model 19'!$E65,Controls!$G$4:$G$200,0)),"-")</f>
        <v>-</v>
      </c>
      <c r="D65" s="16" t="str">
        <f>IFERROR(INDEX(Controls!$H$4:$H$200,MATCH('Model 19'!$E65,Controls!$G$4:$G$200,0)),"-")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19'!$D65,"_pre",""),"_post",""),'Vendor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19'!$D65,'Vendor Level Info'!$M$4:$M$300,0)),"-")</f>
        <v>-</v>
      </c>
    </row>
    <row r="66" spans="2:25" x14ac:dyDescent="0.35">
      <c r="B66" s="341" t="str">
        <f>IFERROR(INDEX(Controls!$L$4:$L$100,MATCH('Model 19'!$D66,Controls!$J$4:$J$100,0)),"-")</f>
        <v>-</v>
      </c>
      <c r="C66" s="365" t="str">
        <f>IFERROR(INDEX(Controls!$F$4:$F261,MATCH('Model 19'!$E66,Controls!$G$4:$G$200,0)),"-")</f>
        <v>-</v>
      </c>
      <c r="D66" s="16" t="str">
        <f>IFERROR(INDEX(Controls!$H$4:$H$200,MATCH('Model 19'!$E66,Controls!$G$4:$G$200,0)),"-")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19'!$D66,"_pre",""),"_post",""),'Vendor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19'!$D66,'Vendor Level Info'!$M$4:$M$300,0)),"-")</f>
        <v>-</v>
      </c>
    </row>
    <row r="67" spans="2:25" x14ac:dyDescent="0.35">
      <c r="B67" s="341" t="str">
        <f>IFERROR(INDEX(Controls!$L$4:$L$100,MATCH('Model 19'!$D67,Controls!$J$4:$J$100,0)),"-")</f>
        <v>-</v>
      </c>
      <c r="C67" s="365" t="str">
        <f>IFERROR(INDEX(Controls!$F$4:$F262,MATCH('Model 19'!$E67,Controls!$G$4:$G$200,0)),"-")</f>
        <v>-</v>
      </c>
      <c r="D67" s="16" t="str">
        <f>IFERROR(INDEX(Controls!$H$4:$H$200,MATCH('Model 19'!$E67,Controls!$G$4:$G$200,0)),"-")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19'!$D67,"_pre",""),"_post",""),'Vendor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19'!$D67,'Vendor Level Info'!$M$4:$M$300,0)),"-")</f>
        <v>-</v>
      </c>
    </row>
    <row r="68" spans="2:25" x14ac:dyDescent="0.35">
      <c r="B68" s="341" t="str">
        <f>IFERROR(INDEX(Controls!$L$4:$L$100,MATCH('Model 19'!$D68,Controls!$J$4:$J$100,0)),"-")</f>
        <v>-</v>
      </c>
      <c r="C68" s="365" t="str">
        <f>IFERROR(INDEX(Controls!$F$4:$F263,MATCH('Model 19'!$E68,Controls!$G$4:$G$200,0)),"-")</f>
        <v>-</v>
      </c>
      <c r="D68" s="16" t="str">
        <f>IFERROR(INDEX(Controls!$H$4:$H$200,MATCH('Model 19'!$E68,Controls!$G$4:$G$200,0)),"-")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19'!$D68,"_pre",""),"_post",""),'Vendor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19'!$D68,'Vendor Level Info'!$M$4:$M$300,0)),"-")</f>
        <v>-</v>
      </c>
    </row>
    <row r="69" spans="2:25" x14ac:dyDescent="0.35">
      <c r="B69" s="341" t="str">
        <f>IFERROR(INDEX(Controls!$L$4:$L$100,MATCH('Model 19'!$D69,Controls!$J$4:$J$100,0)),"-")</f>
        <v>-</v>
      </c>
      <c r="C69" s="365" t="str">
        <f>IFERROR(INDEX(Controls!$F$4:$F264,MATCH('Model 19'!$E69,Controls!$G$4:$G$200,0)),"-")</f>
        <v>-</v>
      </c>
      <c r="D69" s="16" t="str">
        <f>IFERROR(INDEX(Controls!$H$4:$H$200,MATCH('Model 19'!$E69,Controls!$G$4:$G$200,0)),"-")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19'!$D69,"_pre",""),"_post",""),'Vendor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19'!$D69,'Vendor Level Info'!$M$4:$M$300,0)),"-")</f>
        <v>-</v>
      </c>
    </row>
    <row r="70" spans="2:25" x14ac:dyDescent="0.35">
      <c r="B70" s="341" t="str">
        <f>IFERROR(INDEX(Controls!$L$4:$L$100,MATCH('Model 19'!$D70,Controls!$J$4:$J$100,0)),"-")</f>
        <v>-</v>
      </c>
      <c r="C70" s="365" t="str">
        <f>IFERROR(INDEX(Controls!$F$4:$F265,MATCH('Model 19'!$E70,Controls!$G$4:$G$200,0)),"-")</f>
        <v>-</v>
      </c>
      <c r="D70" s="16" t="str">
        <f>IFERROR(INDEX(Controls!$H$4:$H$200,MATCH('Model 19'!$E70,Controls!$G$4:$G$200,0)),"-")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19'!$D70,"_pre",""),"_post",""),'Vendor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19'!$D70,'Vendor Level Info'!$M$4:$M$300,0)),"-")</f>
        <v>-</v>
      </c>
    </row>
    <row r="71" spans="2:25" x14ac:dyDescent="0.35">
      <c r="B71" s="341" t="str">
        <f>IFERROR(INDEX(Controls!$L$4:$L$100,MATCH('Model 19'!$D71,Controls!$J$4:$J$100,0)),"-")</f>
        <v>-</v>
      </c>
      <c r="C71" s="365" t="str">
        <f>IFERROR(INDEX(Controls!$F$4:$F266,MATCH('Model 19'!$E71,Controls!$G$4:$G$200,0)),"-")</f>
        <v>-</v>
      </c>
      <c r="D71" s="16" t="str">
        <f>IFERROR(INDEX(Controls!$H$4:$H$200,MATCH('Model 19'!$E71,Controls!$G$4:$G$200,0)),"-")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19'!$D71,"_pre",""),"_post",""),'Vendor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19'!$D71,'Vendor Level Info'!$M$4:$M$300,0)),"-")</f>
        <v>-</v>
      </c>
    </row>
    <row r="72" spans="2:25" ht="15" thickBot="1" x14ac:dyDescent="0.4">
      <c r="B72" s="343" t="str">
        <f>IFERROR(INDEX(Controls!$L$4:$L$100,MATCH('Model 19'!$D72,Controls!$J$4:$J$100,0)),"-")</f>
        <v>-</v>
      </c>
      <c r="C72" s="366" t="str">
        <f>IFERROR(INDEX(Controls!$F$4:$F267,MATCH('Model 19'!$E72,Controls!$G$4:$G$200,0)),"-")</f>
        <v>-</v>
      </c>
      <c r="D72" s="19" t="str">
        <f>IFERROR(INDEX(Controls!$H$4:$H$200,MATCH('Model 19'!$E72,Controls!$G$4:$G$200,0)),"-")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19'!$D72,"_pre",""),"_post",""),'Vendor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19'!$D72,'Vendor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1600-7AD9-4150-A8BC-2B52FE86DC6C}">
  <sheetPr>
    <tabColor theme="9" tint="0.59999389629810485"/>
  </sheetPr>
  <dimension ref="B1:AC72"/>
  <sheetViews>
    <sheetView showGridLines="0" zoomScale="130" zoomScaleNormal="130" workbookViewId="0">
      <pane xSplit="5" ySplit="4" topLeftCell="F5" activePane="bottomRight" state="frozen"/>
      <selection activeCell="D20" sqref="D20"/>
      <selection pane="topRight" activeCell="D20" sqref="D20"/>
      <selection pane="bottomLeft" activeCell="D20" sqref="D20"/>
      <selection pane="bottomRight" activeCell="D29" sqref="D29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20'!$D5,Controls!$J$4:$J$100,0)),"-")</f>
        <v>16</v>
      </c>
      <c r="C5" s="364" t="str">
        <f>IFERROR(INDEX(Controls!$F$4:$F200,MATCH('Model 20'!$E5,Controls!$G$4:$G$200,0)),"-")</f>
        <v>No Ad &amp; Tf</v>
      </c>
      <c r="D5" s="330" t="str">
        <f>IFERROR(INDEX(Controls!$H$4:$H$200,MATCH('Model 20'!$E5,Controls!$G$4:$G$200,0)),"-")</f>
        <v>Intercept</v>
      </c>
      <c r="E5" s="28" t="s">
        <v>6</v>
      </c>
      <c r="F5" s="29"/>
      <c r="G5" s="30">
        <v>76.824984504644263</v>
      </c>
      <c r="H5" s="30">
        <v>19.808662239102564</v>
      </c>
      <c r="I5" s="30">
        <v>3.8783529941255055</v>
      </c>
      <c r="J5" s="31">
        <v>1.0788557039136127E-4</v>
      </c>
      <c r="K5" s="30">
        <v>0</v>
      </c>
      <c r="L5" s="32">
        <v>2520</v>
      </c>
      <c r="M5" s="32">
        <v>253584.2350000001</v>
      </c>
      <c r="N5" s="32">
        <v>2520</v>
      </c>
      <c r="O5" s="32">
        <v>253584.2350000001</v>
      </c>
      <c r="P5" s="33">
        <v>0.76345030262509606</v>
      </c>
      <c r="Q5" s="34">
        <v>0.76345030262509606</v>
      </c>
      <c r="R5" s="413">
        <f>IFERROR(G5*N5,"-")</f>
        <v>193598.96095170354</v>
      </c>
      <c r="S5" s="307">
        <f>IFERROR($Q5*$O5*Controls!$C$5,"-")</f>
        <v>120418553.7119596</v>
      </c>
      <c r="T5" s="307" t="str">
        <f>IFERROR(INDEX('Vendor Level Info'!$I$4:$I$50,MATCH(SUBSTITUTE(SUBSTITUTE('Model 20'!$D5,"_pre",""),"_post",""),'Vendor Level Info'!$F$4:$F$50,0)),"-")</f>
        <v>-</v>
      </c>
      <c r="U5" s="377">
        <f>IFERROR(S5/$T5,0)</f>
        <v>0</v>
      </c>
      <c r="V5" s="307">
        <f>IFERROR($Q5*$O5*Controls!$C$4,"-")</f>
        <v>102220251.38249947</v>
      </c>
      <c r="W5" s="307">
        <f>IFERROR($T5*(1-Controls!$C$6),0)</f>
        <v>0</v>
      </c>
      <c r="X5" s="308" t="str">
        <f>IFERROR(V5/W5,"-")</f>
        <v>-</v>
      </c>
      <c r="Y5" s="308" t="str">
        <f>IFERROR(R5/INDEX('Vendor Level Info'!$N$4:$N$300,MATCH('Model 20'!$D5,'Vendor Level Info'!$M$4:$M$300,0)),"-")</f>
        <v>-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20'!$D6,Controls!$J$4:$J$100,0)),"-")</f>
        <v>17</v>
      </c>
      <c r="C6" s="365" t="str">
        <f>IFERROR(INDEX(Controls!$F$4:$F201,MATCH('Model 20'!$E6,Controls!$G$4:$G$200,0)),"-")</f>
        <v>No Ad &amp; Tf</v>
      </c>
      <c r="D6" s="16" t="str">
        <f>IFERROR(INDEX(Controls!$H$4:$H$200,MATCH('Model 20'!$E6,Controls!$G$4:$G$200,0)),"-")</f>
        <v>RTIME</v>
      </c>
      <c r="E6" s="11" t="s">
        <v>8</v>
      </c>
      <c r="F6" s="12"/>
      <c r="G6" s="13">
        <v>-6.1424188132331885</v>
      </c>
      <c r="H6" s="13">
        <v>1.581386206584475</v>
      </c>
      <c r="I6" s="13">
        <v>-3.8841990575469652</v>
      </c>
      <c r="J6" s="23">
        <v>1.0533798520083118E-4</v>
      </c>
      <c r="K6" s="13">
        <v>289.87425550253045</v>
      </c>
      <c r="L6" s="25">
        <v>18900</v>
      </c>
      <c r="M6" s="25">
        <v>253584.2350000001</v>
      </c>
      <c r="N6" s="25">
        <v>18900</v>
      </c>
      <c r="O6" s="25">
        <v>253584.2350000001</v>
      </c>
      <c r="P6" s="14">
        <v>-0.4578033629342424</v>
      </c>
      <c r="Q6" s="15">
        <v>-0.4578033629342424</v>
      </c>
      <c r="R6" s="414">
        <f t="shared" ref="R6:R69" si="0">IFERROR(G6*N6,"-")</f>
        <v>-116091.71557010726</v>
      </c>
      <c r="S6" s="27">
        <f>IFERROR($Q6*$O6*Controls!$C$5,"-")</f>
        <v>-72209047.084606722</v>
      </c>
      <c r="T6" s="27" t="str">
        <f>IFERROR(INDEX('Vendor Level Info'!$I$4:$I$50,MATCH(SUBSTITUTE(SUBSTITUTE('Model 20'!$D6,"_pre",""),"_post",""),'Vendor Level Info'!$F$4:$F$50,0)),"-")</f>
        <v>-</v>
      </c>
      <c r="U6" s="375">
        <f t="shared" ref="U6:U69" si="1">IFERROR(S6/$T6,0)</f>
        <v>0</v>
      </c>
      <c r="V6" s="27">
        <f>IFERROR($Q6*$O6*Controls!$C$4,"-")</f>
        <v>-61296425.821016632</v>
      </c>
      <c r="W6" s="27">
        <f>IFERROR($T6*(1-Controls!$C$6),0)</f>
        <v>0</v>
      </c>
      <c r="X6" s="77" t="str">
        <f t="shared" ref="X6:X69" si="2">IFERROR(V6/W6,"-")</f>
        <v>-</v>
      </c>
      <c r="Y6" s="77" t="str">
        <f>IFERROR(R6/INDEX('Vendor Level Info'!$N$4:$N$300,MATCH('Model 20'!$D6,'Vendor Level Info'!$M$4:$M$300,0)),"-")</f>
        <v>-</v>
      </c>
      <c r="AB6" s="116"/>
      <c r="AC6" s="114"/>
    </row>
    <row r="7" spans="2:29" x14ac:dyDescent="0.35">
      <c r="B7" s="341">
        <f>IFERROR(INDEX(Controls!$L$4:$L$100,MATCH('Model 20'!$D7,Controls!$J$4:$J$100,0)),"-")</f>
        <v>18</v>
      </c>
      <c r="C7" s="365" t="str">
        <f>IFERROR(INDEX(Controls!$F$4:$F202,MATCH('Model 20'!$E7,Controls!$G$4:$G$200,0)),"-")</f>
        <v>No Ad &amp; Tf</v>
      </c>
      <c r="D7" s="16" t="str">
        <f>IFERROR(INDEX(Controls!$H$4:$H$200,MATCH('Model 20'!$E7,Controls!$G$4:$G$200,0)),"-")</f>
        <v>T1</v>
      </c>
      <c r="E7" s="11" t="s">
        <v>33</v>
      </c>
      <c r="F7" s="12">
        <v>0</v>
      </c>
      <c r="G7" s="13">
        <v>0</v>
      </c>
      <c r="H7" s="13"/>
      <c r="I7" s="13"/>
      <c r="J7" s="23"/>
      <c r="K7" s="13"/>
      <c r="L7" s="25">
        <v>0</v>
      </c>
      <c r="M7" s="25">
        <v>253584.2350000001</v>
      </c>
      <c r="N7" s="25">
        <v>0</v>
      </c>
      <c r="O7" s="25">
        <v>253584.2350000001</v>
      </c>
      <c r="P7" s="14">
        <v>0</v>
      </c>
      <c r="Q7" s="15">
        <v>0</v>
      </c>
      <c r="R7" s="414">
        <f t="shared" si="0"/>
        <v>0</v>
      </c>
      <c r="S7" s="27">
        <f>IFERROR($Q7*$O7*Controls!$C$5,"-")</f>
        <v>0</v>
      </c>
      <c r="T7" s="27" t="str">
        <f>IFERROR(INDEX('Vendor Level Info'!$I$4:$I$50,MATCH(SUBSTITUTE(SUBSTITUTE('Model 20'!$D7,"_pre",""),"_post",""),'Vendor Level Info'!$F$4:$F$50,0)),"-")</f>
        <v>-</v>
      </c>
      <c r="U7" s="375">
        <f t="shared" si="1"/>
        <v>0</v>
      </c>
      <c r="V7" s="27">
        <f>IFERROR($Q7*$O7*Controls!$C$4,"-")</f>
        <v>0</v>
      </c>
      <c r="W7" s="27">
        <f>IFERROR($T7*(1-Controls!$C$6),0)</f>
        <v>0</v>
      </c>
      <c r="X7" s="77" t="str">
        <f t="shared" si="2"/>
        <v>-</v>
      </c>
      <c r="Y7" s="77" t="str">
        <f>IFERROR(R7/INDEX('Vendor Level Info'!$N$4:$N$300,MATCH('Model 20'!$D7,'Vendor Level Info'!$M$4:$M$300,0)),"-")</f>
        <v>-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20'!$D8,Controls!$J$4:$J$100,0)),"-")</f>
        <v>27</v>
      </c>
      <c r="C8" s="365" t="str">
        <f>IFERROR(INDEX(Controls!$F$4:$F203,MATCH('Model 20'!$E8,Controls!$G$4:$G$200,0)),"-")</f>
        <v>No Ad &amp; Tf</v>
      </c>
      <c r="D8" s="16" t="str">
        <f>IFERROR(INDEX(Controls!$H$4:$H$200,MATCH('Model 20'!$E8,Controls!$G$4:$G$200,0)),"-")</f>
        <v>T10</v>
      </c>
      <c r="E8" s="11" t="s">
        <v>42</v>
      </c>
      <c r="F8" s="12"/>
      <c r="G8" s="13">
        <v>-19.393647907497293</v>
      </c>
      <c r="H8" s="13">
        <v>4.2429145639436916</v>
      </c>
      <c r="I8" s="13">
        <v>-4.5708315864534734</v>
      </c>
      <c r="J8" s="23">
        <v>5.0948104890201909E-6</v>
      </c>
      <c r="K8" s="13">
        <v>13.376353231013852</v>
      </c>
      <c r="L8" s="25">
        <v>210</v>
      </c>
      <c r="M8" s="25">
        <v>253584.2350000001</v>
      </c>
      <c r="N8" s="25">
        <v>210</v>
      </c>
      <c r="O8" s="25">
        <v>253584.2350000001</v>
      </c>
      <c r="P8" s="14">
        <v>-1.6060407148632209E-2</v>
      </c>
      <c r="Q8" s="15">
        <v>-1.6060407148632209E-2</v>
      </c>
      <c r="R8" s="414">
        <f t="shared" si="0"/>
        <v>-4072.6660605744314</v>
      </c>
      <c r="S8" s="27">
        <f>IFERROR($Q8*$O8*Controls!$C$5,"-")</f>
        <v>-2533198.2896772968</v>
      </c>
      <c r="T8" s="27" t="str">
        <f>IFERROR(INDEX('Vendor Level Info'!$I$4:$I$50,MATCH(SUBSTITUTE(SUBSTITUTE('Model 20'!$D8,"_pre",""),"_post",""),'Vendor Level Info'!$F$4:$F$50,0)),"-")</f>
        <v>-</v>
      </c>
      <c r="U8" s="375">
        <f t="shared" si="1"/>
        <v>0</v>
      </c>
      <c r="V8" s="27">
        <f>IFERROR($Q8*$O8*Controls!$C$4,"-")</f>
        <v>-2150367.6799833002</v>
      </c>
      <c r="W8" s="27">
        <f>IFERROR($T8*(1-Controls!$C$6),0)</f>
        <v>0</v>
      </c>
      <c r="X8" s="77" t="str">
        <f t="shared" si="2"/>
        <v>-</v>
      </c>
      <c r="Y8" s="77" t="str">
        <f>IFERROR(R8/INDEX('Vendor Level Info'!$N$4:$N$300,MATCH('Model 20'!$D8,'Vendor Level Info'!$M$4:$M$300,0)),"-")</f>
        <v>-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20'!$D9,Controls!$J$4:$J$100,0)),"-")</f>
        <v>28</v>
      </c>
      <c r="C9" s="365" t="str">
        <f>IFERROR(INDEX(Controls!$F$4:$F204,MATCH('Model 20'!$E9,Controls!$G$4:$G$200,0)),"-")</f>
        <v>No Ad &amp; Tf</v>
      </c>
      <c r="D9" s="16" t="str">
        <f>IFERROR(INDEX(Controls!$H$4:$H$200,MATCH('Model 20'!$E9,Controls!$G$4:$G$200,0)),"-")</f>
        <v>T11</v>
      </c>
      <c r="E9" s="11" t="s">
        <v>43</v>
      </c>
      <c r="F9" s="12"/>
      <c r="G9" s="13">
        <v>3.3358033974199537</v>
      </c>
      <c r="H9" s="13">
        <v>2.7812441787063498</v>
      </c>
      <c r="I9" s="13">
        <v>1.1993924959769438</v>
      </c>
      <c r="J9" s="23">
        <v>0.2304892979489207</v>
      </c>
      <c r="K9" s="13">
        <v>5.7476113498028729</v>
      </c>
      <c r="L9" s="25">
        <v>210</v>
      </c>
      <c r="M9" s="25">
        <v>253584.2350000001</v>
      </c>
      <c r="N9" s="25">
        <v>210</v>
      </c>
      <c r="O9" s="25">
        <v>253584.2350000001</v>
      </c>
      <c r="P9" s="14">
        <v>2.7624694944391555E-3</v>
      </c>
      <c r="Q9" s="15">
        <v>2.7624694944391555E-3</v>
      </c>
      <c r="R9" s="414">
        <f t="shared" si="0"/>
        <v>700.51871345819029</v>
      </c>
      <c r="S9" s="27">
        <f>IFERROR($Q9*$O9*Controls!$C$5,"-")</f>
        <v>435722.63977099437</v>
      </c>
      <c r="T9" s="27" t="str">
        <f>IFERROR(INDEX('Vendor Level Info'!$I$4:$I$50,MATCH(SUBSTITUTE(SUBSTITUTE('Model 20'!$D9,"_pre",""),"_post",""),'Vendor Level Info'!$F$4:$F$50,0)),"-")</f>
        <v>-</v>
      </c>
      <c r="U9" s="375">
        <f t="shared" si="1"/>
        <v>0</v>
      </c>
      <c r="V9" s="27">
        <f>IFERROR($Q9*$O9*Controls!$C$4,"-")</f>
        <v>369873.88070592447</v>
      </c>
      <c r="W9" s="27">
        <f>IFERROR($T9*(1-Controls!$C$6),0)</f>
        <v>0</v>
      </c>
      <c r="X9" s="77" t="str">
        <f t="shared" si="2"/>
        <v>-</v>
      </c>
      <c r="Y9" s="77" t="str">
        <f>IFERROR(R9/INDEX('Vendor Level Info'!$N$4:$N$300,MATCH('Model 20'!$D9,'Vendor Level Info'!$M$4:$M$300,0)),"-")</f>
        <v>-</v>
      </c>
    </row>
    <row r="10" spans="2:29" x14ac:dyDescent="0.35">
      <c r="B10" s="341">
        <f>IFERROR(INDEX(Controls!$L$4:$L$100,MATCH('Model 20'!$D10,Controls!$J$4:$J$100,0)),"-")</f>
        <v>29</v>
      </c>
      <c r="C10" s="365" t="str">
        <f>IFERROR(INDEX(Controls!$F$4:$F205,MATCH('Model 20'!$E10,Controls!$G$4:$G$200,0)),"-")</f>
        <v>No Ad &amp; Tf</v>
      </c>
      <c r="D10" s="16" t="str">
        <f>IFERROR(INDEX(Controls!$H$4:$H$200,MATCH('Model 20'!$E10,Controls!$G$4:$G$200,0)),"-")</f>
        <v>T12</v>
      </c>
      <c r="E10" s="11" t="s">
        <v>44</v>
      </c>
      <c r="F10" s="12">
        <v>0</v>
      </c>
      <c r="G10" s="13">
        <v>0</v>
      </c>
      <c r="H10" s="13"/>
      <c r="I10" s="13"/>
      <c r="J10" s="23"/>
      <c r="K10" s="13"/>
      <c r="L10" s="25">
        <v>210</v>
      </c>
      <c r="M10" s="25">
        <v>253584.2350000001</v>
      </c>
      <c r="N10" s="25">
        <v>210</v>
      </c>
      <c r="O10" s="25">
        <v>253584.2350000001</v>
      </c>
      <c r="P10" s="14">
        <v>0</v>
      </c>
      <c r="Q10" s="15">
        <v>0</v>
      </c>
      <c r="R10" s="414">
        <f t="shared" si="0"/>
        <v>0</v>
      </c>
      <c r="S10" s="27">
        <f>IFERROR($Q10*$O10*Controls!$C$5,"-")</f>
        <v>0</v>
      </c>
      <c r="T10" s="27" t="str">
        <f>IFERROR(INDEX('Vendor Level Info'!$I$4:$I$50,MATCH(SUBSTITUTE(SUBSTITUTE('Model 20'!$D10,"_pre",""),"_post",""),'Vendor Level Info'!$F$4:$F$50,0)),"-")</f>
        <v>-</v>
      </c>
      <c r="U10" s="375">
        <f t="shared" si="1"/>
        <v>0</v>
      </c>
      <c r="V10" s="27">
        <f>IFERROR($Q10*$O10*Controls!$C$4,"-")</f>
        <v>0</v>
      </c>
      <c r="W10" s="27">
        <f>IFERROR($T10*(1-Controls!$C$6),0)</f>
        <v>0</v>
      </c>
      <c r="X10" s="77" t="str">
        <f t="shared" si="2"/>
        <v>-</v>
      </c>
      <c r="Y10" s="77" t="str">
        <f>IFERROR(R10/INDEX('Vendor Level Info'!$N$4:$N$300,MATCH('Model 20'!$D10,'Vendor Level Info'!$M$4:$M$300,0)),"-")</f>
        <v>-</v>
      </c>
    </row>
    <row r="11" spans="2:29" x14ac:dyDescent="0.35">
      <c r="B11" s="341">
        <f>IFERROR(INDEX(Controls!$L$4:$L$100,MATCH('Model 20'!$D11,Controls!$J$4:$J$100,0)),"-")</f>
        <v>30</v>
      </c>
      <c r="C11" s="365" t="str">
        <f>IFERROR(INDEX(Controls!$F$4:$F206,MATCH('Model 20'!$E11,Controls!$G$4:$G$200,0)),"-")</f>
        <v>No Ad &amp; Tf</v>
      </c>
      <c r="D11" s="16" t="str">
        <f>IFERROR(INDEX(Controls!$H$4:$H$200,MATCH('Model 20'!$E11,Controls!$G$4:$G$200,0)),"-")</f>
        <v>T13</v>
      </c>
      <c r="E11" s="11" t="s">
        <v>45</v>
      </c>
      <c r="F11" s="12">
        <v>0</v>
      </c>
      <c r="G11" s="13">
        <v>0</v>
      </c>
      <c r="H11" s="13"/>
      <c r="I11" s="13"/>
      <c r="J11" s="23"/>
      <c r="K11" s="13"/>
      <c r="L11" s="25">
        <v>210</v>
      </c>
      <c r="M11" s="25">
        <v>253584.2350000001</v>
      </c>
      <c r="N11" s="25">
        <v>210</v>
      </c>
      <c r="O11" s="25">
        <v>253584.2350000001</v>
      </c>
      <c r="P11" s="14">
        <v>0</v>
      </c>
      <c r="Q11" s="15">
        <v>0</v>
      </c>
      <c r="R11" s="414">
        <f t="shared" si="0"/>
        <v>0</v>
      </c>
      <c r="S11" s="27">
        <f>IFERROR($Q11*$O11*Controls!$C$5,"-")</f>
        <v>0</v>
      </c>
      <c r="T11" s="27" t="str">
        <f>IFERROR(INDEX('Vendor Level Info'!$I$4:$I$50,MATCH(SUBSTITUTE(SUBSTITUTE('Model 20'!$D11,"_pre",""),"_post",""),'Vendor Level Info'!$F$4:$F$50,0)),"-")</f>
        <v>-</v>
      </c>
      <c r="U11" s="375">
        <f t="shared" si="1"/>
        <v>0</v>
      </c>
      <c r="V11" s="27">
        <f>IFERROR($Q11*$O11*Controls!$C$4,"-")</f>
        <v>0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20'!$D11,'Vendor Level Info'!$M$4:$M$300,0)),"-")</f>
        <v>-</v>
      </c>
    </row>
    <row r="12" spans="2:29" x14ac:dyDescent="0.35">
      <c r="B12" s="341">
        <f>IFERROR(INDEX(Controls!$L$4:$L$100,MATCH('Model 20'!$D12,Controls!$J$4:$J$100,0)),"-")</f>
        <v>31</v>
      </c>
      <c r="C12" s="365" t="str">
        <f>IFERROR(INDEX(Controls!$F$4:$F207,MATCH('Model 20'!$E12,Controls!$G$4:$G$200,0)),"-")</f>
        <v>No Ad &amp; Tf</v>
      </c>
      <c r="D12" s="16" t="str">
        <f>IFERROR(INDEX(Controls!$H$4:$H$200,MATCH('Model 20'!$E12,Controls!$G$4:$G$200,0)),"-")</f>
        <v>T14</v>
      </c>
      <c r="E12" s="11" t="s">
        <v>46</v>
      </c>
      <c r="F12" s="12">
        <v>0</v>
      </c>
      <c r="G12" s="13">
        <v>0</v>
      </c>
      <c r="H12" s="13"/>
      <c r="I12" s="13"/>
      <c r="J12" s="23"/>
      <c r="K12" s="13"/>
      <c r="L12" s="25">
        <v>0</v>
      </c>
      <c r="M12" s="25">
        <v>253584.2350000001</v>
      </c>
      <c r="N12" s="25">
        <v>0</v>
      </c>
      <c r="O12" s="25">
        <v>253584.2350000001</v>
      </c>
      <c r="P12" s="14">
        <v>0</v>
      </c>
      <c r="Q12" s="15">
        <v>0</v>
      </c>
      <c r="R12" s="414">
        <f t="shared" si="0"/>
        <v>0</v>
      </c>
      <c r="S12" s="27">
        <f>IFERROR($Q12*$O12*Controls!$C$5,"-")</f>
        <v>0</v>
      </c>
      <c r="T12" s="27" t="str">
        <f>IFERROR(INDEX('Vendor Level Info'!$I$4:$I$50,MATCH(SUBSTITUTE(SUBSTITUTE('Model 20'!$D12,"_pre",""),"_post",""),'Vendor Level Info'!$F$4:$F$50,0)),"-")</f>
        <v>-</v>
      </c>
      <c r="U12" s="375">
        <f t="shared" si="1"/>
        <v>0</v>
      </c>
      <c r="V12" s="27">
        <f>IFERROR($Q12*$O12*Controls!$C$4,"-")</f>
        <v>0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20'!$D12,'Vendor Level Info'!$M$4:$M$300,0)),"-")</f>
        <v>-</v>
      </c>
    </row>
    <row r="13" spans="2:29" x14ac:dyDescent="0.35">
      <c r="B13" s="341">
        <f>IFERROR(INDEX(Controls!$L$4:$L$100,MATCH('Model 20'!$D13,Controls!$J$4:$J$100,0)),"-")</f>
        <v>32</v>
      </c>
      <c r="C13" s="365" t="str">
        <f>IFERROR(INDEX(Controls!$F$4:$F208,MATCH('Model 20'!$E13,Controls!$G$4:$G$200,0)),"-")</f>
        <v>No Ad &amp; Tf</v>
      </c>
      <c r="D13" s="16" t="str">
        <f>IFERROR(INDEX(Controls!$H$4:$H$200,MATCH('Model 20'!$E13,Controls!$G$4:$G$200,0)),"-")</f>
        <v>T15</v>
      </c>
      <c r="E13" s="11" t="s">
        <v>47</v>
      </c>
      <c r="F13" s="12">
        <v>0</v>
      </c>
      <c r="G13" s="13">
        <v>0</v>
      </c>
      <c r="H13" s="13"/>
      <c r="I13" s="13"/>
      <c r="J13" s="23"/>
      <c r="K13" s="13"/>
      <c r="L13" s="25">
        <v>0</v>
      </c>
      <c r="M13" s="25">
        <v>253584.2350000001</v>
      </c>
      <c r="N13" s="25">
        <v>0</v>
      </c>
      <c r="O13" s="25">
        <v>253584.2350000001</v>
      </c>
      <c r="P13" s="14">
        <v>0</v>
      </c>
      <c r="Q13" s="15">
        <v>0</v>
      </c>
      <c r="R13" s="414">
        <f t="shared" si="0"/>
        <v>0</v>
      </c>
      <c r="S13" s="27">
        <f>IFERROR($Q13*$O13*Controls!$C$5,"-")</f>
        <v>0</v>
      </c>
      <c r="T13" s="27" t="str">
        <f>IFERROR(INDEX('Vendor Level Info'!$I$4:$I$50,MATCH(SUBSTITUTE(SUBSTITUTE('Model 20'!$D13,"_pre",""),"_post",""),'Vendor Level Info'!$F$4:$F$50,0)),"-")</f>
        <v>-</v>
      </c>
      <c r="U13" s="375">
        <f t="shared" si="1"/>
        <v>0</v>
      </c>
      <c r="V13" s="27">
        <f>IFERROR($Q13*$O13*Controls!$C$4,"-")</f>
        <v>0</v>
      </c>
      <c r="W13" s="27">
        <f>IFERROR($T13*(1-Controls!$C$6),0)</f>
        <v>0</v>
      </c>
      <c r="X13" s="77" t="str">
        <f t="shared" si="2"/>
        <v>-</v>
      </c>
      <c r="Y13" s="77" t="str">
        <f>IFERROR(R13/INDEX('Vendor Level Info'!$N$4:$N$300,MATCH('Model 20'!$D13,'Vendor Level Info'!$M$4:$M$300,0)),"-")</f>
        <v>-</v>
      </c>
    </row>
    <row r="14" spans="2:29" x14ac:dyDescent="0.35">
      <c r="B14" s="341">
        <f>IFERROR(INDEX(Controls!$L$4:$L$100,MATCH('Model 20'!$D14,Controls!$J$4:$J$100,0)),"-")</f>
        <v>33</v>
      </c>
      <c r="C14" s="365" t="str">
        <f>IFERROR(INDEX(Controls!$F$4:$F209,MATCH('Model 20'!$E14,Controls!$G$4:$G$200,0)),"-")</f>
        <v>No Ad &amp; Tf</v>
      </c>
      <c r="D14" s="16" t="str">
        <f>IFERROR(INDEX(Controls!$H$4:$H$200,MATCH('Model 20'!$E14,Controls!$G$4:$G$200,0)),"-")</f>
        <v>T16</v>
      </c>
      <c r="E14" s="11" t="s">
        <v>48</v>
      </c>
      <c r="F14" s="12">
        <v>0</v>
      </c>
      <c r="G14" s="13">
        <v>0</v>
      </c>
      <c r="H14" s="13"/>
      <c r="I14" s="13"/>
      <c r="J14" s="23"/>
      <c r="K14" s="13"/>
      <c r="L14" s="25">
        <v>0</v>
      </c>
      <c r="M14" s="25">
        <v>253584.2350000001</v>
      </c>
      <c r="N14" s="25">
        <v>0</v>
      </c>
      <c r="O14" s="25">
        <v>253584.2350000001</v>
      </c>
      <c r="P14" s="14">
        <v>0</v>
      </c>
      <c r="Q14" s="15">
        <v>0</v>
      </c>
      <c r="R14" s="414">
        <f t="shared" si="0"/>
        <v>0</v>
      </c>
      <c r="S14" s="27">
        <f>IFERROR($Q14*$O14*Controls!$C$5,"-")</f>
        <v>0</v>
      </c>
      <c r="T14" s="27" t="str">
        <f>IFERROR(INDEX('Vendor Level Info'!$I$4:$I$50,MATCH(SUBSTITUTE(SUBSTITUTE('Model 20'!$D14,"_pre",""),"_post",""),'Vendor Level Info'!$F$4:$F$50,0)),"-")</f>
        <v>-</v>
      </c>
      <c r="U14" s="375">
        <f t="shared" si="1"/>
        <v>0</v>
      </c>
      <c r="V14" s="27">
        <f>IFERROR($Q14*$O14*Controls!$C$4,"-")</f>
        <v>0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20'!$D14,'Vendor Level Info'!$M$4:$M$300,0)),"-")</f>
        <v>-</v>
      </c>
    </row>
    <row r="15" spans="2:29" x14ac:dyDescent="0.35">
      <c r="B15" s="341">
        <f>IFERROR(INDEX(Controls!$L$4:$L$100,MATCH('Model 20'!$D15,Controls!$J$4:$J$100,0)),"-")</f>
        <v>34</v>
      </c>
      <c r="C15" s="365" t="str">
        <f>IFERROR(INDEX(Controls!$F$4:$F210,MATCH('Model 20'!$E15,Controls!$G$4:$G$200,0)),"-")</f>
        <v>No Ad &amp; Tf</v>
      </c>
      <c r="D15" s="16" t="str">
        <f>IFERROR(INDEX(Controls!$H$4:$H$200,MATCH('Model 20'!$E15,Controls!$G$4:$G$200,0)),"-")</f>
        <v>T17</v>
      </c>
      <c r="E15" s="11" t="s">
        <v>49</v>
      </c>
      <c r="F15" s="12">
        <v>0</v>
      </c>
      <c r="G15" s="13">
        <v>0</v>
      </c>
      <c r="H15" s="13"/>
      <c r="I15" s="13"/>
      <c r="J15" s="23"/>
      <c r="K15" s="13"/>
      <c r="L15" s="25">
        <v>0</v>
      </c>
      <c r="M15" s="25">
        <v>253584.2350000001</v>
      </c>
      <c r="N15" s="25">
        <v>0</v>
      </c>
      <c r="O15" s="25">
        <v>253584.2350000001</v>
      </c>
      <c r="P15" s="14">
        <v>0</v>
      </c>
      <c r="Q15" s="15">
        <v>0</v>
      </c>
      <c r="R15" s="414">
        <f t="shared" si="0"/>
        <v>0</v>
      </c>
      <c r="S15" s="27">
        <f>IFERROR($Q15*$O15*Controls!$C$5,"-")</f>
        <v>0</v>
      </c>
      <c r="T15" s="27" t="str">
        <f>IFERROR(INDEX('Vendor Level Info'!$I$4:$I$50,MATCH(SUBSTITUTE(SUBSTITUTE('Model 20'!$D15,"_pre",""),"_post",""),'Vendor Level Info'!$F$4:$F$50,0)),"-")</f>
        <v>-</v>
      </c>
      <c r="U15" s="375">
        <f t="shared" si="1"/>
        <v>0</v>
      </c>
      <c r="V15" s="27">
        <f>IFERROR($Q15*$O15*Controls!$C$4,"-")</f>
        <v>0</v>
      </c>
      <c r="W15" s="27">
        <f>IFERROR($T15*(1-Controls!$C$6),0)</f>
        <v>0</v>
      </c>
      <c r="X15" s="77" t="str">
        <f t="shared" si="2"/>
        <v>-</v>
      </c>
      <c r="Y15" s="77" t="str">
        <f>IFERROR(R15/INDEX('Vendor Level Info'!$N$4:$N$300,MATCH('Model 20'!$D15,'Vendor Level Info'!$M$4:$M$300,0)),"-")</f>
        <v>-</v>
      </c>
    </row>
    <row r="16" spans="2:29" x14ac:dyDescent="0.35">
      <c r="B16" s="341">
        <f>IFERROR(INDEX(Controls!$L$4:$L$100,MATCH('Model 20'!$D16,Controls!$J$4:$J$100,0)),"-")</f>
        <v>35</v>
      </c>
      <c r="C16" s="365" t="str">
        <f>IFERROR(INDEX(Controls!$F$4:$F211,MATCH('Model 20'!$E16,Controls!$G$4:$G$200,0)),"-")</f>
        <v>No Ad &amp; Tf</v>
      </c>
      <c r="D16" s="16" t="str">
        <f>IFERROR(INDEX(Controls!$H$4:$H$200,MATCH('Model 20'!$E16,Controls!$G$4:$G$200,0)),"-")</f>
        <v>T18</v>
      </c>
      <c r="E16" s="11" t="s">
        <v>50</v>
      </c>
      <c r="F16" s="12">
        <v>0</v>
      </c>
      <c r="G16" s="13">
        <v>0</v>
      </c>
      <c r="H16" s="13"/>
      <c r="I16" s="13"/>
      <c r="J16" s="23"/>
      <c r="K16" s="13"/>
      <c r="L16" s="25">
        <v>0</v>
      </c>
      <c r="M16" s="25">
        <v>253584.2350000001</v>
      </c>
      <c r="N16" s="25">
        <v>0</v>
      </c>
      <c r="O16" s="25">
        <v>253584.2350000001</v>
      </c>
      <c r="P16" s="14">
        <v>0</v>
      </c>
      <c r="Q16" s="15">
        <v>0</v>
      </c>
      <c r="R16" s="414">
        <f t="shared" si="0"/>
        <v>0</v>
      </c>
      <c r="S16" s="27">
        <f>IFERROR($Q16*$O16*Controls!$C$5,"-")</f>
        <v>0</v>
      </c>
      <c r="T16" s="27" t="str">
        <f>IFERROR(INDEX('Vendor Level Info'!$I$4:$I$50,MATCH(SUBSTITUTE(SUBSTITUTE('Model 20'!$D16,"_pre",""),"_post",""),'Vendor Level Info'!$F$4:$F$50,0)),"-")</f>
        <v>-</v>
      </c>
      <c r="U16" s="375">
        <f t="shared" si="1"/>
        <v>0</v>
      </c>
      <c r="V16" s="27">
        <f>IFERROR($Q16*$O16*Controls!$C$4,"-")</f>
        <v>0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20'!$D16,'Vendor Level Info'!$M$4:$M$300,0)),"-")</f>
        <v>-</v>
      </c>
    </row>
    <row r="17" spans="2:25" x14ac:dyDescent="0.35">
      <c r="B17" s="341">
        <f>IFERROR(INDEX(Controls!$L$4:$L$100,MATCH('Model 20'!$D17,Controls!$J$4:$J$100,0)),"-")</f>
        <v>36</v>
      </c>
      <c r="C17" s="365" t="str">
        <f>IFERROR(INDEX(Controls!$F$4:$F212,MATCH('Model 20'!$E17,Controls!$G$4:$G$200,0)),"-")</f>
        <v>No Ad &amp; Tf</v>
      </c>
      <c r="D17" s="16" t="str">
        <f>IFERROR(INDEX(Controls!$H$4:$H$200,MATCH('Model 20'!$E17,Controls!$G$4:$G$200,0)),"-")</f>
        <v>T19</v>
      </c>
      <c r="E17" s="11" t="s">
        <v>51</v>
      </c>
      <c r="F17" s="12">
        <v>0</v>
      </c>
      <c r="G17" s="13">
        <v>0</v>
      </c>
      <c r="H17" s="13"/>
      <c r="I17" s="13"/>
      <c r="J17" s="23"/>
      <c r="K17" s="13"/>
      <c r="L17" s="25">
        <v>0</v>
      </c>
      <c r="M17" s="25">
        <v>253584.2350000001</v>
      </c>
      <c r="N17" s="25">
        <v>0</v>
      </c>
      <c r="O17" s="25">
        <v>253584.2350000001</v>
      </c>
      <c r="P17" s="14">
        <v>0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20'!$D17,"_pre",""),"_post",""),'Vendor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20'!$D17,'Vendor Level Info'!$M$4:$M$300,0)),"-")</f>
        <v>-</v>
      </c>
    </row>
    <row r="18" spans="2:25" x14ac:dyDescent="0.35">
      <c r="B18" s="341">
        <f>IFERROR(INDEX(Controls!$L$4:$L$100,MATCH('Model 20'!$D18,Controls!$J$4:$J$100,0)),"-")</f>
        <v>19</v>
      </c>
      <c r="C18" s="365" t="str">
        <f>IFERROR(INDEX(Controls!$F$4:$F213,MATCH('Model 20'!$E18,Controls!$G$4:$G$200,0)),"-")</f>
        <v>No Ad &amp; Tf</v>
      </c>
      <c r="D18" s="16" t="str">
        <f>IFERROR(INDEX(Controls!$H$4:$H$200,MATCH('Model 20'!$E18,Controls!$G$4:$G$200,0)),"-")</f>
        <v>T2</v>
      </c>
      <c r="E18" s="11" t="s">
        <v>34</v>
      </c>
      <c r="F18" s="12"/>
      <c r="G18" s="13">
        <v>-61.302532615816851</v>
      </c>
      <c r="H18" s="13">
        <v>16.718811593800449</v>
      </c>
      <c r="I18" s="13">
        <v>-3.6666800311661278</v>
      </c>
      <c r="J18" s="23">
        <v>2.5085448730480144E-4</v>
      </c>
      <c r="K18" s="13">
        <v>207.69209277049688</v>
      </c>
      <c r="L18" s="25">
        <v>210</v>
      </c>
      <c r="M18" s="25">
        <v>253584.2350000001</v>
      </c>
      <c r="N18" s="25">
        <v>210</v>
      </c>
      <c r="O18" s="25">
        <v>253584.2350000001</v>
      </c>
      <c r="P18" s="14">
        <v>-5.0766294084967599E-2</v>
      </c>
      <c r="Q18" s="15">
        <v>-5.0766294084967599E-2</v>
      </c>
      <c r="R18" s="414">
        <f t="shared" si="0"/>
        <v>-12873.531849321538</v>
      </c>
      <c r="S18" s="27">
        <f>IFERROR($Q18*$O18*Controls!$C$5,"-")</f>
        <v>-8007336.8102779966</v>
      </c>
      <c r="T18" s="27" t="str">
        <f>IFERROR(INDEX('Vendor Level Info'!$I$4:$I$50,MATCH(SUBSTITUTE(SUBSTITUTE('Model 20'!$D18,"_pre",""),"_post",""),'Vendor Level Info'!$F$4:$F$50,0)),"-")</f>
        <v>-</v>
      </c>
      <c r="U18" s="375">
        <f t="shared" si="1"/>
        <v>0</v>
      </c>
      <c r="V18" s="27">
        <f>IFERROR($Q18*$O18*Controls!$C$4,"-")</f>
        <v>-6797224.8164417725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20'!$D18,'Vendor Level Info'!$M$4:$M$300,0)),"-")</f>
        <v>-</v>
      </c>
    </row>
    <row r="19" spans="2:25" x14ac:dyDescent="0.35">
      <c r="B19" s="341">
        <f>IFERROR(INDEX(Controls!$L$4:$L$100,MATCH('Model 20'!$D19,Controls!$J$4:$J$100,0)),"-")</f>
        <v>37</v>
      </c>
      <c r="C19" s="365" t="str">
        <f>IFERROR(INDEX(Controls!$F$4:$F214,MATCH('Model 20'!$E19,Controls!$G$4:$G$200,0)),"-")</f>
        <v>No Ad &amp; Tf</v>
      </c>
      <c r="D19" s="16" t="str">
        <f>IFERROR(INDEX(Controls!$H$4:$H$200,MATCH('Model 20'!$E19,Controls!$G$4:$G$200,0)),"-")</f>
        <v>T20</v>
      </c>
      <c r="E19" s="11" t="s">
        <v>52</v>
      </c>
      <c r="F19" s="12">
        <v>0</v>
      </c>
      <c r="G19" s="13">
        <v>0</v>
      </c>
      <c r="H19" s="13"/>
      <c r="I19" s="13"/>
      <c r="J19" s="23"/>
      <c r="K19" s="13"/>
      <c r="L19" s="25">
        <v>0</v>
      </c>
      <c r="M19" s="25">
        <v>253584.2350000001</v>
      </c>
      <c r="N19" s="25">
        <v>0</v>
      </c>
      <c r="O19" s="25">
        <v>253584.2350000001</v>
      </c>
      <c r="P19" s="14">
        <v>0</v>
      </c>
      <c r="Q19" s="15">
        <v>0</v>
      </c>
      <c r="R19" s="414">
        <f t="shared" si="0"/>
        <v>0</v>
      </c>
      <c r="S19" s="27">
        <f>IFERROR($Q19*$O19*Controls!$C$5,"-")</f>
        <v>0</v>
      </c>
      <c r="T19" s="27" t="str">
        <f>IFERROR(INDEX('Vendor Level Info'!$I$4:$I$50,MATCH(SUBSTITUTE(SUBSTITUTE('Model 20'!$D19,"_pre",""),"_post",""),'Vendor Level Info'!$F$4:$F$50,0)),"-")</f>
        <v>-</v>
      </c>
      <c r="U19" s="375">
        <f t="shared" si="1"/>
        <v>0</v>
      </c>
      <c r="V19" s="27">
        <f>IFERROR($Q19*$O19*Controls!$C$4,"-")</f>
        <v>0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20'!$D19,'Vendor Level Info'!$M$4:$M$300,0)),"-")</f>
        <v>-</v>
      </c>
    </row>
    <row r="20" spans="2:25" x14ac:dyDescent="0.35">
      <c r="B20" s="341">
        <f>IFERROR(INDEX(Controls!$L$4:$L$100,MATCH('Model 20'!$D20,Controls!$J$4:$J$100,0)),"-")</f>
        <v>38</v>
      </c>
      <c r="C20" s="365" t="str">
        <f>IFERROR(INDEX(Controls!$F$4:$F215,MATCH('Model 20'!$E20,Controls!$G$4:$G$200,0)),"-")</f>
        <v>No Ad &amp; Tf</v>
      </c>
      <c r="D20" s="16" t="str">
        <f>IFERROR(INDEX(Controls!$H$4:$H$200,MATCH('Model 20'!$E20,Controls!$G$4:$G$200,0)),"-")</f>
        <v>T21</v>
      </c>
      <c r="E20" s="11" t="s">
        <v>53</v>
      </c>
      <c r="F20" s="12">
        <v>0</v>
      </c>
      <c r="G20" s="13">
        <v>0</v>
      </c>
      <c r="H20" s="13"/>
      <c r="I20" s="13"/>
      <c r="J20" s="23"/>
      <c r="K20" s="13"/>
      <c r="L20" s="25">
        <v>0</v>
      </c>
      <c r="M20" s="25">
        <v>253584.2350000001</v>
      </c>
      <c r="N20" s="25">
        <v>0</v>
      </c>
      <c r="O20" s="25">
        <v>253584.2350000001</v>
      </c>
      <c r="P20" s="14">
        <v>0</v>
      </c>
      <c r="Q20" s="15">
        <v>0</v>
      </c>
      <c r="R20" s="414">
        <f t="shared" si="0"/>
        <v>0</v>
      </c>
      <c r="S20" s="27">
        <f>IFERROR($Q20*$O20*Controls!$C$5,"-")</f>
        <v>0</v>
      </c>
      <c r="T20" s="27" t="str">
        <f>IFERROR(INDEX('Vendor Level Info'!$I$4:$I$50,MATCH(SUBSTITUTE(SUBSTITUTE('Model 20'!$D20,"_pre",""),"_post",""),'Vendor Level Info'!$F$4:$F$50,0)),"-")</f>
        <v>-</v>
      </c>
      <c r="U20" s="375">
        <f t="shared" si="1"/>
        <v>0</v>
      </c>
      <c r="V20" s="27">
        <f>IFERROR($Q20*$O20*Controls!$C$4,"-")</f>
        <v>0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20'!$D20,'Vendor Level Info'!$M$4:$M$300,0)),"-")</f>
        <v>-</v>
      </c>
    </row>
    <row r="21" spans="2:25" x14ac:dyDescent="0.35">
      <c r="B21" s="341">
        <f>IFERROR(INDEX(Controls!$L$4:$L$100,MATCH('Model 20'!$D21,Controls!$J$4:$J$100,0)),"-")</f>
        <v>20</v>
      </c>
      <c r="C21" s="365" t="str">
        <f>IFERROR(INDEX(Controls!$F$4:$F216,MATCH('Model 20'!$E21,Controls!$G$4:$G$200,0)),"-")</f>
        <v>No Ad &amp; Tf</v>
      </c>
      <c r="D21" s="16" t="str">
        <f>IFERROR(INDEX(Controls!$H$4:$H$200,MATCH('Model 20'!$E21,Controls!$G$4:$G$200,0)),"-")</f>
        <v>T3</v>
      </c>
      <c r="E21" s="11" t="s">
        <v>35</v>
      </c>
      <c r="F21" s="12"/>
      <c r="G21" s="13">
        <v>-59.004288799193873</v>
      </c>
      <c r="H21" s="13">
        <v>15.13094657598897</v>
      </c>
      <c r="I21" s="13">
        <v>-3.899576837633326</v>
      </c>
      <c r="J21" s="23">
        <v>9.8905204803528292E-5</v>
      </c>
      <c r="K21" s="13">
        <v>170.11450696874959</v>
      </c>
      <c r="L21" s="25">
        <v>210</v>
      </c>
      <c r="M21" s="25">
        <v>253584.2350000001</v>
      </c>
      <c r="N21" s="25">
        <v>210</v>
      </c>
      <c r="O21" s="25">
        <v>253584.2350000001</v>
      </c>
      <c r="P21" s="14">
        <v>-4.8863055890799791E-2</v>
      </c>
      <c r="Q21" s="15">
        <v>-4.8863055890799791E-2</v>
      </c>
      <c r="R21" s="414">
        <f t="shared" si="0"/>
        <v>-12390.900647830713</v>
      </c>
      <c r="S21" s="27">
        <f>IFERROR($Q21*$O21*Controls!$C$5,"-")</f>
        <v>-7707140.202950703</v>
      </c>
      <c r="T21" s="27" t="str">
        <f>IFERROR(INDEX('Vendor Level Info'!$I$4:$I$50,MATCH(SUBSTITUTE(SUBSTITUTE('Model 20'!$D21,"_pre",""),"_post",""),'Vendor Level Info'!$F$4:$F$50,0)),"-")</f>
        <v>-</v>
      </c>
      <c r="U21" s="375">
        <f t="shared" si="1"/>
        <v>0</v>
      </c>
      <c r="V21" s="27">
        <f>IFERROR($Q21*$O21*Controls!$C$4,"-")</f>
        <v>-6542395.5420546159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20'!$D21,'Vendor Level Info'!$M$4:$M$300,0)),"-")</f>
        <v>-</v>
      </c>
    </row>
    <row r="22" spans="2:25" x14ac:dyDescent="0.35">
      <c r="B22" s="341">
        <f>IFERROR(INDEX(Controls!$L$4:$L$100,MATCH('Model 20'!$D22,Controls!$J$4:$J$100,0)),"-")</f>
        <v>21</v>
      </c>
      <c r="C22" s="365" t="str">
        <f>IFERROR(INDEX(Controls!$F$4:$F217,MATCH('Model 20'!$E22,Controls!$G$4:$G$200,0)),"-")</f>
        <v>No Ad &amp; Tf</v>
      </c>
      <c r="D22" s="16" t="str">
        <f>IFERROR(INDEX(Controls!$H$4:$H$200,MATCH('Model 20'!$E22,Controls!$G$4:$G$200,0)),"-")</f>
        <v>T4</v>
      </c>
      <c r="E22" s="11" t="s">
        <v>36</v>
      </c>
      <c r="F22" s="12"/>
      <c r="G22" s="13">
        <v>-51.69178723191456</v>
      </c>
      <c r="H22" s="13">
        <v>13.539998311777168</v>
      </c>
      <c r="I22" s="13">
        <v>-3.8177100204623176</v>
      </c>
      <c r="J22" s="23">
        <v>1.3797634086227633E-4</v>
      </c>
      <c r="K22" s="13">
        <v>136.22172497828942</v>
      </c>
      <c r="L22" s="25">
        <v>210</v>
      </c>
      <c r="M22" s="25">
        <v>253584.2350000001</v>
      </c>
      <c r="N22" s="25">
        <v>210</v>
      </c>
      <c r="O22" s="25">
        <v>253584.2350000001</v>
      </c>
      <c r="P22" s="14">
        <v>-4.2807374514831541E-2</v>
      </c>
      <c r="Q22" s="15">
        <v>-4.2807374514831541E-2</v>
      </c>
      <c r="R22" s="414">
        <f t="shared" si="0"/>
        <v>-10855.275318702057</v>
      </c>
      <c r="S22" s="27">
        <f>IFERROR($Q22*$O22*Controls!$C$5,"-")</f>
        <v>-6751981.2482326794</v>
      </c>
      <c r="T22" s="27" t="str">
        <f>IFERROR(INDEX('Vendor Level Info'!$I$4:$I$50,MATCH(SUBSTITUTE(SUBSTITUTE('Model 20'!$D22,"_pre",""),"_post",""),'Vendor Level Info'!$F$4:$F$50,0)),"-")</f>
        <v>-</v>
      </c>
      <c r="U22" s="375">
        <f t="shared" si="1"/>
        <v>0</v>
      </c>
      <c r="V22" s="27">
        <f>IFERROR($Q22*$O22*Controls!$C$4,"-")</f>
        <v>-5731585.3682746859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20'!$D22,'Vendor Level Info'!$M$4:$M$300,0)),"-")</f>
        <v>-</v>
      </c>
    </row>
    <row r="23" spans="2:25" x14ac:dyDescent="0.35">
      <c r="B23" s="341">
        <f>IFERROR(INDEX(Controls!$L$4:$L$100,MATCH('Model 20'!$D23,Controls!$J$4:$J$100,0)),"-")</f>
        <v>22</v>
      </c>
      <c r="C23" s="365" t="str">
        <f>IFERROR(INDEX(Controls!$F$4:$F218,MATCH('Model 20'!$E23,Controls!$G$4:$G$200,0)),"-")</f>
        <v>No Ad &amp; Tf</v>
      </c>
      <c r="D23" s="16" t="str">
        <f>IFERROR(INDEX(Controls!$H$4:$H$200,MATCH('Model 20'!$E23,Controls!$G$4:$G$200,0)),"-")</f>
        <v>T5</v>
      </c>
      <c r="E23" s="11" t="s">
        <v>37</v>
      </c>
      <c r="F23" s="12"/>
      <c r="G23" s="13">
        <v>-46.888907833008645</v>
      </c>
      <c r="H23" s="13">
        <v>11.973654757574947</v>
      </c>
      <c r="I23" s="13">
        <v>-3.9160063307608821</v>
      </c>
      <c r="J23" s="23">
        <v>9.2443379959362282E-5</v>
      </c>
      <c r="K23" s="13">
        <v>106.5277167156773</v>
      </c>
      <c r="L23" s="25">
        <v>210</v>
      </c>
      <c r="M23" s="25">
        <v>253584.2350000001</v>
      </c>
      <c r="N23" s="25">
        <v>210</v>
      </c>
      <c r="O23" s="25">
        <v>253584.2350000001</v>
      </c>
      <c r="P23" s="14">
        <v>-3.8829979493527317E-2</v>
      </c>
      <c r="Q23" s="15">
        <v>-3.8829979493527317E-2</v>
      </c>
      <c r="R23" s="414">
        <f t="shared" si="0"/>
        <v>-9846.6706449318153</v>
      </c>
      <c r="S23" s="27">
        <f>IFERROR($Q23*$O23*Controls!$C$5,"-")</f>
        <v>-6124629.1411475893</v>
      </c>
      <c r="T23" s="27" t="str">
        <f>IFERROR(INDEX('Vendor Level Info'!$I$4:$I$50,MATCH(SUBSTITUTE(SUBSTITUTE('Model 20'!$D23,"_pre",""),"_post",""),'Vendor Level Info'!$F$4:$F$50,0)),"-")</f>
        <v>-</v>
      </c>
      <c r="U23" s="375">
        <f t="shared" si="1"/>
        <v>0</v>
      </c>
      <c r="V23" s="27">
        <f>IFERROR($Q23*$O23*Controls!$C$4,"-")</f>
        <v>-5199042.100523999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20'!$D23,'Vendor Level Info'!$M$4:$M$300,0)),"-")</f>
        <v>-</v>
      </c>
    </row>
    <row r="24" spans="2:25" x14ac:dyDescent="0.35">
      <c r="B24" s="341">
        <f>IFERROR(INDEX(Controls!$L$4:$L$100,MATCH('Model 20'!$D24,Controls!$J$4:$J$100,0)),"-")</f>
        <v>23</v>
      </c>
      <c r="C24" s="365" t="str">
        <f>IFERROR(INDEX(Controls!$F$4:$F219,MATCH('Model 20'!$E24,Controls!$G$4:$G$200,0)),"-")</f>
        <v>No Ad &amp; Tf</v>
      </c>
      <c r="D24" s="16" t="str">
        <f>IFERROR(INDEX(Controls!$H$4:$H$200,MATCH('Model 20'!$E24,Controls!$G$4:$G$200,0)),"-")</f>
        <v>T6</v>
      </c>
      <c r="E24" s="11" t="s">
        <v>38</v>
      </c>
      <c r="F24" s="12"/>
      <c r="G24" s="13">
        <v>-30.259841173854738</v>
      </c>
      <c r="H24" s="13">
        <v>10.408228822422398</v>
      </c>
      <c r="I24" s="13">
        <v>-2.9072997615757741</v>
      </c>
      <c r="J24" s="23">
        <v>3.6778155961431336E-3</v>
      </c>
      <c r="K24" s="13">
        <v>80.493871873994891</v>
      </c>
      <c r="L24" s="25">
        <v>210</v>
      </c>
      <c r="M24" s="25">
        <v>253584.2350000001</v>
      </c>
      <c r="N24" s="25">
        <v>210</v>
      </c>
      <c r="O24" s="25">
        <v>253584.2350000001</v>
      </c>
      <c r="P24" s="14">
        <v>-2.5058997246061025E-2</v>
      </c>
      <c r="Q24" s="15">
        <v>-2.5058997246061025E-2</v>
      </c>
      <c r="R24" s="414">
        <f t="shared" si="0"/>
        <v>-6354.5666465094946</v>
      </c>
      <c r="S24" s="27">
        <f>IFERROR($Q24*$O24*Controls!$C$5,"-")</f>
        <v>-3952540.4541289057</v>
      </c>
      <c r="T24" s="27" t="str">
        <f>IFERROR(INDEX('Vendor Level Info'!$I$4:$I$50,MATCH(SUBSTITUTE(SUBSTITUTE('Model 20'!$D24,"_pre",""),"_post",""),'Vendor Level Info'!$F$4:$F$50,0)),"-")</f>
        <v>-</v>
      </c>
      <c r="U24" s="375">
        <f t="shared" si="1"/>
        <v>0</v>
      </c>
      <c r="V24" s="27">
        <f>IFERROR($Q24*$O24*Controls!$C$4,"-")</f>
        <v>-3355211.189357013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20'!$D24,'Vendor Level Info'!$M$4:$M$300,0)),"-")</f>
        <v>-</v>
      </c>
    </row>
    <row r="25" spans="2:25" x14ac:dyDescent="0.35">
      <c r="B25" s="341">
        <f>IFERROR(INDEX(Controls!$L$4:$L$100,MATCH('Model 20'!$D25,Controls!$J$4:$J$100,0)),"-")</f>
        <v>24</v>
      </c>
      <c r="C25" s="365" t="str">
        <f>IFERROR(INDEX(Controls!$F$4:$F220,MATCH('Model 20'!$E25,Controls!$G$4:$G$200,0)),"-")</f>
        <v>No Ad &amp; Tf</v>
      </c>
      <c r="D25" s="16" t="str">
        <f>IFERROR(INDEX(Controls!$H$4:$H$200,MATCH('Model 20'!$E25,Controls!$G$4:$G$200,0)),"-")</f>
        <v>T7</v>
      </c>
      <c r="E25" s="11" t="s">
        <v>39</v>
      </c>
      <c r="F25" s="12"/>
      <c r="G25" s="13">
        <v>-36.162725264632819</v>
      </c>
      <c r="H25" s="13">
        <v>8.819399875397373</v>
      </c>
      <c r="I25" s="13">
        <v>-4.1003612236148266</v>
      </c>
      <c r="J25" s="23">
        <v>4.2570693460121304E-5</v>
      </c>
      <c r="K25" s="13">
        <v>57.794594817858396</v>
      </c>
      <c r="L25" s="25">
        <v>210</v>
      </c>
      <c r="M25" s="25">
        <v>253584.2350000001</v>
      </c>
      <c r="N25" s="25">
        <v>210</v>
      </c>
      <c r="O25" s="25">
        <v>253584.2350000001</v>
      </c>
      <c r="P25" s="14">
        <v>-2.9947336062010672E-2</v>
      </c>
      <c r="Q25" s="15">
        <v>-2.9947336062010672E-2</v>
      </c>
      <c r="R25" s="414">
        <f t="shared" si="0"/>
        <v>-7594.1723055728917</v>
      </c>
      <c r="S25" s="27">
        <f>IFERROR($Q25*$O25*Controls!$C$5,"-")</f>
        <v>-4723575.1740663387</v>
      </c>
      <c r="T25" s="27" t="str">
        <f>IFERROR(INDEX('Vendor Level Info'!$I$4:$I$50,MATCH(SUBSTITUTE(SUBSTITUTE('Model 20'!$D25,"_pre",""),"_post",""),'Vendor Level Info'!$F$4:$F$50,0)),"-")</f>
        <v>-</v>
      </c>
      <c r="U25" s="375">
        <f t="shared" si="1"/>
        <v>0</v>
      </c>
      <c r="V25" s="27">
        <f>IFERROR($Q25*$O25*Controls!$C$4,"-")</f>
        <v>-4009722.9773424868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20'!$D25,'Vendor Level Info'!$M$4:$M$300,0)),"-")</f>
        <v>-</v>
      </c>
    </row>
    <row r="26" spans="2:25" x14ac:dyDescent="0.35">
      <c r="B26" s="341">
        <f>IFERROR(INDEX(Controls!$L$4:$L$100,MATCH('Model 20'!$D26,Controls!$J$4:$J$100,0)),"-")</f>
        <v>25</v>
      </c>
      <c r="C26" s="365" t="str">
        <f>IFERROR(INDEX(Controls!$F$4:$F221,MATCH('Model 20'!$E26,Controls!$G$4:$G$200,0)),"-")</f>
        <v>No Ad &amp; Tf</v>
      </c>
      <c r="D26" s="16" t="str">
        <f>IFERROR(INDEX(Controls!$H$4:$H$200,MATCH('Model 20'!$E26,Controls!$G$4:$G$200,0)),"-")</f>
        <v>T8</v>
      </c>
      <c r="E26" s="11" t="s">
        <v>40</v>
      </c>
      <c r="F26" s="12"/>
      <c r="G26" s="13">
        <v>-24.678506586378862</v>
      </c>
      <c r="H26" s="13">
        <v>7.2669512632570932</v>
      </c>
      <c r="I26" s="13">
        <v>-3.3959917567023563</v>
      </c>
      <c r="J26" s="23">
        <v>6.9451387560615758E-4</v>
      </c>
      <c r="K26" s="13">
        <v>39.238613230794414</v>
      </c>
      <c r="L26" s="25">
        <v>210</v>
      </c>
      <c r="M26" s="25">
        <v>253584.2350000001</v>
      </c>
      <c r="N26" s="25">
        <v>210</v>
      </c>
      <c r="O26" s="25">
        <v>253584.2350000001</v>
      </c>
      <c r="P26" s="14">
        <v>-2.0436942316779113E-2</v>
      </c>
      <c r="Q26" s="15">
        <v>-2.0436942316779113E-2</v>
      </c>
      <c r="R26" s="414">
        <f t="shared" si="0"/>
        <v>-5182.4863831395614</v>
      </c>
      <c r="S26" s="27">
        <f>IFERROR($Q26*$O26*Controls!$C$5,"-")</f>
        <v>-3223506.5303128073</v>
      </c>
      <c r="T26" s="27" t="str">
        <f>IFERROR(INDEX('Vendor Level Info'!$I$4:$I$50,MATCH(SUBSTITUTE(SUBSTITUTE('Model 20'!$D26,"_pre",""),"_post",""),'Vendor Level Info'!$F$4:$F$50,0)),"-")</f>
        <v>-</v>
      </c>
      <c r="U26" s="375">
        <f t="shared" si="1"/>
        <v>0</v>
      </c>
      <c r="V26" s="27">
        <f>IFERROR($Q26*$O26*Controls!$C$4,"-")</f>
        <v>-2736352.8102976885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20'!$D26,'Vendor Level Info'!$M$4:$M$300,0)),"-")</f>
        <v>-</v>
      </c>
    </row>
    <row r="27" spans="2:25" x14ac:dyDescent="0.35">
      <c r="B27" s="341">
        <f>IFERROR(INDEX(Controls!$L$4:$L$100,MATCH('Model 20'!$D27,Controls!$J$4:$J$100,0)),"-")</f>
        <v>26</v>
      </c>
      <c r="C27" s="365" t="str">
        <f>IFERROR(INDEX(Controls!$F$4:$F222,MATCH('Model 20'!$E27,Controls!$G$4:$G$200,0)),"-")</f>
        <v>No Ad &amp; Tf</v>
      </c>
      <c r="D27" s="16" t="str">
        <f>IFERROR(INDEX(Controls!$H$4:$H$200,MATCH('Model 20'!$E27,Controls!$G$4:$G$200,0)),"-")</f>
        <v>T9</v>
      </c>
      <c r="E27" s="11" t="s">
        <v>41</v>
      </c>
      <c r="F27" s="12"/>
      <c r="G27" s="13">
        <v>-20.819243336342243</v>
      </c>
      <c r="H27" s="13">
        <v>5.7176322417836003</v>
      </c>
      <c r="I27" s="13">
        <v>-3.6412351225037405</v>
      </c>
      <c r="J27" s="23">
        <v>2.7685567518255419E-4</v>
      </c>
      <c r="K27" s="13">
        <v>24.29078730501605</v>
      </c>
      <c r="L27" s="25">
        <v>210</v>
      </c>
      <c r="M27" s="25">
        <v>253584.2350000001</v>
      </c>
      <c r="N27" s="25">
        <v>210</v>
      </c>
      <c r="O27" s="25">
        <v>253584.2350000001</v>
      </c>
      <c r="P27" s="14">
        <v>-1.7240981485429758E-2</v>
      </c>
      <c r="Q27" s="15">
        <v>-1.7240981485429758E-2</v>
      </c>
      <c r="R27" s="414">
        <f t="shared" si="0"/>
        <v>-4372.0411006318709</v>
      </c>
      <c r="S27" s="27">
        <f>IFERROR($Q27*$O27*Controls!$C$5,"-")</f>
        <v>-2719409.5645930236</v>
      </c>
      <c r="T27" s="27" t="str">
        <f>IFERROR(INDEX('Vendor Level Info'!$I$4:$I$50,MATCH(SUBSTITUTE(SUBSTITUTE('Model 20'!$D27,"_pre",""),"_post",""),'Vendor Level Info'!$F$4:$F$50,0)),"-")</f>
        <v>-</v>
      </c>
      <c r="U27" s="375">
        <f t="shared" si="1"/>
        <v>0</v>
      </c>
      <c r="V27" s="27">
        <f>IFERROR($Q27*$O27*Controls!$C$4,"-")</f>
        <v>-2308437.7011336279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20'!$D27,'Vendor Level Info'!$M$4:$M$300,0)),"-")</f>
        <v>-</v>
      </c>
    </row>
    <row r="28" spans="2:25" x14ac:dyDescent="0.35">
      <c r="B28" s="341">
        <f>IFERROR(INDEX(Controls!$L$4:$L$100,MATCH('Model 20'!$D28,Controls!$J$4:$J$100,0)),"-")</f>
        <v>9</v>
      </c>
      <c r="C28" s="365" t="str">
        <f>IFERROR(INDEX(Controls!$F$4:$F223,MATCH('Model 20'!$E28,Controls!$G$4:$G$200,0)),"-")</f>
        <v>No Ad &amp; Tf</v>
      </c>
      <c r="D28" s="16" t="str">
        <f>IFERROR(INDEX(Controls!$H$4:$H$200,MATCH('Model 20'!$E28,Controls!$G$4:$G$200,0)),"-")</f>
        <v>cw_comm</v>
      </c>
      <c r="E28" s="11" t="s">
        <v>111</v>
      </c>
      <c r="F28" s="12">
        <v>1</v>
      </c>
      <c r="G28" s="13">
        <v>7.605903242798151E-2</v>
      </c>
      <c r="H28" s="13">
        <v>7.8716661204683725E-3</v>
      </c>
      <c r="I28" s="13">
        <v>9.6623803987580601</v>
      </c>
      <c r="J28" s="23">
        <v>1.04063150160301E-21</v>
      </c>
      <c r="K28" s="13">
        <v>5.9883667960669102</v>
      </c>
      <c r="L28" s="25">
        <v>135460</v>
      </c>
      <c r="M28" s="25">
        <v>253584.2350000001</v>
      </c>
      <c r="N28" s="25">
        <v>135460</v>
      </c>
      <c r="O28" s="25">
        <v>253584.2350000001</v>
      </c>
      <c r="P28" s="14">
        <v>4.0629325922782115E-2</v>
      </c>
      <c r="Q28" s="15">
        <v>4.0629325922782115E-2</v>
      </c>
      <c r="R28" s="414">
        <f t="shared" si="0"/>
        <v>10302.956532694376</v>
      </c>
      <c r="S28" s="27">
        <f>IFERROR($Q28*$O28*Controls!$C$5,"-")</f>
        <v>6408438.9633359015</v>
      </c>
      <c r="T28" s="27">
        <f>IFERROR(INDEX('Vendor Level Info'!$I$4:$I$50,MATCH(SUBSTITUTE(SUBSTITUTE('Model 20'!$D28,"_pre",""),"_post",""),'Vendor Level Info'!$F$4:$F$50,0)),"-")</f>
        <v>607005</v>
      </c>
      <c r="U28" s="375">
        <f t="shared" si="1"/>
        <v>10.5574731070352</v>
      </c>
      <c r="V28" s="27">
        <f>IFERROR($Q28*$O28*Controls!$C$4,"-")</f>
        <v>5439961.0492626308</v>
      </c>
      <c r="W28" s="27">
        <f>IFERROR($T28*(1-Controls!$C$6),0)</f>
        <v>467393.85000000003</v>
      </c>
      <c r="X28" s="77">
        <f t="shared" si="2"/>
        <v>11.638923039450841</v>
      </c>
      <c r="Y28" s="77">
        <f>IFERROR(R28/INDEX('Vendor Level Info'!$N$4:$N$300,MATCH('Model 20'!$D28,'Vendor Level Info'!$M$4:$M$300,0)),"-")</f>
        <v>6.913947088382115E-2</v>
      </c>
    </row>
    <row r="29" spans="2:25" x14ac:dyDescent="0.35">
      <c r="B29" s="341">
        <f>IFERROR(INDEX(Controls!$L$4:$L$100,MATCH('Model 20'!$D29,Controls!$J$4:$J$100,0)),"-")</f>
        <v>4.5</v>
      </c>
      <c r="C29" s="365" t="str">
        <f>IFERROR(INDEX(Controls!$F$4:$F224,MATCH('Model 20'!$E29,Controls!$G$4:$G$200,0)),"-")</f>
        <v>No Ad &amp; Tf</v>
      </c>
      <c r="D29" s="16" t="str">
        <f>IFERROR(INDEX(Controls!$H$4:$H$200,MATCH('Model 20'!$E29,Controls!$G$4:$G$200,0)),"-")</f>
        <v>hcc_disp_imp</v>
      </c>
      <c r="E29" s="11" t="s">
        <v>257</v>
      </c>
      <c r="F29" s="12">
        <v>1</v>
      </c>
      <c r="G29" s="13">
        <v>5.2621631862460205</v>
      </c>
      <c r="H29" s="13">
        <v>2.0058806529437332</v>
      </c>
      <c r="I29" s="13">
        <v>2.6233680346452939</v>
      </c>
      <c r="J29" s="23">
        <v>8.7595589342543429E-3</v>
      </c>
      <c r="K29" s="13">
        <v>1.1483779048871749</v>
      </c>
      <c r="L29" s="25">
        <v>12</v>
      </c>
      <c r="M29" s="25">
        <v>253584.2350000001</v>
      </c>
      <c r="N29" s="25">
        <v>12</v>
      </c>
      <c r="O29" s="25">
        <v>253584.2350000001</v>
      </c>
      <c r="P29" s="14">
        <v>2.4901373792007305E-4</v>
      </c>
      <c r="Q29" s="15">
        <v>2.4901373792007305E-4</v>
      </c>
      <c r="R29" s="414">
        <f t="shared" si="0"/>
        <v>63.145958234952246</v>
      </c>
      <c r="S29" s="27">
        <f>IFERROR($Q29*$O29*Controls!$C$5,"-")</f>
        <v>39276.786022140295</v>
      </c>
      <c r="T29" s="27">
        <f>IFERROR(INDEX('Vendor Level Info'!$I$4:$I$50,MATCH(SUBSTITUTE(SUBSTITUTE('Model 20'!$D29,"_pre",""),"_post",""),'Vendor Level Info'!$F$4:$F$50,0)),"-")</f>
        <v>0</v>
      </c>
      <c r="U29" s="375">
        <f t="shared" si="1"/>
        <v>0</v>
      </c>
      <c r="V29" s="27">
        <f>IFERROR($Q29*$O29*Controls!$C$4,"-")</f>
        <v>33341.065948054784</v>
      </c>
      <c r="W29" s="27">
        <f>IFERROR($T29*(1-Controls!$C$6),0)</f>
        <v>0</v>
      </c>
      <c r="X29" s="77" t="str">
        <f t="shared" si="2"/>
        <v>-</v>
      </c>
      <c r="Y29" s="77">
        <f>IFERROR(R29/INDEX('Vendor Level Info'!$N$4:$N$300,MATCH('Model 20'!$D29,'Vendor Level Info'!$M$4:$M$300,0)),"-")</f>
        <v>5.2621631862460205</v>
      </c>
    </row>
    <row r="30" spans="2:25" x14ac:dyDescent="0.35">
      <c r="B30" s="341">
        <f>IFERROR(INDEX(Controls!$L$4:$L$100,MATCH('Model 20'!$D30,Controls!$J$4:$J$100,0)),"-")</f>
        <v>5.5</v>
      </c>
      <c r="C30" s="365" t="str">
        <f>IFERROR(INDEX(Controls!$F$4:$F225,MATCH('Model 20'!$E30,Controls!$G$4:$G$200,0)),"-")</f>
        <v>Ad: 20</v>
      </c>
      <c r="D30" s="16" t="str">
        <f>IFERROR(INDEX(Controls!$H$4:$H$200,MATCH('Model 20'!$E30,Controls!$G$4:$G$200,0)),"-")</f>
        <v>hcc_osrch_sessions</v>
      </c>
      <c r="E30" s="11" t="s">
        <v>465</v>
      </c>
      <c r="F30" s="12">
        <v>1</v>
      </c>
      <c r="G30" s="13">
        <v>0.10350336351638466</v>
      </c>
      <c r="H30" s="13">
        <v>2.367754907087475E-2</v>
      </c>
      <c r="I30" s="13">
        <v>4.371371513435145</v>
      </c>
      <c r="J30" s="23">
        <v>1.2852831440442511E-5</v>
      </c>
      <c r="K30" s="13">
        <v>10.261366384685344</v>
      </c>
      <c r="L30" s="25">
        <v>54874.046989627648</v>
      </c>
      <c r="M30" s="25">
        <v>253584.2350000001</v>
      </c>
      <c r="N30" s="25">
        <v>54874.046989627648</v>
      </c>
      <c r="O30" s="25">
        <v>253584.2350000001</v>
      </c>
      <c r="P30" s="14">
        <v>2.2397482371814641E-2</v>
      </c>
      <c r="Q30" s="15">
        <v>2.2397482371814641E-2</v>
      </c>
      <c r="R30" s="414">
        <f t="shared" si="0"/>
        <v>5679.6484331826041</v>
      </c>
      <c r="S30" s="27">
        <f>IFERROR($Q30*$O30*Controls!$C$5,"-")</f>
        <v>3532741.3254395798</v>
      </c>
      <c r="T30" s="27" t="str">
        <f>IFERROR(INDEX('Vendor Level Info'!$I$4:$I$50,MATCH(SUBSTITUTE(SUBSTITUTE('Model 20'!$D30,"_pre",""),"_post",""),'Vendor Level Info'!$F$4:$F$50,0)),"-")</f>
        <v>-</v>
      </c>
      <c r="U30" s="375">
        <f t="shared" si="1"/>
        <v>0</v>
      </c>
      <c r="V30" s="27">
        <f>IFERROR($Q30*$O30*Controls!$C$4,"-")</f>
        <v>2998854.3727204148</v>
      </c>
      <c r="W30" s="27">
        <f>IFERROR($T30*(1-Controls!$C$6),0)</f>
        <v>0</v>
      </c>
      <c r="X30" s="77" t="str">
        <f t="shared" si="2"/>
        <v>-</v>
      </c>
      <c r="Y30" s="77">
        <f>IFERROR(R30/INDEX('Vendor Level Info'!$N$4:$N$300,MATCH('Model 20'!$D30,'Vendor Level Info'!$M$4:$M$300,0)),"-")</f>
        <v>0.10660200891875982</v>
      </c>
    </row>
    <row r="31" spans="2:25" x14ac:dyDescent="0.35">
      <c r="B31" s="341">
        <f>IFERROR(INDEX(Controls!$L$4:$L$100,MATCH('Model 20'!$D31,Controls!$J$4:$J$100,0)),"-")</f>
        <v>3.5</v>
      </c>
      <c r="C31" s="365" t="str">
        <f>IFERROR(INDEX(Controls!$F$4:$F226,MATCH('Model 20'!$E31,Controls!$G$4:$G$200,0)),"-")</f>
        <v>No Ad &amp; Tf</v>
      </c>
      <c r="D31" s="16" t="str">
        <f>IFERROR(INDEX(Controls!$H$4:$H$200,MATCH('Model 20'!$E31,Controls!$G$4:$G$200,0)),"-")</f>
        <v>hcc_psrch_clk</v>
      </c>
      <c r="E31" s="430" t="s">
        <v>276</v>
      </c>
      <c r="F31" s="431">
        <v>1</v>
      </c>
      <c r="G31" s="432">
        <v>1.7009714639048427E-2</v>
      </c>
      <c r="H31" s="432">
        <v>7.9010692615807416E-3</v>
      </c>
      <c r="I31" s="432">
        <v>2.1528370497596865</v>
      </c>
      <c r="J31" s="437">
        <v>3.1427120803709553E-2</v>
      </c>
      <c r="K31" s="432">
        <v>13.015105797794632</v>
      </c>
      <c r="L31" s="434">
        <v>235762</v>
      </c>
      <c r="M31" s="434">
        <v>253584.2350000001</v>
      </c>
      <c r="N31" s="434">
        <v>235762</v>
      </c>
      <c r="O31" s="434">
        <v>253584.2350000001</v>
      </c>
      <c r="P31" s="435">
        <v>1.5814249425763136E-2</v>
      </c>
      <c r="Q31" s="436">
        <v>1.5814249425763136E-2</v>
      </c>
      <c r="R31" s="414">
        <f t="shared" si="0"/>
        <v>4010.2443427313356</v>
      </c>
      <c r="S31" s="27">
        <f>IFERROR($Q31*$O31*Controls!$C$5,"-")</f>
        <v>2494371.9811788909</v>
      </c>
      <c r="T31" s="27">
        <f>IFERROR(INDEX('Vendor Level Info'!$I$4:$I$50,MATCH(SUBSTITUTE(SUBSTITUTE('Model 20'!$D31,"_pre",""),"_post",""),'Vendor Level Info'!$F$4:$F$50,0)),"-")</f>
        <v>655000</v>
      </c>
      <c r="U31" s="375">
        <f t="shared" si="1"/>
        <v>3.8082014979830396</v>
      </c>
      <c r="V31" s="27">
        <f>IFERROR($Q31*$O31*Controls!$C$4,"-")</f>
        <v>2117409.0129621453</v>
      </c>
      <c r="W31" s="27">
        <f>IFERROR($T31*(1-Controls!$C$6),0)</f>
        <v>504350</v>
      </c>
      <c r="X31" s="77">
        <f t="shared" si="2"/>
        <v>4.1982928778866766</v>
      </c>
      <c r="Y31" s="77">
        <f>IFERROR(R31/INDEX('Vendor Level Info'!$N$4:$N$300,MATCH('Model 20'!$D31,'Vendor Level Info'!$M$4:$M$300,0)),"-")</f>
        <v>1.6554839591856569E-2</v>
      </c>
    </row>
    <row r="32" spans="2:25" x14ac:dyDescent="0.35">
      <c r="B32" s="341">
        <f>IFERROR(INDEX(Controls!$L$4:$L$100,MATCH('Model 20'!$D32,Controls!$J$4:$J$100,0)),"-")</f>
        <v>2.5</v>
      </c>
      <c r="C32" s="365" t="str">
        <f>IFERROR(INDEX(Controls!$F$4:$F227,MATCH('Model 20'!$E32,Controls!$G$4:$G$200,0)),"-")</f>
        <v>No Ad &amp; Tf</v>
      </c>
      <c r="D32" s="16" t="str">
        <f>IFERROR(INDEX(Controls!$H$4:$H$200,MATCH('Model 20'!$E32,Controls!$G$4:$G$200,0)),"-")</f>
        <v>hcc_soc_imp</v>
      </c>
      <c r="E32" s="430" t="s">
        <v>265</v>
      </c>
      <c r="F32" s="431">
        <v>1</v>
      </c>
      <c r="G32" s="432">
        <v>1.5027344733476805E-5</v>
      </c>
      <c r="H32" s="432">
        <v>1.4460388639104838E-5</v>
      </c>
      <c r="I32" s="432">
        <v>1.0392075281323188</v>
      </c>
      <c r="J32" s="437">
        <v>0.29880896637317766</v>
      </c>
      <c r="K32" s="432">
        <v>4.2725134762604409</v>
      </c>
      <c r="L32" s="434">
        <v>98216199</v>
      </c>
      <c r="M32" s="434">
        <v>253584.2350000001</v>
      </c>
      <c r="N32" s="434">
        <v>98216199</v>
      </c>
      <c r="O32" s="434">
        <v>253584.2350000001</v>
      </c>
      <c r="P32" s="435">
        <v>5.8202698633247419E-3</v>
      </c>
      <c r="Q32" s="436">
        <v>5.8202698633247419E-3</v>
      </c>
      <c r="R32" s="414">
        <f t="shared" si="0"/>
        <v>1475.9286807847598</v>
      </c>
      <c r="S32" s="27">
        <f>IFERROR($Q32*$O32*Controls!$C$5,"-")</f>
        <v>918027.63944812061</v>
      </c>
      <c r="T32" s="27">
        <f>IFERROR(INDEX('Vendor Level Info'!$I$4:$I$50,MATCH(SUBSTITUTE(SUBSTITUTE('Model 20'!$D32,"_pre",""),"_post",""),'Vendor Level Info'!$F$4:$F$50,0)),"-")</f>
        <v>1080000</v>
      </c>
      <c r="U32" s="375">
        <f t="shared" si="1"/>
        <v>0.85002559208159312</v>
      </c>
      <c r="V32" s="27">
        <f>IFERROR($Q32*$O32*Controls!$C$4,"-")</f>
        <v>779290.34345435316</v>
      </c>
      <c r="W32" s="27">
        <f>IFERROR($T32*(1-Controls!$C$6),0)</f>
        <v>831600</v>
      </c>
      <c r="X32" s="77">
        <f t="shared" si="2"/>
        <v>0.93709757510143477</v>
      </c>
      <c r="Y32" s="77">
        <f>IFERROR(R32/INDEX('Vendor Level Info'!$N$4:$N$300,MATCH('Model 20'!$D32,'Vendor Level Info'!$M$4:$M$300,0)),"-")</f>
        <v>1.5003963644907656E-5</v>
      </c>
    </row>
    <row r="33" spans="2:25" x14ac:dyDescent="0.35">
      <c r="B33" s="341">
        <f>IFERROR(INDEX(Controls!$L$4:$L$100,MATCH('Model 20'!$D33,Controls!$J$4:$J$100,0)),"-")</f>
        <v>5.5</v>
      </c>
      <c r="C33" s="365" t="str">
        <f>IFERROR(INDEX(Controls!$F$4:$F228,MATCH('Model 20'!$E33,Controls!$G$4:$G$200,0)),"-")</f>
        <v>No Ad &amp; Tf</v>
      </c>
      <c r="D33" s="16" t="str">
        <f>IFERROR(INDEX(Controls!$H$4:$H$200,MATCH('Model 20'!$E33,Controls!$G$4:$G$200,0)),"-")</f>
        <v>hcp_disp_imp</v>
      </c>
      <c r="E33" s="11" t="s">
        <v>181</v>
      </c>
      <c r="F33" s="12">
        <v>1</v>
      </c>
      <c r="G33" s="13">
        <v>-7.0412618963450961E-4</v>
      </c>
      <c r="H33" s="13">
        <v>2.7799036078653952E-4</v>
      </c>
      <c r="I33" s="13">
        <v>-2.5329158451475484</v>
      </c>
      <c r="J33" s="23">
        <v>1.1372633877851451E-2</v>
      </c>
      <c r="K33" s="13">
        <v>1.5788557927815241</v>
      </c>
      <c r="L33" s="25">
        <v>440907</v>
      </c>
      <c r="M33" s="25">
        <v>253584.2350000001</v>
      </c>
      <c r="N33" s="25">
        <v>440907</v>
      </c>
      <c r="O33" s="25">
        <v>253584.2350000001</v>
      </c>
      <c r="P33" s="14">
        <v>-1.2242644575014003E-3</v>
      </c>
      <c r="Q33" s="15">
        <v>-1.2242644575014003E-3</v>
      </c>
      <c r="R33" s="414">
        <f t="shared" si="0"/>
        <v>-310.45416589318273</v>
      </c>
      <c r="S33" s="27">
        <f>IFERROR($Q33*$O33*Controls!$C$5,"-")</f>
        <v>-193102.49118555966</v>
      </c>
      <c r="T33" s="27">
        <f>IFERROR(INDEX('Vendor Level Info'!$I$4:$I$50,MATCH(SUBSTITUTE(SUBSTITUTE('Model 20'!$D33,"_pre",""),"_post",""),'Vendor Level Info'!$F$4:$F$50,0)),"-")</f>
        <v>0</v>
      </c>
      <c r="U33" s="375">
        <f t="shared" si="1"/>
        <v>0</v>
      </c>
      <c r="V33" s="27">
        <f>IFERROR($Q33*$O33*Controls!$C$4,"-")</f>
        <v>-163919.79959160049</v>
      </c>
      <c r="W33" s="27">
        <f>IFERROR($T33*(1-Controls!$C$6),0)</f>
        <v>0</v>
      </c>
      <c r="X33" s="77" t="str">
        <f t="shared" si="2"/>
        <v>-</v>
      </c>
      <c r="Y33" s="77">
        <f>IFERROR(R33/INDEX('Vendor Level Info'!$N$4:$N$300,MATCH('Model 20'!$D33,'Vendor Level Info'!$M$4:$M$300,0)),"-")</f>
        <v>-6.9149319072256171E-4</v>
      </c>
    </row>
    <row r="34" spans="2:25" x14ac:dyDescent="0.35">
      <c r="B34" s="341">
        <f>IFERROR(INDEX(Controls!$L$4:$L$100,MATCH('Model 20'!$D34,Controls!$J$4:$J$100,0)),"-")</f>
        <v>15</v>
      </c>
      <c r="C34" s="365" t="str">
        <f>IFERROR(INDEX(Controls!$F$4:$F229,MATCH('Model 20'!$E34,Controls!$G$4:$G$200,0)),"-")</f>
        <v>No Ad &amp; Tf</v>
      </c>
      <c r="D34" s="16" t="str">
        <f>IFERROR(INDEX(Controls!$H$4:$H$200,MATCH('Model 20'!$E34,Controls!$G$4:$G$200,0)),"-")</f>
        <v>hcp_grail_nrx_lag</v>
      </c>
      <c r="E34" s="11" t="s">
        <v>18</v>
      </c>
      <c r="F34" s="12">
        <v>1</v>
      </c>
      <c r="G34" s="13">
        <v>0.89148066358139877</v>
      </c>
      <c r="H34" s="13">
        <v>8.35786041546226E-3</v>
      </c>
      <c r="I34" s="13">
        <v>106.66374158775567</v>
      </c>
      <c r="J34" s="23">
        <v>0</v>
      </c>
      <c r="K34" s="13">
        <v>14.976583691805816</v>
      </c>
      <c r="L34" s="25">
        <v>250911.43300000014</v>
      </c>
      <c r="M34" s="25">
        <v>253584.2350000001</v>
      </c>
      <c r="N34" s="25">
        <v>250911.43300000014</v>
      </c>
      <c r="O34" s="25">
        <v>253584.2350000001</v>
      </c>
      <c r="P34" s="14">
        <v>0.88208437244136928</v>
      </c>
      <c r="Q34" s="15">
        <v>0.88208437244136928</v>
      </c>
      <c r="R34" s="414">
        <f t="shared" si="0"/>
        <v>223682.6907909998</v>
      </c>
      <c r="S34" s="27">
        <f>IFERROR($Q34*$O34*Controls!$C$5,"-")</f>
        <v>139130633.67200187</v>
      </c>
      <c r="T34" s="27" t="str">
        <f>IFERROR(INDEX('Vendor Level Info'!$I$4:$I$50,MATCH(SUBSTITUTE(SUBSTITUTE('Model 20'!$D34,"_pre",""),"_post",""),'Vendor Level Info'!$F$4:$F$50,0)),"-")</f>
        <v>-</v>
      </c>
      <c r="U34" s="375">
        <f t="shared" si="1"/>
        <v>0</v>
      </c>
      <c r="V34" s="27">
        <f>IFERROR($Q34*$O34*Controls!$C$4,"-")</f>
        <v>118104460.73764789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20'!$D34,'Vendor Level Info'!$M$4:$M$300,0)),"-")</f>
        <v>-</v>
      </c>
    </row>
    <row r="35" spans="2:25" x14ac:dyDescent="0.35">
      <c r="B35" s="341">
        <f>IFERROR(INDEX(Controls!$L$4:$L$100,MATCH('Model 20'!$D35,Controls!$J$4:$J$100,0)),"-")</f>
        <v>13</v>
      </c>
      <c r="C35" s="365" t="str">
        <f>IFERROR(INDEX(Controls!$F$4:$F230,MATCH('Model 20'!$E35,Controls!$G$4:$G$200,0)),"-")</f>
        <v>Ad: 20</v>
      </c>
      <c r="D35" s="16" t="str">
        <f>IFERROR(INDEX(Controls!$H$4:$H$200,MATCH('Model 20'!$E35,Controls!$G$4:$G$200,0)),"-")</f>
        <v>hcp_grail_sdot</v>
      </c>
      <c r="E35" s="11" t="s">
        <v>455</v>
      </c>
      <c r="F35" s="12">
        <v>1</v>
      </c>
      <c r="G35" s="13">
        <v>4.3404758148518077E-4</v>
      </c>
      <c r="H35" s="13">
        <v>5.4969450021321122E-4</v>
      </c>
      <c r="I35" s="13">
        <v>0.78961601638150969</v>
      </c>
      <c r="J35" s="23">
        <v>0.42982711433692755</v>
      </c>
      <c r="K35" s="13">
        <v>3.6054546881836811</v>
      </c>
      <c r="L35" s="25">
        <v>1426302.1746861446</v>
      </c>
      <c r="M35" s="25">
        <v>253584.2350000001</v>
      </c>
      <c r="N35" s="25">
        <v>1426302.1746861446</v>
      </c>
      <c r="O35" s="25">
        <v>253584.2350000001</v>
      </c>
      <c r="P35" s="14">
        <v>2.4413308240142555E-3</v>
      </c>
      <c r="Q35" s="15">
        <v>2.4413308240142555E-3</v>
      </c>
      <c r="R35" s="414">
        <f t="shared" si="0"/>
        <v>619.08300938957484</v>
      </c>
      <c r="S35" s="27">
        <f>IFERROR($Q35*$O35*Controls!$C$5,"-")</f>
        <v>385069.63184031553</v>
      </c>
      <c r="T35" s="27" t="str">
        <f>IFERROR(INDEX('Vendor Level Info'!$I$4:$I$50,MATCH(SUBSTITUTE(SUBSTITUTE('Model 20'!$D35,"_pre",""),"_post",""),'Vendor Level Info'!$F$4:$F$50,0)),"-")</f>
        <v>-</v>
      </c>
      <c r="U35" s="375">
        <f t="shared" si="1"/>
        <v>0</v>
      </c>
      <c r="V35" s="27">
        <f>IFERROR($Q35*$O35*Controls!$C$4,"-")</f>
        <v>326875.82895769551</v>
      </c>
      <c r="W35" s="27">
        <f>IFERROR($T35*(1-Controls!$C$6),0)</f>
        <v>0</v>
      </c>
      <c r="X35" s="77" t="str">
        <f t="shared" si="2"/>
        <v>-</v>
      </c>
      <c r="Y35" s="77">
        <f>IFERROR(R35/INDEX('Vendor Level Info'!$N$4:$N$300,MATCH('Model 20'!$D35,'Vendor Level Info'!$M$4:$M$300,0)),"-")</f>
        <v>5.4355018814462191E-4</v>
      </c>
    </row>
    <row r="36" spans="2:25" x14ac:dyDescent="0.35">
      <c r="B36" s="341">
        <f>IFERROR(INDEX(Controls!$L$4:$L$100,MATCH('Model 20'!$D36,Controls!$J$4:$J$100,0)),"-")</f>
        <v>14</v>
      </c>
      <c r="C36" s="365" t="str">
        <f>IFERROR(INDEX(Controls!$F$4:$F231,MATCH('Model 20'!$E36,Controls!$G$4:$G$200,0)),"-")</f>
        <v>Ad: 20</v>
      </c>
      <c r="D36" s="16" t="str">
        <f>IFERROR(INDEX(Controls!$H$4:$H$200,MATCH('Model 20'!$E36,Controls!$G$4:$G$200,0)),"-")</f>
        <v>hcp_grail_vnrx</v>
      </c>
      <c r="E36" s="11" t="s">
        <v>456</v>
      </c>
      <c r="F36" s="12">
        <v>1</v>
      </c>
      <c r="G36" s="13">
        <v>0.25915150397783271</v>
      </c>
      <c r="H36" s="13">
        <v>0.10110209801363386</v>
      </c>
      <c r="I36" s="13">
        <v>2.5632653433451549</v>
      </c>
      <c r="J36" s="23">
        <v>1.0427440771061596E-2</v>
      </c>
      <c r="K36" s="13">
        <v>2.0797942667614704</v>
      </c>
      <c r="L36" s="25">
        <v>6868.7182486334514</v>
      </c>
      <c r="M36" s="25">
        <v>253584.2350000001</v>
      </c>
      <c r="N36" s="25">
        <v>6868.7182486334514</v>
      </c>
      <c r="O36" s="25">
        <v>253584.2350000001</v>
      </c>
      <c r="P36" s="14">
        <v>7.0195162744771701E-3</v>
      </c>
      <c r="Q36" s="15">
        <v>7.0195162744771701E-3</v>
      </c>
      <c r="R36" s="414">
        <f t="shared" si="0"/>
        <v>1780.038664533344</v>
      </c>
      <c r="S36" s="27">
        <f>IFERROR($Q36*$O36*Controls!$C$5,"-")</f>
        <v>1107184.0493397401</v>
      </c>
      <c r="T36" s="27" t="str">
        <f>IFERROR(INDEX('Vendor Level Info'!$I$4:$I$50,MATCH(SUBSTITUTE(SUBSTITUTE('Model 20'!$D36,"_pre",""),"_post",""),'Vendor Level Info'!$F$4:$F$50,0)),"-")</f>
        <v>-</v>
      </c>
      <c r="U36" s="375">
        <f t="shared" si="1"/>
        <v>0</v>
      </c>
      <c r="V36" s="27">
        <f>IFERROR($Q36*$O36*Controls!$C$4,"-")</f>
        <v>939860.41487360559</v>
      </c>
      <c r="W36" s="27">
        <f>IFERROR($T36*(1-Controls!$C$6),0)</f>
        <v>0</v>
      </c>
      <c r="X36" s="77" t="str">
        <f t="shared" si="2"/>
        <v>-</v>
      </c>
      <c r="Y36" s="77">
        <f>IFERROR(R36/INDEX('Vendor Level Info'!$N$4:$N$300,MATCH('Model 20'!$D36,'Vendor Level Info'!$M$4:$M$300,0)),"-")</f>
        <v>0.32328901001671878</v>
      </c>
    </row>
    <row r="37" spans="2:25" x14ac:dyDescent="0.35">
      <c r="B37" s="341">
        <f>IFERROR(INDEX(Controls!$L$4:$L$100,MATCH('Model 20'!$D37,Controls!$J$4:$J$100,0)),"-")</f>
        <v>5.5</v>
      </c>
      <c r="C37" s="365" t="str">
        <f>IFERROR(INDEX(Controls!$F$4:$F232,MATCH('Model 20'!$E37,Controls!$G$4:$G$200,0)),"-")</f>
        <v>Trf: RT4</v>
      </c>
      <c r="D37" s="16" t="str">
        <f>IFERROR(INDEX(Controls!$H$4:$H$200,MATCH('Model 20'!$E37,Controls!$G$4:$G$200,0)),"-")</f>
        <v>hcp_npp_eng</v>
      </c>
      <c r="E37" s="11" t="s">
        <v>482</v>
      </c>
      <c r="F37" s="12">
        <v>1</v>
      </c>
      <c r="G37" s="13">
        <v>-0.34520518543397821</v>
      </c>
      <c r="H37" s="13">
        <v>0.25576895778201231</v>
      </c>
      <c r="I37" s="13">
        <v>-1.3496758497494874</v>
      </c>
      <c r="J37" s="23">
        <v>0.17724247410191993</v>
      </c>
      <c r="K37" s="13">
        <v>5.5507796080626726</v>
      </c>
      <c r="L37" s="25">
        <v>13218.757135678088</v>
      </c>
      <c r="M37" s="25">
        <v>253584.2350000001</v>
      </c>
      <c r="N37" s="25">
        <v>13218.757135678088</v>
      </c>
      <c r="O37" s="25">
        <v>253584.2350000001</v>
      </c>
      <c r="P37" s="14">
        <v>-1.7994744461257518E-2</v>
      </c>
      <c r="Q37" s="15">
        <v>-1.7994744461257518E-2</v>
      </c>
      <c r="R37" s="414">
        <f t="shared" si="0"/>
        <v>-4563.183508228477</v>
      </c>
      <c r="S37" s="27">
        <f>IFERROR($Q37*$O37*Controls!$C$5,"-")</f>
        <v>-2838300.1421181126</v>
      </c>
      <c r="T37" s="27" t="str">
        <f>IFERROR(INDEX('Vendor Level Info'!$I$4:$I$50,MATCH(SUBSTITUTE(SUBSTITUTE('Model 20'!$D37,"_pre",""),"_post",""),'Vendor Level Info'!$F$4:$F$50,0)),"-")</f>
        <v>-</v>
      </c>
      <c r="U37" s="375">
        <f t="shared" si="1"/>
        <v>0</v>
      </c>
      <c r="V37" s="27">
        <f>IFERROR($Q37*$O37*Controls!$C$4,"-")</f>
        <v>-2409360.8923446359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20'!$D37,'Vendor Level Info'!$M$4:$M$300,0)),"-")</f>
        <v>-</v>
      </c>
    </row>
    <row r="38" spans="2:25" x14ac:dyDescent="0.35">
      <c r="B38" s="341">
        <f>IFERROR(INDEX(Controls!$L$4:$L$100,MATCH('Model 20'!$D38,Controls!$J$4:$J$100,0)),"-")</f>
        <v>6.5</v>
      </c>
      <c r="C38" s="365" t="str">
        <f>IFERROR(INDEX(Controls!$F$4:$F233,MATCH('Model 20'!$E38,Controls!$G$4:$G$200,0)),"-")</f>
        <v>Ad: 20</v>
      </c>
      <c r="D38" s="16" t="str">
        <f>IFERROR(INDEX(Controls!$H$4:$H$200,MATCH('Model 20'!$E38,Controls!$G$4:$G$200,0)),"-")</f>
        <v>hcp_osrch_sessions</v>
      </c>
      <c r="E38" s="11" t="s">
        <v>461</v>
      </c>
      <c r="F38" s="12">
        <v>1</v>
      </c>
      <c r="G38" s="13">
        <v>-3.6801342193571437E-2</v>
      </c>
      <c r="H38" s="13">
        <v>0.14323974005102486</v>
      </c>
      <c r="I38" s="13">
        <v>-0.2569213137392044</v>
      </c>
      <c r="J38" s="23">
        <v>0.79726070952174244</v>
      </c>
      <c r="K38" s="13">
        <v>9.9183055881647899</v>
      </c>
      <c r="L38" s="25">
        <v>8149.4353682446344</v>
      </c>
      <c r="M38" s="25">
        <v>253584.2350000001</v>
      </c>
      <c r="N38" s="25">
        <v>8149.4353682446344</v>
      </c>
      <c r="O38" s="25">
        <v>253584.2350000001</v>
      </c>
      <c r="P38" s="14">
        <v>-1.1826845610933365E-3</v>
      </c>
      <c r="Q38" s="15">
        <v>-1.1826845610933365E-3</v>
      </c>
      <c r="R38" s="414">
        <f t="shared" si="0"/>
        <v>-299.91015967116465</v>
      </c>
      <c r="S38" s="27">
        <f>IFERROR($Q38*$O38*Controls!$C$5,"-")</f>
        <v>-186544.1193154644</v>
      </c>
      <c r="T38" s="27" t="str">
        <f>IFERROR(INDEX('Vendor Level Info'!$I$4:$I$50,MATCH(SUBSTITUTE(SUBSTITUTE('Model 20'!$D38,"_pre",""),"_post",""),'Vendor Level Info'!$F$4:$F$50,0)),"-")</f>
        <v>-</v>
      </c>
      <c r="U38" s="375">
        <f t="shared" si="1"/>
        <v>0</v>
      </c>
      <c r="V38" s="27">
        <f>IFERROR($Q38*$O38*Controls!$C$4,"-")</f>
        <v>-158352.56430637493</v>
      </c>
      <c r="W38" s="27">
        <f>IFERROR($T38*(1-Controls!$C$6),0)</f>
        <v>0</v>
      </c>
      <c r="X38" s="77" t="str">
        <f t="shared" si="2"/>
        <v>-</v>
      </c>
      <c r="Y38" s="77">
        <f>IFERROR(R38/INDEX('Vendor Level Info'!$N$4:$N$300,MATCH('Model 20'!$D38,'Vendor Level Info'!$M$4:$M$300,0)),"-")</f>
        <v>-3.96287208867818E-2</v>
      </c>
    </row>
    <row r="39" spans="2:25" x14ac:dyDescent="0.35">
      <c r="B39" s="341">
        <f>IFERROR(INDEX(Controls!$L$4:$L$100,MATCH('Model 20'!$D39,Controls!$J$4:$J$100,0)),"-")</f>
        <v>12</v>
      </c>
      <c r="C39" s="365" t="str">
        <f>IFERROR(INDEX(Controls!$F$4:$F234,MATCH('Model 20'!$E39,Controls!$G$4:$G$200,0)),"-")</f>
        <v>Ad: 20</v>
      </c>
      <c r="D39" s="16" t="str">
        <f>IFERROR(INDEX(Controls!$H$4:$H$200,MATCH('Model 20'!$E39,Controls!$G$4:$G$200,0)),"-")</f>
        <v>hcp_rdtl_totdet</v>
      </c>
      <c r="E39" s="11" t="s">
        <v>458</v>
      </c>
      <c r="F39" s="12">
        <v>1</v>
      </c>
      <c r="G39" s="13">
        <v>1.3826121471305755E-2</v>
      </c>
      <c r="H39" s="13">
        <v>6.4222433508856211E-3</v>
      </c>
      <c r="I39" s="13">
        <v>2.1528492017355814</v>
      </c>
      <c r="J39" s="23">
        <v>3.1426164370457525E-2</v>
      </c>
      <c r="K39" s="13">
        <v>6.7792031329170683</v>
      </c>
      <c r="L39" s="25">
        <v>212011.07120683132</v>
      </c>
      <c r="M39" s="25">
        <v>253584.2350000001</v>
      </c>
      <c r="N39" s="25">
        <v>212011.07120683132</v>
      </c>
      <c r="O39" s="25">
        <v>253584.2350000001</v>
      </c>
      <c r="P39" s="14">
        <v>1.1559436349689887E-2</v>
      </c>
      <c r="Q39" s="15">
        <v>1.1559436349689887E-2</v>
      </c>
      <c r="R39" s="414">
        <f t="shared" si="0"/>
        <v>2931.2908237673037</v>
      </c>
      <c r="S39" s="27">
        <f>IFERROR($Q39*$O39*Controls!$C$5,"-")</f>
        <v>1823262.892383263</v>
      </c>
      <c r="T39" s="27">
        <f>IFERROR(INDEX('Vendor Level Info'!$I$4:$I$50,MATCH(SUBSTITUTE(SUBSTITUTE('Model 20'!$D39,"_pre",""),"_post",""),'Vendor Level Info'!$F$4:$F$50,0)),"-")</f>
        <v>0</v>
      </c>
      <c r="U39" s="375">
        <f t="shared" si="1"/>
        <v>0</v>
      </c>
      <c r="V39" s="27">
        <f>IFERROR($Q39*$O39*Controls!$C$4,"-")</f>
        <v>1547721.5549491365</v>
      </c>
      <c r="W39" s="27">
        <f>IFERROR($T39*(1-Controls!$C$6),0)</f>
        <v>0</v>
      </c>
      <c r="X39" s="77" t="str">
        <f t="shared" si="2"/>
        <v>-</v>
      </c>
      <c r="Y39" s="77">
        <f>IFERROR(R39/INDEX('Vendor Level Info'!$N$4:$N$300,MATCH('Model 20'!$D39,'Vendor Level Info'!$M$4:$M$300,0)),"-")</f>
        <v>1.7303449271079976E-2</v>
      </c>
    </row>
    <row r="40" spans="2:25" x14ac:dyDescent="0.35">
      <c r="B40" s="341">
        <f>IFERROR(INDEX(Controls!$L$4:$L$100,MATCH('Model 20'!$D40,Controls!$J$4:$J$100,0)),"-")</f>
        <v>10.5</v>
      </c>
      <c r="C40" s="365" t="str">
        <f>IFERROR(INDEX(Controls!$F$4:$F235,MATCH('Model 20'!$E40,Controls!$G$4:$G$200,0)),"-")</f>
        <v>No Ad &amp; Tf</v>
      </c>
      <c r="D40" s="16" t="str">
        <f>IFERROR(INDEX(Controls!$H$4:$H$200,MATCH('Model 20'!$E40,Controls!$G$4:$G$200,0)),"-")</f>
        <v>pp_hcc</v>
      </c>
      <c r="E40" s="11" t="s">
        <v>358</v>
      </c>
      <c r="F40" s="12">
        <v>1</v>
      </c>
      <c r="G40" s="13">
        <v>6.29639187231617E-3</v>
      </c>
      <c r="H40" s="13">
        <v>2.7126623271019838E-3</v>
      </c>
      <c r="I40" s="13">
        <v>2.3211115550245389</v>
      </c>
      <c r="J40" s="23">
        <v>2.0361063609148519E-2</v>
      </c>
      <c r="K40" s="13">
        <v>6.1302409486806804</v>
      </c>
      <c r="L40" s="25">
        <v>459267</v>
      </c>
      <c r="M40" s="25">
        <v>253584.2350000001</v>
      </c>
      <c r="N40" s="25">
        <v>459267</v>
      </c>
      <c r="O40" s="25">
        <v>253584.2350000001</v>
      </c>
      <c r="P40" s="14">
        <v>1.1403410018856374E-2</v>
      </c>
      <c r="Q40" s="15">
        <v>1.1403410018856374E-2</v>
      </c>
      <c r="R40" s="414">
        <f t="shared" si="0"/>
        <v>2891.7250060230303</v>
      </c>
      <c r="S40" s="27">
        <f>IFERROR($Q40*$O40*Controls!$C$5,"-")</f>
        <v>1798652.9537463249</v>
      </c>
      <c r="T40" s="27" t="str">
        <f>IFERROR(INDEX('Vendor Level Info'!$I$4:$I$50,MATCH(SUBSTITUTE(SUBSTITUTE('Model 20'!$D40,"_pre",""),"_post",""),'Vendor Level Info'!$F$4:$F$50,0)),"-")</f>
        <v>-</v>
      </c>
      <c r="U40" s="375">
        <f t="shared" si="1"/>
        <v>0</v>
      </c>
      <c r="V40" s="27">
        <f>IFERROR($Q40*$O40*Controls!$C$4,"-")</f>
        <v>1526830.80318016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20'!$D40,'Vendor Level Info'!$M$4:$M$300,0)),"-")</f>
        <v>-</v>
      </c>
    </row>
    <row r="41" spans="2:25" x14ac:dyDescent="0.35">
      <c r="B41" s="341">
        <f>IFERROR(INDEX(Controls!$L$4:$L$100,MATCH('Model 20'!$D41,Controls!$J$4:$J$100,0)),"-")</f>
        <v>10</v>
      </c>
      <c r="C41" s="365" t="str">
        <f>IFERROR(INDEX(Controls!$F$4:$F236,MATCH('Model 20'!$E41,Controls!$G$4:$G$200,0)),"-")</f>
        <v>No Ad &amp; Tf</v>
      </c>
      <c r="D41" s="16" t="str">
        <f>IFERROR(INDEX(Controls!$H$4:$H$200,MATCH('Model 20'!$E41,Controls!$G$4:$G$200,0)),"-")</f>
        <v>pp_hcp</v>
      </c>
      <c r="E41" s="11" t="s">
        <v>112</v>
      </c>
      <c r="F41" s="12">
        <v>1</v>
      </c>
      <c r="G41" s="13">
        <v>2.0780317408760463E-2</v>
      </c>
      <c r="H41" s="13">
        <v>2.3024841855007503E-2</v>
      </c>
      <c r="I41" s="13">
        <v>0.90251726980878721</v>
      </c>
      <c r="J41" s="23">
        <v>0.36686930627343894</v>
      </c>
      <c r="K41" s="13">
        <v>2.6859660677668398</v>
      </c>
      <c r="L41" s="25">
        <v>31548</v>
      </c>
      <c r="M41" s="25">
        <v>253584.2350000001</v>
      </c>
      <c r="N41" s="25">
        <v>31548</v>
      </c>
      <c r="O41" s="25">
        <v>253584.2350000001</v>
      </c>
      <c r="P41" s="14">
        <v>2.5852453075861548E-3</v>
      </c>
      <c r="Q41" s="15">
        <v>2.5852453075861548E-3</v>
      </c>
      <c r="R41" s="414">
        <f t="shared" si="0"/>
        <v>655.57745361157504</v>
      </c>
      <c r="S41" s="27">
        <f>IFERROR($Q41*$O41*Controls!$C$5,"-")</f>
        <v>407769.1761463997</v>
      </c>
      <c r="T41" s="27">
        <f>IFERROR(INDEX('Vendor Level Info'!$I$4:$I$50,MATCH(SUBSTITUTE(SUBSTITUTE('Model 20'!$D41,"_pre",""),"_post",""),'Vendor Level Info'!$F$4:$F$50,0)),"-")</f>
        <v>195006</v>
      </c>
      <c r="U41" s="375">
        <f t="shared" si="1"/>
        <v>2.0910596399413337</v>
      </c>
      <c r="V41" s="27">
        <f>IFERROR($Q41*$O41*Controls!$C$4,"-")</f>
        <v>346144.89550691162</v>
      </c>
      <c r="W41" s="27">
        <f>IFERROR($T41*(1-Controls!$C$6),0)</f>
        <v>150154.62</v>
      </c>
      <c r="X41" s="77">
        <f t="shared" si="2"/>
        <v>2.3052563784378504</v>
      </c>
      <c r="Y41" s="77">
        <f>IFERROR(R41/INDEX('Vendor Level Info'!$N$4:$N$300,MATCH('Model 20'!$D41,'Vendor Level Info'!$M$4:$M$300,0)),"-")</f>
        <v>2.1126533260661114E-2</v>
      </c>
    </row>
    <row r="42" spans="2:25" x14ac:dyDescent="0.35">
      <c r="B42" s="341">
        <f>IFERROR(INDEX(Controls!$L$4:$L$100,MATCH('Model 20'!$D42,Controls!$J$4:$J$100,0)),"-")</f>
        <v>11</v>
      </c>
      <c r="C42" s="365" t="str">
        <f>IFERROR(INDEX(Controls!$F$4:$F237,MATCH('Model 20'!$E42,Controls!$G$4:$G$200,0)),"-")</f>
        <v>No Ad &amp; Tf</v>
      </c>
      <c r="D42" s="16" t="str">
        <f>IFERROR(INDEX(Controls!$H$4:$H$200,MATCH('Model 20'!$E42,Controls!$G$4:$G$200,0)),"-")</f>
        <v>webmd</v>
      </c>
      <c r="E42" s="11" t="s">
        <v>113</v>
      </c>
      <c r="F42" s="12">
        <v>0</v>
      </c>
      <c r="G42" s="13">
        <v>0</v>
      </c>
      <c r="H42" s="13"/>
      <c r="I42" s="13"/>
      <c r="J42" s="23"/>
      <c r="K42" s="13"/>
      <c r="L42" s="25">
        <v>0</v>
      </c>
      <c r="M42" s="25">
        <v>253584.2350000001</v>
      </c>
      <c r="N42" s="25">
        <v>0</v>
      </c>
      <c r="O42" s="25">
        <v>253584.2350000001</v>
      </c>
      <c r="P42" s="14">
        <v>0</v>
      </c>
      <c r="Q42" s="15">
        <v>0</v>
      </c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20'!$D42,"_pre",""),"_post",""),'Vendor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20'!$D42,'Vendor Level Info'!$M$4:$M$300,0)),"-")</f>
        <v>-</v>
      </c>
    </row>
    <row r="43" spans="2:25" x14ac:dyDescent="0.35">
      <c r="B43" s="341" t="str">
        <f>IFERROR(INDEX(Controls!$L$4:$L$100,MATCH('Model 20'!$D43,Controls!$J$4:$J$100,0)),"-")</f>
        <v>-</v>
      </c>
      <c r="C43" s="365" t="str">
        <f>IFERROR(INDEX(Controls!$F$4:$F238,MATCH('Model 20'!$E43,Controls!$G$4:$G$200,0)),"-")</f>
        <v>-</v>
      </c>
      <c r="D43" s="16" t="str">
        <f>IFERROR(INDEX(Controls!$H$4:$H$200,MATCH('Model 20'!$E43,Controls!$G$4:$G$200,0)),"-")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20'!$D43,"_pre",""),"_post",""),'Vendor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20'!$D43,'Vendor Level Info'!$M$4:$M$300,0)),"-")</f>
        <v>-</v>
      </c>
    </row>
    <row r="44" spans="2:25" x14ac:dyDescent="0.35">
      <c r="B44" s="341" t="str">
        <f>IFERROR(INDEX(Controls!$L$4:$L$100,MATCH('Model 20'!$D44,Controls!$J$4:$J$100,0)),"-")</f>
        <v>-</v>
      </c>
      <c r="C44" s="365" t="str">
        <f>IFERROR(INDEX(Controls!$F$4:$F239,MATCH('Model 20'!$E44,Controls!$G$4:$G$200,0)),"-")</f>
        <v>-</v>
      </c>
      <c r="D44" s="16" t="str">
        <f>IFERROR(INDEX(Controls!$H$4:$H$200,MATCH('Model 20'!$E44,Controls!$G$4:$G$200,0)),"-")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20'!$D44,"_pre",""),"_post",""),'Vendor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20'!$D44,'Vendor Level Info'!$M$4:$M$300,0)),"-")</f>
        <v>-</v>
      </c>
    </row>
    <row r="45" spans="2:25" x14ac:dyDescent="0.35">
      <c r="B45" s="341" t="str">
        <f>IFERROR(INDEX(Controls!$L$4:$L$100,MATCH('Model 20'!$D45,Controls!$J$4:$J$100,0)),"-")</f>
        <v>-</v>
      </c>
      <c r="C45" s="365" t="str">
        <f>IFERROR(INDEX(Controls!$F$4:$F240,MATCH('Model 20'!$E45,Controls!$G$4:$G$200,0)),"-")</f>
        <v>-</v>
      </c>
      <c r="D45" s="16" t="str">
        <f>IFERROR(INDEX(Controls!$H$4:$H$200,MATCH('Model 20'!$E45,Controls!$G$4:$G$200,0)),"-")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20'!$D45,"_pre",""),"_post",""),'Vendor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20'!$D45,'Vendor Level Info'!$M$4:$M$300,0)),"-")</f>
        <v>-</v>
      </c>
    </row>
    <row r="46" spans="2:25" x14ac:dyDescent="0.35">
      <c r="B46" s="341" t="str">
        <f>IFERROR(INDEX(Controls!$L$4:$L$100,MATCH('Model 20'!$D46,Controls!$J$4:$J$100,0)),"-")</f>
        <v>-</v>
      </c>
      <c r="C46" s="365" t="str">
        <f>IFERROR(INDEX(Controls!$F$4:$F241,MATCH('Model 20'!$E46,Controls!$G$4:$G$200,0)),"-")</f>
        <v>-</v>
      </c>
      <c r="D46" s="16" t="str">
        <f>IFERROR(INDEX(Controls!$H$4:$H$200,MATCH('Model 20'!$E46,Controls!$G$4:$G$200,0)),"-")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20'!$D46,"_pre",""),"_post",""),'Vendor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20'!$D46,'Vendor Level Info'!$M$4:$M$300,0)),"-")</f>
        <v>-</v>
      </c>
    </row>
    <row r="47" spans="2:25" x14ac:dyDescent="0.35">
      <c r="B47" s="341" t="str">
        <f>IFERROR(INDEX(Controls!$L$4:$L$100,MATCH('Model 20'!$D47,Controls!$J$4:$J$100,0)),"-")</f>
        <v>-</v>
      </c>
      <c r="C47" s="365" t="str">
        <f>IFERROR(INDEX(Controls!$F$4:$F242,MATCH('Model 20'!$E47,Controls!$G$4:$G$200,0)),"-")</f>
        <v>-</v>
      </c>
      <c r="D47" s="16" t="str">
        <f>IFERROR(INDEX(Controls!$H$4:$H$200,MATCH('Model 20'!$E47,Controls!$G$4:$G$200,0)),"-")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20'!$D47,"_pre",""),"_post",""),'Vendor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20'!$D47,'Vendor Level Info'!$M$4:$M$300,0)),"-")</f>
        <v>-</v>
      </c>
    </row>
    <row r="48" spans="2:25" x14ac:dyDescent="0.35">
      <c r="B48" s="341" t="str">
        <f>IFERROR(INDEX(Controls!$L$4:$L$100,MATCH('Model 20'!$D48,Controls!$J$4:$J$100,0)),"-")</f>
        <v>-</v>
      </c>
      <c r="C48" s="365" t="str">
        <f>IFERROR(INDEX(Controls!$F$4:$F243,MATCH('Model 20'!$E48,Controls!$G$4:$G$200,0)),"-")</f>
        <v>-</v>
      </c>
      <c r="D48" s="16" t="str">
        <f>IFERROR(INDEX(Controls!$H$4:$H$200,MATCH('Model 20'!$E48,Controls!$G$4:$G$200,0)),"-")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20'!$D48,"_pre",""),"_post",""),'Vendor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20'!$D48,'Vendor Level Info'!$M$4:$M$300,0)),"-")</f>
        <v>-</v>
      </c>
    </row>
    <row r="49" spans="2:25" x14ac:dyDescent="0.35">
      <c r="B49" s="341" t="str">
        <f>IFERROR(INDEX(Controls!$L$4:$L$100,MATCH('Model 20'!$D49,Controls!$J$4:$J$100,0)),"-")</f>
        <v>-</v>
      </c>
      <c r="C49" s="365" t="str">
        <f>IFERROR(INDEX(Controls!$F$4:$F244,MATCH('Model 20'!$E49,Controls!$G$4:$G$200,0)),"-")</f>
        <v>-</v>
      </c>
      <c r="D49" s="16" t="str">
        <f>IFERROR(INDEX(Controls!$H$4:$H$200,MATCH('Model 20'!$E49,Controls!$G$4:$G$200,0)),"-")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20'!$D49,"_pre",""),"_post",""),'Vendor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20'!$D49,'Vendor Level Info'!$M$4:$M$300,0)),"-")</f>
        <v>-</v>
      </c>
    </row>
    <row r="50" spans="2:25" x14ac:dyDescent="0.35">
      <c r="B50" s="341" t="str">
        <f>IFERROR(INDEX(Controls!$L$4:$L$100,MATCH('Model 20'!$D50,Controls!$J$4:$J$100,0)),"-")</f>
        <v>-</v>
      </c>
      <c r="C50" s="365" t="str">
        <f>IFERROR(INDEX(Controls!$F$4:$F245,MATCH('Model 20'!$E50,Controls!$G$4:$G$200,0)),"-")</f>
        <v>-</v>
      </c>
      <c r="D50" s="16" t="str">
        <f>IFERROR(INDEX(Controls!$H$4:$H$200,MATCH('Model 20'!$E50,Controls!$G$4:$G$200,0)),"-")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20'!$D50,"_pre",""),"_post",""),'Vendor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20'!$D50,'Vendor Level Info'!$M$4:$M$300,0)),"-")</f>
        <v>-</v>
      </c>
    </row>
    <row r="51" spans="2:25" x14ac:dyDescent="0.35">
      <c r="B51" s="341" t="str">
        <f>IFERROR(INDEX(Controls!$L$4:$L$100,MATCH('Model 20'!$D51,Controls!$J$4:$J$100,0)),"-")</f>
        <v>-</v>
      </c>
      <c r="C51" s="365" t="str">
        <f>IFERROR(INDEX(Controls!$F$4:$F246,MATCH('Model 20'!$E51,Controls!$G$4:$G$200,0)),"-")</f>
        <v>-</v>
      </c>
      <c r="D51" s="16" t="str">
        <f>IFERROR(INDEX(Controls!$H$4:$H$200,MATCH('Model 20'!$E51,Controls!$G$4:$G$200,0)),"-")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20'!$D51,"_pre",""),"_post",""),'Vendor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20'!$D51,'Vendor Level Info'!$M$4:$M$300,0)),"-")</f>
        <v>-</v>
      </c>
    </row>
    <row r="52" spans="2:25" x14ac:dyDescent="0.35">
      <c r="B52" s="341" t="str">
        <f>IFERROR(INDEX(Controls!$L$4:$L$100,MATCH('Model 20'!$D52,Controls!$J$4:$J$100,0)),"-")</f>
        <v>-</v>
      </c>
      <c r="C52" s="365" t="str">
        <f>IFERROR(INDEX(Controls!$F$4:$F247,MATCH('Model 20'!$E52,Controls!$G$4:$G$200,0)),"-")</f>
        <v>-</v>
      </c>
      <c r="D52" s="16" t="str">
        <f>IFERROR(INDEX(Controls!$H$4:$H$200,MATCH('Model 20'!$E52,Controls!$G$4:$G$200,0)),"-")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20'!$D52,"_pre",""),"_post",""),'Vendor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20'!$D52,'Vendor Level Info'!$M$4:$M$300,0)),"-")</f>
        <v>-</v>
      </c>
    </row>
    <row r="53" spans="2:25" x14ac:dyDescent="0.35">
      <c r="B53" s="341" t="str">
        <f>IFERROR(INDEX(Controls!$L$4:$L$100,MATCH('Model 20'!$D53,Controls!$J$4:$J$100,0)),"-")</f>
        <v>-</v>
      </c>
      <c r="C53" s="365" t="str">
        <f>IFERROR(INDEX(Controls!$F$4:$F248,MATCH('Model 20'!$E53,Controls!$G$4:$G$200,0)),"-")</f>
        <v>-</v>
      </c>
      <c r="D53" s="16" t="str">
        <f>IFERROR(INDEX(Controls!$H$4:$H$200,MATCH('Model 20'!$E53,Controls!$G$4:$G$200,0)),"-")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20'!$D53,"_pre",""),"_post",""),'Vendor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20'!$D53,'Vendor Level Info'!$M$4:$M$300,0)),"-")</f>
        <v>-</v>
      </c>
    </row>
    <row r="54" spans="2:25" x14ac:dyDescent="0.35">
      <c r="B54" s="341" t="str">
        <f>IFERROR(INDEX(Controls!$L$4:$L$100,MATCH('Model 20'!$D54,Controls!$J$4:$J$100,0)),"-")</f>
        <v>-</v>
      </c>
      <c r="C54" s="365" t="str">
        <f>IFERROR(INDEX(Controls!$F$4:$F249,MATCH('Model 20'!$E54,Controls!$G$4:$G$200,0)),"-")</f>
        <v>-</v>
      </c>
      <c r="D54" s="16" t="str">
        <f>IFERROR(INDEX(Controls!$H$4:$H$200,MATCH('Model 20'!$E54,Controls!$G$4:$G$200,0)),"-")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20'!$D54,"_pre",""),"_post",""),'Vendor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20'!$D54,'Vendor Level Info'!$M$4:$M$300,0)),"-")</f>
        <v>-</v>
      </c>
    </row>
    <row r="55" spans="2:25" x14ac:dyDescent="0.35">
      <c r="B55" s="341" t="str">
        <f>IFERROR(INDEX(Controls!$L$4:$L$100,MATCH('Model 20'!$D55,Controls!$J$4:$J$100,0)),"-")</f>
        <v>-</v>
      </c>
      <c r="C55" s="365" t="str">
        <f>IFERROR(INDEX(Controls!$F$4:$F250,MATCH('Model 20'!$E55,Controls!$G$4:$G$200,0)),"-")</f>
        <v>-</v>
      </c>
      <c r="D55" s="16" t="str">
        <f>IFERROR(INDEX(Controls!$H$4:$H$200,MATCH('Model 20'!$E55,Controls!$G$4:$G$200,0)),"-")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20'!$D55,"_pre",""),"_post",""),'Vendor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20'!$D55,'Vendor Level Info'!$M$4:$M$300,0)),"-")</f>
        <v>-</v>
      </c>
    </row>
    <row r="56" spans="2:25" x14ac:dyDescent="0.35">
      <c r="B56" s="341" t="str">
        <f>IFERROR(INDEX(Controls!$L$4:$L$100,MATCH('Model 20'!$D56,Controls!$J$4:$J$100,0)),"-")</f>
        <v>-</v>
      </c>
      <c r="C56" s="365" t="str">
        <f>IFERROR(INDEX(Controls!$F$4:$F251,MATCH('Model 20'!$E56,Controls!$G$4:$G$200,0)),"-")</f>
        <v>-</v>
      </c>
      <c r="D56" s="16" t="str">
        <f>IFERROR(INDEX(Controls!$H$4:$H$200,MATCH('Model 20'!$E56,Controls!$G$4:$G$200,0)),"-")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20'!$D56,"_pre",""),"_post",""),'Vendor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20'!$D56,'Vendor Level Info'!$M$4:$M$300,0)),"-")</f>
        <v>-</v>
      </c>
    </row>
    <row r="57" spans="2:25" x14ac:dyDescent="0.35">
      <c r="B57" s="341" t="str">
        <f>IFERROR(INDEX(Controls!$L$4:$L$100,MATCH('Model 20'!$D57,Controls!$J$4:$J$100,0)),"-")</f>
        <v>-</v>
      </c>
      <c r="C57" s="365" t="str">
        <f>IFERROR(INDEX(Controls!$F$4:$F252,MATCH('Model 20'!$E57,Controls!$G$4:$G$200,0)),"-")</f>
        <v>-</v>
      </c>
      <c r="D57" s="16" t="str">
        <f>IFERROR(INDEX(Controls!$H$4:$H$200,MATCH('Model 20'!$E57,Controls!$G$4:$G$200,0)),"-")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20'!$D57,"_pre",""),"_post",""),'Vendor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20'!$D57,'Vendor Level Info'!$M$4:$M$300,0)),"-")</f>
        <v>-</v>
      </c>
    </row>
    <row r="58" spans="2:25" x14ac:dyDescent="0.35">
      <c r="B58" s="341" t="str">
        <f>IFERROR(INDEX(Controls!$L$4:$L$100,MATCH('Model 20'!$D58,Controls!$J$4:$J$100,0)),"-")</f>
        <v>-</v>
      </c>
      <c r="C58" s="365" t="str">
        <f>IFERROR(INDEX(Controls!$F$4:$F253,MATCH('Model 20'!$E58,Controls!$G$4:$G$200,0)),"-")</f>
        <v>-</v>
      </c>
      <c r="D58" s="16" t="str">
        <f>IFERROR(INDEX(Controls!$H$4:$H$200,MATCH('Model 20'!$E58,Controls!$G$4:$G$200,0)),"-")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20'!$D58,"_pre",""),"_post",""),'Vendor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20'!$D58,'Vendor Level Info'!$M$4:$M$300,0)),"-")</f>
        <v>-</v>
      </c>
    </row>
    <row r="59" spans="2:25" x14ac:dyDescent="0.35">
      <c r="B59" s="341" t="str">
        <f>IFERROR(INDEX(Controls!$L$4:$L$100,MATCH('Model 20'!$D59,Controls!$J$4:$J$100,0)),"-")</f>
        <v>-</v>
      </c>
      <c r="C59" s="365" t="str">
        <f>IFERROR(INDEX(Controls!$F$4:$F254,MATCH('Model 20'!$E59,Controls!$G$4:$G$200,0)),"-")</f>
        <v>-</v>
      </c>
      <c r="D59" s="16" t="str">
        <f>IFERROR(INDEX(Controls!$H$4:$H$200,MATCH('Model 20'!$E59,Controls!$G$4:$G$200,0)),"-")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20'!$D59,"_pre",""),"_post",""),'Vendor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20'!$D59,'Vendor Level Info'!$M$4:$M$300,0)),"-")</f>
        <v>-</v>
      </c>
    </row>
    <row r="60" spans="2:25" x14ac:dyDescent="0.35">
      <c r="B60" s="341" t="str">
        <f>IFERROR(INDEX(Controls!$L$4:$L$100,MATCH('Model 20'!$D60,Controls!$J$4:$J$100,0)),"-")</f>
        <v>-</v>
      </c>
      <c r="C60" s="365" t="str">
        <f>IFERROR(INDEX(Controls!$F$4:$F255,MATCH('Model 20'!$E60,Controls!$G$4:$G$200,0)),"-")</f>
        <v>-</v>
      </c>
      <c r="D60" s="16" t="str">
        <f>IFERROR(INDEX(Controls!$H$4:$H$200,MATCH('Model 20'!$E60,Controls!$G$4:$G$200,0)),"-")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20'!$D60,"_pre",""),"_post",""),'Vendor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20'!$D60,'Vendor Level Info'!$M$4:$M$300,0)),"-")</f>
        <v>-</v>
      </c>
    </row>
    <row r="61" spans="2:25" x14ac:dyDescent="0.35">
      <c r="B61" s="341" t="str">
        <f>IFERROR(INDEX(Controls!$L$4:$L$100,MATCH('Model 20'!$D61,Controls!$J$4:$J$100,0)),"-")</f>
        <v>-</v>
      </c>
      <c r="C61" s="365" t="str">
        <f>IFERROR(INDEX(Controls!$F$4:$F256,MATCH('Model 20'!$E61,Controls!$G$4:$G$200,0)),"-")</f>
        <v>-</v>
      </c>
      <c r="D61" s="16" t="str">
        <f>IFERROR(INDEX(Controls!$H$4:$H$200,MATCH('Model 20'!$E61,Controls!$G$4:$G$200,0)),"-")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20'!$D61,"_pre",""),"_post",""),'Vendor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20'!$D61,'Vendor Level Info'!$M$4:$M$300,0)),"-")</f>
        <v>-</v>
      </c>
    </row>
    <row r="62" spans="2:25" x14ac:dyDescent="0.35">
      <c r="B62" s="341" t="str">
        <f>IFERROR(INDEX(Controls!$L$4:$L$100,MATCH('Model 20'!$D62,Controls!$J$4:$J$100,0)),"-")</f>
        <v>-</v>
      </c>
      <c r="C62" s="365" t="str">
        <f>IFERROR(INDEX(Controls!$F$4:$F257,MATCH('Model 20'!$E62,Controls!$G$4:$G$200,0)),"-")</f>
        <v>-</v>
      </c>
      <c r="D62" s="16" t="str">
        <f>IFERROR(INDEX(Controls!$H$4:$H$200,MATCH('Model 20'!$E62,Controls!$G$4:$G$200,0)),"-")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20'!$D62,"_pre",""),"_post",""),'Vendor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20'!$D62,'Vendor Level Info'!$M$4:$M$300,0)),"-")</f>
        <v>-</v>
      </c>
    </row>
    <row r="63" spans="2:25" x14ac:dyDescent="0.35">
      <c r="B63" s="341" t="str">
        <f>IFERROR(INDEX(Controls!$L$4:$L$100,MATCH('Model 20'!$D63,Controls!$J$4:$J$100,0)),"-")</f>
        <v>-</v>
      </c>
      <c r="C63" s="365" t="str">
        <f>IFERROR(INDEX(Controls!$F$4:$F258,MATCH('Model 20'!$E63,Controls!$G$4:$G$200,0)),"-")</f>
        <v>-</v>
      </c>
      <c r="D63" s="16" t="str">
        <f>IFERROR(INDEX(Controls!$H$4:$H$200,MATCH('Model 20'!$E63,Controls!$G$4:$G$200,0)),"-")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20'!$D63,"_pre",""),"_post",""),'Vendor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20'!$D63,'Vendor Level Info'!$M$4:$M$300,0)),"-")</f>
        <v>-</v>
      </c>
    </row>
    <row r="64" spans="2:25" x14ac:dyDescent="0.35">
      <c r="B64" s="341" t="str">
        <f>IFERROR(INDEX(Controls!$L$4:$L$100,MATCH('Model 20'!$D64,Controls!$J$4:$J$100,0)),"-")</f>
        <v>-</v>
      </c>
      <c r="C64" s="365" t="str">
        <f>IFERROR(INDEX(Controls!$F$4:$F259,MATCH('Model 20'!$E64,Controls!$G$4:$G$200,0)),"-")</f>
        <v>-</v>
      </c>
      <c r="D64" s="16" t="str">
        <f>IFERROR(INDEX(Controls!$H$4:$H$200,MATCH('Model 20'!$E64,Controls!$G$4:$G$200,0)),"-")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20'!$D64,"_pre",""),"_post",""),'Vendor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20'!$D64,'Vendor Level Info'!$M$4:$M$300,0)),"-")</f>
        <v>-</v>
      </c>
    </row>
    <row r="65" spans="2:25" x14ac:dyDescent="0.35">
      <c r="B65" s="341" t="str">
        <f>IFERROR(INDEX(Controls!$L$4:$L$100,MATCH('Model 20'!$D65,Controls!$J$4:$J$100,0)),"-")</f>
        <v>-</v>
      </c>
      <c r="C65" s="365" t="str">
        <f>IFERROR(INDEX(Controls!$F$4:$F260,MATCH('Model 20'!$E65,Controls!$G$4:$G$200,0)),"-")</f>
        <v>-</v>
      </c>
      <c r="D65" s="16" t="str">
        <f>IFERROR(INDEX(Controls!$H$4:$H$200,MATCH('Model 20'!$E65,Controls!$G$4:$G$200,0)),"-")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20'!$D65,"_pre",""),"_post",""),'Vendor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20'!$D65,'Vendor Level Info'!$M$4:$M$300,0)),"-")</f>
        <v>-</v>
      </c>
    </row>
    <row r="66" spans="2:25" x14ac:dyDescent="0.35">
      <c r="B66" s="341" t="str">
        <f>IFERROR(INDEX(Controls!$L$4:$L$100,MATCH('Model 20'!$D66,Controls!$J$4:$J$100,0)),"-")</f>
        <v>-</v>
      </c>
      <c r="C66" s="365" t="str">
        <f>IFERROR(INDEX(Controls!$F$4:$F261,MATCH('Model 20'!$E66,Controls!$G$4:$G$200,0)),"-")</f>
        <v>-</v>
      </c>
      <c r="D66" s="16" t="str">
        <f>IFERROR(INDEX(Controls!$H$4:$H$200,MATCH('Model 20'!$E66,Controls!$G$4:$G$200,0)),"-")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20'!$D66,"_pre",""),"_post",""),'Vendor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20'!$D66,'Vendor Level Info'!$M$4:$M$300,0)),"-")</f>
        <v>-</v>
      </c>
    </row>
    <row r="67" spans="2:25" x14ac:dyDescent="0.35">
      <c r="B67" s="341" t="str">
        <f>IFERROR(INDEX(Controls!$L$4:$L$100,MATCH('Model 20'!$D67,Controls!$J$4:$J$100,0)),"-")</f>
        <v>-</v>
      </c>
      <c r="C67" s="365" t="str">
        <f>IFERROR(INDEX(Controls!$F$4:$F262,MATCH('Model 20'!$E67,Controls!$G$4:$G$200,0)),"-")</f>
        <v>-</v>
      </c>
      <c r="D67" s="16" t="str">
        <f>IFERROR(INDEX(Controls!$H$4:$H$200,MATCH('Model 20'!$E67,Controls!$G$4:$G$200,0)),"-")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20'!$D67,"_pre",""),"_post",""),'Vendor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20'!$D67,'Vendor Level Info'!$M$4:$M$300,0)),"-")</f>
        <v>-</v>
      </c>
    </row>
    <row r="68" spans="2:25" x14ac:dyDescent="0.35">
      <c r="B68" s="341" t="str">
        <f>IFERROR(INDEX(Controls!$L$4:$L$100,MATCH('Model 20'!$D68,Controls!$J$4:$J$100,0)),"-")</f>
        <v>-</v>
      </c>
      <c r="C68" s="365" t="str">
        <f>IFERROR(INDEX(Controls!$F$4:$F263,MATCH('Model 20'!$E68,Controls!$G$4:$G$200,0)),"-")</f>
        <v>-</v>
      </c>
      <c r="D68" s="16" t="str">
        <f>IFERROR(INDEX(Controls!$H$4:$H$200,MATCH('Model 20'!$E68,Controls!$G$4:$G$200,0)),"-")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20'!$D68,"_pre",""),"_post",""),'Vendor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20'!$D68,'Vendor Level Info'!$M$4:$M$300,0)),"-")</f>
        <v>-</v>
      </c>
    </row>
    <row r="69" spans="2:25" x14ac:dyDescent="0.35">
      <c r="B69" s="341" t="str">
        <f>IFERROR(INDEX(Controls!$L$4:$L$100,MATCH('Model 20'!$D69,Controls!$J$4:$J$100,0)),"-")</f>
        <v>-</v>
      </c>
      <c r="C69" s="365" t="str">
        <f>IFERROR(INDEX(Controls!$F$4:$F264,MATCH('Model 20'!$E69,Controls!$G$4:$G$200,0)),"-")</f>
        <v>-</v>
      </c>
      <c r="D69" s="16" t="str">
        <f>IFERROR(INDEX(Controls!$H$4:$H$200,MATCH('Model 20'!$E69,Controls!$G$4:$G$200,0)),"-")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20'!$D69,"_pre",""),"_post",""),'Vendor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20'!$D69,'Vendor Level Info'!$M$4:$M$300,0)),"-")</f>
        <v>-</v>
      </c>
    </row>
    <row r="70" spans="2:25" x14ac:dyDescent="0.35">
      <c r="B70" s="341" t="str">
        <f>IFERROR(INDEX(Controls!$L$4:$L$100,MATCH('Model 20'!$D70,Controls!$J$4:$J$100,0)),"-")</f>
        <v>-</v>
      </c>
      <c r="C70" s="365" t="str">
        <f>IFERROR(INDEX(Controls!$F$4:$F265,MATCH('Model 20'!$E70,Controls!$G$4:$G$200,0)),"-")</f>
        <v>-</v>
      </c>
      <c r="D70" s="16" t="str">
        <f>IFERROR(INDEX(Controls!$H$4:$H$200,MATCH('Model 20'!$E70,Controls!$G$4:$G$200,0)),"-")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20'!$D70,"_pre",""),"_post",""),'Vendor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20'!$D70,'Vendor Level Info'!$M$4:$M$300,0)),"-")</f>
        <v>-</v>
      </c>
    </row>
    <row r="71" spans="2:25" x14ac:dyDescent="0.35">
      <c r="B71" s="341" t="str">
        <f>IFERROR(INDEX(Controls!$L$4:$L$100,MATCH('Model 20'!$D71,Controls!$J$4:$J$100,0)),"-")</f>
        <v>-</v>
      </c>
      <c r="C71" s="365" t="str">
        <f>IFERROR(INDEX(Controls!$F$4:$F266,MATCH('Model 20'!$E71,Controls!$G$4:$G$200,0)),"-")</f>
        <v>-</v>
      </c>
      <c r="D71" s="16" t="str">
        <f>IFERROR(INDEX(Controls!$H$4:$H$200,MATCH('Model 20'!$E71,Controls!$G$4:$G$200,0)),"-")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20'!$D71,"_pre",""),"_post",""),'Vendor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20'!$D71,'Vendor Level Info'!$M$4:$M$300,0)),"-")</f>
        <v>-</v>
      </c>
    </row>
    <row r="72" spans="2:25" ht="15" thickBot="1" x14ac:dyDescent="0.4">
      <c r="B72" s="343" t="str">
        <f>IFERROR(INDEX(Controls!$L$4:$L$100,MATCH('Model 20'!$D72,Controls!$J$4:$J$100,0)),"-")</f>
        <v>-</v>
      </c>
      <c r="C72" s="366" t="str">
        <f>IFERROR(INDEX(Controls!$F$4:$F267,MATCH('Model 20'!$E72,Controls!$G$4:$G$200,0)),"-")</f>
        <v>-</v>
      </c>
      <c r="D72" s="19" t="str">
        <f>IFERROR(INDEX(Controls!$H$4:$H$200,MATCH('Model 20'!$E72,Controls!$G$4:$G$200,0)),"-")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20'!$D72,"_pre",""),"_post",""),'Vendor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20'!$D72,'Vendor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EB9E-1F64-4DDC-8674-B467FB91C009}">
  <sheetPr>
    <tabColor theme="9" tint="-0.249977111117893"/>
  </sheetPr>
  <dimension ref="B1:AC72"/>
  <sheetViews>
    <sheetView showGridLines="0" zoomScale="55" zoomScaleNormal="55" workbookViewId="0">
      <pane xSplit="5" ySplit="4" topLeftCell="F5" activePane="bottomRight" state="frozen"/>
      <selection activeCell="D20" sqref="D20"/>
      <selection pane="topRight" activeCell="D20" sqref="D20"/>
      <selection pane="bottomLeft" activeCell="D20" sqref="D20"/>
      <selection pane="bottomRight" activeCell="D32" sqref="D32"/>
    </sheetView>
  </sheetViews>
  <sheetFormatPr defaultRowHeight="14.5" x14ac:dyDescent="0.35"/>
  <cols>
    <col min="2" max="2" width="19.90625" bestFit="1" customWidth="1"/>
    <col min="3" max="3" width="19.90625" customWidth="1"/>
    <col min="4" max="4" width="31.36328125" bestFit="1" customWidth="1"/>
    <col min="5" max="5" width="22.7265625" bestFit="1" customWidth="1"/>
    <col min="6" max="6" width="9.90625" bestFit="1" customWidth="1"/>
    <col min="7" max="7" width="17.1796875" bestFit="1" customWidth="1"/>
    <col min="8" max="9" width="14.7265625" bestFit="1" customWidth="1"/>
    <col min="10" max="10" width="13.6328125" bestFit="1" customWidth="1"/>
    <col min="11" max="11" width="25.90625" bestFit="1" customWidth="1"/>
    <col min="12" max="12" width="15.90625" bestFit="1" customWidth="1"/>
    <col min="13" max="13" width="19.36328125" bestFit="1" customWidth="1"/>
    <col min="14" max="14" width="24.6328125" bestFit="1" customWidth="1"/>
    <col min="15" max="15" width="28.36328125" bestFit="1" customWidth="1"/>
    <col min="16" max="16" width="19.7265625" bestFit="1" customWidth="1"/>
    <col min="17" max="17" width="28.6328125" bestFit="1" customWidth="1"/>
    <col min="18" max="18" width="30.81640625" bestFit="1" customWidth="1"/>
    <col min="19" max="19" width="25.08984375" bestFit="1" customWidth="1"/>
    <col min="20" max="20" width="22.453125" bestFit="1" customWidth="1"/>
    <col min="21" max="21" width="19.36328125" bestFit="1" customWidth="1"/>
    <col min="22" max="22" width="26.7265625" bestFit="1" customWidth="1"/>
    <col min="23" max="23" width="24.08984375" bestFit="1" customWidth="1"/>
    <col min="24" max="24" width="21.26953125" bestFit="1" customWidth="1"/>
    <col min="25" max="25" width="17.7265625" bestFit="1" customWidth="1"/>
    <col min="26" max="26" width="12.81640625" bestFit="1" customWidth="1"/>
    <col min="27" max="27" width="18.26953125" bestFit="1" customWidth="1"/>
    <col min="28" max="28" width="17.6328125" customWidth="1"/>
    <col min="29" max="29" width="22.36328125" customWidth="1"/>
  </cols>
  <sheetData>
    <row r="1" spans="2:29" ht="15" thickBot="1" x14ac:dyDescent="0.4"/>
    <row r="2" spans="2:29" ht="16" thickBot="1" x14ac:dyDescent="0.4">
      <c r="R2" s="518" t="s">
        <v>284</v>
      </c>
      <c r="S2" s="519"/>
      <c r="T2" s="519"/>
      <c r="U2" s="519"/>
      <c r="V2" s="519"/>
      <c r="W2" s="519"/>
      <c r="X2" s="519"/>
      <c r="Y2" s="520"/>
    </row>
    <row r="3" spans="2:29" ht="18.5" customHeight="1" thickBot="1" x14ac:dyDescent="0.4">
      <c r="E3" s="512" t="s">
        <v>132</v>
      </c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4"/>
      <c r="S3" s="515" t="s">
        <v>175</v>
      </c>
      <c r="T3" s="516"/>
      <c r="U3" s="517"/>
      <c r="V3" s="515" t="s">
        <v>174</v>
      </c>
      <c r="W3" s="516"/>
      <c r="X3" s="517"/>
    </row>
    <row r="4" spans="2:29" ht="22" customHeight="1" thickBot="1" x14ac:dyDescent="0.4">
      <c r="B4" s="35" t="s">
        <v>339</v>
      </c>
      <c r="C4" s="363" t="s">
        <v>357</v>
      </c>
      <c r="D4" s="347" t="s">
        <v>131</v>
      </c>
      <c r="E4" s="36" t="s">
        <v>31</v>
      </c>
      <c r="F4" s="37" t="s">
        <v>0</v>
      </c>
      <c r="G4" s="38" t="s">
        <v>1</v>
      </c>
      <c r="H4" s="38" t="s">
        <v>2</v>
      </c>
      <c r="I4" s="38" t="s">
        <v>3</v>
      </c>
      <c r="J4" s="38" t="s">
        <v>133</v>
      </c>
      <c r="K4" s="38" t="s">
        <v>32</v>
      </c>
      <c r="L4" s="39" t="s">
        <v>134</v>
      </c>
      <c r="M4" s="39" t="s">
        <v>135</v>
      </c>
      <c r="N4" s="39" t="s">
        <v>136</v>
      </c>
      <c r="O4" s="39" t="s">
        <v>137</v>
      </c>
      <c r="P4" s="40" t="s">
        <v>138</v>
      </c>
      <c r="Q4" s="41" t="s">
        <v>139</v>
      </c>
      <c r="R4" s="309" t="s">
        <v>140</v>
      </c>
      <c r="S4" s="310" t="s">
        <v>56</v>
      </c>
      <c r="T4" s="310" t="s">
        <v>57</v>
      </c>
      <c r="U4" s="311" t="s">
        <v>58</v>
      </c>
      <c r="V4" s="311" t="s">
        <v>59</v>
      </c>
      <c r="W4" s="311" t="s">
        <v>60</v>
      </c>
      <c r="X4" s="312" t="s">
        <v>61</v>
      </c>
      <c r="Y4" s="312" t="s">
        <v>176</v>
      </c>
      <c r="AB4" s="510" t="s">
        <v>4</v>
      </c>
      <c r="AC4" s="511"/>
    </row>
    <row r="5" spans="2:29" x14ac:dyDescent="0.35">
      <c r="B5" s="345">
        <f>IFERROR(INDEX(Controls!$L$4:$L$100,MATCH('Model 21'!$D5,Controls!$J$4:$J$100,0)),"-")</f>
        <v>3.5</v>
      </c>
      <c r="C5" s="364" t="str">
        <f>IFERROR(INDEX(Controls!$F$4:$F200,MATCH('Model 21'!$E5,Controls!$G$4:$G$200,0)),"-")</f>
        <v>Ad: 60</v>
      </c>
      <c r="D5" s="330" t="str">
        <f>IFERROR(INDEX(Controls!$H$4:$H$200,MATCH('Model 21'!$E5,Controls!$G$4:$G$200,0)),"-")</f>
        <v>hcc_psrch_clk</v>
      </c>
      <c r="E5" s="440" t="s">
        <v>493</v>
      </c>
      <c r="F5" s="441">
        <v>1</v>
      </c>
      <c r="G5" s="447">
        <v>1.1305602657560355E-2</v>
      </c>
      <c r="H5" s="439">
        <v>1.9912999132318393E-3</v>
      </c>
      <c r="I5" s="439">
        <v>5.6774986944139378</v>
      </c>
      <c r="J5" s="442">
        <v>1.4505218733789873E-8</v>
      </c>
      <c r="K5" s="446">
        <v>8.4466239639967817</v>
      </c>
      <c r="L5" s="443">
        <v>1018885.7165323091</v>
      </c>
      <c r="M5" s="443">
        <v>453950.57999999967</v>
      </c>
      <c r="N5" s="443">
        <v>579520.54246095568</v>
      </c>
      <c r="O5" s="443">
        <v>253584.23499999993</v>
      </c>
      <c r="P5" s="444">
        <v>2.5375266762690266E-2</v>
      </c>
      <c r="Q5" s="445">
        <v>2.5836893941602487E-2</v>
      </c>
      <c r="R5" s="413">
        <f>IFERROR(G5*N5,"-")</f>
        <v>6551.8289849573994</v>
      </c>
      <c r="S5" s="307">
        <f>IFERROR($Q5*$O5*Controls!$C$5,"-")</f>
        <v>4075237.6286435025</v>
      </c>
      <c r="T5" s="307">
        <f>IFERROR(INDEX('Vendor Level Info'!$I$4:$I$50,MATCH(SUBSTITUTE(SUBSTITUTE('Model 21'!$D5,"_pre",""),"_post",""),'Vendor Level Info'!$F$4:$F$50,0)),"-")</f>
        <v>655000</v>
      </c>
      <c r="U5" s="377">
        <f>IFERROR(S5/$T5,0)</f>
        <v>6.2217368376236681</v>
      </c>
      <c r="V5" s="307">
        <f>IFERROR($Q5*$O5*Controls!$C$4,"-")</f>
        <v>3459365.7040575068</v>
      </c>
      <c r="W5" s="307">
        <f>IFERROR($T5*(1-Controls!$C$6),0)</f>
        <v>504350</v>
      </c>
      <c r="X5" s="308">
        <f>IFERROR(V5/W5,"-")</f>
        <v>6.859057606934682</v>
      </c>
      <c r="Y5" s="308">
        <f>IFERROR(R5/INDEX('Vendor Level Info'!$N$4:$N$300,MATCH('Model 21'!$D5,'Vendor Level Info'!$M$4:$M$300,0)),"-")</f>
        <v>2.704685016907777E-2</v>
      </c>
      <c r="AB5" s="115" t="s">
        <v>62</v>
      </c>
      <c r="AC5" s="113" t="s">
        <v>63</v>
      </c>
    </row>
    <row r="6" spans="2:29" x14ac:dyDescent="0.35">
      <c r="B6" s="341">
        <f>IFERROR(INDEX(Controls!$L$4:$L$100,MATCH('Model 21'!$D6,Controls!$J$4:$J$100,0)),"-")</f>
        <v>2.5</v>
      </c>
      <c r="C6" s="365" t="str">
        <f>IFERROR(INDEX(Controls!$F$4:$F201,MATCH('Model 21'!$E6,Controls!$G$4:$G$200,0)),"-")</f>
        <v>Ad: 20</v>
      </c>
      <c r="D6" s="16" t="str">
        <f>IFERROR(INDEX(Controls!$H$4:$H$200,MATCH('Model 21'!$E6,Controls!$G$4:$G$200,0)),"-")</f>
        <v>hcc_soc_imp</v>
      </c>
      <c r="E6" s="430" t="s">
        <v>452</v>
      </c>
      <c r="F6" s="431">
        <v>1</v>
      </c>
      <c r="G6" s="448">
        <v>3.0000000000000001E-5</v>
      </c>
      <c r="H6" s="432">
        <v>1.0000000000000001E-5</v>
      </c>
      <c r="I6" s="432">
        <v>3</v>
      </c>
      <c r="J6" s="437">
        <v>4.4454813889703536E-3</v>
      </c>
      <c r="K6" s="432">
        <v>1.3178000000000001</v>
      </c>
      <c r="L6" s="434">
        <v>308614988.83999997</v>
      </c>
      <c r="M6" s="434">
        <v>493920.30199999973</v>
      </c>
      <c r="N6" s="434">
        <v>121530000</v>
      </c>
      <c r="O6" s="434">
        <v>253584.23500000039</v>
      </c>
      <c r="P6" s="435">
        <v>1.8744825081516907E-2</v>
      </c>
      <c r="Q6" s="436">
        <v>1.4377471060060159E-2</v>
      </c>
      <c r="R6" s="414">
        <f t="shared" ref="R6:R69" si="0">IFERROR(G6*N6,"-")</f>
        <v>3645.9</v>
      </c>
      <c r="S6" s="27">
        <f>IFERROR($Q6*$O6*Controls!$C$5,"-")</f>
        <v>2267749.8000000003</v>
      </c>
      <c r="T6" s="27">
        <f>IFERROR(INDEX('Vendor Level Info'!$I$4:$I$50,MATCH(SUBSTITUTE(SUBSTITUTE('Model 21'!$D6,"_pre",""),"_post",""),'Vendor Level Info'!$F$4:$F$50,0)),"-")</f>
        <v>1080000</v>
      </c>
      <c r="U6" s="375">
        <f t="shared" ref="U6:U69" si="1">IFERROR(S6/$T6,0)</f>
        <v>2.0997683333333335</v>
      </c>
      <c r="V6" s="27">
        <f>IFERROR($Q6*$O6*Controls!$C$4,"-")</f>
        <v>1925035.2</v>
      </c>
      <c r="W6" s="27">
        <f>IFERROR($T6*(1-Controls!$C$6),0)</f>
        <v>831600</v>
      </c>
      <c r="X6" s="77">
        <f t="shared" ref="X6:X69" si="2">IFERROR(V6/W6,"-")</f>
        <v>2.3148571428571429</v>
      </c>
      <c r="Y6" s="77">
        <f>IFERROR(R6/INDEX('Vendor Level Info'!$N$4:$N$300,MATCH('Model 21'!$D6,'Vendor Level Info'!$M$4:$M$300,0)),"-")</f>
        <v>3.7063410830855969E-5</v>
      </c>
      <c r="AB6" s="116"/>
      <c r="AC6" s="114"/>
    </row>
    <row r="7" spans="2:29" x14ac:dyDescent="0.35">
      <c r="B7" s="341">
        <f>IFERROR(INDEX(Controls!$L$4:$L$100,MATCH('Model 21'!$D7,Controls!$J$4:$J$100,0)),"-")</f>
        <v>5.5</v>
      </c>
      <c r="C7" s="365" t="str">
        <f>IFERROR(INDEX(Controls!$F$4:$F202,MATCH('Model 21'!$E7,Controls!$G$4:$G$200,0)),"-")</f>
        <v>No Ad &amp; Tf</v>
      </c>
      <c r="D7" s="16" t="str">
        <f>IFERROR(INDEX(Controls!$H$4:$H$200,MATCH('Model 21'!$E7,Controls!$G$4:$G$200,0)),"-")</f>
        <v>hcc_osrch_sessions</v>
      </c>
      <c r="E7" s="11" t="s">
        <v>179</v>
      </c>
      <c r="F7" s="12">
        <v>1</v>
      </c>
      <c r="G7" s="13">
        <v>0.49983</v>
      </c>
      <c r="H7" s="13">
        <v>1.3350000000000001E-2</v>
      </c>
      <c r="I7" s="13">
        <v>37.440449438202243</v>
      </c>
      <c r="J7" s="23">
        <v>9.4728467602755844E-270</v>
      </c>
      <c r="K7" s="13">
        <v>1.39211</v>
      </c>
      <c r="L7" s="25">
        <v>92836</v>
      </c>
      <c r="M7" s="25">
        <v>493920.30199999973</v>
      </c>
      <c r="N7" s="25">
        <v>44188</v>
      </c>
      <c r="O7" s="25">
        <v>253584.23500000039</v>
      </c>
      <c r="P7" s="14">
        <v>9.3946771760760744E-2</v>
      </c>
      <c r="Q7" s="15">
        <v>8.7097244195799339E-2</v>
      </c>
      <c r="R7" s="414">
        <f t="shared" si="0"/>
        <v>22086.48804</v>
      </c>
      <c r="S7" s="27">
        <f>IFERROR($Q7*$O7*Controls!$C$5,"-")</f>
        <v>13737795.56088</v>
      </c>
      <c r="T7" s="27" t="str">
        <f>IFERROR(INDEX('Vendor Level Info'!$I$4:$I$50,MATCH(SUBSTITUTE(SUBSTITUTE('Model 21'!$D7,"_pre",""),"_post",""),'Vendor Level Info'!$F$4:$F$50,0)),"-")</f>
        <v>-</v>
      </c>
      <c r="U7" s="375">
        <f t="shared" si="1"/>
        <v>0</v>
      </c>
      <c r="V7" s="27">
        <f>IFERROR($Q7*$O7*Controls!$C$4,"-")</f>
        <v>11661665.68512</v>
      </c>
      <c r="W7" s="27">
        <f>IFERROR($T7*(1-Controls!$C$6),0)</f>
        <v>0</v>
      </c>
      <c r="X7" s="77" t="str">
        <f t="shared" si="2"/>
        <v>-</v>
      </c>
      <c r="Y7" s="77">
        <f>IFERROR(R7/INDEX('Vendor Level Info'!$N$4:$N$300,MATCH('Model 21'!$D7,'Vendor Level Info'!$M$4:$M$300,0)),"-")</f>
        <v>0.41454396741680588</v>
      </c>
      <c r="AB7" s="116" t="s">
        <v>64</v>
      </c>
      <c r="AC7" s="114" t="str">
        <f>Controls!C9</f>
        <v>Jan'22-Dec'22</v>
      </c>
    </row>
    <row r="8" spans="2:29" ht="15" thickBot="1" x14ac:dyDescent="0.4">
      <c r="B8" s="341">
        <f>IFERROR(INDEX(Controls!$L$4:$L$100,MATCH('Model 21'!$D8,Controls!$J$4:$J$100,0)),"-")</f>
        <v>6.5</v>
      </c>
      <c r="C8" s="365" t="str">
        <f>IFERROR(INDEX(Controls!$F$4:$F203,MATCH('Model 21'!$E8,Controls!$G$4:$G$200,0)),"-")</f>
        <v>No Ad &amp; Tf</v>
      </c>
      <c r="D8" s="16" t="str">
        <f>IFERROR(INDEX(Controls!$H$4:$H$200,MATCH('Model 21'!$E8,Controls!$G$4:$G$200,0)),"-")</f>
        <v>hcp_osrch_sessions</v>
      </c>
      <c r="E8" s="11" t="s">
        <v>270</v>
      </c>
      <c r="F8" s="12">
        <v>1</v>
      </c>
      <c r="G8" s="13">
        <v>1.9429700000000001</v>
      </c>
      <c r="H8" s="13">
        <v>8.0939999999999998E-2</v>
      </c>
      <c r="I8" s="13">
        <v>24.005065480602916</v>
      </c>
      <c r="J8" s="23">
        <v>1.2550361593697626E-119</v>
      </c>
      <c r="K8" s="13">
        <v>1.42197</v>
      </c>
      <c r="L8" s="25">
        <v>13514</v>
      </c>
      <c r="M8" s="25">
        <v>493920.30199999973</v>
      </c>
      <c r="N8" s="25">
        <v>6536</v>
      </c>
      <c r="O8" s="25">
        <v>253584.23500000039</v>
      </c>
      <c r="P8" s="14">
        <v>5.3160998796117548E-2</v>
      </c>
      <c r="Q8" s="15">
        <v>5.0079027665106947E-2</v>
      </c>
      <c r="R8" s="414">
        <f t="shared" si="0"/>
        <v>12699.251920000001</v>
      </c>
      <c r="S8" s="27">
        <f>IFERROR($Q8*$O8*Controls!$C$5,"-")</f>
        <v>7898934.6942400001</v>
      </c>
      <c r="T8" s="27" t="str">
        <f>IFERROR(INDEX('Vendor Level Info'!$I$4:$I$50,MATCH(SUBSTITUTE(SUBSTITUTE('Model 21'!$D8,"_pre",""),"_post",""),'Vendor Level Info'!$F$4:$F$50,0)),"-")</f>
        <v>-</v>
      </c>
      <c r="U8" s="375">
        <f t="shared" si="1"/>
        <v>0</v>
      </c>
      <c r="V8" s="27">
        <f>IFERROR($Q8*$O8*Controls!$C$4,"-")</f>
        <v>6705205.0137600005</v>
      </c>
      <c r="W8" s="27">
        <f>IFERROR($T8*(1-Controls!$C$6),0)</f>
        <v>0</v>
      </c>
      <c r="X8" s="77" t="str">
        <f t="shared" si="2"/>
        <v>-</v>
      </c>
      <c r="Y8" s="77">
        <f>IFERROR(R8/INDEX('Vendor Level Info'!$N$4:$N$300,MATCH('Model 21'!$D8,'Vendor Level Info'!$M$4:$M$300,0)),"-")</f>
        <v>1.6780195454545455</v>
      </c>
      <c r="AB8" s="117" t="s">
        <v>65</v>
      </c>
      <c r="AC8" s="118">
        <v>0.36230000000000001</v>
      </c>
    </row>
    <row r="9" spans="2:29" x14ac:dyDescent="0.35">
      <c r="B9" s="341">
        <f>IFERROR(INDEX(Controls!$L$4:$L$100,MATCH('Model 21'!$D9,Controls!$J$4:$J$100,0)),"-")</f>
        <v>14</v>
      </c>
      <c r="C9" s="365" t="str">
        <f>IFERROR(INDEX(Controls!$F$4:$F204,MATCH('Model 21'!$E9,Controls!$G$4:$G$200,0)),"-")</f>
        <v>Ad: 10</v>
      </c>
      <c r="D9" s="16" t="str">
        <f>IFERROR(INDEX(Controls!$H$4:$H$200,MATCH('Model 21'!$E9,Controls!$G$4:$G$200,0)),"-")</f>
        <v>hcp_grail_vnrx</v>
      </c>
      <c r="E9" s="11" t="s">
        <v>484</v>
      </c>
      <c r="F9" s="12">
        <v>1</v>
      </c>
      <c r="G9" s="13">
        <v>1.24739</v>
      </c>
      <c r="H9" s="13">
        <v>9.1600000000000001E-2</v>
      </c>
      <c r="I9" s="13">
        <v>13.617794759825328</v>
      </c>
      <c r="J9" s="23">
        <v>1.1154893931981436E-40</v>
      </c>
      <c r="K9" s="13">
        <v>1.0474399999999999</v>
      </c>
      <c r="L9" s="25">
        <v>11236.45</v>
      </c>
      <c r="M9" s="25">
        <v>493920.30199999973</v>
      </c>
      <c r="N9" s="25">
        <v>6111.05</v>
      </c>
      <c r="O9" s="25">
        <v>253584.23500000039</v>
      </c>
      <c r="P9" s="14">
        <v>2.8377524286296717E-2</v>
      </c>
      <c r="Q9" s="15">
        <v>3.0060475405736437E-2</v>
      </c>
      <c r="R9" s="414">
        <f t="shared" si="0"/>
        <v>7622.8626595000005</v>
      </c>
      <c r="S9" s="27">
        <f>IFERROR($Q9*$O9*Controls!$C$5,"-")</f>
        <v>4741420.574209</v>
      </c>
      <c r="T9" s="27" t="str">
        <f>IFERROR(INDEX('Vendor Level Info'!$I$4:$I$50,MATCH(SUBSTITUTE(SUBSTITUTE('Model 21'!$D9,"_pre",""),"_post",""),'Vendor Level Info'!$F$4:$F$50,0)),"-")</f>
        <v>-</v>
      </c>
      <c r="U9" s="375">
        <f t="shared" si="1"/>
        <v>0</v>
      </c>
      <c r="V9" s="27">
        <f>IFERROR($Q9*$O9*Controls!$C$4,"-")</f>
        <v>4024871.4842160004</v>
      </c>
      <c r="W9" s="27">
        <f>IFERROR($T9*(1-Controls!$C$6),0)</f>
        <v>0</v>
      </c>
      <c r="X9" s="77" t="str">
        <f t="shared" si="2"/>
        <v>-</v>
      </c>
      <c r="Y9" s="77">
        <f>IFERROR(R9/INDEX('Vendor Level Info'!$N$4:$N$300,MATCH('Model 21'!$D9,'Vendor Level Info'!$M$4:$M$300,0)),"-")</f>
        <v>1.3844574119569659</v>
      </c>
    </row>
    <row r="10" spans="2:29" x14ac:dyDescent="0.35">
      <c r="B10" s="341">
        <f>IFERROR(INDEX(Controls!$L$4:$L$100,MATCH('Model 21'!$D10,Controls!$J$4:$J$100,0)),"-")</f>
        <v>12</v>
      </c>
      <c r="C10" s="365" t="str">
        <f>IFERROR(INDEX(Controls!$F$4:$F205,MATCH('Model 21'!$E10,Controls!$G$4:$G$200,0)),"-")</f>
        <v>Ad: 20</v>
      </c>
      <c r="D10" s="16" t="str">
        <f>IFERROR(INDEX(Controls!$H$4:$H$200,MATCH('Model 21'!$E10,Controls!$G$4:$G$200,0)),"-")</f>
        <v>hcp_rdtl_totdet</v>
      </c>
      <c r="E10" s="11" t="s">
        <v>458</v>
      </c>
      <c r="F10" s="12">
        <v>1</v>
      </c>
      <c r="G10" s="13">
        <v>9.8269999999999996E-2</v>
      </c>
      <c r="H10" s="13">
        <v>3.5000000000000001E-3</v>
      </c>
      <c r="I10" s="13">
        <v>28.077142857142857</v>
      </c>
      <c r="J10" s="23">
        <v>3.3406231720894716E-160</v>
      </c>
      <c r="K10" s="13">
        <v>1.5100899999999999</v>
      </c>
      <c r="L10" s="25">
        <v>398466.48</v>
      </c>
      <c r="M10" s="25">
        <v>493920.30199999973</v>
      </c>
      <c r="N10" s="25">
        <v>212011.07</v>
      </c>
      <c r="O10" s="25">
        <v>253584.23500000039</v>
      </c>
      <c r="P10" s="14">
        <v>7.9278581647773641E-2</v>
      </c>
      <c r="Q10" s="15">
        <v>8.2159397049662686E-2</v>
      </c>
      <c r="R10" s="414">
        <f t="shared" si="0"/>
        <v>20834.3278489</v>
      </c>
      <c r="S10" s="27">
        <f>IFERROR($Q10*$O10*Controls!$C$5,"-")</f>
        <v>12958951.922015801</v>
      </c>
      <c r="T10" s="27">
        <f>IFERROR(INDEX('Vendor Level Info'!$I$4:$I$50,MATCH(SUBSTITUTE(SUBSTITUTE('Model 21'!$D10,"_pre",""),"_post",""),'Vendor Level Info'!$F$4:$F$50,0)),"-")</f>
        <v>0</v>
      </c>
      <c r="U10" s="375">
        <f t="shared" si="1"/>
        <v>0</v>
      </c>
      <c r="V10" s="27">
        <f>IFERROR($Q10*$O10*Controls!$C$4,"-")</f>
        <v>11000525.1042192</v>
      </c>
      <c r="W10" s="27">
        <f>IFERROR($T10*(1-Controls!$C$6),0)</f>
        <v>0</v>
      </c>
      <c r="X10" s="77" t="str">
        <f t="shared" si="2"/>
        <v>-</v>
      </c>
      <c r="Y10" s="77">
        <f>IFERROR(R10/INDEX('Vendor Level Info'!$N$4:$N$300,MATCH('Model 21'!$D10,'Vendor Level Info'!$M$4:$M$300,0)),"-")</f>
        <v>0.12298531831350905</v>
      </c>
    </row>
    <row r="11" spans="2:29" x14ac:dyDescent="0.35">
      <c r="B11" s="341">
        <f>IFERROR(INDEX(Controls!$L$4:$L$100,MATCH('Model 21'!$D11,Controls!$J$4:$J$100,0)),"-")</f>
        <v>15</v>
      </c>
      <c r="C11" s="365" t="str">
        <f>IFERROR(INDEX(Controls!$F$4:$F206,MATCH('Model 21'!$E11,Controls!$G$4:$G$200,0)),"-")</f>
        <v>No Ad &amp; Tf</v>
      </c>
      <c r="D11" s="16" t="str">
        <f>IFERROR(INDEX(Controls!$H$4:$H$200,MATCH('Model 21'!$E11,Controls!$G$4:$G$200,0)),"-")</f>
        <v>hcp_grail_nrx_lag</v>
      </c>
      <c r="E11" s="11" t="s">
        <v>18</v>
      </c>
      <c r="F11" s="12">
        <v>1</v>
      </c>
      <c r="G11" s="13">
        <v>0.39900000000000002</v>
      </c>
      <c r="H11" s="13">
        <v>3.2000000000000002E-3</v>
      </c>
      <c r="I11" s="13">
        <v>124.6875</v>
      </c>
      <c r="J11" s="23">
        <v>0</v>
      </c>
      <c r="K11" s="13">
        <v>1.3806</v>
      </c>
      <c r="L11" s="25">
        <v>471850.99599999981</v>
      </c>
      <c r="M11" s="25">
        <v>493920.30199999973</v>
      </c>
      <c r="N11" s="25">
        <v>250911.43300000014</v>
      </c>
      <c r="O11" s="25">
        <v>253584.23500000039</v>
      </c>
      <c r="P11" s="14">
        <v>0.38117191506738274</v>
      </c>
      <c r="Q11" s="15">
        <v>0.39479450198077143</v>
      </c>
      <c r="R11" s="414">
        <f t="shared" si="0"/>
        <v>100113.66176700006</v>
      </c>
      <c r="S11" s="27">
        <f>IFERROR($Q11*$O11*Controls!$C$5,"-")</f>
        <v>62270697.619074032</v>
      </c>
      <c r="T11" s="27" t="str">
        <f>IFERROR(INDEX('Vendor Level Info'!$I$4:$I$50,MATCH(SUBSTITUTE(SUBSTITUTE('Model 21'!$D11,"_pre",""),"_post",""),'Vendor Level Info'!$F$4:$F$50,0)),"-")</f>
        <v>-</v>
      </c>
      <c r="U11" s="375">
        <f t="shared" si="1"/>
        <v>0</v>
      </c>
      <c r="V11" s="27">
        <f>IFERROR($Q11*$O11*Controls!$C$4,"-")</f>
        <v>52860013.412976027</v>
      </c>
      <c r="W11" s="27">
        <f>IFERROR($T11*(1-Controls!$C$6),0)</f>
        <v>0</v>
      </c>
      <c r="X11" s="77" t="str">
        <f t="shared" si="2"/>
        <v>-</v>
      </c>
      <c r="Y11" s="77" t="str">
        <f>IFERROR(R11/INDEX('Vendor Level Info'!$N$4:$N$300,MATCH('Model 21'!$D11,'Vendor Level Info'!$M$4:$M$300,0)),"-")</f>
        <v>-</v>
      </c>
    </row>
    <row r="12" spans="2:29" x14ac:dyDescent="0.35">
      <c r="B12" s="341">
        <f>IFERROR(INDEX(Controls!$L$4:$L$100,MATCH('Model 21'!$D12,Controls!$J$4:$J$100,0)),"-")</f>
        <v>5.5</v>
      </c>
      <c r="C12" s="365" t="str">
        <f>IFERROR(INDEX(Controls!$F$4:$F207,MATCH('Model 21'!$E12,Controls!$G$4:$G$200,0)),"-")</f>
        <v>No Ad &amp; Tf</v>
      </c>
      <c r="D12" s="16" t="str">
        <f>IFERROR(INDEX(Controls!$H$4:$H$200,MATCH('Model 21'!$E12,Controls!$G$4:$G$200,0)),"-")</f>
        <v>hcp_npp_eng</v>
      </c>
      <c r="E12" s="11" t="s">
        <v>323</v>
      </c>
      <c r="F12" s="12">
        <v>1</v>
      </c>
      <c r="G12" s="13">
        <v>5.9240000000000001E-2</v>
      </c>
      <c r="H12" s="13">
        <v>2.7899999999999999E-3</v>
      </c>
      <c r="I12" s="13">
        <v>21.232974910394265</v>
      </c>
      <c r="J12" s="23">
        <v>6.5711785226969862E-95</v>
      </c>
      <c r="K12" s="13">
        <v>1.4774499999999999</v>
      </c>
      <c r="L12" s="25">
        <v>474277</v>
      </c>
      <c r="M12" s="25">
        <v>493920.30199999973</v>
      </c>
      <c r="N12" s="25">
        <v>263229</v>
      </c>
      <c r="O12" s="25">
        <v>253584.23500000039</v>
      </c>
      <c r="P12" s="14">
        <v>5.6884014214908733E-2</v>
      </c>
      <c r="Q12" s="15">
        <v>6.1493120658703319E-2</v>
      </c>
      <c r="R12" s="414">
        <f t="shared" si="0"/>
        <v>15593.685960000001</v>
      </c>
      <c r="S12" s="27">
        <f>IFERROR($Q12*$O12*Controls!$C$5,"-")</f>
        <v>9699272.6671200003</v>
      </c>
      <c r="T12" s="27" t="str">
        <f>IFERROR(INDEX('Vendor Level Info'!$I$4:$I$50,MATCH(SUBSTITUTE(SUBSTITUTE('Model 21'!$D12,"_pre",""),"_post",""),'Vendor Level Info'!$F$4:$F$50,0)),"-")</f>
        <v>-</v>
      </c>
      <c r="U12" s="375">
        <f t="shared" si="1"/>
        <v>0</v>
      </c>
      <c r="V12" s="27">
        <f>IFERROR($Q12*$O12*Controls!$C$4,"-")</f>
        <v>8233466.1868799999</v>
      </c>
      <c r="W12" s="27">
        <f>IFERROR($T12*(1-Controls!$C$6),0)</f>
        <v>0</v>
      </c>
      <c r="X12" s="77" t="str">
        <f t="shared" si="2"/>
        <v>-</v>
      </c>
      <c r="Y12" s="77" t="str">
        <f>IFERROR(R12/INDEX('Vendor Level Info'!$N$4:$N$300,MATCH('Model 21'!$D12,'Vendor Level Info'!$M$4:$M$300,0)),"-")</f>
        <v>-</v>
      </c>
    </row>
    <row r="13" spans="2:29" x14ac:dyDescent="0.35">
      <c r="B13" s="341">
        <f>IFERROR(INDEX(Controls!$L$4:$L$100,MATCH('Model 21'!$D13,Controls!$J$4:$J$100,0)),"-")</f>
        <v>10</v>
      </c>
      <c r="C13" s="365" t="str">
        <f>IFERROR(INDEX(Controls!$F$4:$F208,MATCH('Model 21'!$E13,Controls!$G$4:$G$200,0)),"-")</f>
        <v>No Ad &amp; Tf</v>
      </c>
      <c r="D13" s="16" t="str">
        <f>IFERROR(INDEX(Controls!$H$4:$H$200,MATCH('Model 21'!$E13,Controls!$G$4:$G$200,0)),"-")</f>
        <v>pp_hcp</v>
      </c>
      <c r="E13" s="11" t="s">
        <v>112</v>
      </c>
      <c r="F13" s="12">
        <v>1</v>
      </c>
      <c r="G13" s="13">
        <v>0.27827000000000002</v>
      </c>
      <c r="H13" s="13">
        <v>1.9099999999999999E-2</v>
      </c>
      <c r="I13" s="13">
        <v>14.56910994764398</v>
      </c>
      <c r="J13" s="23">
        <v>2.7837641687851725E-46</v>
      </c>
      <c r="K13" s="13">
        <v>1.2497400000000001</v>
      </c>
      <c r="L13" s="25">
        <v>63204</v>
      </c>
      <c r="M13" s="25">
        <v>493920.30199999973</v>
      </c>
      <c r="N13" s="25">
        <v>31548</v>
      </c>
      <c r="O13" s="25">
        <v>253584.23500000039</v>
      </c>
      <c r="P13" s="14">
        <v>3.5608532406509602E-2</v>
      </c>
      <c r="Q13" s="15">
        <v>3.4619115655987E-2</v>
      </c>
      <c r="R13" s="414">
        <f t="shared" si="0"/>
        <v>8778.8619600000002</v>
      </c>
      <c r="S13" s="27">
        <f>IFERROR($Q13*$O13*Controls!$C$5,"-")</f>
        <v>5460452.1391200004</v>
      </c>
      <c r="T13" s="27">
        <f>IFERROR(INDEX('Vendor Level Info'!$I$4:$I$50,MATCH(SUBSTITUTE(SUBSTITUTE('Model 21'!$D13,"_pre",""),"_post",""),'Vendor Level Info'!$F$4:$F$50,0)),"-")</f>
        <v>195006</v>
      </c>
      <c r="U13" s="375">
        <f t="shared" si="1"/>
        <v>28.001457078859115</v>
      </c>
      <c r="V13" s="27">
        <f>IFERROR($Q13*$O13*Controls!$C$4,"-")</f>
        <v>4635239.1148800002</v>
      </c>
      <c r="W13" s="27">
        <f>IFERROR($T13*(1-Controls!$C$6),0)</f>
        <v>150154.62</v>
      </c>
      <c r="X13" s="77">
        <f t="shared" si="2"/>
        <v>30.869773536638437</v>
      </c>
      <c r="Y13" s="77">
        <f>IFERROR(R13/INDEX('Vendor Level Info'!$N$4:$N$300,MATCH('Model 21'!$D13,'Vendor Level Info'!$M$4:$M$300,0)),"-")</f>
        <v>0.28290618929457639</v>
      </c>
    </row>
    <row r="14" spans="2:29" x14ac:dyDescent="0.35">
      <c r="B14" s="341">
        <f>IFERROR(INDEX(Controls!$L$4:$L$100,MATCH('Model 21'!$D14,Controls!$J$4:$J$100,0)),"-")</f>
        <v>10.5</v>
      </c>
      <c r="C14" s="365" t="str">
        <f>IFERROR(INDEX(Controls!$F$4:$F209,MATCH('Model 21'!$E14,Controls!$G$4:$G$200,0)),"-")</f>
        <v>No Ad &amp; Tf</v>
      </c>
      <c r="D14" s="16" t="str">
        <f>IFERROR(INDEX(Controls!$H$4:$H$200,MATCH('Model 21'!$E14,Controls!$G$4:$G$200,0)),"-")</f>
        <v>pp_hcc</v>
      </c>
      <c r="E14" s="11" t="s">
        <v>358</v>
      </c>
      <c r="F14" s="12">
        <v>1</v>
      </c>
      <c r="G14" s="13">
        <v>4.3569999999999998E-2</v>
      </c>
      <c r="H14" s="13">
        <v>1.5200000000000001E-3</v>
      </c>
      <c r="I14" s="13">
        <v>28.664473684210524</v>
      </c>
      <c r="J14" s="23">
        <v>1.9167134244328865E-166</v>
      </c>
      <c r="K14" s="13">
        <v>1.49579</v>
      </c>
      <c r="L14" s="25">
        <v>941558</v>
      </c>
      <c r="M14" s="25">
        <v>493920.30199999973</v>
      </c>
      <c r="N14" s="25">
        <v>459267</v>
      </c>
      <c r="O14" s="25">
        <v>253584.23500000039</v>
      </c>
      <c r="P14" s="14">
        <v>8.3057290607179826E-2</v>
      </c>
      <c r="Q14" s="15">
        <v>7.8909728714010821E-2</v>
      </c>
      <c r="R14" s="414">
        <f t="shared" si="0"/>
        <v>20010.263189999998</v>
      </c>
      <c r="S14" s="27">
        <f>IFERROR($Q14*$O14*Controls!$C$5,"-")</f>
        <v>12446383.704179998</v>
      </c>
      <c r="T14" s="27" t="str">
        <f>IFERROR(INDEX('Vendor Level Info'!$I$4:$I$50,MATCH(SUBSTITUTE(SUBSTITUTE('Model 21'!$D14,"_pre",""),"_post",""),'Vendor Level Info'!$F$4:$F$50,0)),"-")</f>
        <v>-</v>
      </c>
      <c r="U14" s="375">
        <f t="shared" si="1"/>
        <v>0</v>
      </c>
      <c r="V14" s="27">
        <f>IFERROR($Q14*$O14*Controls!$C$4,"-")</f>
        <v>10565418.964319998</v>
      </c>
      <c r="W14" s="27">
        <f>IFERROR($T14*(1-Controls!$C$6),0)</f>
        <v>0</v>
      </c>
      <c r="X14" s="77" t="str">
        <f t="shared" si="2"/>
        <v>-</v>
      </c>
      <c r="Y14" s="77" t="str">
        <f>IFERROR(R14/INDEX('Vendor Level Info'!$N$4:$N$300,MATCH('Model 21'!$D14,'Vendor Level Info'!$M$4:$M$300,0)),"-")</f>
        <v>-</v>
      </c>
    </row>
    <row r="15" spans="2:29" x14ac:dyDescent="0.35">
      <c r="B15" s="341">
        <f>IFERROR(INDEX(Controls!$L$4:$L$100,MATCH('Model 21'!$D15,Controls!$J$4:$J$100,0)),"-")</f>
        <v>9</v>
      </c>
      <c r="C15" s="365" t="str">
        <f>IFERROR(INDEX(Controls!$F$4:$F210,MATCH('Model 21'!$E15,Controls!$G$4:$G$200,0)),"-")</f>
        <v>No Ad &amp; Tf</v>
      </c>
      <c r="D15" s="16" t="str">
        <f>IFERROR(INDEX(Controls!$H$4:$H$200,MATCH('Model 21'!$E15,Controls!$G$4:$G$200,0)),"-")</f>
        <v>cw_comm</v>
      </c>
      <c r="E15" s="11" t="s">
        <v>111</v>
      </c>
      <c r="F15" s="12">
        <v>1</v>
      </c>
      <c r="G15" s="13">
        <v>0.14635999999999999</v>
      </c>
      <c r="H15" s="13">
        <v>5.2399999999999999E-3</v>
      </c>
      <c r="I15" s="13">
        <v>27.931297709923662</v>
      </c>
      <c r="J15" s="23">
        <v>1.145699209386257E-158</v>
      </c>
      <c r="K15" s="13">
        <v>1.19506</v>
      </c>
      <c r="L15" s="25">
        <v>149006</v>
      </c>
      <c r="M15" s="25">
        <v>493920.30199999973</v>
      </c>
      <c r="N15" s="25">
        <v>135460</v>
      </c>
      <c r="O15" s="25">
        <v>253584.23500000039</v>
      </c>
      <c r="P15" s="14">
        <v>4.415392133445855E-2</v>
      </c>
      <c r="Q15" s="15">
        <v>7.8182800283306125E-2</v>
      </c>
      <c r="R15" s="414">
        <f t="shared" si="0"/>
        <v>19825.925599999999</v>
      </c>
      <c r="S15" s="27">
        <f>IFERROR($Q15*$O15*Controls!$C$5,"-")</f>
        <v>12331725.723199999</v>
      </c>
      <c r="T15" s="27">
        <f>IFERROR(INDEX('Vendor Level Info'!$I$4:$I$50,MATCH(SUBSTITUTE(SUBSTITUTE('Model 21'!$D15,"_pre",""),"_post",""),'Vendor Level Info'!$F$4:$F$50,0)),"-")</f>
        <v>607005</v>
      </c>
      <c r="U15" s="375">
        <f t="shared" si="1"/>
        <v>20.3156905185295</v>
      </c>
      <c r="V15" s="27">
        <f>IFERROR($Q15*$O15*Controls!$C$4,"-")</f>
        <v>10468088.716799999</v>
      </c>
      <c r="W15" s="27">
        <f>IFERROR($T15*(1-Controls!$C$6),0)</f>
        <v>467393.85000000003</v>
      </c>
      <c r="X15" s="77">
        <f t="shared" si="2"/>
        <v>22.396718991488651</v>
      </c>
      <c r="Y15" s="77">
        <f>IFERROR(R15/INDEX('Vendor Level Info'!$N$4:$N$300,MATCH('Model 21'!$D15,'Vendor Level Info'!$M$4:$M$300,0)),"-")</f>
        <v>0.13304472375634993</v>
      </c>
    </row>
    <row r="16" spans="2:29" x14ac:dyDescent="0.35">
      <c r="B16" s="341">
        <f>IFERROR(INDEX(Controls!$L$4:$L$100,MATCH('Model 21'!$D16,Controls!$J$4:$J$100,0)),"-")</f>
        <v>17</v>
      </c>
      <c r="C16" s="365" t="str">
        <f>IFERROR(INDEX(Controls!$F$4:$F211,MATCH('Model 21'!$E16,Controls!$G$4:$G$200,0)),"-")</f>
        <v>No Ad &amp; Tf</v>
      </c>
      <c r="D16" s="16" t="str">
        <f>IFERROR(INDEX(Controls!$H$4:$H$200,MATCH('Model 21'!$E16,Controls!$G$4:$G$200,0)),"-")</f>
        <v>RTIME</v>
      </c>
      <c r="E16" s="11" t="s">
        <v>8</v>
      </c>
      <c r="F16" s="12"/>
      <c r="G16" s="13">
        <v>-0.15720999999999999</v>
      </c>
      <c r="H16" s="13">
        <v>5.323E-2</v>
      </c>
      <c r="I16" s="13">
        <v>-2.9534097313544994</v>
      </c>
      <c r="J16" s="23">
        <v>5.1057007096284518E-3</v>
      </c>
      <c r="K16" s="13">
        <v>0.74563000000000001</v>
      </c>
      <c r="L16" s="25">
        <v>63000</v>
      </c>
      <c r="M16" s="25">
        <v>493920.30199999973</v>
      </c>
      <c r="N16" s="25">
        <v>18900</v>
      </c>
      <c r="O16" s="25">
        <v>253584.23500000039</v>
      </c>
      <c r="P16" s="14">
        <v>-2.0052283657698292E-2</v>
      </c>
      <c r="Q16" s="15">
        <v>-1.1717088800886993E-2</v>
      </c>
      <c r="R16" s="414">
        <f t="shared" si="0"/>
        <v>-2971.2689999999998</v>
      </c>
      <c r="S16" s="27">
        <f>IFERROR($Q16*$O16*Controls!$C$5,"-")</f>
        <v>-1848129.318</v>
      </c>
      <c r="T16" s="27" t="str">
        <f>IFERROR(INDEX('Vendor Level Info'!$I$4:$I$50,MATCH(SUBSTITUTE(SUBSTITUTE('Model 21'!$D16,"_pre",""),"_post",""),'Vendor Level Info'!$F$4:$F$50,0)),"-")</f>
        <v>-</v>
      </c>
      <c r="U16" s="375">
        <f t="shared" si="1"/>
        <v>0</v>
      </c>
      <c r="V16" s="27">
        <f>IFERROR($Q16*$O16*Controls!$C$4,"-")</f>
        <v>-1568830.0319999999</v>
      </c>
      <c r="W16" s="27">
        <f>IFERROR($T16*(1-Controls!$C$6),0)</f>
        <v>0</v>
      </c>
      <c r="X16" s="77" t="str">
        <f t="shared" si="2"/>
        <v>-</v>
      </c>
      <c r="Y16" s="77" t="str">
        <f>IFERROR(R16/INDEX('Vendor Level Info'!$N$4:$N$300,MATCH('Model 21'!$D16,'Vendor Level Info'!$M$4:$M$300,0)),"-")</f>
        <v>-</v>
      </c>
    </row>
    <row r="17" spans="2:25" x14ac:dyDescent="0.35">
      <c r="B17" s="341">
        <f>IFERROR(INDEX(Controls!$L$4:$L$100,MATCH('Model 21'!$D17,Controls!$J$4:$J$100,0)),"-")</f>
        <v>18</v>
      </c>
      <c r="C17" s="365" t="str">
        <f>IFERROR(INDEX(Controls!$F$4:$F212,MATCH('Model 21'!$E17,Controls!$G$4:$G$200,0)),"-")</f>
        <v>No Ad &amp; Tf</v>
      </c>
      <c r="D17" s="16" t="str">
        <f>IFERROR(INDEX(Controls!$H$4:$H$200,MATCH('Model 21'!$E17,Controls!$G$4:$G$200,0)),"-")</f>
        <v>T1</v>
      </c>
      <c r="E17" s="11" t="s">
        <v>33</v>
      </c>
      <c r="F17" s="12"/>
      <c r="G17" s="13">
        <v>-5.7976999999999999</v>
      </c>
      <c r="H17" s="13">
        <v>1.5163</v>
      </c>
      <c r="I17" s="13">
        <v>-3.8235837235375585</v>
      </c>
      <c r="J17" s="23">
        <v>2.6928210324670061E-4</v>
      </c>
      <c r="K17" s="13">
        <v>0.65229999999999999</v>
      </c>
      <c r="L17" s="25">
        <v>210</v>
      </c>
      <c r="M17" s="25">
        <v>493920.30199999973</v>
      </c>
      <c r="N17" s="25">
        <v>0</v>
      </c>
      <c r="O17" s="25">
        <v>253584.23500000039</v>
      </c>
      <c r="P17" s="14">
        <v>-2.4650069962096855E-3</v>
      </c>
      <c r="Q17" s="15">
        <v>0</v>
      </c>
      <c r="R17" s="414">
        <f t="shared" si="0"/>
        <v>0</v>
      </c>
      <c r="S17" s="27">
        <f>IFERROR($Q17*$O17*Controls!$C$5,"-")</f>
        <v>0</v>
      </c>
      <c r="T17" s="27" t="str">
        <f>IFERROR(INDEX('Vendor Level Info'!$I$4:$I$50,MATCH(SUBSTITUTE(SUBSTITUTE('Model 21'!$D17,"_pre",""),"_post",""),'Vendor Level Info'!$F$4:$F$50,0)),"-")</f>
        <v>-</v>
      </c>
      <c r="U17" s="375">
        <f t="shared" si="1"/>
        <v>0</v>
      </c>
      <c r="V17" s="27">
        <f>IFERROR($Q17*$O17*Controls!$C$4,"-")</f>
        <v>0</v>
      </c>
      <c r="W17" s="27">
        <f>IFERROR($T17*(1-Controls!$C$6),0)</f>
        <v>0</v>
      </c>
      <c r="X17" s="77" t="str">
        <f t="shared" si="2"/>
        <v>-</v>
      </c>
      <c r="Y17" s="77" t="str">
        <f>IFERROR(R17/INDEX('Vendor Level Info'!$N$4:$N$300,MATCH('Model 21'!$D17,'Vendor Level Info'!$M$4:$M$300,0)),"-")</f>
        <v>-</v>
      </c>
    </row>
    <row r="18" spans="2:25" x14ac:dyDescent="0.35">
      <c r="B18" s="341">
        <f>IFERROR(INDEX(Controls!$L$4:$L$100,MATCH('Model 21'!$D18,Controls!$J$4:$J$100,0)),"-")</f>
        <v>19</v>
      </c>
      <c r="C18" s="365" t="str">
        <f>IFERROR(INDEX(Controls!$F$4:$F213,MATCH('Model 21'!$E18,Controls!$G$4:$G$200,0)),"-")</f>
        <v>No Ad &amp; Tf</v>
      </c>
      <c r="D18" s="16" t="str">
        <f>IFERROR(INDEX(Controls!$H$4:$H$200,MATCH('Model 21'!$E18,Controls!$G$4:$G$200,0)),"-")</f>
        <v>T2</v>
      </c>
      <c r="E18" s="11" t="s">
        <v>34</v>
      </c>
      <c r="F18" s="12"/>
      <c r="G18" s="13">
        <v>3.8258999999999999</v>
      </c>
      <c r="H18" s="13">
        <v>1.5341</v>
      </c>
      <c r="I18" s="13">
        <v>2.4939052213023922</v>
      </c>
      <c r="J18" s="23">
        <v>1.7819370523605615E-2</v>
      </c>
      <c r="K18" s="13">
        <v>0.66769999999999996</v>
      </c>
      <c r="L18" s="25">
        <v>210</v>
      </c>
      <c r="M18" s="25">
        <v>493920.30199999973</v>
      </c>
      <c r="N18" s="25">
        <v>210</v>
      </c>
      <c r="O18" s="25">
        <v>253584.23500000039</v>
      </c>
      <c r="P18" s="14">
        <v>1.6266571686700993E-3</v>
      </c>
      <c r="Q18" s="15">
        <v>3.1683318168418424E-3</v>
      </c>
      <c r="R18" s="414">
        <f t="shared" si="0"/>
        <v>803.43899999999996</v>
      </c>
      <c r="S18" s="27">
        <f>IFERROR($Q18*$O18*Controls!$C$5,"-")</f>
        <v>499739.05799999996</v>
      </c>
      <c r="T18" s="27" t="str">
        <f>IFERROR(INDEX('Vendor Level Info'!$I$4:$I$50,MATCH(SUBSTITUTE(SUBSTITUTE('Model 21'!$D18,"_pre",""),"_post",""),'Vendor Level Info'!$F$4:$F$50,0)),"-")</f>
        <v>-</v>
      </c>
      <c r="U18" s="375">
        <f t="shared" si="1"/>
        <v>0</v>
      </c>
      <c r="V18" s="27">
        <f>IFERROR($Q18*$O18*Controls!$C$4,"-")</f>
        <v>424215.79199999996</v>
      </c>
      <c r="W18" s="27">
        <f>IFERROR($T18*(1-Controls!$C$6),0)</f>
        <v>0</v>
      </c>
      <c r="X18" s="77" t="str">
        <f t="shared" si="2"/>
        <v>-</v>
      </c>
      <c r="Y18" s="77" t="str">
        <f>IFERROR(R18/INDEX('Vendor Level Info'!$N$4:$N$300,MATCH('Model 21'!$D18,'Vendor Level Info'!$M$4:$M$300,0)),"-")</f>
        <v>-</v>
      </c>
    </row>
    <row r="19" spans="2:25" x14ac:dyDescent="0.35">
      <c r="B19" s="341">
        <f>IFERROR(INDEX(Controls!$L$4:$L$100,MATCH('Model 21'!$D19,Controls!$J$4:$J$100,0)),"-")</f>
        <v>20</v>
      </c>
      <c r="C19" s="365" t="str">
        <f>IFERROR(INDEX(Controls!$F$4:$F214,MATCH('Model 21'!$E19,Controls!$G$4:$G$200,0)),"-")</f>
        <v>No Ad &amp; Tf</v>
      </c>
      <c r="D19" s="16" t="str">
        <f>IFERROR(INDEX(Controls!$H$4:$H$200,MATCH('Model 21'!$E19,Controls!$G$4:$G$200,0)),"-")</f>
        <v>T3</v>
      </c>
      <c r="E19" s="11" t="s">
        <v>35</v>
      </c>
      <c r="F19" s="12"/>
      <c r="G19" s="13">
        <v>-0.25359999999999999</v>
      </c>
      <c r="H19" s="13">
        <v>1.5419</v>
      </c>
      <c r="I19" s="13">
        <v>-0.16447240417666514</v>
      </c>
      <c r="J19" s="23">
        <v>0.3935621155460593</v>
      </c>
      <c r="K19" s="13">
        <v>0.67449999999999999</v>
      </c>
      <c r="L19" s="25">
        <v>210</v>
      </c>
      <c r="M19" s="25">
        <v>493920.30199999973</v>
      </c>
      <c r="N19" s="25">
        <v>210</v>
      </c>
      <c r="O19" s="25">
        <v>253584.23500000039</v>
      </c>
      <c r="P19" s="14">
        <v>-1.0782306332490059E-4</v>
      </c>
      <c r="Q19" s="15">
        <v>-2.1001305542515258E-4</v>
      </c>
      <c r="R19" s="414">
        <f t="shared" si="0"/>
        <v>-53.256</v>
      </c>
      <c r="S19" s="27">
        <f>IFERROR($Q19*$O19*Controls!$C$5,"-")</f>
        <v>-33125.232000000004</v>
      </c>
      <c r="T19" s="27" t="str">
        <f>IFERROR(INDEX('Vendor Level Info'!$I$4:$I$50,MATCH(SUBSTITUTE(SUBSTITUTE('Model 21'!$D19,"_pre",""),"_post",""),'Vendor Level Info'!$F$4:$F$50,0)),"-")</f>
        <v>-</v>
      </c>
      <c r="U19" s="375">
        <f t="shared" si="1"/>
        <v>0</v>
      </c>
      <c r="V19" s="27">
        <f>IFERROR($Q19*$O19*Controls!$C$4,"-")</f>
        <v>-28119.168000000001</v>
      </c>
      <c r="W19" s="27">
        <f>IFERROR($T19*(1-Controls!$C$6),0)</f>
        <v>0</v>
      </c>
      <c r="X19" s="77" t="str">
        <f t="shared" si="2"/>
        <v>-</v>
      </c>
      <c r="Y19" s="77" t="str">
        <f>IFERROR(R19/INDEX('Vendor Level Info'!$N$4:$N$300,MATCH('Model 21'!$D19,'Vendor Level Info'!$M$4:$M$300,0)),"-")</f>
        <v>-</v>
      </c>
    </row>
    <row r="20" spans="2:25" x14ac:dyDescent="0.35">
      <c r="B20" s="341">
        <f>IFERROR(INDEX(Controls!$L$4:$L$100,MATCH('Model 21'!$D20,Controls!$J$4:$J$100,0)),"-")</f>
        <v>21</v>
      </c>
      <c r="C20" s="365" t="str">
        <f>IFERROR(INDEX(Controls!$F$4:$F215,MATCH('Model 21'!$E20,Controls!$G$4:$G$200,0)),"-")</f>
        <v>No Ad &amp; Tf</v>
      </c>
      <c r="D20" s="16" t="str">
        <f>IFERROR(INDEX(Controls!$H$4:$H$200,MATCH('Model 21'!$E20,Controls!$G$4:$G$200,0)),"-")</f>
        <v>T4</v>
      </c>
      <c r="E20" s="11" t="s">
        <v>36</v>
      </c>
      <c r="F20" s="12"/>
      <c r="G20" s="13">
        <v>-3.1646999999999998</v>
      </c>
      <c r="H20" s="13">
        <v>1.5456000000000001</v>
      </c>
      <c r="I20" s="13">
        <v>-2.0475543478260869</v>
      </c>
      <c r="J20" s="23">
        <v>4.9057024025906726E-2</v>
      </c>
      <c r="K20" s="13">
        <v>0.67779999999999996</v>
      </c>
      <c r="L20" s="25">
        <v>210</v>
      </c>
      <c r="M20" s="25">
        <v>493920.30199999973</v>
      </c>
      <c r="N20" s="25">
        <v>210</v>
      </c>
      <c r="O20" s="25">
        <v>253584.23500000039</v>
      </c>
      <c r="P20" s="14">
        <v>-1.3455348915785211E-3</v>
      </c>
      <c r="Q20" s="15">
        <v>-2.6207741187065474E-3</v>
      </c>
      <c r="R20" s="414">
        <f t="shared" si="0"/>
        <v>-664.58699999999999</v>
      </c>
      <c r="S20" s="27">
        <f>IFERROR($Q20*$O20*Controls!$C$5,"-")</f>
        <v>-413373.114</v>
      </c>
      <c r="T20" s="27" t="str">
        <f>IFERROR(INDEX('Vendor Level Info'!$I$4:$I$50,MATCH(SUBSTITUTE(SUBSTITUTE('Model 21'!$D20,"_pre",""),"_post",""),'Vendor Level Info'!$F$4:$F$50,0)),"-")</f>
        <v>-</v>
      </c>
      <c r="U20" s="375">
        <f t="shared" si="1"/>
        <v>0</v>
      </c>
      <c r="V20" s="27">
        <f>IFERROR($Q20*$O20*Controls!$C$4,"-")</f>
        <v>-350901.93599999999</v>
      </c>
      <c r="W20" s="27">
        <f>IFERROR($T20*(1-Controls!$C$6),0)</f>
        <v>0</v>
      </c>
      <c r="X20" s="77" t="str">
        <f t="shared" si="2"/>
        <v>-</v>
      </c>
      <c r="Y20" s="77" t="str">
        <f>IFERROR(R20/INDEX('Vendor Level Info'!$N$4:$N$300,MATCH('Model 21'!$D20,'Vendor Level Info'!$M$4:$M$300,0)),"-")</f>
        <v>-</v>
      </c>
    </row>
    <row r="21" spans="2:25" x14ac:dyDescent="0.35">
      <c r="B21" s="341">
        <f>IFERROR(INDEX(Controls!$L$4:$L$100,MATCH('Model 21'!$D21,Controls!$J$4:$J$100,0)),"-")</f>
        <v>22</v>
      </c>
      <c r="C21" s="365" t="str">
        <f>IFERROR(INDEX(Controls!$F$4:$F216,MATCH('Model 21'!$E21,Controls!$G$4:$G$200,0)),"-")</f>
        <v>No Ad &amp; Tf</v>
      </c>
      <c r="D21" s="16" t="str">
        <f>IFERROR(INDEX(Controls!$H$4:$H$200,MATCH('Model 21'!$E21,Controls!$G$4:$G$200,0)),"-")</f>
        <v>T5</v>
      </c>
      <c r="E21" s="11" t="s">
        <v>37</v>
      </c>
      <c r="F21" s="12"/>
      <c r="G21" s="13">
        <v>-0.2525</v>
      </c>
      <c r="H21" s="13">
        <v>1.5571999999999999</v>
      </c>
      <c r="I21" s="13">
        <v>-0.16215001284356539</v>
      </c>
      <c r="J21" s="23">
        <v>0.39371143999485325</v>
      </c>
      <c r="K21" s="13">
        <v>0.68799999999999994</v>
      </c>
      <c r="L21" s="25">
        <v>210</v>
      </c>
      <c r="M21" s="25">
        <v>493920.30199999973</v>
      </c>
      <c r="N21" s="25">
        <v>210</v>
      </c>
      <c r="O21" s="25">
        <v>253584.23500000039</v>
      </c>
      <c r="P21" s="14">
        <v>-1.0735537653603077E-4</v>
      </c>
      <c r="Q21" s="15">
        <v>-2.0910211551597408E-4</v>
      </c>
      <c r="R21" s="414">
        <f t="shared" si="0"/>
        <v>-53.024999999999999</v>
      </c>
      <c r="S21" s="27">
        <f>IFERROR($Q21*$O21*Controls!$C$5,"-")</f>
        <v>-32981.549999999996</v>
      </c>
      <c r="T21" s="27" t="str">
        <f>IFERROR(INDEX('Vendor Level Info'!$I$4:$I$50,MATCH(SUBSTITUTE(SUBSTITUTE('Model 21'!$D21,"_pre",""),"_post",""),'Vendor Level Info'!$F$4:$F$50,0)),"-")</f>
        <v>-</v>
      </c>
      <c r="U21" s="375">
        <f t="shared" si="1"/>
        <v>0</v>
      </c>
      <c r="V21" s="27">
        <f>IFERROR($Q21*$O21*Controls!$C$4,"-")</f>
        <v>-27997.200000000001</v>
      </c>
      <c r="W21" s="27">
        <f>IFERROR($T21*(1-Controls!$C$6),0)</f>
        <v>0</v>
      </c>
      <c r="X21" s="77" t="str">
        <f t="shared" si="2"/>
        <v>-</v>
      </c>
      <c r="Y21" s="77" t="str">
        <f>IFERROR(R21/INDEX('Vendor Level Info'!$N$4:$N$300,MATCH('Model 21'!$D21,'Vendor Level Info'!$M$4:$M$300,0)),"-")</f>
        <v>-</v>
      </c>
    </row>
    <row r="22" spans="2:25" x14ac:dyDescent="0.35">
      <c r="B22" s="341">
        <f>IFERROR(INDEX(Controls!$L$4:$L$100,MATCH('Model 21'!$D22,Controls!$J$4:$J$100,0)),"-")</f>
        <v>23</v>
      </c>
      <c r="C22" s="365" t="str">
        <f>IFERROR(INDEX(Controls!$F$4:$F217,MATCH('Model 21'!$E22,Controls!$G$4:$G$200,0)),"-")</f>
        <v>No Ad &amp; Tf</v>
      </c>
      <c r="D22" s="16" t="str">
        <f>IFERROR(INDEX(Controls!$H$4:$H$200,MATCH('Model 21'!$E22,Controls!$G$4:$G$200,0)),"-")</f>
        <v>T6</v>
      </c>
      <c r="E22" s="11" t="s">
        <v>38</v>
      </c>
      <c r="F22" s="12"/>
      <c r="G22" s="13">
        <v>-0.4919</v>
      </c>
      <c r="H22" s="13">
        <v>1.5706</v>
      </c>
      <c r="I22" s="13">
        <v>-0.31319241054374125</v>
      </c>
      <c r="J22" s="23">
        <v>0.37982595925313933</v>
      </c>
      <c r="K22" s="13">
        <v>0.69989999999999997</v>
      </c>
      <c r="L22" s="25">
        <v>210</v>
      </c>
      <c r="M22" s="25">
        <v>493920.30199999973</v>
      </c>
      <c r="N22" s="25">
        <v>210</v>
      </c>
      <c r="O22" s="25">
        <v>253584.23500000039</v>
      </c>
      <c r="P22" s="14">
        <v>-2.0914102858642984E-4</v>
      </c>
      <c r="Q22" s="15">
        <v>-4.0735576484082238E-4</v>
      </c>
      <c r="R22" s="414">
        <f t="shared" si="0"/>
        <v>-103.29900000000001</v>
      </c>
      <c r="S22" s="27">
        <f>IFERROR($Q22*$O22*Controls!$C$5,"-")</f>
        <v>-64251.978000000003</v>
      </c>
      <c r="T22" s="27" t="str">
        <f>IFERROR(INDEX('Vendor Level Info'!$I$4:$I$50,MATCH(SUBSTITUTE(SUBSTITUTE('Model 21'!$D22,"_pre",""),"_post",""),'Vendor Level Info'!$F$4:$F$50,0)),"-")</f>
        <v>-</v>
      </c>
      <c r="U22" s="375">
        <f t="shared" si="1"/>
        <v>0</v>
      </c>
      <c r="V22" s="27">
        <f>IFERROR($Q22*$O22*Controls!$C$4,"-")</f>
        <v>-54541.872000000003</v>
      </c>
      <c r="W22" s="27">
        <f>IFERROR($T22*(1-Controls!$C$6),0)</f>
        <v>0</v>
      </c>
      <c r="X22" s="77" t="str">
        <f t="shared" si="2"/>
        <v>-</v>
      </c>
      <c r="Y22" s="77" t="str">
        <f>IFERROR(R22/INDEX('Vendor Level Info'!$N$4:$N$300,MATCH('Model 21'!$D22,'Vendor Level Info'!$M$4:$M$300,0)),"-")</f>
        <v>-</v>
      </c>
    </row>
    <row r="23" spans="2:25" x14ac:dyDescent="0.35">
      <c r="B23" s="341">
        <f>IFERROR(INDEX(Controls!$L$4:$L$100,MATCH('Model 21'!$D23,Controls!$J$4:$J$100,0)),"-")</f>
        <v>24</v>
      </c>
      <c r="C23" s="365" t="str">
        <f>IFERROR(INDEX(Controls!$F$4:$F218,MATCH('Model 21'!$E23,Controls!$G$4:$G$200,0)),"-")</f>
        <v>No Ad &amp; Tf</v>
      </c>
      <c r="D23" s="16" t="str">
        <f>IFERROR(INDEX(Controls!$H$4:$H$200,MATCH('Model 21'!$E23,Controls!$G$4:$G$200,0)),"-")</f>
        <v>T7</v>
      </c>
      <c r="E23" s="11" t="s">
        <v>39</v>
      </c>
      <c r="F23" s="12"/>
      <c r="G23" s="13">
        <v>-0.73599999999999999</v>
      </c>
      <c r="H23" s="13">
        <v>1.5793999999999999</v>
      </c>
      <c r="I23" s="13">
        <v>-0.46599974673926808</v>
      </c>
      <c r="J23" s="23">
        <v>0.35787009481602083</v>
      </c>
      <c r="K23" s="13">
        <v>0.7077</v>
      </c>
      <c r="L23" s="25">
        <v>210</v>
      </c>
      <c r="M23" s="25">
        <v>493920.30199999973</v>
      </c>
      <c r="N23" s="25">
        <v>210</v>
      </c>
      <c r="O23" s="25">
        <v>253584.23500000039</v>
      </c>
      <c r="P23" s="14">
        <v>-3.1292497873472728E-4</v>
      </c>
      <c r="Q23" s="15">
        <v>-6.0950161195943335E-4</v>
      </c>
      <c r="R23" s="414">
        <f t="shared" si="0"/>
        <v>-154.56</v>
      </c>
      <c r="S23" s="27">
        <f>IFERROR($Q23*$O23*Controls!$C$5,"-")</f>
        <v>-96136.320000000007</v>
      </c>
      <c r="T23" s="27" t="str">
        <f>IFERROR(INDEX('Vendor Level Info'!$I$4:$I$50,MATCH(SUBSTITUTE(SUBSTITUTE('Model 21'!$D23,"_pre",""),"_post",""),'Vendor Level Info'!$F$4:$F$50,0)),"-")</f>
        <v>-</v>
      </c>
      <c r="U23" s="375">
        <f t="shared" si="1"/>
        <v>0</v>
      </c>
      <c r="V23" s="27">
        <f>IFERROR($Q23*$O23*Controls!$C$4,"-")</f>
        <v>-81607.680000000008</v>
      </c>
      <c r="W23" s="27">
        <f>IFERROR($T23*(1-Controls!$C$6),0)</f>
        <v>0</v>
      </c>
      <c r="X23" s="77" t="str">
        <f t="shared" si="2"/>
        <v>-</v>
      </c>
      <c r="Y23" s="77" t="str">
        <f>IFERROR(R23/INDEX('Vendor Level Info'!$N$4:$N$300,MATCH('Model 21'!$D23,'Vendor Level Info'!$M$4:$M$300,0)),"-")</f>
        <v>-</v>
      </c>
    </row>
    <row r="24" spans="2:25" x14ac:dyDescent="0.35">
      <c r="B24" s="341">
        <f>IFERROR(INDEX(Controls!$L$4:$L$100,MATCH('Model 21'!$D24,Controls!$J$4:$J$100,0)),"-")</f>
        <v>25</v>
      </c>
      <c r="C24" s="365" t="str">
        <f>IFERROR(INDEX(Controls!$F$4:$F219,MATCH('Model 21'!$E24,Controls!$G$4:$G$200,0)),"-")</f>
        <v>No Ad &amp; Tf</v>
      </c>
      <c r="D24" s="16" t="str">
        <f>IFERROR(INDEX(Controls!$H$4:$H$200,MATCH('Model 21'!$E24,Controls!$G$4:$G$200,0)),"-")</f>
        <v>T8</v>
      </c>
      <c r="E24" s="11" t="s">
        <v>40</v>
      </c>
      <c r="F24" s="12"/>
      <c r="G24" s="13">
        <v>4.1574</v>
      </c>
      <c r="H24" s="13">
        <v>1.5909</v>
      </c>
      <c r="I24" s="13">
        <v>2.6132377899302281</v>
      </c>
      <c r="J24" s="23">
        <v>1.3143080507388109E-2</v>
      </c>
      <c r="K24" s="13">
        <v>0.71809999999999996</v>
      </c>
      <c r="L24" s="25">
        <v>210</v>
      </c>
      <c r="M24" s="25">
        <v>493920.30199999973</v>
      </c>
      <c r="N24" s="25">
        <v>210</v>
      </c>
      <c r="O24" s="25">
        <v>253584.23500000039</v>
      </c>
      <c r="P24" s="14">
        <v>1.7676009600431457E-3</v>
      </c>
      <c r="Q24" s="15">
        <v>3.4428559803806359E-3</v>
      </c>
      <c r="R24" s="414">
        <f t="shared" si="0"/>
        <v>873.05399999999997</v>
      </c>
      <c r="S24" s="27">
        <f>IFERROR($Q24*$O24*Controls!$C$5,"-")</f>
        <v>543039.58799999999</v>
      </c>
      <c r="T24" s="27" t="str">
        <f>IFERROR(INDEX('Vendor Level Info'!$I$4:$I$50,MATCH(SUBSTITUTE(SUBSTITUTE('Model 21'!$D24,"_pre",""),"_post",""),'Vendor Level Info'!$F$4:$F$50,0)),"-")</f>
        <v>-</v>
      </c>
      <c r="U24" s="375">
        <f t="shared" si="1"/>
        <v>0</v>
      </c>
      <c r="V24" s="27">
        <f>IFERROR($Q24*$O24*Controls!$C$4,"-")</f>
        <v>460972.51199999999</v>
      </c>
      <c r="W24" s="27">
        <f>IFERROR($T24*(1-Controls!$C$6),0)</f>
        <v>0</v>
      </c>
      <c r="X24" s="77" t="str">
        <f t="shared" si="2"/>
        <v>-</v>
      </c>
      <c r="Y24" s="77" t="str">
        <f>IFERROR(R24/INDEX('Vendor Level Info'!$N$4:$N$300,MATCH('Model 21'!$D24,'Vendor Level Info'!$M$4:$M$300,0)),"-")</f>
        <v>-</v>
      </c>
    </row>
    <row r="25" spans="2:25" x14ac:dyDescent="0.35">
      <c r="B25" s="341">
        <f>IFERROR(INDEX(Controls!$L$4:$L$100,MATCH('Model 21'!$D25,Controls!$J$4:$J$100,0)),"-")</f>
        <v>26</v>
      </c>
      <c r="C25" s="365" t="str">
        <f>IFERROR(INDEX(Controls!$F$4:$F220,MATCH('Model 21'!$E25,Controls!$G$4:$G$200,0)),"-")</f>
        <v>No Ad &amp; Tf</v>
      </c>
      <c r="D25" s="16" t="str">
        <f>IFERROR(INDEX(Controls!$H$4:$H$200,MATCH('Model 21'!$E25,Controls!$G$4:$G$200,0)),"-")</f>
        <v>T9</v>
      </c>
      <c r="E25" s="11" t="s">
        <v>41</v>
      </c>
      <c r="F25" s="12"/>
      <c r="G25" s="13">
        <v>-1.7364999999999999</v>
      </c>
      <c r="H25" s="13">
        <v>1.6079000000000001</v>
      </c>
      <c r="I25" s="13">
        <v>-1.0799800982648173</v>
      </c>
      <c r="J25" s="23">
        <v>0.22263650271273869</v>
      </c>
      <c r="K25" s="13">
        <v>0.73350000000000004</v>
      </c>
      <c r="L25" s="25">
        <v>210</v>
      </c>
      <c r="M25" s="25">
        <v>493920.30199999973</v>
      </c>
      <c r="N25" s="25">
        <v>210</v>
      </c>
      <c r="O25" s="25">
        <v>253584.23500000039</v>
      </c>
      <c r="P25" s="14">
        <v>-7.3830737170224711E-4</v>
      </c>
      <c r="Q25" s="15">
        <v>-1.438042865716788E-3</v>
      </c>
      <c r="R25" s="414">
        <f t="shared" si="0"/>
        <v>-364.66499999999996</v>
      </c>
      <c r="S25" s="27">
        <f>IFERROR($Q25*$O25*Controls!$C$5,"-")</f>
        <v>-226821.62999999998</v>
      </c>
      <c r="T25" s="27" t="str">
        <f>IFERROR(INDEX('Vendor Level Info'!$I$4:$I$50,MATCH(SUBSTITUTE(SUBSTITUTE('Model 21'!$D25,"_pre",""),"_post",""),'Vendor Level Info'!$F$4:$F$50,0)),"-")</f>
        <v>-</v>
      </c>
      <c r="U25" s="375">
        <f t="shared" si="1"/>
        <v>0</v>
      </c>
      <c r="V25" s="27">
        <f>IFERROR($Q25*$O25*Controls!$C$4,"-")</f>
        <v>-192543.12</v>
      </c>
      <c r="W25" s="27">
        <f>IFERROR($T25*(1-Controls!$C$6),0)</f>
        <v>0</v>
      </c>
      <c r="X25" s="77" t="str">
        <f t="shared" si="2"/>
        <v>-</v>
      </c>
      <c r="Y25" s="77" t="str">
        <f>IFERROR(R25/INDEX('Vendor Level Info'!$N$4:$N$300,MATCH('Model 21'!$D25,'Vendor Level Info'!$M$4:$M$300,0)),"-")</f>
        <v>-</v>
      </c>
    </row>
    <row r="26" spans="2:25" x14ac:dyDescent="0.35">
      <c r="B26" s="341">
        <f>IFERROR(INDEX(Controls!$L$4:$L$100,MATCH('Model 21'!$D26,Controls!$J$4:$J$100,0)),"-")</f>
        <v>27</v>
      </c>
      <c r="C26" s="365" t="str">
        <f>IFERROR(INDEX(Controls!$F$4:$F221,MATCH('Model 21'!$E26,Controls!$G$4:$G$200,0)),"-")</f>
        <v>No Ad &amp; Tf</v>
      </c>
      <c r="D26" s="16" t="str">
        <f>IFERROR(INDEX(Controls!$H$4:$H$200,MATCH('Model 21'!$E26,Controls!$G$4:$G$200,0)),"-")</f>
        <v>T10</v>
      </c>
      <c r="E26" s="11" t="s">
        <v>42</v>
      </c>
      <c r="F26" s="12"/>
      <c r="G26" s="13">
        <v>-8.2728000000000002</v>
      </c>
      <c r="H26" s="13">
        <v>1.6322000000000001</v>
      </c>
      <c r="I26" s="13">
        <v>-5.0684965077809094</v>
      </c>
      <c r="J26" s="23">
        <v>1.0852139010320686E-6</v>
      </c>
      <c r="K26" s="13">
        <v>0.75580000000000003</v>
      </c>
      <c r="L26" s="25">
        <v>210</v>
      </c>
      <c r="M26" s="25">
        <v>493920.30199999973</v>
      </c>
      <c r="N26" s="25">
        <v>210</v>
      </c>
      <c r="O26" s="25">
        <v>253584.23500000039</v>
      </c>
      <c r="P26" s="14">
        <v>-3.5173447881476248E-3</v>
      </c>
      <c r="Q26" s="15">
        <v>-6.8509306187744569E-3</v>
      </c>
      <c r="R26" s="414">
        <f t="shared" si="0"/>
        <v>-1737.288</v>
      </c>
      <c r="S26" s="27">
        <f>IFERROR($Q26*$O26*Controls!$C$5,"-")</f>
        <v>-1080593.1359999999</v>
      </c>
      <c r="T26" s="27" t="str">
        <f>IFERROR(INDEX('Vendor Level Info'!$I$4:$I$50,MATCH(SUBSTITUTE(SUBSTITUTE('Model 21'!$D26,"_pre",""),"_post",""),'Vendor Level Info'!$F$4:$F$50,0)),"-")</f>
        <v>-</v>
      </c>
      <c r="U26" s="375">
        <f t="shared" si="1"/>
        <v>0</v>
      </c>
      <c r="V26" s="27">
        <f>IFERROR($Q26*$O26*Controls!$C$4,"-")</f>
        <v>-917288.06400000001</v>
      </c>
      <c r="W26" s="27">
        <f>IFERROR($T26*(1-Controls!$C$6),0)</f>
        <v>0</v>
      </c>
      <c r="X26" s="77" t="str">
        <f t="shared" si="2"/>
        <v>-</v>
      </c>
      <c r="Y26" s="77" t="str">
        <f>IFERROR(R26/INDEX('Vendor Level Info'!$N$4:$N$300,MATCH('Model 21'!$D26,'Vendor Level Info'!$M$4:$M$300,0)),"-")</f>
        <v>-</v>
      </c>
    </row>
    <row r="27" spans="2:25" x14ac:dyDescent="0.35">
      <c r="B27" s="341">
        <f>IFERROR(INDEX(Controls!$L$4:$L$100,MATCH('Model 21'!$D27,Controls!$J$4:$J$100,0)),"-")</f>
        <v>28</v>
      </c>
      <c r="C27" s="365" t="str">
        <f>IFERROR(INDEX(Controls!$F$4:$F222,MATCH('Model 21'!$E27,Controls!$G$4:$G$200,0)),"-")</f>
        <v>No Ad &amp; Tf</v>
      </c>
      <c r="D27" s="16" t="str">
        <f>IFERROR(INDEX(Controls!$H$4:$H$200,MATCH('Model 21'!$E27,Controls!$G$4:$G$200,0)),"-")</f>
        <v>T11</v>
      </c>
      <c r="E27" s="11" t="s">
        <v>43</v>
      </c>
      <c r="F27" s="12"/>
      <c r="G27" s="13">
        <v>6.4503000000000004</v>
      </c>
      <c r="H27" s="13">
        <v>1.6226</v>
      </c>
      <c r="I27" s="13">
        <v>3.9752865770984842</v>
      </c>
      <c r="J27" s="23">
        <v>1.4928647268944211E-4</v>
      </c>
      <c r="K27" s="13">
        <v>0.74690000000000001</v>
      </c>
      <c r="L27" s="25">
        <v>210</v>
      </c>
      <c r="M27" s="25">
        <v>493920.30199999973</v>
      </c>
      <c r="N27" s="25">
        <v>210</v>
      </c>
      <c r="O27" s="25">
        <v>253584.23500000039</v>
      </c>
      <c r="P27" s="14">
        <v>2.7424728129519182E-3</v>
      </c>
      <c r="Q27" s="15">
        <v>5.3416688147037142E-3</v>
      </c>
      <c r="R27" s="414">
        <f t="shared" si="0"/>
        <v>1354.5630000000001</v>
      </c>
      <c r="S27" s="27">
        <f>IFERROR($Q27*$O27*Controls!$C$5,"-")</f>
        <v>842538.1860000001</v>
      </c>
      <c r="T27" s="27" t="str">
        <f>IFERROR(INDEX('Vendor Level Info'!$I$4:$I$50,MATCH(SUBSTITUTE(SUBSTITUTE('Model 21'!$D27,"_pre",""),"_post",""),'Vendor Level Info'!$F$4:$F$50,0)),"-")</f>
        <v>-</v>
      </c>
      <c r="U27" s="375">
        <f t="shared" si="1"/>
        <v>0</v>
      </c>
      <c r="V27" s="27">
        <f>IFERROR($Q27*$O27*Controls!$C$4,"-")</f>
        <v>715209.26400000008</v>
      </c>
      <c r="W27" s="27">
        <f>IFERROR($T27*(1-Controls!$C$6),0)</f>
        <v>0</v>
      </c>
      <c r="X27" s="77" t="str">
        <f t="shared" si="2"/>
        <v>-</v>
      </c>
      <c r="Y27" s="77" t="str">
        <f>IFERROR(R27/INDEX('Vendor Level Info'!$N$4:$N$300,MATCH('Model 21'!$D27,'Vendor Level Info'!$M$4:$M$300,0)),"-")</f>
        <v>-</v>
      </c>
    </row>
    <row r="28" spans="2:25" x14ac:dyDescent="0.35">
      <c r="B28" s="341">
        <f>IFERROR(INDEX(Controls!$L$4:$L$100,MATCH('Model 21'!$D28,Controls!$J$4:$J$100,0)),"-")</f>
        <v>29</v>
      </c>
      <c r="C28" s="365" t="str">
        <f>IFERROR(INDEX(Controls!$F$4:$F223,MATCH('Model 21'!$E28,Controls!$G$4:$G$200,0)),"-")</f>
        <v>No Ad &amp; Tf</v>
      </c>
      <c r="D28" s="16" t="str">
        <f>IFERROR(INDEX(Controls!$H$4:$H$200,MATCH('Model 21'!$E28,Controls!$G$4:$G$200,0)),"-")</f>
        <v>T12</v>
      </c>
      <c r="E28" s="11" t="s">
        <v>44</v>
      </c>
      <c r="F28" s="12">
        <v>1</v>
      </c>
      <c r="G28" s="13">
        <v>3.8399000000000001</v>
      </c>
      <c r="H28" s="13">
        <v>1.6283000000000001</v>
      </c>
      <c r="I28" s="13">
        <v>2.3582263710618436</v>
      </c>
      <c r="J28" s="23">
        <v>2.4757609424219576E-2</v>
      </c>
      <c r="K28" s="13">
        <v>0.75229999999999997</v>
      </c>
      <c r="L28" s="25">
        <v>210</v>
      </c>
      <c r="M28" s="25">
        <v>493920.30199999973</v>
      </c>
      <c r="N28" s="25">
        <v>210</v>
      </c>
      <c r="O28" s="25">
        <v>253584.23500000039</v>
      </c>
      <c r="P28" s="14">
        <v>1.6326095459829883E-3</v>
      </c>
      <c r="Q28" s="15">
        <v>3.1799255975041144E-3</v>
      </c>
      <c r="R28" s="414">
        <f t="shared" si="0"/>
        <v>806.37900000000002</v>
      </c>
      <c r="S28" s="27">
        <f>IFERROR($Q28*$O28*Controls!$C$5,"-")</f>
        <v>501567.73800000001</v>
      </c>
      <c r="T28" s="27" t="str">
        <f>IFERROR(INDEX('Vendor Level Info'!$I$4:$I$50,MATCH(SUBSTITUTE(SUBSTITUTE('Model 21'!$D28,"_pre",""),"_post",""),'Vendor Level Info'!$F$4:$F$50,0)),"-")</f>
        <v>-</v>
      </c>
      <c r="U28" s="375">
        <f t="shared" si="1"/>
        <v>0</v>
      </c>
      <c r="V28" s="27">
        <f>IFERROR($Q28*$O28*Controls!$C$4,"-")</f>
        <v>425768.11200000002</v>
      </c>
      <c r="W28" s="27">
        <f>IFERROR($T28*(1-Controls!$C$6),0)</f>
        <v>0</v>
      </c>
      <c r="X28" s="77" t="str">
        <f t="shared" si="2"/>
        <v>-</v>
      </c>
      <c r="Y28" s="77" t="str">
        <f>IFERROR(R28/INDEX('Vendor Level Info'!$N$4:$N$300,MATCH('Model 21'!$D28,'Vendor Level Info'!$M$4:$M$300,0)),"-")</f>
        <v>-</v>
      </c>
    </row>
    <row r="29" spans="2:25" x14ac:dyDescent="0.35">
      <c r="B29" s="341">
        <f>IFERROR(INDEX(Controls!$L$4:$L$100,MATCH('Model 21'!$D29,Controls!$J$4:$J$100,0)),"-")</f>
        <v>30</v>
      </c>
      <c r="C29" s="365" t="str">
        <f>IFERROR(INDEX(Controls!$F$4:$F224,MATCH('Model 21'!$E29,Controls!$G$4:$G$200,0)),"-")</f>
        <v>No Ad &amp; Tf</v>
      </c>
      <c r="D29" s="16" t="str">
        <f>IFERROR(INDEX(Controls!$H$4:$H$200,MATCH('Model 21'!$E29,Controls!$G$4:$G$200,0)),"-")</f>
        <v>T13</v>
      </c>
      <c r="E29" s="11" t="s">
        <v>45</v>
      </c>
      <c r="F29" s="12">
        <v>1</v>
      </c>
      <c r="G29" s="13">
        <v>3.4235000000000002</v>
      </c>
      <c r="H29" s="13">
        <v>1.6377999999999999</v>
      </c>
      <c r="I29" s="13">
        <v>2.0903040664305776</v>
      </c>
      <c r="J29" s="23">
        <v>4.4907048438099964E-2</v>
      </c>
      <c r="K29" s="13">
        <v>0.76100000000000001</v>
      </c>
      <c r="L29" s="25">
        <v>210</v>
      </c>
      <c r="M29" s="25">
        <v>493920.30199999973</v>
      </c>
      <c r="N29" s="25">
        <v>210</v>
      </c>
      <c r="O29" s="25">
        <v>253584.23500000039</v>
      </c>
      <c r="P29" s="14">
        <v>1.4555688379053518E-3</v>
      </c>
      <c r="Q29" s="15">
        <v>2.835093435520544E-3</v>
      </c>
      <c r="R29" s="414">
        <f t="shared" si="0"/>
        <v>718.93500000000006</v>
      </c>
      <c r="S29" s="27">
        <f>IFERROR($Q29*$O29*Controls!$C$5,"-")</f>
        <v>447177.57000000007</v>
      </c>
      <c r="T29" s="27" t="str">
        <f>IFERROR(INDEX('Vendor Level Info'!$I$4:$I$50,MATCH(SUBSTITUTE(SUBSTITUTE('Model 21'!$D29,"_pre",""),"_post",""),'Vendor Level Info'!$F$4:$F$50,0)),"-")</f>
        <v>-</v>
      </c>
      <c r="U29" s="375">
        <f t="shared" si="1"/>
        <v>0</v>
      </c>
      <c r="V29" s="27">
        <f>IFERROR($Q29*$O29*Controls!$C$4,"-")</f>
        <v>379597.68000000005</v>
      </c>
      <c r="W29" s="27">
        <f>IFERROR($T29*(1-Controls!$C$6),0)</f>
        <v>0</v>
      </c>
      <c r="X29" s="77" t="str">
        <f t="shared" si="2"/>
        <v>-</v>
      </c>
      <c r="Y29" s="77" t="str">
        <f>IFERROR(R29/INDEX('Vendor Level Info'!$N$4:$N$300,MATCH('Model 21'!$D29,'Vendor Level Info'!$M$4:$M$300,0)),"-")</f>
        <v>-</v>
      </c>
    </row>
    <row r="30" spans="2:25" x14ac:dyDescent="0.35">
      <c r="B30" s="341">
        <f>IFERROR(INDEX(Controls!$L$4:$L$100,MATCH('Model 21'!$D30,Controls!$J$4:$J$100,0)),"-")</f>
        <v>31</v>
      </c>
      <c r="C30" s="365" t="str">
        <f>IFERROR(INDEX(Controls!$F$4:$F225,MATCH('Model 21'!$E30,Controls!$G$4:$G$200,0)),"-")</f>
        <v>No Ad &amp; Tf</v>
      </c>
      <c r="D30" s="16" t="str">
        <f>IFERROR(INDEX(Controls!$H$4:$H$200,MATCH('Model 21'!$E30,Controls!$G$4:$G$200,0)),"-")</f>
        <v>T14</v>
      </c>
      <c r="E30" s="11" t="s">
        <v>46</v>
      </c>
      <c r="F30" s="12">
        <v>1</v>
      </c>
      <c r="G30" s="13">
        <v>12.6471</v>
      </c>
      <c r="H30" s="13">
        <v>1.6480999999999999</v>
      </c>
      <c r="I30" s="13">
        <v>7.6737455251501734</v>
      </c>
      <c r="J30" s="23">
        <v>7.6820465457367763E-14</v>
      </c>
      <c r="K30" s="13">
        <v>0.77059999999999995</v>
      </c>
      <c r="L30" s="25">
        <v>210</v>
      </c>
      <c r="M30" s="25">
        <v>493920.30199999973</v>
      </c>
      <c r="N30" s="25">
        <v>0</v>
      </c>
      <c r="O30" s="25">
        <v>253584.23500000039</v>
      </c>
      <c r="P30" s="14">
        <v>5.3771650795597413E-3</v>
      </c>
      <c r="Q30" s="15">
        <v>0</v>
      </c>
      <c r="R30" s="414">
        <f t="shared" si="0"/>
        <v>0</v>
      </c>
      <c r="S30" s="27">
        <f>IFERROR($Q30*$O30*Controls!$C$5,"-")</f>
        <v>0</v>
      </c>
      <c r="T30" s="27" t="str">
        <f>IFERROR(INDEX('Vendor Level Info'!$I$4:$I$50,MATCH(SUBSTITUTE(SUBSTITUTE('Model 21'!$D30,"_pre",""),"_post",""),'Vendor Level Info'!$F$4:$F$50,0)),"-")</f>
        <v>-</v>
      </c>
      <c r="U30" s="375">
        <f t="shared" si="1"/>
        <v>0</v>
      </c>
      <c r="V30" s="27">
        <f>IFERROR($Q30*$O30*Controls!$C$4,"-")</f>
        <v>0</v>
      </c>
      <c r="W30" s="27">
        <f>IFERROR($T30*(1-Controls!$C$6),0)</f>
        <v>0</v>
      </c>
      <c r="X30" s="77" t="str">
        <f t="shared" si="2"/>
        <v>-</v>
      </c>
      <c r="Y30" s="77" t="str">
        <f>IFERROR(R30/INDEX('Vendor Level Info'!$N$4:$N$300,MATCH('Model 21'!$D30,'Vendor Level Info'!$M$4:$M$300,0)),"-")</f>
        <v>-</v>
      </c>
    </row>
    <row r="31" spans="2:25" x14ac:dyDescent="0.35">
      <c r="B31" s="341">
        <f>IFERROR(INDEX(Controls!$L$4:$L$100,MATCH('Model 21'!$D31,Controls!$J$4:$J$100,0)),"-")</f>
        <v>32</v>
      </c>
      <c r="C31" s="365" t="str">
        <f>IFERROR(INDEX(Controls!$F$4:$F226,MATCH('Model 21'!$E31,Controls!$G$4:$G$200,0)),"-")</f>
        <v>No Ad &amp; Tf</v>
      </c>
      <c r="D31" s="16" t="str">
        <f>IFERROR(INDEX(Controls!$H$4:$H$200,MATCH('Model 21'!$E31,Controls!$G$4:$G$200,0)),"-")</f>
        <v>T15</v>
      </c>
      <c r="E31" s="11" t="s">
        <v>47</v>
      </c>
      <c r="F31" s="12">
        <v>1</v>
      </c>
      <c r="G31" s="13">
        <v>4.6372999999999998</v>
      </c>
      <c r="H31" s="13">
        <v>1.6563000000000001</v>
      </c>
      <c r="I31" s="13">
        <v>2.7997947231781679</v>
      </c>
      <c r="J31" s="23">
        <v>7.9375897813003388E-3</v>
      </c>
      <c r="K31" s="13">
        <v>0.77829999999999999</v>
      </c>
      <c r="L31" s="25">
        <v>210</v>
      </c>
      <c r="M31" s="25">
        <v>493920.30199999973</v>
      </c>
      <c r="N31" s="25">
        <v>0</v>
      </c>
      <c r="O31" s="25">
        <v>253584.23500000039</v>
      </c>
      <c r="P31" s="14">
        <v>1.9716399509328137E-3</v>
      </c>
      <c r="Q31" s="15">
        <v>0</v>
      </c>
      <c r="R31" s="414">
        <f t="shared" si="0"/>
        <v>0</v>
      </c>
      <c r="S31" s="27">
        <f>IFERROR($Q31*$O31*Controls!$C$5,"-")</f>
        <v>0</v>
      </c>
      <c r="T31" s="27" t="str">
        <f>IFERROR(INDEX('Vendor Level Info'!$I$4:$I$50,MATCH(SUBSTITUTE(SUBSTITUTE('Model 21'!$D31,"_pre",""),"_post",""),'Vendor Level Info'!$F$4:$F$50,0)),"-")</f>
        <v>-</v>
      </c>
      <c r="U31" s="375">
        <f t="shared" si="1"/>
        <v>0</v>
      </c>
      <c r="V31" s="27">
        <f>IFERROR($Q31*$O31*Controls!$C$4,"-")</f>
        <v>0</v>
      </c>
      <c r="W31" s="27">
        <f>IFERROR($T31*(1-Controls!$C$6),0)</f>
        <v>0</v>
      </c>
      <c r="X31" s="77" t="str">
        <f t="shared" si="2"/>
        <v>-</v>
      </c>
      <c r="Y31" s="77" t="str">
        <f>IFERROR(R31/INDEX('Vendor Level Info'!$N$4:$N$300,MATCH('Model 21'!$D31,'Vendor Level Info'!$M$4:$M$300,0)),"-")</f>
        <v>-</v>
      </c>
    </row>
    <row r="32" spans="2:25" x14ac:dyDescent="0.35">
      <c r="B32" s="341">
        <f>IFERROR(INDEX(Controls!$L$4:$L$100,MATCH('Model 21'!$D32,Controls!$J$4:$J$100,0)),"-")</f>
        <v>33</v>
      </c>
      <c r="C32" s="365" t="str">
        <f>IFERROR(INDEX(Controls!$F$4:$F227,MATCH('Model 21'!$E32,Controls!$G$4:$G$200,0)),"-")</f>
        <v>No Ad &amp; Tf</v>
      </c>
      <c r="D32" s="16" t="str">
        <f>IFERROR(INDEX(Controls!$H$4:$H$200,MATCH('Model 21'!$E32,Controls!$G$4:$G$200,0)),"-")</f>
        <v>T16</v>
      </c>
      <c r="E32" s="11" t="s">
        <v>48</v>
      </c>
      <c r="F32" s="12">
        <v>1</v>
      </c>
      <c r="G32" s="13">
        <v>5.7843999999999998</v>
      </c>
      <c r="H32" s="13">
        <v>1.6665000000000001</v>
      </c>
      <c r="I32" s="13">
        <v>3.4709870987098705</v>
      </c>
      <c r="J32" s="23">
        <v>9.7130572900775358E-4</v>
      </c>
      <c r="K32" s="13">
        <v>0.78790000000000004</v>
      </c>
      <c r="L32" s="25">
        <v>210</v>
      </c>
      <c r="M32" s="25">
        <v>493920.30199999973</v>
      </c>
      <c r="N32" s="25">
        <v>0</v>
      </c>
      <c r="O32" s="25">
        <v>253584.23500000039</v>
      </c>
      <c r="P32" s="14">
        <v>2.459352237762441E-3</v>
      </c>
      <c r="Q32" s="15">
        <v>0</v>
      </c>
      <c r="R32" s="414">
        <f t="shared" si="0"/>
        <v>0</v>
      </c>
      <c r="S32" s="27">
        <f>IFERROR($Q32*$O32*Controls!$C$5,"-")</f>
        <v>0</v>
      </c>
      <c r="T32" s="27" t="str">
        <f>IFERROR(INDEX('Vendor Level Info'!$I$4:$I$50,MATCH(SUBSTITUTE(SUBSTITUTE('Model 21'!$D32,"_pre",""),"_post",""),'Vendor Level Info'!$F$4:$F$50,0)),"-")</f>
        <v>-</v>
      </c>
      <c r="U32" s="375">
        <f t="shared" si="1"/>
        <v>0</v>
      </c>
      <c r="V32" s="27">
        <f>IFERROR($Q32*$O32*Controls!$C$4,"-")</f>
        <v>0</v>
      </c>
      <c r="W32" s="27">
        <f>IFERROR($T32*(1-Controls!$C$6),0)</f>
        <v>0</v>
      </c>
      <c r="X32" s="77" t="str">
        <f t="shared" si="2"/>
        <v>-</v>
      </c>
      <c r="Y32" s="77" t="str">
        <f>IFERROR(R32/INDEX('Vendor Level Info'!$N$4:$N$300,MATCH('Model 21'!$D32,'Vendor Level Info'!$M$4:$M$300,0)),"-")</f>
        <v>-</v>
      </c>
    </row>
    <row r="33" spans="2:25" x14ac:dyDescent="0.35">
      <c r="B33" s="341">
        <f>IFERROR(INDEX(Controls!$L$4:$L$100,MATCH('Model 21'!$D33,Controls!$J$4:$J$100,0)),"-")</f>
        <v>34</v>
      </c>
      <c r="C33" s="365" t="str">
        <f>IFERROR(INDEX(Controls!$F$4:$F228,MATCH('Model 21'!$E33,Controls!$G$4:$G$200,0)),"-")</f>
        <v>No Ad &amp; Tf</v>
      </c>
      <c r="D33" s="16" t="str">
        <f>IFERROR(INDEX(Controls!$H$4:$H$200,MATCH('Model 21'!$E33,Controls!$G$4:$G$200,0)),"-")</f>
        <v>T17</v>
      </c>
      <c r="E33" s="11" t="s">
        <v>49</v>
      </c>
      <c r="F33" s="12">
        <v>1</v>
      </c>
      <c r="G33" s="13">
        <v>3.2208000000000001</v>
      </c>
      <c r="H33" s="13">
        <v>1.6738999999999999</v>
      </c>
      <c r="I33" s="13">
        <v>1.9241292789294464</v>
      </c>
      <c r="J33" s="23">
        <v>6.2673757342107353E-2</v>
      </c>
      <c r="K33" s="13">
        <v>0.79490000000000005</v>
      </c>
      <c r="L33" s="25">
        <v>210</v>
      </c>
      <c r="M33" s="25">
        <v>493920.30199999973</v>
      </c>
      <c r="N33" s="25">
        <v>0</v>
      </c>
      <c r="O33" s="25">
        <v>253584.23500000039</v>
      </c>
      <c r="P33" s="14">
        <v>1.3693869178108828E-3</v>
      </c>
      <c r="Q33" s="15">
        <v>0</v>
      </c>
      <c r="R33" s="414">
        <f t="shared" si="0"/>
        <v>0</v>
      </c>
      <c r="S33" s="27">
        <f>IFERROR($Q33*$O33*Controls!$C$5,"-")</f>
        <v>0</v>
      </c>
      <c r="T33" s="27" t="str">
        <f>IFERROR(INDEX('Vendor Level Info'!$I$4:$I$50,MATCH(SUBSTITUTE(SUBSTITUTE('Model 21'!$D33,"_pre",""),"_post",""),'Vendor Level Info'!$F$4:$F$50,0)),"-")</f>
        <v>-</v>
      </c>
      <c r="U33" s="375">
        <f t="shared" si="1"/>
        <v>0</v>
      </c>
      <c r="V33" s="27">
        <f>IFERROR($Q33*$O33*Controls!$C$4,"-")</f>
        <v>0</v>
      </c>
      <c r="W33" s="27">
        <f>IFERROR($T33*(1-Controls!$C$6),0)</f>
        <v>0</v>
      </c>
      <c r="X33" s="77" t="str">
        <f t="shared" si="2"/>
        <v>-</v>
      </c>
      <c r="Y33" s="77" t="str">
        <f>IFERROR(R33/INDEX('Vendor Level Info'!$N$4:$N$300,MATCH('Model 21'!$D33,'Vendor Level Info'!$M$4:$M$300,0)),"-")</f>
        <v>-</v>
      </c>
    </row>
    <row r="34" spans="2:25" x14ac:dyDescent="0.35">
      <c r="B34" s="341">
        <f>IFERROR(INDEX(Controls!$L$4:$L$100,MATCH('Model 21'!$D34,Controls!$J$4:$J$100,0)),"-")</f>
        <v>35</v>
      </c>
      <c r="C34" s="365" t="str">
        <f>IFERROR(INDEX(Controls!$F$4:$F229,MATCH('Model 21'!$E34,Controls!$G$4:$G$200,0)),"-")</f>
        <v>No Ad &amp; Tf</v>
      </c>
      <c r="D34" s="16" t="str">
        <f>IFERROR(INDEX(Controls!$H$4:$H$200,MATCH('Model 21'!$E34,Controls!$G$4:$G$200,0)),"-")</f>
        <v>T18</v>
      </c>
      <c r="E34" s="11" t="s">
        <v>50</v>
      </c>
      <c r="F34" s="12">
        <v>1</v>
      </c>
      <c r="G34" s="13">
        <v>0.52939999999999998</v>
      </c>
      <c r="H34" s="13">
        <v>1.6850000000000001</v>
      </c>
      <c r="I34" s="13">
        <v>0.3141839762611276</v>
      </c>
      <c r="J34" s="23">
        <v>0.37970781449735219</v>
      </c>
      <c r="K34" s="13">
        <v>0.80549999999999999</v>
      </c>
      <c r="L34" s="25">
        <v>210</v>
      </c>
      <c r="M34" s="25">
        <v>493920.30199999973</v>
      </c>
      <c r="N34" s="25">
        <v>0</v>
      </c>
      <c r="O34" s="25">
        <v>253584.23500000039</v>
      </c>
      <c r="P34" s="14">
        <v>2.2508489638881063E-4</v>
      </c>
      <c r="Q34" s="15">
        <v>0</v>
      </c>
      <c r="R34" s="414">
        <f t="shared" si="0"/>
        <v>0</v>
      </c>
      <c r="S34" s="27">
        <f>IFERROR($Q34*$O34*Controls!$C$5,"-")</f>
        <v>0</v>
      </c>
      <c r="T34" s="27" t="str">
        <f>IFERROR(INDEX('Vendor Level Info'!$I$4:$I$50,MATCH(SUBSTITUTE(SUBSTITUTE('Model 21'!$D34,"_pre",""),"_post",""),'Vendor Level Info'!$F$4:$F$50,0)),"-")</f>
        <v>-</v>
      </c>
      <c r="U34" s="375">
        <f t="shared" si="1"/>
        <v>0</v>
      </c>
      <c r="V34" s="27">
        <f>IFERROR($Q34*$O34*Controls!$C$4,"-")</f>
        <v>0</v>
      </c>
      <c r="W34" s="27">
        <f>IFERROR($T34*(1-Controls!$C$6),0)</f>
        <v>0</v>
      </c>
      <c r="X34" s="77" t="str">
        <f t="shared" si="2"/>
        <v>-</v>
      </c>
      <c r="Y34" s="77" t="str">
        <f>IFERROR(R34/INDEX('Vendor Level Info'!$N$4:$N$300,MATCH('Model 21'!$D34,'Vendor Level Info'!$M$4:$M$300,0)),"-")</f>
        <v>-</v>
      </c>
    </row>
    <row r="35" spans="2:25" x14ac:dyDescent="0.35">
      <c r="B35" s="341">
        <f>IFERROR(INDEX(Controls!$L$4:$L$100,MATCH('Model 21'!$D35,Controls!$J$4:$J$100,0)),"-")</f>
        <v>36</v>
      </c>
      <c r="C35" s="365" t="str">
        <f>IFERROR(INDEX(Controls!$F$4:$F230,MATCH('Model 21'!$E35,Controls!$G$4:$G$200,0)),"-")</f>
        <v>No Ad &amp; Tf</v>
      </c>
      <c r="D35" s="16" t="str">
        <f>IFERROR(INDEX(Controls!$H$4:$H$200,MATCH('Model 21'!$E35,Controls!$G$4:$G$200,0)),"-")</f>
        <v>T19</v>
      </c>
      <c r="E35" s="11" t="s">
        <v>51</v>
      </c>
      <c r="F35" s="12">
        <v>1</v>
      </c>
      <c r="G35" s="13">
        <v>4.4032400000000003</v>
      </c>
      <c r="H35" s="13">
        <v>1.69539</v>
      </c>
      <c r="I35" s="13">
        <v>2.5971841287255444</v>
      </c>
      <c r="J35" s="23">
        <v>1.3703765350025557E-2</v>
      </c>
      <c r="K35" s="13">
        <v>0.81549000000000005</v>
      </c>
      <c r="L35" s="25">
        <v>210</v>
      </c>
      <c r="M35" s="25">
        <v>493920.30199999973</v>
      </c>
      <c r="N35" s="25">
        <v>0</v>
      </c>
      <c r="O35" s="25">
        <v>253584.23500000039</v>
      </c>
      <c r="P35" s="14">
        <v>1.8721247056574738E-3</v>
      </c>
      <c r="Q35" s="15">
        <v>0</v>
      </c>
      <c r="R35" s="414">
        <f t="shared" si="0"/>
        <v>0</v>
      </c>
      <c r="S35" s="27">
        <f>IFERROR($Q35*$O35*Controls!$C$5,"-")</f>
        <v>0</v>
      </c>
      <c r="T35" s="27" t="str">
        <f>IFERROR(INDEX('Vendor Level Info'!$I$4:$I$50,MATCH(SUBSTITUTE(SUBSTITUTE('Model 21'!$D35,"_pre",""),"_post",""),'Vendor Level Info'!$F$4:$F$50,0)),"-")</f>
        <v>-</v>
      </c>
      <c r="U35" s="375">
        <f t="shared" si="1"/>
        <v>0</v>
      </c>
      <c r="V35" s="27">
        <f>IFERROR($Q35*$O35*Controls!$C$4,"-")</f>
        <v>0</v>
      </c>
      <c r="W35" s="27">
        <f>IFERROR($T35*(1-Controls!$C$6),0)</f>
        <v>0</v>
      </c>
      <c r="X35" s="77" t="str">
        <f t="shared" si="2"/>
        <v>-</v>
      </c>
      <c r="Y35" s="77" t="str">
        <f>IFERROR(R35/INDEX('Vendor Level Info'!$N$4:$N$300,MATCH('Model 21'!$D35,'Vendor Level Info'!$M$4:$M$300,0)),"-")</f>
        <v>-</v>
      </c>
    </row>
    <row r="36" spans="2:25" x14ac:dyDescent="0.35">
      <c r="B36" s="341">
        <f>IFERROR(INDEX(Controls!$L$4:$L$100,MATCH('Model 21'!$D36,Controls!$J$4:$J$100,0)),"-")</f>
        <v>37</v>
      </c>
      <c r="C36" s="365" t="str">
        <f>IFERROR(INDEX(Controls!$F$4:$F231,MATCH('Model 21'!$E36,Controls!$G$4:$G$200,0)),"-")</f>
        <v>No Ad &amp; Tf</v>
      </c>
      <c r="D36" s="16" t="str">
        <f>IFERROR(INDEX(Controls!$H$4:$H$200,MATCH('Model 21'!$E36,Controls!$G$4:$G$200,0)),"-")</f>
        <v>T20</v>
      </c>
      <c r="E36" s="11" t="s">
        <v>52</v>
      </c>
      <c r="F36" s="12">
        <v>1</v>
      </c>
      <c r="G36" s="13">
        <v>2.9565000000000001</v>
      </c>
      <c r="H36" s="13">
        <v>1.7101999999999999</v>
      </c>
      <c r="I36" s="13">
        <v>1.7287451760028067</v>
      </c>
      <c r="J36" s="23">
        <v>8.9535362572715535E-2</v>
      </c>
      <c r="K36" s="13">
        <v>0.82979999999999998</v>
      </c>
      <c r="L36" s="25">
        <v>210</v>
      </c>
      <c r="M36" s="25">
        <v>493920.30199999973</v>
      </c>
      <c r="N36" s="25">
        <v>0</v>
      </c>
      <c r="O36" s="25">
        <v>253584.23500000039</v>
      </c>
      <c r="P36" s="14">
        <v>1.2570145375397027E-3</v>
      </c>
      <c r="Q36" s="15">
        <v>0</v>
      </c>
      <c r="R36" s="414">
        <f t="shared" si="0"/>
        <v>0</v>
      </c>
      <c r="S36" s="27">
        <f>IFERROR($Q36*$O36*Controls!$C$5,"-")</f>
        <v>0</v>
      </c>
      <c r="T36" s="27" t="str">
        <f>IFERROR(INDEX('Vendor Level Info'!$I$4:$I$50,MATCH(SUBSTITUTE(SUBSTITUTE('Model 21'!$D36,"_pre",""),"_post",""),'Vendor Level Info'!$F$4:$F$50,0)),"-")</f>
        <v>-</v>
      </c>
      <c r="U36" s="375">
        <f t="shared" si="1"/>
        <v>0</v>
      </c>
      <c r="V36" s="27">
        <f>IFERROR($Q36*$O36*Controls!$C$4,"-")</f>
        <v>0</v>
      </c>
      <c r="W36" s="27">
        <f>IFERROR($T36*(1-Controls!$C$6),0)</f>
        <v>0</v>
      </c>
      <c r="X36" s="77" t="str">
        <f t="shared" si="2"/>
        <v>-</v>
      </c>
      <c r="Y36" s="77" t="str">
        <f>IFERROR(R36/INDEX('Vendor Level Info'!$N$4:$N$300,MATCH('Model 21'!$D36,'Vendor Level Info'!$M$4:$M$300,0)),"-")</f>
        <v>-</v>
      </c>
    </row>
    <row r="37" spans="2:25" x14ac:dyDescent="0.35">
      <c r="B37" s="341">
        <f>IFERROR(INDEX(Controls!$L$4:$L$100,MATCH('Model 21'!$D37,Controls!$J$4:$J$100,0)),"-")</f>
        <v>38</v>
      </c>
      <c r="C37" s="365" t="str">
        <f>IFERROR(INDEX(Controls!$F$4:$F232,MATCH('Model 21'!$E37,Controls!$G$4:$G$200,0)),"-")</f>
        <v>No Ad &amp; Tf</v>
      </c>
      <c r="D37" s="16" t="str">
        <f>IFERROR(INDEX(Controls!$H$4:$H$200,MATCH('Model 21'!$E37,Controls!$G$4:$G$200,0)),"-")</f>
        <v>T21</v>
      </c>
      <c r="E37" s="11" t="s">
        <v>53</v>
      </c>
      <c r="F37" s="12">
        <v>1</v>
      </c>
      <c r="G37" s="13">
        <v>-6.1486099999999997</v>
      </c>
      <c r="H37" s="13">
        <v>1.7361899999999999</v>
      </c>
      <c r="I37" s="13">
        <v>-3.5414384370374212</v>
      </c>
      <c r="J37" s="23">
        <v>7.5913233884231644E-4</v>
      </c>
      <c r="K37" s="13">
        <v>0.85521000000000003</v>
      </c>
      <c r="L37" s="25">
        <v>210</v>
      </c>
      <c r="M37" s="25">
        <v>493920.30199999973</v>
      </c>
      <c r="N37" s="25">
        <v>0</v>
      </c>
      <c r="O37" s="25">
        <v>253584.23500000039</v>
      </c>
      <c r="P37" s="14">
        <v>-2.6142033335572437E-3</v>
      </c>
      <c r="Q37" s="15">
        <v>0</v>
      </c>
      <c r="R37" s="414">
        <f t="shared" si="0"/>
        <v>0</v>
      </c>
      <c r="S37" s="27">
        <f>IFERROR($Q37*$O37*Controls!$C$5,"-")</f>
        <v>0</v>
      </c>
      <c r="T37" s="27" t="str">
        <f>IFERROR(INDEX('Vendor Level Info'!$I$4:$I$50,MATCH(SUBSTITUTE(SUBSTITUTE('Model 21'!$D37,"_pre",""),"_post",""),'Vendor Level Info'!$F$4:$F$50,0)),"-")</f>
        <v>-</v>
      </c>
      <c r="U37" s="375">
        <f t="shared" si="1"/>
        <v>0</v>
      </c>
      <c r="V37" s="27">
        <f>IFERROR($Q37*$O37*Controls!$C$4,"-")</f>
        <v>0</v>
      </c>
      <c r="W37" s="27">
        <f>IFERROR($T37*(1-Controls!$C$6),0)</f>
        <v>0</v>
      </c>
      <c r="X37" s="77" t="str">
        <f t="shared" si="2"/>
        <v>-</v>
      </c>
      <c r="Y37" s="77" t="str">
        <f>IFERROR(R37/INDEX('Vendor Level Info'!$N$4:$N$300,MATCH('Model 21'!$D37,'Vendor Level Info'!$M$4:$M$300,0)),"-")</f>
        <v>-</v>
      </c>
    </row>
    <row r="38" spans="2:25" x14ac:dyDescent="0.35">
      <c r="B38" s="341" t="str">
        <f>IFERROR(INDEX(Controls!$L$4:$L$100,MATCH('Model 21'!$D38,Controls!$J$4:$J$100,0)),"-")</f>
        <v>-</v>
      </c>
      <c r="C38" s="365" t="str">
        <f>IFERROR(INDEX(Controls!$F$4:$F233,MATCH('Model 21'!$E38,Controls!$G$4:$G$200,0)),"-")</f>
        <v>-</v>
      </c>
      <c r="D38" s="16" t="str">
        <f>IFERROR(INDEX(Controls!$H$4:$H$200,MATCH('Model 21'!$E38,Controls!$G$4:$G$200,0)),"-")</f>
        <v>-</v>
      </c>
      <c r="E38" s="11"/>
      <c r="F38" s="12"/>
      <c r="G38" s="13"/>
      <c r="H38" s="13"/>
      <c r="I38" s="13"/>
      <c r="J38" s="23"/>
      <c r="K38" s="13"/>
      <c r="L38" s="25"/>
      <c r="M38" s="25"/>
      <c r="N38" s="25"/>
      <c r="O38" s="25"/>
      <c r="P38" s="14"/>
      <c r="Q38" s="15"/>
      <c r="R38" s="414">
        <f t="shared" si="0"/>
        <v>0</v>
      </c>
      <c r="S38" s="27">
        <f>IFERROR($Q38*$O38*Controls!$C$5,"-")</f>
        <v>0</v>
      </c>
      <c r="T38" s="27" t="str">
        <f>IFERROR(INDEX('Vendor Level Info'!$I$4:$I$50,MATCH(SUBSTITUTE(SUBSTITUTE('Model 21'!$D38,"_pre",""),"_post",""),'Vendor Level Info'!$F$4:$F$50,0)),"-")</f>
        <v>-</v>
      </c>
      <c r="U38" s="375">
        <f t="shared" si="1"/>
        <v>0</v>
      </c>
      <c r="V38" s="27">
        <f>IFERROR($Q38*$O38*Controls!$C$4,"-")</f>
        <v>0</v>
      </c>
      <c r="W38" s="27">
        <f>IFERROR($T38*(1-Controls!$C$6),0)</f>
        <v>0</v>
      </c>
      <c r="X38" s="77" t="str">
        <f t="shared" si="2"/>
        <v>-</v>
      </c>
      <c r="Y38" s="77" t="str">
        <f>IFERROR(R38/INDEX('Vendor Level Info'!$N$4:$N$300,MATCH('Model 21'!$D38,'Vendor Level Info'!$M$4:$M$300,0)),"-")</f>
        <v>-</v>
      </c>
    </row>
    <row r="39" spans="2:25" x14ac:dyDescent="0.35">
      <c r="B39" s="341" t="str">
        <f>IFERROR(INDEX(Controls!$L$4:$L$100,MATCH('Model 21'!$D39,Controls!$J$4:$J$100,0)),"-")</f>
        <v>-</v>
      </c>
      <c r="C39" s="365" t="str">
        <f>IFERROR(INDEX(Controls!$F$4:$F234,MATCH('Model 21'!$E39,Controls!$G$4:$G$200,0)),"-")</f>
        <v>-</v>
      </c>
      <c r="D39" s="16" t="str">
        <f>IFERROR(INDEX(Controls!$H$4:$H$200,MATCH('Model 21'!$E39,Controls!$G$4:$G$200,0)),"-")</f>
        <v>-</v>
      </c>
      <c r="E39" s="11"/>
      <c r="F39" s="12"/>
      <c r="G39" s="13"/>
      <c r="H39" s="13"/>
      <c r="I39" s="13"/>
      <c r="J39" s="23"/>
      <c r="K39" s="13"/>
      <c r="L39" s="25"/>
      <c r="M39" s="25"/>
      <c r="N39" s="25"/>
      <c r="O39" s="25"/>
      <c r="P39" s="14"/>
      <c r="Q39" s="15"/>
      <c r="R39" s="414">
        <f t="shared" si="0"/>
        <v>0</v>
      </c>
      <c r="S39" s="27">
        <f>IFERROR($Q39*$O39*Controls!$C$5,"-")</f>
        <v>0</v>
      </c>
      <c r="T39" s="27" t="str">
        <f>IFERROR(INDEX('Vendor Level Info'!$I$4:$I$50,MATCH(SUBSTITUTE(SUBSTITUTE('Model 21'!$D39,"_pre",""),"_post",""),'Vendor Level Info'!$F$4:$F$50,0)),"-")</f>
        <v>-</v>
      </c>
      <c r="U39" s="375">
        <f t="shared" si="1"/>
        <v>0</v>
      </c>
      <c r="V39" s="27">
        <f>IFERROR($Q39*$O39*Controls!$C$4,"-")</f>
        <v>0</v>
      </c>
      <c r="W39" s="27">
        <f>IFERROR($T39*(1-Controls!$C$6),0)</f>
        <v>0</v>
      </c>
      <c r="X39" s="77" t="str">
        <f t="shared" si="2"/>
        <v>-</v>
      </c>
      <c r="Y39" s="77" t="str">
        <f>IFERROR(R39/INDEX('Vendor Level Info'!$N$4:$N$300,MATCH('Model 21'!$D39,'Vendor Level Info'!$M$4:$M$300,0)),"-")</f>
        <v>-</v>
      </c>
    </row>
    <row r="40" spans="2:25" x14ac:dyDescent="0.35">
      <c r="B40" s="341" t="str">
        <f>IFERROR(INDEX(Controls!$L$4:$L$100,MATCH('Model 21'!$D40,Controls!$J$4:$J$100,0)),"-")</f>
        <v>-</v>
      </c>
      <c r="C40" s="365" t="str">
        <f>IFERROR(INDEX(Controls!$F$4:$F235,MATCH('Model 21'!$E40,Controls!$G$4:$G$200,0)),"-")</f>
        <v>-</v>
      </c>
      <c r="D40" s="16" t="str">
        <f>IFERROR(INDEX(Controls!$H$4:$H$200,MATCH('Model 21'!$E40,Controls!$G$4:$G$200,0)),"-")</f>
        <v>-</v>
      </c>
      <c r="E40" s="11"/>
      <c r="F40" s="12"/>
      <c r="G40" s="13"/>
      <c r="H40" s="13"/>
      <c r="I40" s="13"/>
      <c r="J40" s="23"/>
      <c r="K40" s="13"/>
      <c r="L40" s="25"/>
      <c r="M40" s="25"/>
      <c r="N40" s="25"/>
      <c r="O40" s="25"/>
      <c r="P40" s="14"/>
      <c r="Q40" s="15"/>
      <c r="R40" s="414">
        <f t="shared" si="0"/>
        <v>0</v>
      </c>
      <c r="S40" s="27">
        <f>IFERROR($Q40*$O40*Controls!$C$5,"-")</f>
        <v>0</v>
      </c>
      <c r="T40" s="27" t="str">
        <f>IFERROR(INDEX('Vendor Level Info'!$I$4:$I$50,MATCH(SUBSTITUTE(SUBSTITUTE('Model 21'!$D40,"_pre",""),"_post",""),'Vendor Level Info'!$F$4:$F$50,0)),"-")</f>
        <v>-</v>
      </c>
      <c r="U40" s="375">
        <f t="shared" si="1"/>
        <v>0</v>
      </c>
      <c r="V40" s="27">
        <f>IFERROR($Q40*$O40*Controls!$C$4,"-")</f>
        <v>0</v>
      </c>
      <c r="W40" s="27">
        <f>IFERROR($T40*(1-Controls!$C$6),0)</f>
        <v>0</v>
      </c>
      <c r="X40" s="77" t="str">
        <f t="shared" si="2"/>
        <v>-</v>
      </c>
      <c r="Y40" s="77" t="str">
        <f>IFERROR(R40/INDEX('Vendor Level Info'!$N$4:$N$300,MATCH('Model 21'!$D40,'Vendor Level Info'!$M$4:$M$300,0)),"-")</f>
        <v>-</v>
      </c>
    </row>
    <row r="41" spans="2:25" x14ac:dyDescent="0.35">
      <c r="B41" s="341" t="str">
        <f>IFERROR(INDEX(Controls!$L$4:$L$100,MATCH('Model 21'!$D41,Controls!$J$4:$J$100,0)),"-")</f>
        <v>-</v>
      </c>
      <c r="C41" s="365" t="str">
        <f>IFERROR(INDEX(Controls!$F$4:$F236,MATCH('Model 21'!$E41,Controls!$G$4:$G$200,0)),"-")</f>
        <v>-</v>
      </c>
      <c r="D41" s="16" t="str">
        <f>IFERROR(INDEX(Controls!$H$4:$H$200,MATCH('Model 21'!$E41,Controls!$G$4:$G$200,0)),"-")</f>
        <v>-</v>
      </c>
      <c r="E41" s="11"/>
      <c r="F41" s="12"/>
      <c r="G41" s="13"/>
      <c r="H41" s="13"/>
      <c r="I41" s="13"/>
      <c r="J41" s="23"/>
      <c r="K41" s="13"/>
      <c r="L41" s="25"/>
      <c r="M41" s="25"/>
      <c r="N41" s="25"/>
      <c r="O41" s="25"/>
      <c r="P41" s="14"/>
      <c r="Q41" s="15"/>
      <c r="R41" s="414">
        <f t="shared" si="0"/>
        <v>0</v>
      </c>
      <c r="S41" s="27">
        <f>IFERROR($Q41*$O41*Controls!$C$5,"-")</f>
        <v>0</v>
      </c>
      <c r="T41" s="27" t="str">
        <f>IFERROR(INDEX('Vendor Level Info'!$I$4:$I$50,MATCH(SUBSTITUTE(SUBSTITUTE('Model 21'!$D41,"_pre",""),"_post",""),'Vendor Level Info'!$F$4:$F$50,0)),"-")</f>
        <v>-</v>
      </c>
      <c r="U41" s="375">
        <f t="shared" si="1"/>
        <v>0</v>
      </c>
      <c r="V41" s="27">
        <f>IFERROR($Q41*$O41*Controls!$C$4,"-")</f>
        <v>0</v>
      </c>
      <c r="W41" s="27">
        <f>IFERROR($T41*(1-Controls!$C$6),0)</f>
        <v>0</v>
      </c>
      <c r="X41" s="77" t="str">
        <f t="shared" si="2"/>
        <v>-</v>
      </c>
      <c r="Y41" s="77" t="str">
        <f>IFERROR(R41/INDEX('Vendor Level Info'!$N$4:$N$300,MATCH('Model 21'!$D41,'Vendor Level Info'!$M$4:$M$300,0)),"-")</f>
        <v>-</v>
      </c>
    </row>
    <row r="42" spans="2:25" x14ac:dyDescent="0.35">
      <c r="B42" s="341" t="str">
        <f>IFERROR(INDEX(Controls!$L$4:$L$100,MATCH('Model 21'!$D42,Controls!$J$4:$J$100,0)),"-")</f>
        <v>-</v>
      </c>
      <c r="C42" s="365" t="str">
        <f>IFERROR(INDEX(Controls!$F$4:$F237,MATCH('Model 21'!$E42,Controls!$G$4:$G$200,0)),"-")</f>
        <v>-</v>
      </c>
      <c r="D42" s="16" t="str">
        <f>IFERROR(INDEX(Controls!$H$4:$H$200,MATCH('Model 21'!$E42,Controls!$G$4:$G$200,0)),"-")</f>
        <v>-</v>
      </c>
      <c r="E42" s="11"/>
      <c r="F42" s="12"/>
      <c r="G42" s="13"/>
      <c r="H42" s="13"/>
      <c r="I42" s="13"/>
      <c r="J42" s="23"/>
      <c r="K42" s="13"/>
      <c r="L42" s="25"/>
      <c r="M42" s="25"/>
      <c r="N42" s="25"/>
      <c r="O42" s="25"/>
      <c r="P42" s="14"/>
      <c r="Q42" s="15"/>
      <c r="R42" s="414">
        <f t="shared" si="0"/>
        <v>0</v>
      </c>
      <c r="S42" s="27">
        <f>IFERROR($Q42*$O42*Controls!$C$5,"-")</f>
        <v>0</v>
      </c>
      <c r="T42" s="27" t="str">
        <f>IFERROR(INDEX('Vendor Level Info'!$I$4:$I$50,MATCH(SUBSTITUTE(SUBSTITUTE('Model 21'!$D42,"_pre",""),"_post",""),'Vendor Level Info'!$F$4:$F$50,0)),"-")</f>
        <v>-</v>
      </c>
      <c r="U42" s="375">
        <f t="shared" si="1"/>
        <v>0</v>
      </c>
      <c r="V42" s="27">
        <f>IFERROR($Q42*$O42*Controls!$C$4,"-")</f>
        <v>0</v>
      </c>
      <c r="W42" s="27">
        <f>IFERROR($T42*(1-Controls!$C$6),0)</f>
        <v>0</v>
      </c>
      <c r="X42" s="77" t="str">
        <f t="shared" si="2"/>
        <v>-</v>
      </c>
      <c r="Y42" s="77" t="str">
        <f>IFERROR(R42/INDEX('Vendor Level Info'!$N$4:$N$300,MATCH('Model 21'!$D42,'Vendor Level Info'!$M$4:$M$300,0)),"-")</f>
        <v>-</v>
      </c>
    </row>
    <row r="43" spans="2:25" x14ac:dyDescent="0.35">
      <c r="B43" s="341" t="str">
        <f>IFERROR(INDEX(Controls!$L$4:$L$100,MATCH('Model 21'!$D43,Controls!$J$4:$J$100,0)),"-")</f>
        <v>-</v>
      </c>
      <c r="C43" s="365" t="str">
        <f>IFERROR(INDEX(Controls!$F$4:$F238,MATCH('Model 21'!$E43,Controls!$G$4:$G$200,0)),"-")</f>
        <v>-</v>
      </c>
      <c r="D43" s="16" t="str">
        <f>IFERROR(INDEX(Controls!$H$4:$H$200,MATCH('Model 21'!$E43,Controls!$G$4:$G$200,0)),"-")</f>
        <v>-</v>
      </c>
      <c r="E43" s="11"/>
      <c r="F43" s="12"/>
      <c r="G43" s="13"/>
      <c r="H43" s="13"/>
      <c r="I43" s="13"/>
      <c r="J43" s="23"/>
      <c r="K43" s="13"/>
      <c r="L43" s="25"/>
      <c r="M43" s="25"/>
      <c r="N43" s="25"/>
      <c r="O43" s="25"/>
      <c r="P43" s="14"/>
      <c r="Q43" s="15"/>
      <c r="R43" s="414">
        <f t="shared" si="0"/>
        <v>0</v>
      </c>
      <c r="S43" s="27">
        <f>IFERROR($Q43*$O43*Controls!$C$5,"-")</f>
        <v>0</v>
      </c>
      <c r="T43" s="27" t="str">
        <f>IFERROR(INDEX('Vendor Level Info'!$I$4:$I$50,MATCH(SUBSTITUTE(SUBSTITUTE('Model 21'!$D43,"_pre",""),"_post",""),'Vendor Level Info'!$F$4:$F$50,0)),"-")</f>
        <v>-</v>
      </c>
      <c r="U43" s="375">
        <f t="shared" si="1"/>
        <v>0</v>
      </c>
      <c r="V43" s="27">
        <f>IFERROR($Q43*$O43*Controls!$C$4,"-")</f>
        <v>0</v>
      </c>
      <c r="W43" s="27">
        <f>IFERROR($T43*(1-Controls!$C$6),0)</f>
        <v>0</v>
      </c>
      <c r="X43" s="77" t="str">
        <f t="shared" si="2"/>
        <v>-</v>
      </c>
      <c r="Y43" s="77" t="str">
        <f>IFERROR(R43/INDEX('Vendor Level Info'!$N$4:$N$300,MATCH('Model 21'!$D43,'Vendor Level Info'!$M$4:$M$300,0)),"-")</f>
        <v>-</v>
      </c>
    </row>
    <row r="44" spans="2:25" x14ac:dyDescent="0.35">
      <c r="B44" s="341" t="str">
        <f>IFERROR(INDEX(Controls!$L$4:$L$100,MATCH('Model 21'!$D44,Controls!$J$4:$J$100,0)),"-")</f>
        <v>-</v>
      </c>
      <c r="C44" s="365" t="str">
        <f>IFERROR(INDEX(Controls!$F$4:$F239,MATCH('Model 21'!$E44,Controls!$G$4:$G$200,0)),"-")</f>
        <v>-</v>
      </c>
      <c r="D44" s="16" t="str">
        <f>IFERROR(INDEX(Controls!$H$4:$H$200,MATCH('Model 21'!$E44,Controls!$G$4:$G$200,0)),"-")</f>
        <v>-</v>
      </c>
      <c r="E44" s="11"/>
      <c r="F44" s="12"/>
      <c r="G44" s="13"/>
      <c r="H44" s="13"/>
      <c r="I44" s="13"/>
      <c r="J44" s="23"/>
      <c r="K44" s="13"/>
      <c r="L44" s="25"/>
      <c r="M44" s="25"/>
      <c r="N44" s="25"/>
      <c r="O44" s="25"/>
      <c r="P44" s="14"/>
      <c r="Q44" s="15"/>
      <c r="R44" s="414">
        <f t="shared" si="0"/>
        <v>0</v>
      </c>
      <c r="S44" s="27">
        <f>IFERROR($Q44*$O44*Controls!$C$5,"-")</f>
        <v>0</v>
      </c>
      <c r="T44" s="27" t="str">
        <f>IFERROR(INDEX('Vendor Level Info'!$I$4:$I$50,MATCH(SUBSTITUTE(SUBSTITUTE('Model 21'!$D44,"_pre",""),"_post",""),'Vendor Level Info'!$F$4:$F$50,0)),"-")</f>
        <v>-</v>
      </c>
      <c r="U44" s="375">
        <f t="shared" si="1"/>
        <v>0</v>
      </c>
      <c r="V44" s="27">
        <f>IFERROR($Q44*$O44*Controls!$C$4,"-")</f>
        <v>0</v>
      </c>
      <c r="W44" s="27">
        <f>IFERROR($T44*(1-Controls!$C$6),0)</f>
        <v>0</v>
      </c>
      <c r="X44" s="77" t="str">
        <f t="shared" si="2"/>
        <v>-</v>
      </c>
      <c r="Y44" s="77" t="str">
        <f>IFERROR(R44/INDEX('Vendor Level Info'!$N$4:$N$300,MATCH('Model 21'!$D44,'Vendor Level Info'!$M$4:$M$300,0)),"-")</f>
        <v>-</v>
      </c>
    </row>
    <row r="45" spans="2:25" x14ac:dyDescent="0.35">
      <c r="B45" s="341" t="str">
        <f>IFERROR(INDEX(Controls!$L$4:$L$100,MATCH('Model 21'!$D45,Controls!$J$4:$J$100,0)),"-")</f>
        <v>-</v>
      </c>
      <c r="C45" s="365" t="str">
        <f>IFERROR(INDEX(Controls!$F$4:$F240,MATCH('Model 21'!$E45,Controls!$G$4:$G$200,0)),"-")</f>
        <v>-</v>
      </c>
      <c r="D45" s="16" t="str">
        <f>IFERROR(INDEX(Controls!$H$4:$H$200,MATCH('Model 21'!$E45,Controls!$G$4:$G$200,0)),"-")</f>
        <v>-</v>
      </c>
      <c r="E45" s="11"/>
      <c r="F45" s="12"/>
      <c r="G45" s="13"/>
      <c r="H45" s="13"/>
      <c r="I45" s="13"/>
      <c r="J45" s="23"/>
      <c r="K45" s="12"/>
      <c r="L45" s="12"/>
      <c r="M45" s="12"/>
      <c r="N45" s="12"/>
      <c r="O45" s="12"/>
      <c r="P45" s="12"/>
      <c r="Q45" s="16"/>
      <c r="R45" s="414">
        <f t="shared" si="0"/>
        <v>0</v>
      </c>
      <c r="S45" s="27">
        <f>IFERROR($Q45*$O45*Controls!$C$5,"-")</f>
        <v>0</v>
      </c>
      <c r="T45" s="27" t="str">
        <f>IFERROR(INDEX('Vendor Level Info'!$I$4:$I$50,MATCH(SUBSTITUTE(SUBSTITUTE('Model 21'!$D45,"_pre",""),"_post",""),'Vendor Level Info'!$F$4:$F$50,0)),"-")</f>
        <v>-</v>
      </c>
      <c r="U45" s="375">
        <f t="shared" si="1"/>
        <v>0</v>
      </c>
      <c r="V45" s="27">
        <f>IFERROR($Q45*$O45*Controls!$C$4,"-")</f>
        <v>0</v>
      </c>
      <c r="W45" s="27">
        <f>IFERROR($T45*(1-Controls!$C$6),0)</f>
        <v>0</v>
      </c>
      <c r="X45" s="77" t="str">
        <f t="shared" si="2"/>
        <v>-</v>
      </c>
      <c r="Y45" s="77" t="str">
        <f>IFERROR(R45/INDEX('Vendor Level Info'!$N$4:$N$300,MATCH('Model 21'!$D45,'Vendor Level Info'!$M$4:$M$300,0)),"-")</f>
        <v>-</v>
      </c>
    </row>
    <row r="46" spans="2:25" x14ac:dyDescent="0.35">
      <c r="B46" s="341" t="str">
        <f>IFERROR(INDEX(Controls!$L$4:$L$100,MATCH('Model 21'!$D46,Controls!$J$4:$J$100,0)),"-")</f>
        <v>-</v>
      </c>
      <c r="C46" s="365" t="str">
        <f>IFERROR(INDEX(Controls!$F$4:$F241,MATCH('Model 21'!$E46,Controls!$G$4:$G$200,0)),"-")</f>
        <v>-</v>
      </c>
      <c r="D46" s="16" t="str">
        <f>IFERROR(INDEX(Controls!$H$4:$H$200,MATCH('Model 21'!$E46,Controls!$G$4:$G$200,0)),"-")</f>
        <v>-</v>
      </c>
      <c r="E46" s="11"/>
      <c r="F46" s="12"/>
      <c r="G46" s="13"/>
      <c r="H46" s="13"/>
      <c r="I46" s="13"/>
      <c r="J46" s="23"/>
      <c r="K46" s="12"/>
      <c r="L46" s="12"/>
      <c r="M46" s="12"/>
      <c r="N46" s="12"/>
      <c r="O46" s="12"/>
      <c r="P46" s="12"/>
      <c r="Q46" s="16"/>
      <c r="R46" s="414">
        <f t="shared" si="0"/>
        <v>0</v>
      </c>
      <c r="S46" s="27">
        <f>IFERROR($Q46*$O46*Controls!$C$5,"-")</f>
        <v>0</v>
      </c>
      <c r="T46" s="27" t="str">
        <f>IFERROR(INDEX('Vendor Level Info'!$I$4:$I$50,MATCH(SUBSTITUTE(SUBSTITUTE('Model 21'!$D46,"_pre",""),"_post",""),'Vendor Level Info'!$F$4:$F$50,0)),"-")</f>
        <v>-</v>
      </c>
      <c r="U46" s="375">
        <f t="shared" si="1"/>
        <v>0</v>
      </c>
      <c r="V46" s="27">
        <f>IFERROR($Q46*$O46*Controls!$C$4,"-")</f>
        <v>0</v>
      </c>
      <c r="W46" s="27">
        <f>IFERROR($T46*(1-Controls!$C$6),0)</f>
        <v>0</v>
      </c>
      <c r="X46" s="77" t="str">
        <f t="shared" si="2"/>
        <v>-</v>
      </c>
      <c r="Y46" s="77" t="str">
        <f>IFERROR(R46/INDEX('Vendor Level Info'!$N$4:$N$300,MATCH('Model 21'!$D46,'Vendor Level Info'!$M$4:$M$300,0)),"-")</f>
        <v>-</v>
      </c>
    </row>
    <row r="47" spans="2:25" x14ac:dyDescent="0.35">
      <c r="B47" s="341" t="str">
        <f>IFERROR(INDEX(Controls!$L$4:$L$100,MATCH('Model 21'!$D47,Controls!$J$4:$J$100,0)),"-")</f>
        <v>-</v>
      </c>
      <c r="C47" s="365" t="str">
        <f>IFERROR(INDEX(Controls!$F$4:$F242,MATCH('Model 21'!$E47,Controls!$G$4:$G$200,0)),"-")</f>
        <v>-</v>
      </c>
      <c r="D47" s="16" t="str">
        <f>IFERROR(INDEX(Controls!$H$4:$H$200,MATCH('Model 21'!$E47,Controls!$G$4:$G$200,0)),"-")</f>
        <v>-</v>
      </c>
      <c r="E47" s="11"/>
      <c r="F47" s="12"/>
      <c r="G47" s="13"/>
      <c r="H47" s="13"/>
      <c r="I47" s="13"/>
      <c r="J47" s="23"/>
      <c r="K47" s="12"/>
      <c r="L47" s="12"/>
      <c r="M47" s="12"/>
      <c r="N47" s="12"/>
      <c r="O47" s="12"/>
      <c r="P47" s="12"/>
      <c r="Q47" s="16"/>
      <c r="R47" s="414">
        <f t="shared" si="0"/>
        <v>0</v>
      </c>
      <c r="S47" s="27">
        <f>IFERROR($Q47*$O47*Controls!$C$5,"-")</f>
        <v>0</v>
      </c>
      <c r="T47" s="27" t="str">
        <f>IFERROR(INDEX('Vendor Level Info'!$I$4:$I$50,MATCH(SUBSTITUTE(SUBSTITUTE('Model 21'!$D47,"_pre",""),"_post",""),'Vendor Level Info'!$F$4:$F$50,0)),"-")</f>
        <v>-</v>
      </c>
      <c r="U47" s="375">
        <f t="shared" si="1"/>
        <v>0</v>
      </c>
      <c r="V47" s="27">
        <f>IFERROR($Q47*$O47*Controls!$C$4,"-")</f>
        <v>0</v>
      </c>
      <c r="W47" s="27">
        <f>IFERROR($T47*(1-Controls!$C$6),0)</f>
        <v>0</v>
      </c>
      <c r="X47" s="77" t="str">
        <f t="shared" si="2"/>
        <v>-</v>
      </c>
      <c r="Y47" s="77" t="str">
        <f>IFERROR(R47/INDEX('Vendor Level Info'!$N$4:$N$300,MATCH('Model 21'!$D47,'Vendor Level Info'!$M$4:$M$300,0)),"-")</f>
        <v>-</v>
      </c>
    </row>
    <row r="48" spans="2:25" x14ac:dyDescent="0.35">
      <c r="B48" s="341" t="str">
        <f>IFERROR(INDEX(Controls!$L$4:$L$100,MATCH('Model 21'!$D48,Controls!$J$4:$J$100,0)),"-")</f>
        <v>-</v>
      </c>
      <c r="C48" s="365" t="str">
        <f>IFERROR(INDEX(Controls!$F$4:$F243,MATCH('Model 21'!$E48,Controls!$G$4:$G$200,0)),"-")</f>
        <v>-</v>
      </c>
      <c r="D48" s="16" t="str">
        <f>IFERROR(INDEX(Controls!$H$4:$H$200,MATCH('Model 21'!$E48,Controls!$G$4:$G$200,0)),"-")</f>
        <v>-</v>
      </c>
      <c r="E48" s="11"/>
      <c r="F48" s="12"/>
      <c r="G48" s="13"/>
      <c r="H48" s="13"/>
      <c r="I48" s="13"/>
      <c r="J48" s="23"/>
      <c r="K48" s="12"/>
      <c r="L48" s="12"/>
      <c r="M48" s="12"/>
      <c r="N48" s="12"/>
      <c r="O48" s="12"/>
      <c r="P48" s="12"/>
      <c r="Q48" s="16"/>
      <c r="R48" s="414">
        <f t="shared" si="0"/>
        <v>0</v>
      </c>
      <c r="S48" s="27">
        <f>IFERROR($Q48*$O48*Controls!$C$5,"-")</f>
        <v>0</v>
      </c>
      <c r="T48" s="27" t="str">
        <f>IFERROR(INDEX('Vendor Level Info'!$I$4:$I$50,MATCH(SUBSTITUTE(SUBSTITUTE('Model 21'!$D48,"_pre",""),"_post",""),'Vendor Level Info'!$F$4:$F$50,0)),"-")</f>
        <v>-</v>
      </c>
      <c r="U48" s="375">
        <f t="shared" si="1"/>
        <v>0</v>
      </c>
      <c r="V48" s="27">
        <f>IFERROR($Q48*$O48*Controls!$C$4,"-")</f>
        <v>0</v>
      </c>
      <c r="W48" s="27">
        <f>IFERROR($T48*(1-Controls!$C$6),0)</f>
        <v>0</v>
      </c>
      <c r="X48" s="77" t="str">
        <f t="shared" si="2"/>
        <v>-</v>
      </c>
      <c r="Y48" s="77" t="str">
        <f>IFERROR(R48/INDEX('Vendor Level Info'!$N$4:$N$300,MATCH('Model 21'!$D48,'Vendor Level Info'!$M$4:$M$300,0)),"-")</f>
        <v>-</v>
      </c>
    </row>
    <row r="49" spans="2:25" x14ac:dyDescent="0.35">
      <c r="B49" s="341" t="str">
        <f>IFERROR(INDEX(Controls!$L$4:$L$100,MATCH('Model 21'!$D49,Controls!$J$4:$J$100,0)),"-")</f>
        <v>-</v>
      </c>
      <c r="C49" s="365" t="str">
        <f>IFERROR(INDEX(Controls!$F$4:$F244,MATCH('Model 21'!$E49,Controls!$G$4:$G$200,0)),"-")</f>
        <v>-</v>
      </c>
      <c r="D49" s="16" t="str">
        <f>IFERROR(INDEX(Controls!$H$4:$H$200,MATCH('Model 21'!$E49,Controls!$G$4:$G$200,0)),"-")</f>
        <v>-</v>
      </c>
      <c r="E49" s="11"/>
      <c r="F49" s="12"/>
      <c r="G49" s="13"/>
      <c r="H49" s="13"/>
      <c r="I49" s="13"/>
      <c r="J49" s="23"/>
      <c r="K49" s="12"/>
      <c r="L49" s="12"/>
      <c r="M49" s="12"/>
      <c r="N49" s="12"/>
      <c r="O49" s="12"/>
      <c r="P49" s="12"/>
      <c r="Q49" s="16"/>
      <c r="R49" s="414">
        <f t="shared" si="0"/>
        <v>0</v>
      </c>
      <c r="S49" s="27">
        <f>IFERROR($Q49*$O49*Controls!$C$5,"-")</f>
        <v>0</v>
      </c>
      <c r="T49" s="27" t="str">
        <f>IFERROR(INDEX('Vendor Level Info'!$I$4:$I$50,MATCH(SUBSTITUTE(SUBSTITUTE('Model 21'!$D49,"_pre",""),"_post",""),'Vendor Level Info'!$F$4:$F$50,0)),"-")</f>
        <v>-</v>
      </c>
      <c r="U49" s="375">
        <f t="shared" si="1"/>
        <v>0</v>
      </c>
      <c r="V49" s="27">
        <f>IFERROR($Q49*$O49*Controls!$C$4,"-")</f>
        <v>0</v>
      </c>
      <c r="W49" s="27">
        <f>IFERROR($T49*(1-Controls!$C$6),0)</f>
        <v>0</v>
      </c>
      <c r="X49" s="77" t="str">
        <f t="shared" si="2"/>
        <v>-</v>
      </c>
      <c r="Y49" s="77" t="str">
        <f>IFERROR(R49/INDEX('Vendor Level Info'!$N$4:$N$300,MATCH('Model 21'!$D49,'Vendor Level Info'!$M$4:$M$300,0)),"-")</f>
        <v>-</v>
      </c>
    </row>
    <row r="50" spans="2:25" x14ac:dyDescent="0.35">
      <c r="B50" s="341" t="str">
        <f>IFERROR(INDEX(Controls!$L$4:$L$100,MATCH('Model 21'!$D50,Controls!$J$4:$J$100,0)),"-")</f>
        <v>-</v>
      </c>
      <c r="C50" s="365" t="str">
        <f>IFERROR(INDEX(Controls!$F$4:$F245,MATCH('Model 21'!$E50,Controls!$G$4:$G$200,0)),"-")</f>
        <v>-</v>
      </c>
      <c r="D50" s="16" t="str">
        <f>IFERROR(INDEX(Controls!$H$4:$H$200,MATCH('Model 21'!$E50,Controls!$G$4:$G$200,0)),"-")</f>
        <v>-</v>
      </c>
      <c r="E50" s="11"/>
      <c r="F50" s="12"/>
      <c r="G50" s="13"/>
      <c r="H50" s="13"/>
      <c r="I50" s="13"/>
      <c r="J50" s="23"/>
      <c r="K50" s="12"/>
      <c r="L50" s="12"/>
      <c r="M50" s="12"/>
      <c r="N50" s="12"/>
      <c r="O50" s="12"/>
      <c r="P50" s="12"/>
      <c r="Q50" s="16"/>
      <c r="R50" s="414">
        <f t="shared" si="0"/>
        <v>0</v>
      </c>
      <c r="S50" s="27">
        <f>IFERROR($Q50*$O50*Controls!$C$5,"-")</f>
        <v>0</v>
      </c>
      <c r="T50" s="27" t="str">
        <f>IFERROR(INDEX('Vendor Level Info'!$I$4:$I$50,MATCH(SUBSTITUTE(SUBSTITUTE('Model 21'!$D50,"_pre",""),"_post",""),'Vendor Level Info'!$F$4:$F$50,0)),"-")</f>
        <v>-</v>
      </c>
      <c r="U50" s="375">
        <f t="shared" si="1"/>
        <v>0</v>
      </c>
      <c r="V50" s="27">
        <f>IFERROR($Q50*$O50*Controls!$C$4,"-")</f>
        <v>0</v>
      </c>
      <c r="W50" s="27">
        <f>IFERROR($T50*(1-Controls!$C$6),0)</f>
        <v>0</v>
      </c>
      <c r="X50" s="77" t="str">
        <f t="shared" si="2"/>
        <v>-</v>
      </c>
      <c r="Y50" s="77" t="str">
        <f>IFERROR(R50/INDEX('Vendor Level Info'!$N$4:$N$300,MATCH('Model 21'!$D50,'Vendor Level Info'!$M$4:$M$300,0)),"-")</f>
        <v>-</v>
      </c>
    </row>
    <row r="51" spans="2:25" x14ac:dyDescent="0.35">
      <c r="B51" s="341" t="str">
        <f>IFERROR(INDEX(Controls!$L$4:$L$100,MATCH('Model 21'!$D51,Controls!$J$4:$J$100,0)),"-")</f>
        <v>-</v>
      </c>
      <c r="C51" s="365" t="str">
        <f>IFERROR(INDEX(Controls!$F$4:$F246,MATCH('Model 21'!$E51,Controls!$G$4:$G$200,0)),"-")</f>
        <v>-</v>
      </c>
      <c r="D51" s="16" t="str">
        <f>IFERROR(INDEX(Controls!$H$4:$H$200,MATCH('Model 21'!$E51,Controls!$G$4:$G$200,0)),"-")</f>
        <v>-</v>
      </c>
      <c r="E51" s="11"/>
      <c r="F51" s="12"/>
      <c r="G51" s="13"/>
      <c r="H51" s="13"/>
      <c r="I51" s="13"/>
      <c r="J51" s="23"/>
      <c r="K51" s="12"/>
      <c r="L51" s="12"/>
      <c r="M51" s="12"/>
      <c r="N51" s="12"/>
      <c r="O51" s="12"/>
      <c r="P51" s="12"/>
      <c r="Q51" s="16"/>
      <c r="R51" s="414">
        <f t="shared" si="0"/>
        <v>0</v>
      </c>
      <c r="S51" s="27">
        <f>IFERROR($Q51*$O51*Controls!$C$5,"-")</f>
        <v>0</v>
      </c>
      <c r="T51" s="27" t="str">
        <f>IFERROR(INDEX('Vendor Level Info'!$I$4:$I$50,MATCH(SUBSTITUTE(SUBSTITUTE('Model 21'!$D51,"_pre",""),"_post",""),'Vendor Level Info'!$F$4:$F$50,0)),"-")</f>
        <v>-</v>
      </c>
      <c r="U51" s="375">
        <f t="shared" si="1"/>
        <v>0</v>
      </c>
      <c r="V51" s="27">
        <f>IFERROR($Q51*$O51*Controls!$C$4,"-")</f>
        <v>0</v>
      </c>
      <c r="W51" s="27">
        <f>IFERROR($T51*(1-Controls!$C$6),0)</f>
        <v>0</v>
      </c>
      <c r="X51" s="77" t="str">
        <f t="shared" si="2"/>
        <v>-</v>
      </c>
      <c r="Y51" s="77" t="str">
        <f>IFERROR(R51/INDEX('Vendor Level Info'!$N$4:$N$300,MATCH('Model 21'!$D51,'Vendor Level Info'!$M$4:$M$300,0)),"-")</f>
        <v>-</v>
      </c>
    </row>
    <row r="52" spans="2:25" x14ac:dyDescent="0.35">
      <c r="B52" s="341" t="str">
        <f>IFERROR(INDEX(Controls!$L$4:$L$100,MATCH('Model 21'!$D52,Controls!$J$4:$J$100,0)),"-")</f>
        <v>-</v>
      </c>
      <c r="C52" s="365" t="str">
        <f>IFERROR(INDEX(Controls!$F$4:$F247,MATCH('Model 21'!$E52,Controls!$G$4:$G$200,0)),"-")</f>
        <v>-</v>
      </c>
      <c r="D52" s="16" t="str">
        <f>IFERROR(INDEX(Controls!$H$4:$H$200,MATCH('Model 21'!$E52,Controls!$G$4:$G$200,0)),"-")</f>
        <v>-</v>
      </c>
      <c r="E52" s="11"/>
      <c r="F52" s="12"/>
      <c r="G52" s="13"/>
      <c r="H52" s="13"/>
      <c r="I52" s="13"/>
      <c r="J52" s="23"/>
      <c r="K52" s="12"/>
      <c r="L52" s="12"/>
      <c r="M52" s="12"/>
      <c r="N52" s="12"/>
      <c r="O52" s="12"/>
      <c r="P52" s="12"/>
      <c r="Q52" s="16"/>
      <c r="R52" s="414">
        <f t="shared" si="0"/>
        <v>0</v>
      </c>
      <c r="S52" s="27">
        <f>IFERROR($Q52*$O52*Controls!$C$5,"-")</f>
        <v>0</v>
      </c>
      <c r="T52" s="27" t="str">
        <f>IFERROR(INDEX('Vendor Level Info'!$I$4:$I$50,MATCH(SUBSTITUTE(SUBSTITUTE('Model 21'!$D52,"_pre",""),"_post",""),'Vendor Level Info'!$F$4:$F$50,0)),"-")</f>
        <v>-</v>
      </c>
      <c r="U52" s="375">
        <f t="shared" si="1"/>
        <v>0</v>
      </c>
      <c r="V52" s="27">
        <f>IFERROR($Q52*$O52*Controls!$C$4,"-")</f>
        <v>0</v>
      </c>
      <c r="W52" s="27">
        <f>IFERROR($T52*(1-Controls!$C$6),0)</f>
        <v>0</v>
      </c>
      <c r="X52" s="77" t="str">
        <f t="shared" si="2"/>
        <v>-</v>
      </c>
      <c r="Y52" s="77" t="str">
        <f>IFERROR(R52/INDEX('Vendor Level Info'!$N$4:$N$300,MATCH('Model 21'!$D52,'Vendor Level Info'!$M$4:$M$300,0)),"-")</f>
        <v>-</v>
      </c>
    </row>
    <row r="53" spans="2:25" x14ac:dyDescent="0.35">
      <c r="B53" s="341" t="str">
        <f>IFERROR(INDEX(Controls!$L$4:$L$100,MATCH('Model 21'!$D53,Controls!$J$4:$J$100,0)),"-")</f>
        <v>-</v>
      </c>
      <c r="C53" s="365" t="str">
        <f>IFERROR(INDEX(Controls!$F$4:$F248,MATCH('Model 21'!$E53,Controls!$G$4:$G$200,0)),"-")</f>
        <v>-</v>
      </c>
      <c r="D53" s="16" t="str">
        <f>IFERROR(INDEX(Controls!$H$4:$H$200,MATCH('Model 21'!$E53,Controls!$G$4:$G$200,0)),"-")</f>
        <v>-</v>
      </c>
      <c r="E53" s="11"/>
      <c r="F53" s="12"/>
      <c r="G53" s="13"/>
      <c r="H53" s="13"/>
      <c r="I53" s="13"/>
      <c r="J53" s="23"/>
      <c r="K53" s="12"/>
      <c r="L53" s="12"/>
      <c r="M53" s="12"/>
      <c r="N53" s="12"/>
      <c r="O53" s="12"/>
      <c r="P53" s="12"/>
      <c r="Q53" s="16"/>
      <c r="R53" s="414">
        <f t="shared" si="0"/>
        <v>0</v>
      </c>
      <c r="S53" s="27">
        <f>IFERROR($Q53*$O53*Controls!$C$5,"-")</f>
        <v>0</v>
      </c>
      <c r="T53" s="27" t="str">
        <f>IFERROR(INDEX('Vendor Level Info'!$I$4:$I$50,MATCH(SUBSTITUTE(SUBSTITUTE('Model 21'!$D53,"_pre",""),"_post",""),'Vendor Level Info'!$F$4:$F$50,0)),"-")</f>
        <v>-</v>
      </c>
      <c r="U53" s="375">
        <f t="shared" si="1"/>
        <v>0</v>
      </c>
      <c r="V53" s="27">
        <f>IFERROR($Q53*$O53*Controls!$C$4,"-")</f>
        <v>0</v>
      </c>
      <c r="W53" s="27">
        <f>IFERROR($T53*(1-Controls!$C$6),0)</f>
        <v>0</v>
      </c>
      <c r="X53" s="77" t="str">
        <f t="shared" si="2"/>
        <v>-</v>
      </c>
      <c r="Y53" s="77" t="str">
        <f>IFERROR(R53/INDEX('Vendor Level Info'!$N$4:$N$300,MATCH('Model 21'!$D53,'Vendor Level Info'!$M$4:$M$300,0)),"-")</f>
        <v>-</v>
      </c>
    </row>
    <row r="54" spans="2:25" x14ac:dyDescent="0.35">
      <c r="B54" s="341" t="str">
        <f>IFERROR(INDEX(Controls!$L$4:$L$100,MATCH('Model 21'!$D54,Controls!$J$4:$J$100,0)),"-")</f>
        <v>-</v>
      </c>
      <c r="C54" s="365" t="str">
        <f>IFERROR(INDEX(Controls!$F$4:$F249,MATCH('Model 21'!$E54,Controls!$G$4:$G$200,0)),"-")</f>
        <v>-</v>
      </c>
      <c r="D54" s="16" t="str">
        <f>IFERROR(INDEX(Controls!$H$4:$H$200,MATCH('Model 21'!$E54,Controls!$G$4:$G$200,0)),"-")</f>
        <v>-</v>
      </c>
      <c r="E54" s="11"/>
      <c r="F54" s="12"/>
      <c r="G54" s="13"/>
      <c r="H54" s="13"/>
      <c r="I54" s="13"/>
      <c r="J54" s="23"/>
      <c r="K54" s="12"/>
      <c r="L54" s="12"/>
      <c r="M54" s="12"/>
      <c r="N54" s="12"/>
      <c r="O54" s="12"/>
      <c r="P54" s="12"/>
      <c r="Q54" s="16"/>
      <c r="R54" s="414">
        <f t="shared" si="0"/>
        <v>0</v>
      </c>
      <c r="S54" s="27">
        <f>IFERROR($Q54*$O54*Controls!$C$5,"-")</f>
        <v>0</v>
      </c>
      <c r="T54" s="27" t="str">
        <f>IFERROR(INDEX('Vendor Level Info'!$I$4:$I$50,MATCH(SUBSTITUTE(SUBSTITUTE('Model 21'!$D54,"_pre",""),"_post",""),'Vendor Level Info'!$F$4:$F$50,0)),"-")</f>
        <v>-</v>
      </c>
      <c r="U54" s="375">
        <f t="shared" si="1"/>
        <v>0</v>
      </c>
      <c r="V54" s="27">
        <f>IFERROR($Q54*$O54*Controls!$C$4,"-")</f>
        <v>0</v>
      </c>
      <c r="W54" s="27">
        <f>IFERROR($T54*(1-Controls!$C$6),0)</f>
        <v>0</v>
      </c>
      <c r="X54" s="77" t="str">
        <f t="shared" si="2"/>
        <v>-</v>
      </c>
      <c r="Y54" s="77" t="str">
        <f>IFERROR(R54/INDEX('Vendor Level Info'!$N$4:$N$300,MATCH('Model 21'!$D54,'Vendor Level Info'!$M$4:$M$300,0)),"-")</f>
        <v>-</v>
      </c>
    </row>
    <row r="55" spans="2:25" x14ac:dyDescent="0.35">
      <c r="B55" s="341" t="str">
        <f>IFERROR(INDEX(Controls!$L$4:$L$100,MATCH('Model 21'!$D55,Controls!$J$4:$J$100,0)),"-")</f>
        <v>-</v>
      </c>
      <c r="C55" s="365" t="str">
        <f>IFERROR(INDEX(Controls!$F$4:$F250,MATCH('Model 21'!$E55,Controls!$G$4:$G$200,0)),"-")</f>
        <v>-</v>
      </c>
      <c r="D55" s="16" t="str">
        <f>IFERROR(INDEX(Controls!$H$4:$H$200,MATCH('Model 21'!$E55,Controls!$G$4:$G$200,0)),"-")</f>
        <v>-</v>
      </c>
      <c r="E55" s="11"/>
      <c r="F55" s="12"/>
      <c r="G55" s="13"/>
      <c r="H55" s="13"/>
      <c r="I55" s="13"/>
      <c r="J55" s="23"/>
      <c r="K55" s="12"/>
      <c r="L55" s="12"/>
      <c r="M55" s="12"/>
      <c r="N55" s="12"/>
      <c r="O55" s="12"/>
      <c r="P55" s="12"/>
      <c r="Q55" s="16"/>
      <c r="R55" s="414">
        <f t="shared" si="0"/>
        <v>0</v>
      </c>
      <c r="S55" s="27">
        <f>IFERROR($Q55*$O55*Controls!$C$5,"-")</f>
        <v>0</v>
      </c>
      <c r="T55" s="27" t="str">
        <f>IFERROR(INDEX('Vendor Level Info'!$I$4:$I$50,MATCH(SUBSTITUTE(SUBSTITUTE('Model 21'!$D55,"_pre",""),"_post",""),'Vendor Level Info'!$F$4:$F$50,0)),"-")</f>
        <v>-</v>
      </c>
      <c r="U55" s="375">
        <f t="shared" si="1"/>
        <v>0</v>
      </c>
      <c r="V55" s="27">
        <f>IFERROR($Q55*$O55*Controls!$C$4,"-")</f>
        <v>0</v>
      </c>
      <c r="W55" s="27">
        <f>IFERROR($T55*(1-Controls!$C$6),0)</f>
        <v>0</v>
      </c>
      <c r="X55" s="77" t="str">
        <f t="shared" si="2"/>
        <v>-</v>
      </c>
      <c r="Y55" s="77" t="str">
        <f>IFERROR(R55/INDEX('Vendor Level Info'!$N$4:$N$300,MATCH('Model 21'!$D55,'Vendor Level Info'!$M$4:$M$300,0)),"-")</f>
        <v>-</v>
      </c>
    </row>
    <row r="56" spans="2:25" x14ac:dyDescent="0.35">
      <c r="B56" s="341" t="str">
        <f>IFERROR(INDEX(Controls!$L$4:$L$100,MATCH('Model 21'!$D56,Controls!$J$4:$J$100,0)),"-")</f>
        <v>-</v>
      </c>
      <c r="C56" s="365" t="str">
        <f>IFERROR(INDEX(Controls!$F$4:$F251,MATCH('Model 21'!$E56,Controls!$G$4:$G$200,0)),"-")</f>
        <v>-</v>
      </c>
      <c r="D56" s="16" t="str">
        <f>IFERROR(INDEX(Controls!$H$4:$H$200,MATCH('Model 21'!$E56,Controls!$G$4:$G$200,0)),"-")</f>
        <v>-</v>
      </c>
      <c r="E56" s="11"/>
      <c r="F56" s="12"/>
      <c r="G56" s="13"/>
      <c r="H56" s="13"/>
      <c r="I56" s="13"/>
      <c r="J56" s="23"/>
      <c r="K56" s="12"/>
      <c r="L56" s="12"/>
      <c r="M56" s="12"/>
      <c r="N56" s="12"/>
      <c r="O56" s="12"/>
      <c r="P56" s="12"/>
      <c r="Q56" s="16"/>
      <c r="R56" s="414">
        <f t="shared" si="0"/>
        <v>0</v>
      </c>
      <c r="S56" s="27">
        <f>IFERROR($Q56*$O56*Controls!$C$5,"-")</f>
        <v>0</v>
      </c>
      <c r="T56" s="27" t="str">
        <f>IFERROR(INDEX('Vendor Level Info'!$I$4:$I$50,MATCH(SUBSTITUTE(SUBSTITUTE('Model 21'!$D56,"_pre",""),"_post",""),'Vendor Level Info'!$F$4:$F$50,0)),"-")</f>
        <v>-</v>
      </c>
      <c r="U56" s="375">
        <f t="shared" si="1"/>
        <v>0</v>
      </c>
      <c r="V56" s="27">
        <f>IFERROR($Q56*$O56*Controls!$C$4,"-")</f>
        <v>0</v>
      </c>
      <c r="W56" s="27">
        <f>IFERROR($T56*(1-Controls!$C$6),0)</f>
        <v>0</v>
      </c>
      <c r="X56" s="77" t="str">
        <f t="shared" si="2"/>
        <v>-</v>
      </c>
      <c r="Y56" s="77" t="str">
        <f>IFERROR(R56/INDEX('Vendor Level Info'!$N$4:$N$300,MATCH('Model 21'!$D56,'Vendor Level Info'!$M$4:$M$300,0)),"-")</f>
        <v>-</v>
      </c>
    </row>
    <row r="57" spans="2:25" x14ac:dyDescent="0.35">
      <c r="B57" s="341" t="str">
        <f>IFERROR(INDEX(Controls!$L$4:$L$100,MATCH('Model 21'!$D57,Controls!$J$4:$J$100,0)),"-")</f>
        <v>-</v>
      </c>
      <c r="C57" s="365" t="str">
        <f>IFERROR(INDEX(Controls!$F$4:$F252,MATCH('Model 21'!$E57,Controls!$G$4:$G$200,0)),"-")</f>
        <v>-</v>
      </c>
      <c r="D57" s="16" t="str">
        <f>IFERROR(INDEX(Controls!$H$4:$H$200,MATCH('Model 21'!$E57,Controls!$G$4:$G$200,0)),"-")</f>
        <v>-</v>
      </c>
      <c r="E57" s="11"/>
      <c r="F57" s="12"/>
      <c r="G57" s="13"/>
      <c r="H57" s="13"/>
      <c r="I57" s="13"/>
      <c r="J57" s="23"/>
      <c r="K57" s="12"/>
      <c r="L57" s="12"/>
      <c r="M57" s="12"/>
      <c r="N57" s="12"/>
      <c r="O57" s="12"/>
      <c r="P57" s="12"/>
      <c r="Q57" s="16"/>
      <c r="R57" s="414">
        <f t="shared" si="0"/>
        <v>0</v>
      </c>
      <c r="S57" s="27">
        <f>IFERROR($Q57*$O57*Controls!$C$5,"-")</f>
        <v>0</v>
      </c>
      <c r="T57" s="27" t="str">
        <f>IFERROR(INDEX('Vendor Level Info'!$I$4:$I$50,MATCH(SUBSTITUTE(SUBSTITUTE('Model 21'!$D57,"_pre",""),"_post",""),'Vendor Level Info'!$F$4:$F$50,0)),"-")</f>
        <v>-</v>
      </c>
      <c r="U57" s="375">
        <f t="shared" si="1"/>
        <v>0</v>
      </c>
      <c r="V57" s="27">
        <f>IFERROR($Q57*$O57*Controls!$C$4,"-")</f>
        <v>0</v>
      </c>
      <c r="W57" s="27">
        <f>IFERROR($T57*(1-Controls!$C$6),0)</f>
        <v>0</v>
      </c>
      <c r="X57" s="77" t="str">
        <f t="shared" si="2"/>
        <v>-</v>
      </c>
      <c r="Y57" s="77" t="str">
        <f>IFERROR(R57/INDEX('Vendor Level Info'!$N$4:$N$300,MATCH('Model 21'!$D57,'Vendor Level Info'!$M$4:$M$300,0)),"-")</f>
        <v>-</v>
      </c>
    </row>
    <row r="58" spans="2:25" x14ac:dyDescent="0.35">
      <c r="B58" s="341" t="str">
        <f>IFERROR(INDEX(Controls!$L$4:$L$100,MATCH('Model 21'!$D58,Controls!$J$4:$J$100,0)),"-")</f>
        <v>-</v>
      </c>
      <c r="C58" s="365" t="str">
        <f>IFERROR(INDEX(Controls!$F$4:$F253,MATCH('Model 21'!$E58,Controls!$G$4:$G$200,0)),"-")</f>
        <v>-</v>
      </c>
      <c r="D58" s="16" t="str">
        <f>IFERROR(INDEX(Controls!$H$4:$H$200,MATCH('Model 21'!$E58,Controls!$G$4:$G$200,0)),"-")</f>
        <v>-</v>
      </c>
      <c r="E58" s="11"/>
      <c r="F58" s="12"/>
      <c r="G58" s="13"/>
      <c r="H58" s="13"/>
      <c r="I58" s="13"/>
      <c r="J58" s="23"/>
      <c r="K58" s="12"/>
      <c r="L58" s="12"/>
      <c r="M58" s="12"/>
      <c r="N58" s="12"/>
      <c r="O58" s="12"/>
      <c r="P58" s="12"/>
      <c r="Q58" s="16"/>
      <c r="R58" s="414">
        <f t="shared" si="0"/>
        <v>0</v>
      </c>
      <c r="S58" s="27">
        <f>IFERROR($Q58*$O58*Controls!$C$5,"-")</f>
        <v>0</v>
      </c>
      <c r="T58" s="27" t="str">
        <f>IFERROR(INDEX('Vendor Level Info'!$I$4:$I$50,MATCH(SUBSTITUTE(SUBSTITUTE('Model 21'!$D58,"_pre",""),"_post",""),'Vendor Level Info'!$F$4:$F$50,0)),"-")</f>
        <v>-</v>
      </c>
      <c r="U58" s="375">
        <f t="shared" si="1"/>
        <v>0</v>
      </c>
      <c r="V58" s="27">
        <f>IFERROR($Q58*$O58*Controls!$C$4,"-")</f>
        <v>0</v>
      </c>
      <c r="W58" s="27">
        <f>IFERROR($T58*(1-Controls!$C$6),0)</f>
        <v>0</v>
      </c>
      <c r="X58" s="77" t="str">
        <f t="shared" si="2"/>
        <v>-</v>
      </c>
      <c r="Y58" s="77" t="str">
        <f>IFERROR(R58/INDEX('Vendor Level Info'!$N$4:$N$300,MATCH('Model 21'!$D58,'Vendor Level Info'!$M$4:$M$300,0)),"-")</f>
        <v>-</v>
      </c>
    </row>
    <row r="59" spans="2:25" x14ac:dyDescent="0.35">
      <c r="B59" s="341" t="str">
        <f>IFERROR(INDEX(Controls!$L$4:$L$100,MATCH('Model 21'!$D59,Controls!$J$4:$J$100,0)),"-")</f>
        <v>-</v>
      </c>
      <c r="C59" s="365" t="str">
        <f>IFERROR(INDEX(Controls!$F$4:$F254,MATCH('Model 21'!$E59,Controls!$G$4:$G$200,0)),"-")</f>
        <v>-</v>
      </c>
      <c r="D59" s="16" t="str">
        <f>IFERROR(INDEX(Controls!$H$4:$H$200,MATCH('Model 21'!$E59,Controls!$G$4:$G$200,0)),"-")</f>
        <v>-</v>
      </c>
      <c r="E59" s="11"/>
      <c r="F59" s="12"/>
      <c r="G59" s="13"/>
      <c r="H59" s="13"/>
      <c r="I59" s="13"/>
      <c r="J59" s="23"/>
      <c r="K59" s="12"/>
      <c r="L59" s="12"/>
      <c r="M59" s="12"/>
      <c r="N59" s="12"/>
      <c r="O59" s="12"/>
      <c r="P59" s="12"/>
      <c r="Q59" s="16"/>
      <c r="R59" s="414">
        <f t="shared" si="0"/>
        <v>0</v>
      </c>
      <c r="S59" s="27">
        <f>IFERROR($Q59*$O59*Controls!$C$5,"-")</f>
        <v>0</v>
      </c>
      <c r="T59" s="27" t="str">
        <f>IFERROR(INDEX('Vendor Level Info'!$I$4:$I$50,MATCH(SUBSTITUTE(SUBSTITUTE('Model 21'!$D59,"_pre",""),"_post",""),'Vendor Level Info'!$F$4:$F$50,0)),"-")</f>
        <v>-</v>
      </c>
      <c r="U59" s="375">
        <f t="shared" si="1"/>
        <v>0</v>
      </c>
      <c r="V59" s="27">
        <f>IFERROR($Q59*$O59*Controls!$C$4,"-")</f>
        <v>0</v>
      </c>
      <c r="W59" s="27">
        <f>IFERROR($T59*(1-Controls!$C$6),0)</f>
        <v>0</v>
      </c>
      <c r="X59" s="77" t="str">
        <f t="shared" si="2"/>
        <v>-</v>
      </c>
      <c r="Y59" s="77" t="str">
        <f>IFERROR(R59/INDEX('Vendor Level Info'!$N$4:$N$300,MATCH('Model 21'!$D59,'Vendor Level Info'!$M$4:$M$300,0)),"-")</f>
        <v>-</v>
      </c>
    </row>
    <row r="60" spans="2:25" x14ac:dyDescent="0.35">
      <c r="B60" s="341" t="str">
        <f>IFERROR(INDEX(Controls!$L$4:$L$100,MATCH('Model 21'!$D60,Controls!$J$4:$J$100,0)),"-")</f>
        <v>-</v>
      </c>
      <c r="C60" s="365" t="str">
        <f>IFERROR(INDEX(Controls!$F$4:$F255,MATCH('Model 21'!$E60,Controls!$G$4:$G$200,0)),"-")</f>
        <v>-</v>
      </c>
      <c r="D60" s="16" t="str">
        <f>IFERROR(INDEX(Controls!$H$4:$H$200,MATCH('Model 21'!$E60,Controls!$G$4:$G$200,0)),"-")</f>
        <v>-</v>
      </c>
      <c r="E60" s="11"/>
      <c r="F60" s="12"/>
      <c r="G60" s="13"/>
      <c r="H60" s="13"/>
      <c r="I60" s="13"/>
      <c r="J60" s="23"/>
      <c r="K60" s="12"/>
      <c r="L60" s="12"/>
      <c r="M60" s="12"/>
      <c r="N60" s="12"/>
      <c r="O60" s="12"/>
      <c r="P60" s="12"/>
      <c r="Q60" s="16"/>
      <c r="R60" s="414">
        <f t="shared" si="0"/>
        <v>0</v>
      </c>
      <c r="S60" s="27">
        <f>IFERROR($Q60*$O60*Controls!$C$5,"-")</f>
        <v>0</v>
      </c>
      <c r="T60" s="27" t="str">
        <f>IFERROR(INDEX('Vendor Level Info'!$I$4:$I$50,MATCH(SUBSTITUTE(SUBSTITUTE('Model 21'!$D60,"_pre",""),"_post",""),'Vendor Level Info'!$F$4:$F$50,0)),"-")</f>
        <v>-</v>
      </c>
      <c r="U60" s="375">
        <f t="shared" si="1"/>
        <v>0</v>
      </c>
      <c r="V60" s="27">
        <f>IFERROR($Q60*$O60*Controls!$C$4,"-")</f>
        <v>0</v>
      </c>
      <c r="W60" s="27">
        <f>IFERROR($T60*(1-Controls!$C$6),0)</f>
        <v>0</v>
      </c>
      <c r="X60" s="77" t="str">
        <f t="shared" si="2"/>
        <v>-</v>
      </c>
      <c r="Y60" s="77" t="str">
        <f>IFERROR(R60/INDEX('Vendor Level Info'!$N$4:$N$300,MATCH('Model 21'!$D60,'Vendor Level Info'!$M$4:$M$300,0)),"-")</f>
        <v>-</v>
      </c>
    </row>
    <row r="61" spans="2:25" x14ac:dyDescent="0.35">
      <c r="B61" s="341" t="str">
        <f>IFERROR(INDEX(Controls!$L$4:$L$100,MATCH('Model 21'!$D61,Controls!$J$4:$J$100,0)),"-")</f>
        <v>-</v>
      </c>
      <c r="C61" s="365" t="str">
        <f>IFERROR(INDEX(Controls!$F$4:$F256,MATCH('Model 21'!$E61,Controls!$G$4:$G$200,0)),"-")</f>
        <v>-</v>
      </c>
      <c r="D61" s="16" t="str">
        <f>IFERROR(INDEX(Controls!$H$4:$H$200,MATCH('Model 21'!$E61,Controls!$G$4:$G$200,0)),"-")</f>
        <v>-</v>
      </c>
      <c r="E61" s="11"/>
      <c r="F61" s="12"/>
      <c r="G61" s="13"/>
      <c r="H61" s="13"/>
      <c r="I61" s="13"/>
      <c r="J61" s="23"/>
      <c r="K61" s="12"/>
      <c r="L61" s="12"/>
      <c r="M61" s="12"/>
      <c r="N61" s="12"/>
      <c r="O61" s="12"/>
      <c r="P61" s="12"/>
      <c r="Q61" s="16"/>
      <c r="R61" s="414">
        <f t="shared" si="0"/>
        <v>0</v>
      </c>
      <c r="S61" s="27">
        <f>IFERROR($Q61*$O61*Controls!$C$5,"-")</f>
        <v>0</v>
      </c>
      <c r="T61" s="27" t="str">
        <f>IFERROR(INDEX('Vendor Level Info'!$I$4:$I$50,MATCH(SUBSTITUTE(SUBSTITUTE('Model 21'!$D61,"_pre",""),"_post",""),'Vendor Level Info'!$F$4:$F$50,0)),"-")</f>
        <v>-</v>
      </c>
      <c r="U61" s="375">
        <f t="shared" si="1"/>
        <v>0</v>
      </c>
      <c r="V61" s="27">
        <f>IFERROR($Q61*$O61*Controls!$C$4,"-")</f>
        <v>0</v>
      </c>
      <c r="W61" s="27">
        <f>IFERROR($T61*(1-Controls!$C$6),0)</f>
        <v>0</v>
      </c>
      <c r="X61" s="77" t="str">
        <f t="shared" si="2"/>
        <v>-</v>
      </c>
      <c r="Y61" s="77" t="str">
        <f>IFERROR(R61/INDEX('Vendor Level Info'!$N$4:$N$300,MATCH('Model 21'!$D61,'Vendor Level Info'!$M$4:$M$300,0)),"-")</f>
        <v>-</v>
      </c>
    </row>
    <row r="62" spans="2:25" x14ac:dyDescent="0.35">
      <c r="B62" s="341" t="str">
        <f>IFERROR(INDEX(Controls!$L$4:$L$100,MATCH('Model 21'!$D62,Controls!$J$4:$J$100,0)),"-")</f>
        <v>-</v>
      </c>
      <c r="C62" s="365" t="str">
        <f>IFERROR(INDEX(Controls!$F$4:$F257,MATCH('Model 21'!$E62,Controls!$G$4:$G$200,0)),"-")</f>
        <v>-</v>
      </c>
      <c r="D62" s="16" t="str">
        <f>IFERROR(INDEX(Controls!$H$4:$H$200,MATCH('Model 21'!$E62,Controls!$G$4:$G$200,0)),"-")</f>
        <v>-</v>
      </c>
      <c r="E62" s="11"/>
      <c r="F62" s="12"/>
      <c r="G62" s="13"/>
      <c r="H62" s="13"/>
      <c r="I62" s="13"/>
      <c r="J62" s="23"/>
      <c r="K62" s="12"/>
      <c r="L62" s="12"/>
      <c r="M62" s="12"/>
      <c r="N62" s="12"/>
      <c r="O62" s="12"/>
      <c r="P62" s="12"/>
      <c r="Q62" s="16"/>
      <c r="R62" s="414">
        <f t="shared" si="0"/>
        <v>0</v>
      </c>
      <c r="S62" s="27">
        <f>IFERROR($Q62*$O62*Controls!$C$5,"-")</f>
        <v>0</v>
      </c>
      <c r="T62" s="27" t="str">
        <f>IFERROR(INDEX('Vendor Level Info'!$I$4:$I$50,MATCH(SUBSTITUTE(SUBSTITUTE('Model 21'!$D62,"_pre",""),"_post",""),'Vendor Level Info'!$F$4:$F$50,0)),"-")</f>
        <v>-</v>
      </c>
      <c r="U62" s="375">
        <f t="shared" si="1"/>
        <v>0</v>
      </c>
      <c r="V62" s="27">
        <f>IFERROR($Q62*$O62*Controls!$C$4,"-")</f>
        <v>0</v>
      </c>
      <c r="W62" s="27">
        <f>IFERROR($T62*(1-Controls!$C$6),0)</f>
        <v>0</v>
      </c>
      <c r="X62" s="77" t="str">
        <f t="shared" si="2"/>
        <v>-</v>
      </c>
      <c r="Y62" s="77" t="str">
        <f>IFERROR(R62/INDEX('Vendor Level Info'!$N$4:$N$300,MATCH('Model 21'!$D62,'Vendor Level Info'!$M$4:$M$300,0)),"-")</f>
        <v>-</v>
      </c>
    </row>
    <row r="63" spans="2:25" x14ac:dyDescent="0.35">
      <c r="B63" s="341" t="str">
        <f>IFERROR(INDEX(Controls!$L$4:$L$100,MATCH('Model 21'!$D63,Controls!$J$4:$J$100,0)),"-")</f>
        <v>-</v>
      </c>
      <c r="C63" s="365" t="str">
        <f>IFERROR(INDEX(Controls!$F$4:$F258,MATCH('Model 21'!$E63,Controls!$G$4:$G$200,0)),"-")</f>
        <v>-</v>
      </c>
      <c r="D63" s="16" t="str">
        <f>IFERROR(INDEX(Controls!$H$4:$H$200,MATCH('Model 21'!$E63,Controls!$G$4:$G$200,0)),"-")</f>
        <v>-</v>
      </c>
      <c r="E63" s="11"/>
      <c r="F63" s="12"/>
      <c r="G63" s="13"/>
      <c r="H63" s="13"/>
      <c r="I63" s="13"/>
      <c r="J63" s="23"/>
      <c r="K63" s="12"/>
      <c r="L63" s="12"/>
      <c r="M63" s="12"/>
      <c r="N63" s="12"/>
      <c r="O63" s="12"/>
      <c r="P63" s="12"/>
      <c r="Q63" s="16"/>
      <c r="R63" s="414">
        <f t="shared" si="0"/>
        <v>0</v>
      </c>
      <c r="S63" s="27">
        <f>IFERROR($Q63*$O63*Controls!$C$5,"-")</f>
        <v>0</v>
      </c>
      <c r="T63" s="27" t="str">
        <f>IFERROR(INDEX('Vendor Level Info'!$I$4:$I$50,MATCH(SUBSTITUTE(SUBSTITUTE('Model 21'!$D63,"_pre",""),"_post",""),'Vendor Level Info'!$F$4:$F$50,0)),"-")</f>
        <v>-</v>
      </c>
      <c r="U63" s="375">
        <f t="shared" si="1"/>
        <v>0</v>
      </c>
      <c r="V63" s="27">
        <f>IFERROR($Q63*$O63*Controls!$C$4,"-")</f>
        <v>0</v>
      </c>
      <c r="W63" s="27">
        <f>IFERROR($T63*(1-Controls!$C$6),0)</f>
        <v>0</v>
      </c>
      <c r="X63" s="77" t="str">
        <f t="shared" si="2"/>
        <v>-</v>
      </c>
      <c r="Y63" s="77" t="str">
        <f>IFERROR(R63/INDEX('Vendor Level Info'!$N$4:$N$300,MATCH('Model 21'!$D63,'Vendor Level Info'!$M$4:$M$300,0)),"-")</f>
        <v>-</v>
      </c>
    </row>
    <row r="64" spans="2:25" x14ac:dyDescent="0.35">
      <c r="B64" s="341" t="str">
        <f>IFERROR(INDEX(Controls!$L$4:$L$100,MATCH('Model 21'!$D64,Controls!$J$4:$J$100,0)),"-")</f>
        <v>-</v>
      </c>
      <c r="C64" s="365" t="str">
        <f>IFERROR(INDEX(Controls!$F$4:$F259,MATCH('Model 21'!$E64,Controls!$G$4:$G$200,0)),"-")</f>
        <v>-</v>
      </c>
      <c r="D64" s="16" t="str">
        <f>IFERROR(INDEX(Controls!$H$4:$H$200,MATCH('Model 21'!$E64,Controls!$G$4:$G$200,0)),"-")</f>
        <v>-</v>
      </c>
      <c r="E64" s="11"/>
      <c r="F64" s="12"/>
      <c r="G64" s="13"/>
      <c r="H64" s="13"/>
      <c r="I64" s="13"/>
      <c r="J64" s="23"/>
      <c r="K64" s="12"/>
      <c r="L64" s="12"/>
      <c r="M64" s="12"/>
      <c r="N64" s="12"/>
      <c r="O64" s="12"/>
      <c r="P64" s="12"/>
      <c r="Q64" s="16"/>
      <c r="R64" s="414">
        <f t="shared" si="0"/>
        <v>0</v>
      </c>
      <c r="S64" s="27">
        <f>IFERROR($Q64*$O64*Controls!$C$5,"-")</f>
        <v>0</v>
      </c>
      <c r="T64" s="27" t="str">
        <f>IFERROR(INDEX('Vendor Level Info'!$I$4:$I$50,MATCH(SUBSTITUTE(SUBSTITUTE('Model 21'!$D64,"_pre",""),"_post",""),'Vendor Level Info'!$F$4:$F$50,0)),"-")</f>
        <v>-</v>
      </c>
      <c r="U64" s="375">
        <f t="shared" si="1"/>
        <v>0</v>
      </c>
      <c r="V64" s="27">
        <f>IFERROR($Q64*$O64*Controls!$C$4,"-")</f>
        <v>0</v>
      </c>
      <c r="W64" s="27">
        <f>IFERROR($T64*(1-Controls!$C$6),0)</f>
        <v>0</v>
      </c>
      <c r="X64" s="77" t="str">
        <f t="shared" si="2"/>
        <v>-</v>
      </c>
      <c r="Y64" s="77" t="str">
        <f>IFERROR(R64/INDEX('Vendor Level Info'!$N$4:$N$300,MATCH('Model 21'!$D64,'Vendor Level Info'!$M$4:$M$300,0)),"-")</f>
        <v>-</v>
      </c>
    </row>
    <row r="65" spans="2:25" x14ac:dyDescent="0.35">
      <c r="B65" s="341" t="str">
        <f>IFERROR(INDEX(Controls!$L$4:$L$100,MATCH('Model 21'!$D65,Controls!$J$4:$J$100,0)),"-")</f>
        <v>-</v>
      </c>
      <c r="C65" s="365" t="str">
        <f>IFERROR(INDEX(Controls!$F$4:$F260,MATCH('Model 21'!$E65,Controls!$G$4:$G$200,0)),"-")</f>
        <v>-</v>
      </c>
      <c r="D65" s="16" t="str">
        <f>IFERROR(INDEX(Controls!$H$4:$H$200,MATCH('Model 21'!$E65,Controls!$G$4:$G$200,0)),"-")</f>
        <v>-</v>
      </c>
      <c r="E65" s="11"/>
      <c r="F65" s="12"/>
      <c r="G65" s="13"/>
      <c r="H65" s="13"/>
      <c r="I65" s="13"/>
      <c r="J65" s="23"/>
      <c r="K65" s="12"/>
      <c r="L65" s="12"/>
      <c r="M65" s="12"/>
      <c r="N65" s="12"/>
      <c r="O65" s="12"/>
      <c r="P65" s="12"/>
      <c r="Q65" s="16"/>
      <c r="R65" s="414">
        <f t="shared" si="0"/>
        <v>0</v>
      </c>
      <c r="S65" s="27">
        <f>IFERROR($Q65*$O65*Controls!$C$5,"-")</f>
        <v>0</v>
      </c>
      <c r="T65" s="27" t="str">
        <f>IFERROR(INDEX('Vendor Level Info'!$I$4:$I$50,MATCH(SUBSTITUTE(SUBSTITUTE('Model 21'!$D65,"_pre",""),"_post",""),'Vendor Level Info'!$F$4:$F$50,0)),"-")</f>
        <v>-</v>
      </c>
      <c r="U65" s="375">
        <f t="shared" si="1"/>
        <v>0</v>
      </c>
      <c r="V65" s="27">
        <f>IFERROR($Q65*$O65*Controls!$C$4,"-")</f>
        <v>0</v>
      </c>
      <c r="W65" s="27">
        <f>IFERROR($T65*(1-Controls!$C$6),0)</f>
        <v>0</v>
      </c>
      <c r="X65" s="77" t="str">
        <f t="shared" si="2"/>
        <v>-</v>
      </c>
      <c r="Y65" s="77" t="str">
        <f>IFERROR(R65/INDEX('Vendor Level Info'!$N$4:$N$300,MATCH('Model 21'!$D65,'Vendor Level Info'!$M$4:$M$300,0)),"-")</f>
        <v>-</v>
      </c>
    </row>
    <row r="66" spans="2:25" x14ac:dyDescent="0.35">
      <c r="B66" s="341" t="str">
        <f>IFERROR(INDEX(Controls!$L$4:$L$100,MATCH('Model 21'!$D66,Controls!$J$4:$J$100,0)),"-")</f>
        <v>-</v>
      </c>
      <c r="C66" s="365" t="str">
        <f>IFERROR(INDEX(Controls!$F$4:$F261,MATCH('Model 21'!$E66,Controls!$G$4:$G$200,0)),"-")</f>
        <v>-</v>
      </c>
      <c r="D66" s="16" t="str">
        <f>IFERROR(INDEX(Controls!$H$4:$H$200,MATCH('Model 21'!$E66,Controls!$G$4:$G$200,0)),"-")</f>
        <v>-</v>
      </c>
      <c r="E66" s="11"/>
      <c r="F66" s="12"/>
      <c r="G66" s="13"/>
      <c r="H66" s="13"/>
      <c r="I66" s="13"/>
      <c r="J66" s="23"/>
      <c r="K66" s="12"/>
      <c r="L66" s="12"/>
      <c r="M66" s="12"/>
      <c r="N66" s="12"/>
      <c r="O66" s="12"/>
      <c r="P66" s="12"/>
      <c r="Q66" s="16"/>
      <c r="R66" s="414">
        <f t="shared" si="0"/>
        <v>0</v>
      </c>
      <c r="S66" s="27">
        <f>IFERROR($Q66*$O66*Controls!$C$5,"-")</f>
        <v>0</v>
      </c>
      <c r="T66" s="27" t="str">
        <f>IFERROR(INDEX('Vendor Level Info'!$I$4:$I$50,MATCH(SUBSTITUTE(SUBSTITUTE('Model 21'!$D66,"_pre",""),"_post",""),'Vendor Level Info'!$F$4:$F$50,0)),"-")</f>
        <v>-</v>
      </c>
      <c r="U66" s="375">
        <f t="shared" si="1"/>
        <v>0</v>
      </c>
      <c r="V66" s="27">
        <f>IFERROR($Q66*$O66*Controls!$C$4,"-")</f>
        <v>0</v>
      </c>
      <c r="W66" s="27">
        <f>IFERROR($T66*(1-Controls!$C$6),0)</f>
        <v>0</v>
      </c>
      <c r="X66" s="77" t="str">
        <f t="shared" si="2"/>
        <v>-</v>
      </c>
      <c r="Y66" s="77" t="str">
        <f>IFERROR(R66/INDEX('Vendor Level Info'!$N$4:$N$300,MATCH('Model 21'!$D66,'Vendor Level Info'!$M$4:$M$300,0)),"-")</f>
        <v>-</v>
      </c>
    </row>
    <row r="67" spans="2:25" x14ac:dyDescent="0.35">
      <c r="B67" s="341" t="str">
        <f>IFERROR(INDEX(Controls!$L$4:$L$100,MATCH('Model 21'!$D67,Controls!$J$4:$J$100,0)),"-")</f>
        <v>-</v>
      </c>
      <c r="C67" s="365" t="str">
        <f>IFERROR(INDEX(Controls!$F$4:$F262,MATCH('Model 21'!$E67,Controls!$G$4:$G$200,0)),"-")</f>
        <v>-</v>
      </c>
      <c r="D67" s="16" t="str">
        <f>IFERROR(INDEX(Controls!$H$4:$H$200,MATCH('Model 21'!$E67,Controls!$G$4:$G$200,0)),"-")</f>
        <v>-</v>
      </c>
      <c r="E67" s="11"/>
      <c r="F67" s="12"/>
      <c r="G67" s="13"/>
      <c r="H67" s="13"/>
      <c r="I67" s="13"/>
      <c r="J67" s="23"/>
      <c r="K67" s="12"/>
      <c r="L67" s="12"/>
      <c r="M67" s="12"/>
      <c r="N67" s="12"/>
      <c r="O67" s="12"/>
      <c r="P67" s="12"/>
      <c r="Q67" s="16"/>
      <c r="R67" s="414">
        <f t="shared" si="0"/>
        <v>0</v>
      </c>
      <c r="S67" s="27">
        <f>IFERROR($Q67*$O67*Controls!$C$5,"-")</f>
        <v>0</v>
      </c>
      <c r="T67" s="27" t="str">
        <f>IFERROR(INDEX('Vendor Level Info'!$I$4:$I$50,MATCH(SUBSTITUTE(SUBSTITUTE('Model 21'!$D67,"_pre",""),"_post",""),'Vendor Level Info'!$F$4:$F$50,0)),"-")</f>
        <v>-</v>
      </c>
      <c r="U67" s="375">
        <f t="shared" si="1"/>
        <v>0</v>
      </c>
      <c r="V67" s="27">
        <f>IFERROR($Q67*$O67*Controls!$C$4,"-")</f>
        <v>0</v>
      </c>
      <c r="W67" s="27">
        <f>IFERROR($T67*(1-Controls!$C$6),0)</f>
        <v>0</v>
      </c>
      <c r="X67" s="77" t="str">
        <f t="shared" si="2"/>
        <v>-</v>
      </c>
      <c r="Y67" s="77" t="str">
        <f>IFERROR(R67/INDEX('Vendor Level Info'!$N$4:$N$300,MATCH('Model 21'!$D67,'Vendor Level Info'!$M$4:$M$300,0)),"-")</f>
        <v>-</v>
      </c>
    </row>
    <row r="68" spans="2:25" x14ac:dyDescent="0.35">
      <c r="B68" s="341" t="str">
        <f>IFERROR(INDEX(Controls!$L$4:$L$100,MATCH('Model 21'!$D68,Controls!$J$4:$J$100,0)),"-")</f>
        <v>-</v>
      </c>
      <c r="C68" s="365" t="str">
        <f>IFERROR(INDEX(Controls!$F$4:$F263,MATCH('Model 21'!$E68,Controls!$G$4:$G$200,0)),"-")</f>
        <v>-</v>
      </c>
      <c r="D68" s="16" t="str">
        <f>IFERROR(INDEX(Controls!$H$4:$H$200,MATCH('Model 21'!$E68,Controls!$G$4:$G$200,0)),"-")</f>
        <v>-</v>
      </c>
      <c r="E68" s="11"/>
      <c r="F68" s="12"/>
      <c r="G68" s="13"/>
      <c r="H68" s="13"/>
      <c r="I68" s="13"/>
      <c r="J68" s="23"/>
      <c r="K68" s="12"/>
      <c r="L68" s="12"/>
      <c r="M68" s="12"/>
      <c r="N68" s="12"/>
      <c r="O68" s="12"/>
      <c r="P68" s="12"/>
      <c r="Q68" s="16"/>
      <c r="R68" s="414">
        <f t="shared" si="0"/>
        <v>0</v>
      </c>
      <c r="S68" s="27">
        <f>IFERROR($Q68*$O68*Controls!$C$5,"-")</f>
        <v>0</v>
      </c>
      <c r="T68" s="27" t="str">
        <f>IFERROR(INDEX('Vendor Level Info'!$I$4:$I$50,MATCH(SUBSTITUTE(SUBSTITUTE('Model 21'!$D68,"_pre",""),"_post",""),'Vendor Level Info'!$F$4:$F$50,0)),"-")</f>
        <v>-</v>
      </c>
      <c r="U68" s="375">
        <f t="shared" si="1"/>
        <v>0</v>
      </c>
      <c r="V68" s="27">
        <f>IFERROR($Q68*$O68*Controls!$C$4,"-")</f>
        <v>0</v>
      </c>
      <c r="W68" s="27">
        <f>IFERROR($T68*(1-Controls!$C$6),0)</f>
        <v>0</v>
      </c>
      <c r="X68" s="77" t="str">
        <f t="shared" si="2"/>
        <v>-</v>
      </c>
      <c r="Y68" s="77" t="str">
        <f>IFERROR(R68/INDEX('Vendor Level Info'!$N$4:$N$300,MATCH('Model 21'!$D68,'Vendor Level Info'!$M$4:$M$300,0)),"-")</f>
        <v>-</v>
      </c>
    </row>
    <row r="69" spans="2:25" x14ac:dyDescent="0.35">
      <c r="B69" s="341" t="str">
        <f>IFERROR(INDEX(Controls!$L$4:$L$100,MATCH('Model 21'!$D69,Controls!$J$4:$J$100,0)),"-")</f>
        <v>-</v>
      </c>
      <c r="C69" s="365" t="str">
        <f>IFERROR(INDEX(Controls!$F$4:$F264,MATCH('Model 21'!$E69,Controls!$G$4:$G$200,0)),"-")</f>
        <v>-</v>
      </c>
      <c r="D69" s="16" t="str">
        <f>IFERROR(INDEX(Controls!$H$4:$H$200,MATCH('Model 21'!$E69,Controls!$G$4:$G$200,0)),"-")</f>
        <v>-</v>
      </c>
      <c r="E69" s="11"/>
      <c r="F69" s="12"/>
      <c r="G69" s="13"/>
      <c r="H69" s="13"/>
      <c r="I69" s="13"/>
      <c r="J69" s="23"/>
      <c r="K69" s="12"/>
      <c r="L69" s="12"/>
      <c r="M69" s="12"/>
      <c r="N69" s="12"/>
      <c r="O69" s="12"/>
      <c r="P69" s="12"/>
      <c r="Q69" s="16"/>
      <c r="R69" s="414">
        <f t="shared" si="0"/>
        <v>0</v>
      </c>
      <c r="S69" s="27">
        <f>IFERROR($Q69*$O69*Controls!$C$5,"-")</f>
        <v>0</v>
      </c>
      <c r="T69" s="27" t="str">
        <f>IFERROR(INDEX('Vendor Level Info'!$I$4:$I$50,MATCH(SUBSTITUTE(SUBSTITUTE('Model 21'!$D69,"_pre",""),"_post",""),'Vendor Level Info'!$F$4:$F$50,0)),"-")</f>
        <v>-</v>
      </c>
      <c r="U69" s="375">
        <f t="shared" si="1"/>
        <v>0</v>
      </c>
      <c r="V69" s="27">
        <f>IFERROR($Q69*$O69*Controls!$C$4,"-")</f>
        <v>0</v>
      </c>
      <c r="W69" s="27">
        <f>IFERROR($T69*(1-Controls!$C$6),0)</f>
        <v>0</v>
      </c>
      <c r="X69" s="77" t="str">
        <f t="shared" si="2"/>
        <v>-</v>
      </c>
      <c r="Y69" s="77" t="str">
        <f>IFERROR(R69/INDEX('Vendor Level Info'!$N$4:$N$300,MATCH('Model 21'!$D69,'Vendor Level Info'!$M$4:$M$300,0)),"-")</f>
        <v>-</v>
      </c>
    </row>
    <row r="70" spans="2:25" x14ac:dyDescent="0.35">
      <c r="B70" s="341" t="str">
        <f>IFERROR(INDEX(Controls!$L$4:$L$100,MATCH('Model 21'!$D70,Controls!$J$4:$J$100,0)),"-")</f>
        <v>-</v>
      </c>
      <c r="C70" s="365" t="str">
        <f>IFERROR(INDEX(Controls!$F$4:$F265,MATCH('Model 21'!$E70,Controls!$G$4:$G$200,0)),"-")</f>
        <v>-</v>
      </c>
      <c r="D70" s="16" t="str">
        <f>IFERROR(INDEX(Controls!$H$4:$H$200,MATCH('Model 21'!$E70,Controls!$G$4:$G$200,0)),"-")</f>
        <v>-</v>
      </c>
      <c r="E70" s="11"/>
      <c r="F70" s="12"/>
      <c r="G70" s="13"/>
      <c r="H70" s="13"/>
      <c r="I70" s="13"/>
      <c r="J70" s="23"/>
      <c r="K70" s="12"/>
      <c r="L70" s="12"/>
      <c r="M70" s="12"/>
      <c r="N70" s="12"/>
      <c r="O70" s="12"/>
      <c r="P70" s="12"/>
      <c r="Q70" s="16"/>
      <c r="R70" s="414">
        <f>IFERROR(G70*N70,"-")</f>
        <v>0</v>
      </c>
      <c r="S70" s="27">
        <f>IFERROR($Q70*$O70*Controls!$C$5,"-")</f>
        <v>0</v>
      </c>
      <c r="T70" s="27" t="str">
        <f>IFERROR(INDEX('Vendor Level Info'!$I$4:$I$50,MATCH(SUBSTITUTE(SUBSTITUTE('Model 21'!$D70,"_pre",""),"_post",""),'Vendor Level Info'!$F$4:$F$50,0)),"-")</f>
        <v>-</v>
      </c>
      <c r="U70" s="375">
        <f>IFERROR(S70/$T70,0)</f>
        <v>0</v>
      </c>
      <c r="V70" s="27">
        <f>IFERROR($Q70*$O70*Controls!$C$4,"-")</f>
        <v>0</v>
      </c>
      <c r="W70" s="27">
        <f>IFERROR($T70*(1-Controls!$C$6),0)</f>
        <v>0</v>
      </c>
      <c r="X70" s="77" t="str">
        <f>IFERROR(V70/W70,"-")</f>
        <v>-</v>
      </c>
      <c r="Y70" s="77" t="str">
        <f>IFERROR(R70/INDEX('Vendor Level Info'!$N$4:$N$300,MATCH('Model 21'!$D70,'Vendor Level Info'!$M$4:$M$300,0)),"-")</f>
        <v>-</v>
      </c>
    </row>
    <row r="71" spans="2:25" x14ac:dyDescent="0.35">
      <c r="B71" s="341" t="str">
        <f>IFERROR(INDEX(Controls!$L$4:$L$100,MATCH('Model 21'!$D71,Controls!$J$4:$J$100,0)),"-")</f>
        <v>-</v>
      </c>
      <c r="C71" s="365" t="str">
        <f>IFERROR(INDEX(Controls!$F$4:$F266,MATCH('Model 21'!$E71,Controls!$G$4:$G$200,0)),"-")</f>
        <v>-</v>
      </c>
      <c r="D71" s="16" t="str">
        <f>IFERROR(INDEX(Controls!$H$4:$H$200,MATCH('Model 21'!$E71,Controls!$G$4:$G$200,0)),"-")</f>
        <v>-</v>
      </c>
      <c r="E71" s="11"/>
      <c r="F71" s="12"/>
      <c r="G71" s="13"/>
      <c r="H71" s="13"/>
      <c r="I71" s="13"/>
      <c r="J71" s="23"/>
      <c r="K71" s="12"/>
      <c r="L71" s="12"/>
      <c r="M71" s="12"/>
      <c r="N71" s="12"/>
      <c r="O71" s="12"/>
      <c r="P71" s="12"/>
      <c r="Q71" s="16"/>
      <c r="R71" s="414">
        <f>IFERROR(G71*N71,"-")</f>
        <v>0</v>
      </c>
      <c r="S71" s="27">
        <f>IFERROR($Q71*$O71*Controls!$C$5,"-")</f>
        <v>0</v>
      </c>
      <c r="T71" s="27" t="str">
        <f>IFERROR(INDEX('Vendor Level Info'!$I$4:$I$50,MATCH(SUBSTITUTE(SUBSTITUTE('Model 21'!$D71,"_pre",""),"_post",""),'Vendor Level Info'!$F$4:$F$50,0)),"-")</f>
        <v>-</v>
      </c>
      <c r="U71" s="375">
        <f>IFERROR(S71/$T71,0)</f>
        <v>0</v>
      </c>
      <c r="V71" s="27">
        <f>IFERROR($Q71*$O71*Controls!$C$4,"-")</f>
        <v>0</v>
      </c>
      <c r="W71" s="27">
        <f>IFERROR($T71*(1-Controls!$C$6),0)</f>
        <v>0</v>
      </c>
      <c r="X71" s="77" t="str">
        <f>IFERROR(V71/W71,"-")</f>
        <v>-</v>
      </c>
      <c r="Y71" s="77" t="str">
        <f>IFERROR(R71/INDEX('Vendor Level Info'!$N$4:$N$300,MATCH('Model 21'!$D71,'Vendor Level Info'!$M$4:$M$300,0)),"-")</f>
        <v>-</v>
      </c>
    </row>
    <row r="72" spans="2:25" ht="15" thickBot="1" x14ac:dyDescent="0.4">
      <c r="B72" s="343" t="str">
        <f>IFERROR(INDEX(Controls!$L$4:$L$100,MATCH('Model 21'!$D72,Controls!$J$4:$J$100,0)),"-")</f>
        <v>-</v>
      </c>
      <c r="C72" s="366" t="str">
        <f>IFERROR(INDEX(Controls!$F$4:$F267,MATCH('Model 21'!$E72,Controls!$G$4:$G$200,0)),"-")</f>
        <v>-</v>
      </c>
      <c r="D72" s="19" t="str">
        <f>IFERROR(INDEX(Controls!$H$4:$H$200,MATCH('Model 21'!$E72,Controls!$G$4:$G$200,0)),"-")</f>
        <v>-</v>
      </c>
      <c r="E72" s="17"/>
      <c r="F72" s="18"/>
      <c r="G72" s="20"/>
      <c r="H72" s="20"/>
      <c r="I72" s="20"/>
      <c r="J72" s="24"/>
      <c r="K72" s="18"/>
      <c r="L72" s="18"/>
      <c r="M72" s="18"/>
      <c r="N72" s="18"/>
      <c r="O72" s="18"/>
      <c r="P72" s="18"/>
      <c r="Q72" s="19"/>
      <c r="R72" s="415">
        <f>IFERROR(G72*N72,"-")</f>
        <v>0</v>
      </c>
      <c r="S72" s="64">
        <f>IFERROR($Q72*$O72*Controls!$C$5,"-")</f>
        <v>0</v>
      </c>
      <c r="T72" s="64" t="str">
        <f>IFERROR(INDEX('Vendor Level Info'!$I$4:$I$50,MATCH(SUBSTITUTE(SUBSTITUTE('Model 21'!$D72,"_pre",""),"_post",""),'Vendor Level Info'!$F$4:$F$50,0)),"-")</f>
        <v>-</v>
      </c>
      <c r="U72" s="376">
        <f>IFERROR(S72/$T72,0)</f>
        <v>0</v>
      </c>
      <c r="V72" s="64">
        <f>IFERROR($Q72*$O72*Controls!$C$4,"-")</f>
        <v>0</v>
      </c>
      <c r="W72" s="64">
        <f>IFERROR($T72*(1-Controls!$C$6),0)</f>
        <v>0</v>
      </c>
      <c r="X72" s="78" t="str">
        <f>IFERROR(V72/W72,"-")</f>
        <v>-</v>
      </c>
      <c r="Y72" s="78" t="str">
        <f>IFERROR(R72/INDEX('Vendor Level Info'!$N$4:$N$300,MATCH('Model 21'!$D72,'Vendor Level Info'!$M$4:$M$300,0)),"-")</f>
        <v>-</v>
      </c>
    </row>
  </sheetData>
  <autoFilter ref="E4:X4" xr:uid="{B795FBF3-D389-47B0-A746-1A51F7BDCBC3}">
    <sortState xmlns:xlrd2="http://schemas.microsoft.com/office/spreadsheetml/2017/richdata2" ref="E5:X44">
      <sortCondition ref="E4"/>
    </sortState>
  </autoFilter>
  <mergeCells count="5">
    <mergeCell ref="R2:Y2"/>
    <mergeCell ref="E3:Q3"/>
    <mergeCell ref="S3:U3"/>
    <mergeCell ref="V3:X3"/>
    <mergeCell ref="AB4:AC4"/>
  </mergeCells>
  <pageMargins left="0.7" right="0.7" top="0.75" bottom="0.75" header="0.3" footer="0.3"/>
  <pageSetup paperSize="9" orientation="portrait" r:id="rId1"/>
  <headerFooter>
    <oddHeader>&amp;L&amp;"Calibri"&amp;12&amp;K8E6A00Confidential&amp;1#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CEAB-3E26-4C09-BCCB-1E9565BEDA29}">
  <sheetPr codeName="Sheet19">
    <tabColor theme="5" tint="0.39997558519241921"/>
  </sheetPr>
  <dimension ref="A1:W60"/>
  <sheetViews>
    <sheetView topLeftCell="N1" zoomScale="85" zoomScaleNormal="85" workbookViewId="0">
      <selection activeCell="J20" sqref="J20"/>
    </sheetView>
  </sheetViews>
  <sheetFormatPr defaultRowHeight="14.5" x14ac:dyDescent="0.35"/>
  <cols>
    <col min="1" max="1" width="8.7265625" style="2"/>
    <col min="2" max="2" width="20.453125" style="2" customWidth="1"/>
    <col min="3" max="3" width="26.1796875" style="2" customWidth="1"/>
    <col min="4" max="4" width="7.36328125" style="2" customWidth="1"/>
    <col min="5" max="5" width="11.1796875" style="2" customWidth="1"/>
    <col min="6" max="6" width="8.453125" style="2" customWidth="1"/>
    <col min="7" max="7" width="9.81640625" style="2" customWidth="1"/>
    <col min="8" max="8" width="8.54296875" style="2" customWidth="1"/>
    <col min="9" max="9" width="19" style="2" customWidth="1"/>
    <col min="10" max="10" width="14.6328125" style="2" bestFit="1" customWidth="1"/>
    <col min="11" max="11" width="14.81640625" style="2" bestFit="1" customWidth="1"/>
    <col min="12" max="12" width="17.26953125" style="2" customWidth="1"/>
    <col min="13" max="13" width="16.7265625" style="2" bestFit="1" customWidth="1"/>
    <col min="14" max="15" width="16.36328125" style="2" bestFit="1" customWidth="1"/>
    <col min="16" max="16" width="25.90625" style="2" bestFit="1" customWidth="1"/>
    <col min="17" max="17" width="22.1796875" style="2" bestFit="1" customWidth="1"/>
    <col min="18" max="18" width="19.08984375" style="2" bestFit="1" customWidth="1"/>
    <col min="19" max="19" width="15.36328125" style="2" bestFit="1" customWidth="1"/>
    <col min="20" max="20" width="23.7265625" style="2" bestFit="1" customWidth="1"/>
    <col min="21" max="21" width="20.453125" style="2" bestFit="1" customWidth="1"/>
    <col min="22" max="22" width="18" style="2" customWidth="1"/>
    <col min="23" max="23" width="19.6328125" style="2" customWidth="1"/>
    <col min="24" max="16384" width="8.7265625" style="2"/>
  </cols>
  <sheetData>
    <row r="1" spans="1:23" ht="15" thickBot="1" x14ac:dyDescent="0.4"/>
    <row r="2" spans="1:23" ht="22" customHeight="1" thickBot="1" x14ac:dyDescent="0.4">
      <c r="B2" s="524" t="s">
        <v>327</v>
      </c>
      <c r="C2" s="525"/>
      <c r="D2" s="525"/>
      <c r="E2" s="525"/>
      <c r="F2" s="525"/>
      <c r="G2" s="525"/>
      <c r="H2" s="525"/>
      <c r="I2" s="525"/>
      <c r="J2" s="525"/>
      <c r="K2" s="525"/>
      <c r="L2" s="525"/>
      <c r="M2" s="525"/>
      <c r="N2" s="525"/>
      <c r="O2" s="526"/>
      <c r="P2" s="119"/>
      <c r="Q2" s="521" t="s">
        <v>175</v>
      </c>
      <c r="R2" s="522"/>
      <c r="S2" s="523"/>
      <c r="T2" s="521" t="s">
        <v>174</v>
      </c>
      <c r="U2" s="522"/>
      <c r="V2" s="523"/>
    </row>
    <row r="3" spans="1:23" ht="19.5" customHeight="1" thickBot="1" x14ac:dyDescent="0.4">
      <c r="B3" s="120" t="s">
        <v>31</v>
      </c>
      <c r="C3" s="121" t="s">
        <v>102</v>
      </c>
      <c r="D3" s="121" t="s">
        <v>0</v>
      </c>
      <c r="E3" s="121" t="s">
        <v>1</v>
      </c>
      <c r="F3" s="121" t="s">
        <v>2</v>
      </c>
      <c r="G3" s="121" t="s">
        <v>3</v>
      </c>
      <c r="H3" s="121" t="s">
        <v>133</v>
      </c>
      <c r="I3" s="121" t="s">
        <v>32</v>
      </c>
      <c r="J3" s="121" t="s">
        <v>134</v>
      </c>
      <c r="K3" s="121" t="s">
        <v>135</v>
      </c>
      <c r="L3" s="121" t="s">
        <v>136</v>
      </c>
      <c r="M3" s="121" t="s">
        <v>137</v>
      </c>
      <c r="N3" s="121" t="s">
        <v>138</v>
      </c>
      <c r="O3" s="122" t="s">
        <v>139</v>
      </c>
      <c r="P3" s="123" t="s">
        <v>140</v>
      </c>
      <c r="Q3" s="124" t="s">
        <v>56</v>
      </c>
      <c r="R3" s="125" t="s">
        <v>57</v>
      </c>
      <c r="S3" s="125" t="s">
        <v>58</v>
      </c>
      <c r="T3" s="126" t="s">
        <v>59</v>
      </c>
      <c r="U3" s="126" t="s">
        <v>60</v>
      </c>
      <c r="V3" s="126" t="s">
        <v>61</v>
      </c>
      <c r="W3" s="139" t="s">
        <v>283</v>
      </c>
    </row>
    <row r="4" spans="1:23" x14ac:dyDescent="0.35">
      <c r="A4" s="148"/>
      <c r="B4" s="91" t="s">
        <v>276</v>
      </c>
      <c r="C4" s="127" t="s">
        <v>384</v>
      </c>
      <c r="D4" s="127">
        <v>1</v>
      </c>
      <c r="E4" s="128">
        <v>4.8999999999999998E-3</v>
      </c>
      <c r="F4" s="128">
        <v>9.3796000000000005E-4</v>
      </c>
      <c r="G4" s="129">
        <v>5.2241033732781776</v>
      </c>
      <c r="H4" s="130">
        <v>4.8919527879967908E-7</v>
      </c>
      <c r="I4" s="129">
        <v>7.9036799999999996</v>
      </c>
      <c r="J4" s="131">
        <v>3222869.8612408368</v>
      </c>
      <c r="K4" s="131">
        <v>487096.28099999967</v>
      </c>
      <c r="L4" s="131">
        <v>945845.10907127988</v>
      </c>
      <c r="M4" s="131">
        <v>239575.83899999995</v>
      </c>
      <c r="N4" s="132">
        <v>3.2420823020162026E-2</v>
      </c>
      <c r="O4" s="133">
        <v>1.9345193796646884E-2</v>
      </c>
      <c r="P4" s="134">
        <f>IFERROR(E4*L4,"-")</f>
        <v>4634.6410344492715</v>
      </c>
      <c r="Q4" s="135">
        <f>IFERROR($O4*$M4*Controls!$A$5,"-")</f>
        <v>2402205.6857419163</v>
      </c>
      <c r="R4" s="136">
        <f>IFERROR(INDEX('Vendor Level Info'!$G$4:$G$22,MATCH('Previous Run Final Results'!$B4,'Vendor Level Info'!$F$4:$F$22,0)),"-")</f>
        <v>420971</v>
      </c>
      <c r="S4" s="137">
        <f>IFERROR(Q4/R4,0)</f>
        <v>5.7063448212392691</v>
      </c>
      <c r="T4" s="138">
        <f>IFERROR($O4*$M4*Controls!$A$4,"-")</f>
        <v>2037605.1789383211</v>
      </c>
      <c r="U4" s="136">
        <f>IFERROR($R4*(1-Controls!$A$6),0)</f>
        <v>324147.67</v>
      </c>
      <c r="V4" s="137">
        <f>IFERROR(T4/U4,"-")</f>
        <v>6.2860398747839872</v>
      </c>
      <c r="W4" s="140">
        <f>IFERROR(P4/INDEX('Vendor Level Info'!$Q$4:$Q$100,MATCH('Previous Run Final Results'!$B4,'Vendor Level Info'!$P$4:$P$100,0)),"-")</f>
        <v>2.3319535255977616E-2</v>
      </c>
    </row>
    <row r="5" spans="1:23" x14ac:dyDescent="0.35">
      <c r="A5" s="148"/>
      <c r="B5" s="54" t="s">
        <v>265</v>
      </c>
      <c r="C5" s="12" t="s">
        <v>385</v>
      </c>
      <c r="D5" s="12">
        <v>1</v>
      </c>
      <c r="E5" s="21">
        <v>4.8508097000000002E-6</v>
      </c>
      <c r="F5" s="21">
        <v>1.2163035000000001E-6</v>
      </c>
      <c r="G5" s="13">
        <v>3.9881573143545173</v>
      </c>
      <c r="H5" s="23">
        <v>1.4184997213455104E-4</v>
      </c>
      <c r="I5" s="13">
        <v>0.9979290006</v>
      </c>
      <c r="J5" s="72">
        <v>1334200000</v>
      </c>
      <c r="K5" s="72">
        <v>487096.28099999967</v>
      </c>
      <c r="L5" s="72">
        <v>851910000</v>
      </c>
      <c r="M5" s="72">
        <v>239575.83899999995</v>
      </c>
      <c r="N5" s="14">
        <v>1.3286798840781962E-2</v>
      </c>
      <c r="O5" s="93">
        <v>1.7249040257047793E-2</v>
      </c>
      <c r="P5" s="62">
        <f t="shared" ref="P5:P41" si="0">IFERROR(E5*L5,"-")</f>
        <v>4132.4532915270001</v>
      </c>
      <c r="Q5" s="26">
        <f>IFERROR($O5*$M5*Controls!$A$5,"-")</f>
        <v>2141914.0596179245</v>
      </c>
      <c r="R5" s="27">
        <f>IFERROR(INDEX('Vendor Level Info'!$G$4:$G$22,MATCH('Previous Run Final Results'!$B5,'Vendor Level Info'!$F$4:$F$22,0)),"-")</f>
        <v>1209495</v>
      </c>
      <c r="S5" s="86">
        <f t="shared" ref="S5:S41" si="1">IFERROR(Q5/R5,0)</f>
        <v>1.7709160100851384</v>
      </c>
      <c r="T5" s="61">
        <f>IFERROR($O5*$M5*Controls!$A$4,"-")</f>
        <v>1816819.9362039054</v>
      </c>
      <c r="U5" s="27">
        <f>IFERROR($R5*(1-Controls!$A$6),0)</f>
        <v>931311.15</v>
      </c>
      <c r="V5" s="86">
        <f t="shared" ref="V5:V41" si="2">IFERROR(T5/U5,"-")</f>
        <v>1.9508194830523669</v>
      </c>
      <c r="W5" s="141">
        <f>IFERROR(P5/INDEX('Vendor Level Info'!$Q$4:$Q$100,MATCH('Previous Run Final Results'!$B5,'Vendor Level Info'!$P$4:$P$100,0)),"-")</f>
        <v>2.7457821512329055E-5</v>
      </c>
    </row>
    <row r="6" spans="1:23" x14ac:dyDescent="0.35">
      <c r="A6" s="148"/>
      <c r="B6" s="54" t="s">
        <v>257</v>
      </c>
      <c r="C6" s="12" t="s">
        <v>257</v>
      </c>
      <c r="D6" s="12">
        <v>1</v>
      </c>
      <c r="E6" s="21">
        <v>5.5794347692115835E-6</v>
      </c>
      <c r="F6" s="21">
        <v>2.3958519243497546E-6</v>
      </c>
      <c r="G6" s="13">
        <v>2.3287894850704798</v>
      </c>
      <c r="H6" s="23">
        <v>2.6524187372632367E-2</v>
      </c>
      <c r="I6" s="13">
        <v>0.5176503204255537</v>
      </c>
      <c r="J6" s="72">
        <v>186998649</v>
      </c>
      <c r="K6" s="72">
        <v>487096.28099999967</v>
      </c>
      <c r="L6" s="72">
        <v>9549691</v>
      </c>
      <c r="M6" s="72">
        <v>239575.83899999995</v>
      </c>
      <c r="N6" s="14">
        <v>2.1419723465845833E-3</v>
      </c>
      <c r="O6" s="93">
        <v>2.2240088242215001E-4</v>
      </c>
      <c r="P6" s="62">
        <f t="shared" si="0"/>
        <v>53.281878000626932</v>
      </c>
      <c r="Q6" s="26">
        <f>IFERROR($O6*$M6*Controls!$A$5,"-")</f>
        <v>27616.816346451415</v>
      </c>
      <c r="R6" s="27">
        <f>IFERROR(INDEX('Vendor Level Info'!$G$4:$G$22,MATCH('Previous Run Final Results'!$B6,'Vendor Level Info'!$F$4:$F$22,0)),"-")</f>
        <v>123018</v>
      </c>
      <c r="S6" s="86">
        <f t="shared" si="1"/>
        <v>0.22449410936977854</v>
      </c>
      <c r="T6" s="61">
        <f>IFERROR($O6*$M6*Controls!$A$4,"-")</f>
        <v>23425.208069116008</v>
      </c>
      <c r="U6" s="27">
        <f>IFERROR($R6*(1-Controls!$A$6),0)</f>
        <v>94723.86</v>
      </c>
      <c r="V6" s="86">
        <f t="shared" si="2"/>
        <v>0.24729997351370614</v>
      </c>
      <c r="W6" s="141">
        <f>IFERROR(P6/INDEX('Vendor Level Info'!$Q$4:$Q$100,MATCH('Previous Run Final Results'!$B6,'Vendor Level Info'!$P$4:$P$100,0)),"-")</f>
        <v>5.4445019621819641E-6</v>
      </c>
    </row>
    <row r="7" spans="1:23" x14ac:dyDescent="0.35">
      <c r="A7" s="148"/>
      <c r="B7" s="54" t="s">
        <v>181</v>
      </c>
      <c r="C7" s="12" t="s">
        <v>181</v>
      </c>
      <c r="D7" s="12">
        <v>1</v>
      </c>
      <c r="E7" s="21">
        <v>0.23456039489171282</v>
      </c>
      <c r="F7" s="21">
        <v>1.6260625891741612E-2</v>
      </c>
      <c r="G7" s="13">
        <v>14.425053282287276</v>
      </c>
      <c r="H7" s="23">
        <v>2.0676586350320893E-45</v>
      </c>
      <c r="I7" s="13">
        <v>0.52081359512590109</v>
      </c>
      <c r="J7" s="72">
        <v>15695</v>
      </c>
      <c r="K7" s="72">
        <v>487096.28099999967</v>
      </c>
      <c r="L7" s="72">
        <v>15695</v>
      </c>
      <c r="M7" s="72">
        <v>239575.83899999995</v>
      </c>
      <c r="N7" s="14">
        <v>7.5579008533334198E-3</v>
      </c>
      <c r="O7" s="93">
        <v>1.5366430159200794E-2</v>
      </c>
      <c r="P7" s="62">
        <f t="shared" si="0"/>
        <v>3681.4253978254328</v>
      </c>
      <c r="Q7" s="26">
        <f>IFERROR($O7*$M7*Controls!$A$5,"-")</f>
        <v>1908139.3697067236</v>
      </c>
      <c r="R7" s="27">
        <f>IFERROR(INDEX('Vendor Level Info'!$G$4:$G$22,MATCH('Previous Run Final Results'!$B7,'Vendor Level Info'!$F$4:$F$22,0)),"-")</f>
        <v>0</v>
      </c>
      <c r="S7" s="86">
        <f t="shared" si="1"/>
        <v>0</v>
      </c>
      <c r="T7" s="61">
        <f>IFERROR($O7*$M7*Controls!$A$4,"-")</f>
        <v>1618526.958339836</v>
      </c>
      <c r="U7" s="27">
        <f>IFERROR($R7*(1-Controls!$A$6),0)</f>
        <v>0</v>
      </c>
      <c r="V7" s="86" t="str">
        <f t="shared" si="2"/>
        <v>-</v>
      </c>
      <c r="W7" s="141">
        <f>IFERROR(P7/INDEX('Vendor Level Info'!$Q$4:$Q$100,MATCH('Previous Run Final Results'!$B7,'Vendor Level Info'!$P$4:$P$100,0)),"-")</f>
        <v>0.2182749554029072</v>
      </c>
    </row>
    <row r="8" spans="1:23" x14ac:dyDescent="0.35">
      <c r="A8" s="148"/>
      <c r="B8" s="54" t="s">
        <v>323</v>
      </c>
      <c r="C8" s="12" t="s">
        <v>323</v>
      </c>
      <c r="D8" s="12">
        <v>1</v>
      </c>
      <c r="E8" s="21">
        <v>0.12084507383799303</v>
      </c>
      <c r="F8" s="21">
        <v>2.4955716706487143E-3</v>
      </c>
      <c r="G8" s="13">
        <v>48.423804156496061</v>
      </c>
      <c r="H8" s="23">
        <v>0</v>
      </c>
      <c r="I8" s="13">
        <v>0.44679693142014304</v>
      </c>
      <c r="J8" s="72">
        <v>376523</v>
      </c>
      <c r="K8" s="72">
        <v>487096.28099999967</v>
      </c>
      <c r="L8" s="72">
        <v>218709</v>
      </c>
      <c r="M8" s="72">
        <v>239575.83899999995</v>
      </c>
      <c r="N8" s="14">
        <v>9.3412640398916696E-2</v>
      </c>
      <c r="O8" s="93">
        <v>0.1103195771508229</v>
      </c>
      <c r="P8" s="62">
        <f t="shared" si="0"/>
        <v>26429.90525403362</v>
      </c>
      <c r="Q8" s="26">
        <f>IFERROR($O8*$M8*Controls!$A$5,"-")</f>
        <v>13699026.138796562</v>
      </c>
      <c r="R8" s="27" t="str">
        <f>IFERROR(INDEX('Vendor Level Info'!$G$4:$G$22,MATCH('Previous Run Final Results'!$B8,'Vendor Level Info'!$F$4:$F$22,0)),"-")</f>
        <v>-</v>
      </c>
      <c r="S8" s="86">
        <f t="shared" si="1"/>
        <v>0</v>
      </c>
      <c r="T8" s="61">
        <f>IFERROR($O8*$M8*Controls!$A$4,"-")</f>
        <v>11619823.719717143</v>
      </c>
      <c r="U8" s="27">
        <f>IFERROR($R8*(1-Controls!$A$6),0)</f>
        <v>0</v>
      </c>
      <c r="V8" s="86" t="str">
        <f t="shared" si="2"/>
        <v>-</v>
      </c>
      <c r="W8" s="141">
        <f>IFERROR(P8/INDEX('Vendor Level Info'!$Q$4:$Q$100,MATCH('Previous Run Final Results'!$B8,'Vendor Level Info'!$P$4:$P$100,0)),"-")</f>
        <v>0.12083402408475154</v>
      </c>
    </row>
    <row r="9" spans="1:23" x14ac:dyDescent="0.35">
      <c r="A9" s="148"/>
      <c r="B9" s="54" t="s">
        <v>179</v>
      </c>
      <c r="C9" s="12" t="s">
        <v>179</v>
      </c>
      <c r="D9" s="12">
        <v>1</v>
      </c>
      <c r="E9" s="21">
        <v>0.62385782329011552</v>
      </c>
      <c r="F9" s="21">
        <v>8.6821940071490373E-3</v>
      </c>
      <c r="G9" s="13">
        <v>71.854858665496579</v>
      </c>
      <c r="H9" s="23">
        <v>0</v>
      </c>
      <c r="I9" s="13">
        <v>0.35888899352911774</v>
      </c>
      <c r="J9" s="72">
        <v>98117</v>
      </c>
      <c r="K9" s="72">
        <v>487096.28099999967</v>
      </c>
      <c r="L9" s="72">
        <v>43690</v>
      </c>
      <c r="M9" s="72">
        <v>239575.83899999995</v>
      </c>
      <c r="N9" s="14">
        <v>0.12566521329641667</v>
      </c>
      <c r="O9" s="93">
        <v>0.11376918646435442</v>
      </c>
      <c r="P9" s="62">
        <f t="shared" si="0"/>
        <v>27256.348299545149</v>
      </c>
      <c r="Q9" s="26">
        <f>IFERROR($O9*$M9*Controls!$A$5,"-")</f>
        <v>14127384.272277242</v>
      </c>
      <c r="R9" s="27" t="str">
        <f>IFERROR(INDEX('Vendor Level Info'!$G$4:$G$22,MATCH('Previous Run Final Results'!$B9,'Vendor Level Info'!$F$4:$F$22,0)),"-")</f>
        <v>-</v>
      </c>
      <c r="S9" s="86">
        <f t="shared" si="1"/>
        <v>0</v>
      </c>
      <c r="T9" s="61">
        <f>IFERROR($O9*$M9*Controls!$A$4,"-")</f>
        <v>11983166.77414465</v>
      </c>
      <c r="U9" s="27">
        <f>IFERROR($R9*(1-Controls!$A$6),0)</f>
        <v>0</v>
      </c>
      <c r="V9" s="86" t="str">
        <f t="shared" si="2"/>
        <v>-</v>
      </c>
      <c r="W9" s="141">
        <f>IFERROR(P9/INDEX('Vendor Level Info'!$Q$4:$Q$100,MATCH('Previous Run Final Results'!$B9,'Vendor Level Info'!$P$4:$P$100,0)),"-")</f>
        <v>0.60505124088850004</v>
      </c>
    </row>
    <row r="10" spans="1:23" x14ac:dyDescent="0.35">
      <c r="A10" s="148"/>
      <c r="B10" s="54" t="s">
        <v>19</v>
      </c>
      <c r="C10" s="12" t="s">
        <v>19</v>
      </c>
      <c r="D10" s="12">
        <v>1</v>
      </c>
      <c r="E10" s="21">
        <v>1.2537289213931152E-2</v>
      </c>
      <c r="F10" s="21">
        <v>3.6166505821989115E-4</v>
      </c>
      <c r="G10" s="13">
        <v>34.66546996726602</v>
      </c>
      <c r="H10" s="23">
        <v>3.2887394684719985E-235</v>
      </c>
      <c r="I10" s="13">
        <v>0.5452058942812823</v>
      </c>
      <c r="J10" s="72">
        <v>2574429</v>
      </c>
      <c r="K10" s="72">
        <v>487096.28099999967</v>
      </c>
      <c r="L10" s="72">
        <v>1311705</v>
      </c>
      <c r="M10" s="72">
        <v>239575.83899999995</v>
      </c>
      <c r="N10" s="14">
        <v>6.6262794836923794E-2</v>
      </c>
      <c r="O10" s="93">
        <v>6.8643086118377591E-2</v>
      </c>
      <c r="P10" s="62">
        <f t="shared" si="0"/>
        <v>16445.224948359562</v>
      </c>
      <c r="Q10" s="26">
        <f>IFERROR($O10*$M10*Controls!$A$5,"-")</f>
        <v>8523812.8650342077</v>
      </c>
      <c r="R10" s="27" t="str">
        <f>IFERROR(INDEX('Vendor Level Info'!$G$4:$G$22,MATCH('Previous Run Final Results'!$B10,'Vendor Level Info'!$F$4:$F$22,0)),"-")</f>
        <v>-</v>
      </c>
      <c r="S10" s="86">
        <f t="shared" si="1"/>
        <v>0</v>
      </c>
      <c r="T10" s="61">
        <f>IFERROR($O10*$M10*Controls!$A$4,"-")</f>
        <v>7230090.8041230738</v>
      </c>
      <c r="U10" s="27">
        <f>IFERROR($R10*(1-Controls!$A$6),0)</f>
        <v>0</v>
      </c>
      <c r="V10" s="86" t="str">
        <f t="shared" si="2"/>
        <v>-</v>
      </c>
      <c r="W10" s="141">
        <f>IFERROR(P10/INDEX('Vendor Level Info'!$Q$4:$Q$100,MATCH('Previous Run Final Results'!$B10,'Vendor Level Info'!$P$4:$P$100,0)),"-")</f>
        <v>1.2536773102650382E-2</v>
      </c>
    </row>
    <row r="11" spans="1:23" x14ac:dyDescent="0.35">
      <c r="A11" s="148"/>
      <c r="B11" s="54" t="s">
        <v>428</v>
      </c>
      <c r="C11" s="12" t="s">
        <v>428</v>
      </c>
      <c r="D11" s="12">
        <v>1</v>
      </c>
      <c r="E11" s="21">
        <v>0.21534181616993506</v>
      </c>
      <c r="F11" s="21">
        <v>2.067013912461931E-3</v>
      </c>
      <c r="G11" s="13">
        <v>104.18014841199144</v>
      </c>
      <c r="H11" s="23">
        <v>0</v>
      </c>
      <c r="I11" s="13">
        <v>0.33508576034836224</v>
      </c>
      <c r="J11" s="72">
        <v>465574.52399999934</v>
      </c>
      <c r="K11" s="72">
        <v>487096.28099999967</v>
      </c>
      <c r="L11" s="72">
        <v>239943.65299999993</v>
      </c>
      <c r="M11" s="72">
        <v>239575.83899999995</v>
      </c>
      <c r="N11" s="14">
        <v>0.20582719981927544</v>
      </c>
      <c r="O11" s="93">
        <v>0.21567242436107542</v>
      </c>
      <c r="P11" s="62">
        <f t="shared" si="0"/>
        <v>51669.902015468673</v>
      </c>
      <c r="Q11" s="26">
        <f>IFERROR($O11*$M11*Controls!$A$5,"-")</f>
        <v>26781304.41617595</v>
      </c>
      <c r="R11" s="27" t="str">
        <f>IFERROR(INDEX('Vendor Level Info'!$G$4:$G$22,MATCH('Previous Run Final Results'!$B11,'Vendor Level Info'!$F$4:$F$22,0)),"-")</f>
        <v>-</v>
      </c>
      <c r="S11" s="86">
        <f t="shared" si="1"/>
        <v>0</v>
      </c>
      <c r="T11" s="61">
        <f>IFERROR($O11*$M11*Controls!$A$4,"-")</f>
        <v>22716507.9580894</v>
      </c>
      <c r="U11" s="27">
        <f>IFERROR($R11*(1-Controls!$A$6),0)</f>
        <v>0</v>
      </c>
      <c r="V11" s="86" t="str">
        <f t="shared" si="2"/>
        <v>-</v>
      </c>
      <c r="W11" s="141" t="str">
        <f>IFERROR(P11/INDEX('Vendor Level Info'!$Q$4:$Q$100,MATCH('Previous Run Final Results'!$B11,'Vendor Level Info'!$P$4:$P$100,0)),"-")</f>
        <v>-</v>
      </c>
    </row>
    <row r="12" spans="1:23" x14ac:dyDescent="0.35">
      <c r="A12" s="148"/>
      <c r="B12" s="54" t="s">
        <v>20</v>
      </c>
      <c r="C12" s="12" t="s">
        <v>20</v>
      </c>
      <c r="D12" s="12">
        <v>1</v>
      </c>
      <c r="E12" s="21">
        <v>2.3532560173111716</v>
      </c>
      <c r="F12" s="21">
        <v>8.2450026201374774E-2</v>
      </c>
      <c r="G12" s="13">
        <v>28.541604238713187</v>
      </c>
      <c r="H12" s="23">
        <v>3.944199417805014E-165</v>
      </c>
      <c r="I12" s="13">
        <v>0.55944584971978062</v>
      </c>
      <c r="J12" s="72">
        <v>12779.418000000005</v>
      </c>
      <c r="K12" s="72">
        <v>487096.28099999967</v>
      </c>
      <c r="L12" s="72">
        <v>5486.898000000001</v>
      </c>
      <c r="M12" s="72">
        <v>239575.83899999995</v>
      </c>
      <c r="N12" s="14">
        <v>6.1739831485666245E-2</v>
      </c>
      <c r="O12" s="93">
        <v>5.3895567218999234E-2</v>
      </c>
      <c r="P12" s="62">
        <f t="shared" si="0"/>
        <v>12912.075734872635</v>
      </c>
      <c r="Q12" s="26">
        <f>IFERROR($O12*$M12*Controls!$A$5,"-")</f>
        <v>6692527.320775996</v>
      </c>
      <c r="R12" s="27" t="str">
        <f>IFERROR(INDEX('Vendor Level Info'!$G$4:$G$22,MATCH('Previous Run Final Results'!$B12,'Vendor Level Info'!$F$4:$F$22,0)),"-")</f>
        <v>-</v>
      </c>
      <c r="S12" s="86">
        <f t="shared" si="1"/>
        <v>0</v>
      </c>
      <c r="T12" s="61">
        <f>IFERROR($O12*$M12*Controls!$A$4,"-")</f>
        <v>5676752.9982711291</v>
      </c>
      <c r="U12" s="27">
        <f>IFERROR($R12*(1-Controls!$A$6),0)</f>
        <v>0</v>
      </c>
      <c r="V12" s="86" t="str">
        <f t="shared" si="2"/>
        <v>-</v>
      </c>
      <c r="W12" s="141">
        <f>IFERROR(P12/INDEX('Vendor Level Info'!$Q$4:$Q$100,MATCH('Previous Run Final Results'!$B12,'Vendor Level Info'!$P$4:$P$100,0)),"-")</f>
        <v>2.3532560173111721</v>
      </c>
    </row>
    <row r="13" spans="1:23" x14ac:dyDescent="0.35">
      <c r="A13" s="148"/>
      <c r="B13" s="54" t="s">
        <v>270</v>
      </c>
      <c r="C13" s="12" t="s">
        <v>429</v>
      </c>
      <c r="D13" s="12">
        <v>1</v>
      </c>
      <c r="E13" s="21">
        <v>9.2008811436022437</v>
      </c>
      <c r="F13" s="21">
        <v>0.21711213710349456</v>
      </c>
      <c r="G13" s="13">
        <v>42.378474397386185</v>
      </c>
      <c r="H13" s="23">
        <v>0</v>
      </c>
      <c r="I13" s="13">
        <v>0.5149460548501722</v>
      </c>
      <c r="J13" s="72">
        <v>6917.5482013540841</v>
      </c>
      <c r="K13" s="72">
        <v>487096.28099999967</v>
      </c>
      <c r="L13" s="72">
        <v>3179.8407006029452</v>
      </c>
      <c r="M13" s="72">
        <v>239575.83899999995</v>
      </c>
      <c r="N13" s="14">
        <v>0.13066726495043482</v>
      </c>
      <c r="O13" s="93">
        <v>0.12212139781690003</v>
      </c>
      <c r="P13" s="62">
        <f t="shared" si="0"/>
        <v>29257.336341836584</v>
      </c>
      <c r="Q13" s="26">
        <f>IFERROR($O13*$M13*Controls!$A$5,"-")</f>
        <v>15164527.1311449</v>
      </c>
      <c r="R13" s="27" t="str">
        <f>IFERROR(INDEX('Vendor Level Info'!$G$4:$G$22,MATCH('Previous Run Final Results'!$B13,'Vendor Level Info'!$F$4:$F$22,0)),"-")</f>
        <v>-</v>
      </c>
      <c r="S13" s="86">
        <f t="shared" si="1"/>
        <v>0</v>
      </c>
      <c r="T13" s="61">
        <f>IFERROR($O13*$M13*Controls!$A$4,"-")</f>
        <v>12862894.797881696</v>
      </c>
      <c r="U13" s="27">
        <f>IFERROR($R13*(1-Controls!$A$6),0)</f>
        <v>0</v>
      </c>
      <c r="V13" s="86" t="str">
        <f t="shared" si="2"/>
        <v>-</v>
      </c>
      <c r="W13" s="141">
        <f>IFERROR(P13/INDEX('Vendor Level Info'!$Q$4:$Q$100,MATCH('Previous Run Final Results'!$B13,'Vendor Level Info'!$P$4:$P$100,0)),"-")</f>
        <v>4.2667837745131374</v>
      </c>
    </row>
    <row r="14" spans="1:23" x14ac:dyDescent="0.35">
      <c r="A14" s="148"/>
      <c r="B14" s="54" t="s">
        <v>23</v>
      </c>
      <c r="C14" s="12" t="s">
        <v>386</v>
      </c>
      <c r="D14" s="12">
        <v>1</v>
      </c>
      <c r="E14" s="21">
        <v>3.9860233584628951E-2</v>
      </c>
      <c r="F14" s="21">
        <v>9.3918340898567791E-4</v>
      </c>
      <c r="G14" s="13">
        <v>42.441373221954777</v>
      </c>
      <c r="H14" s="23">
        <v>0</v>
      </c>
      <c r="I14" s="13">
        <v>0.48217454252181646</v>
      </c>
      <c r="J14" s="72">
        <v>1010472.1563693273</v>
      </c>
      <c r="K14" s="72">
        <v>487096.28099999967</v>
      </c>
      <c r="L14" s="72">
        <v>686527.59241211286</v>
      </c>
      <c r="M14" s="72">
        <v>239575.83899999995</v>
      </c>
      <c r="N14" s="14">
        <v>8.2689311650985753E-2</v>
      </c>
      <c r="O14" s="93">
        <v>0.11422333032438953</v>
      </c>
      <c r="P14" s="62">
        <f t="shared" si="0"/>
        <v>27365.150195839757</v>
      </c>
      <c r="Q14" s="26">
        <f>IFERROR($O14*$M14*Controls!$A$5,"-")</f>
        <v>14183777.967485929</v>
      </c>
      <c r="R14" s="27">
        <f>IFERROR(INDEX('Vendor Level Info'!$G$4:$G$22,MATCH('Previous Run Final Results'!$B14,'Vendor Level Info'!$F$4:$F$22,0)),"-")</f>
        <v>0</v>
      </c>
      <c r="S14" s="86">
        <f t="shared" si="1"/>
        <v>0</v>
      </c>
      <c r="T14" s="61">
        <f>IFERROR($O14*$M14*Controls!$A$4,"-")</f>
        <v>12031001.181538953</v>
      </c>
      <c r="U14" s="27">
        <f>IFERROR($R14*(1-Controls!$A$6),0)</f>
        <v>0</v>
      </c>
      <c r="V14" s="86" t="str">
        <f t="shared" si="2"/>
        <v>-</v>
      </c>
      <c r="W14" s="141">
        <f>IFERROR(P14/INDEX('Vendor Level Info'!$Q$4:$Q$100,MATCH('Previous Run Final Results'!$B14,'Vendor Level Info'!$P$4:$P$100,0)),"-")</f>
        <v>0.15260341840844824</v>
      </c>
    </row>
    <row r="15" spans="1:23" x14ac:dyDescent="0.35">
      <c r="A15" s="148"/>
      <c r="B15" s="54" t="s">
        <v>6</v>
      </c>
      <c r="C15" s="12" t="s">
        <v>6</v>
      </c>
      <c r="D15" s="12">
        <v>1</v>
      </c>
      <c r="E15" s="21">
        <v>7.0099193722817317</v>
      </c>
      <c r="F15" s="21">
        <v>0.7161205135376657</v>
      </c>
      <c r="G15" s="13">
        <v>9.7887425925734668</v>
      </c>
      <c r="H15" s="23">
        <v>9.6645107522989027E-22</v>
      </c>
      <c r="I15" s="13">
        <v>0</v>
      </c>
      <c r="J15" s="72">
        <v>5040</v>
      </c>
      <c r="K15" s="72">
        <v>487096.28099999967</v>
      </c>
      <c r="L15" s="72">
        <v>2520</v>
      </c>
      <c r="M15" s="72">
        <v>239575.83899999995</v>
      </c>
      <c r="N15" s="14">
        <v>7.2531848454617853E-2</v>
      </c>
      <c r="O15" s="93">
        <v>7.3734467097702483E-2</v>
      </c>
      <c r="P15" s="62">
        <f t="shared" si="0"/>
        <v>17664.996818149964</v>
      </c>
      <c r="Q15" s="26">
        <f>IFERROR($O15*$M15*Controls!$A$5,"-")</f>
        <v>9156039.373870343</v>
      </c>
      <c r="R15" s="27" t="str">
        <f>IFERROR(INDEX('Vendor Level Info'!$G$4:$G$22,MATCH('Previous Run Final Results'!$B15,'Vendor Level Info'!$F$4:$F$22,0)),"-")</f>
        <v>-</v>
      </c>
      <c r="S15" s="86">
        <f t="shared" si="1"/>
        <v>0</v>
      </c>
      <c r="T15" s="61">
        <f>IFERROR($O15*$M15*Controls!$A$4,"-")</f>
        <v>7766359.6241965452</v>
      </c>
      <c r="U15" s="27">
        <f>IFERROR($R15*(1-Controls!$A$6),0)</f>
        <v>0</v>
      </c>
      <c r="V15" s="86" t="str">
        <f t="shared" si="2"/>
        <v>-</v>
      </c>
      <c r="W15" s="141" t="str">
        <f>IFERROR(P15/INDEX('Vendor Level Info'!$Q$4:$Q$100,MATCH('Previous Run Final Results'!$B15,'Vendor Level Info'!$P$4:$P$100,0)),"-")</f>
        <v>-</v>
      </c>
    </row>
    <row r="16" spans="1:23" x14ac:dyDescent="0.35">
      <c r="A16" s="148"/>
      <c r="B16" s="54" t="s">
        <v>430</v>
      </c>
      <c r="C16" s="12" t="s">
        <v>430</v>
      </c>
      <c r="D16" s="12">
        <v>1</v>
      </c>
      <c r="E16" s="21">
        <v>5.5388518777416892E-2</v>
      </c>
      <c r="F16" s="21">
        <v>1.6651807376760622E-3</v>
      </c>
      <c r="G16" s="13">
        <v>33.262766932265556</v>
      </c>
      <c r="H16" s="23">
        <v>2.2709160595189538E-218</v>
      </c>
      <c r="I16" s="13">
        <v>0.51284680956488682</v>
      </c>
      <c r="J16" s="72">
        <v>603299</v>
      </c>
      <c r="K16" s="72">
        <v>487096.28099999967</v>
      </c>
      <c r="L16" s="72">
        <v>204228</v>
      </c>
      <c r="M16" s="72">
        <v>239575.83899999995</v>
      </c>
      <c r="N16" s="14">
        <v>6.8602120963220534E-2</v>
      </c>
      <c r="O16" s="93">
        <v>4.7216307203976023E-2</v>
      </c>
      <c r="P16" s="62">
        <f t="shared" si="0"/>
        <v>11311.886412874297</v>
      </c>
      <c r="Q16" s="26">
        <f>IFERROR($O16*$M16*Controls!$A$5,"-")</f>
        <v>5863124.5991853513</v>
      </c>
      <c r="R16" s="27" t="str">
        <f>IFERROR(INDEX('Vendor Level Info'!$G$4:$G$22,MATCH('Previous Run Final Results'!$B16,'Vendor Level Info'!$F$4:$F$22,0)),"-")</f>
        <v>-</v>
      </c>
      <c r="S16" s="86">
        <f t="shared" si="1"/>
        <v>0</v>
      </c>
      <c r="T16" s="61">
        <f>IFERROR($O16*$M16*Controls!$A$4,"-")</f>
        <v>4973234.8561863536</v>
      </c>
      <c r="U16" s="27">
        <f>IFERROR($R16*(1-Controls!$A$6),0)</f>
        <v>0</v>
      </c>
      <c r="V16" s="86" t="str">
        <f t="shared" si="2"/>
        <v>-</v>
      </c>
      <c r="W16" s="141" t="str">
        <f>IFERROR(P16/INDEX('Vendor Level Info'!$Q$4:$Q$100,MATCH('Previous Run Final Results'!$B16,'Vendor Level Info'!$P$4:$P$100,0)),"-")</f>
        <v>-</v>
      </c>
    </row>
    <row r="17" spans="1:23" x14ac:dyDescent="0.35">
      <c r="A17" s="148"/>
      <c r="B17" s="54" t="s">
        <v>8</v>
      </c>
      <c r="C17" s="12" t="s">
        <v>8</v>
      </c>
      <c r="D17" s="12">
        <v>1</v>
      </c>
      <c r="E17" s="21">
        <v>0.2170773884406561</v>
      </c>
      <c r="F17" s="21">
        <v>4.1588026875134847E-2</v>
      </c>
      <c r="G17" s="13">
        <v>5.2197087659969021</v>
      </c>
      <c r="H17" s="23">
        <v>5.0049170120008102E-7</v>
      </c>
      <c r="I17" s="13">
        <v>0.32918824671471908</v>
      </c>
      <c r="J17" s="72">
        <v>63000</v>
      </c>
      <c r="K17" s="72">
        <v>487096.28099999967</v>
      </c>
      <c r="L17" s="72">
        <v>16380</v>
      </c>
      <c r="M17" s="72">
        <v>239575.83899999995</v>
      </c>
      <c r="N17" s="14">
        <v>2.8076329065138857E-2</v>
      </c>
      <c r="O17" s="93">
        <v>1.4841762163913147E-2</v>
      </c>
      <c r="P17" s="62">
        <f t="shared" si="0"/>
        <v>3555.727622657947</v>
      </c>
      <c r="Q17" s="26">
        <f>IFERROR($O17*$M17*Controls!$A$5,"-")</f>
        <v>1842988.2807770662</v>
      </c>
      <c r="R17" s="27" t="str">
        <f>IFERROR(INDEX('Vendor Level Info'!$G$4:$G$22,MATCH('Previous Run Final Results'!$B17,'Vendor Level Info'!$F$4:$F$22,0)),"-")</f>
        <v>-</v>
      </c>
      <c r="S17" s="86">
        <f t="shared" si="1"/>
        <v>0</v>
      </c>
      <c r="T17" s="61">
        <f>IFERROR($O17*$M17*Controls!$A$4,"-")</f>
        <v>1563264.3315779064</v>
      </c>
      <c r="U17" s="27">
        <f>IFERROR($R17*(1-Controls!$A$6),0)</f>
        <v>0</v>
      </c>
      <c r="V17" s="86" t="str">
        <f t="shared" si="2"/>
        <v>-</v>
      </c>
      <c r="W17" s="141" t="str">
        <f>IFERROR(P17/INDEX('Vendor Level Info'!$Q$4:$Q$100,MATCH('Previous Run Final Results'!$B17,'Vendor Level Info'!$P$4:$P$100,0)),"-")</f>
        <v>-</v>
      </c>
    </row>
    <row r="18" spans="1:23" x14ac:dyDescent="0.35">
      <c r="A18" s="148"/>
      <c r="B18" s="54" t="s">
        <v>33</v>
      </c>
      <c r="C18" s="12" t="s">
        <v>33</v>
      </c>
      <c r="D18" s="12">
        <v>1</v>
      </c>
      <c r="E18" s="21">
        <v>10.959889901238563</v>
      </c>
      <c r="F18" s="21">
        <v>1.6703499204933505</v>
      </c>
      <c r="G18" s="13">
        <v>6.5614334857461944</v>
      </c>
      <c r="H18" s="23">
        <v>1.9499912768870377E-10</v>
      </c>
      <c r="I18" s="13">
        <v>0.44252862097544515</v>
      </c>
      <c r="J18" s="72">
        <v>210</v>
      </c>
      <c r="K18" s="72">
        <v>487096.28099999967</v>
      </c>
      <c r="L18" s="72">
        <v>210</v>
      </c>
      <c r="M18" s="72">
        <v>239575.83899999995</v>
      </c>
      <c r="N18" s="14">
        <v>4.7250963906663454E-3</v>
      </c>
      <c r="O18" s="93">
        <v>9.6068822668720737E-3</v>
      </c>
      <c r="P18" s="62">
        <f t="shared" si="0"/>
        <v>2301.5768792600984</v>
      </c>
      <c r="Q18" s="26">
        <f>IFERROR($O18*$M18*Controls!$A$5,"-")</f>
        <v>1192942.6733235084</v>
      </c>
      <c r="R18" s="27" t="str">
        <f>IFERROR(INDEX('Vendor Level Info'!$G$4:$G$22,MATCH('Previous Run Final Results'!$B18,'Vendor Level Info'!$F$4:$F$22,0)),"-")</f>
        <v>-</v>
      </c>
      <c r="S18" s="86">
        <f t="shared" si="1"/>
        <v>0</v>
      </c>
      <c r="T18" s="61">
        <f>IFERROR($O18*$M18*Controls!$A$4,"-")</f>
        <v>1011880.9491493546</v>
      </c>
      <c r="U18" s="27">
        <f>IFERROR($R18*(1-Controls!$A$6),0)</f>
        <v>0</v>
      </c>
      <c r="V18" s="86" t="str">
        <f t="shared" si="2"/>
        <v>-</v>
      </c>
      <c r="W18" s="141" t="str">
        <f>IFERROR(P18/INDEX('Vendor Level Info'!$Q$4:$Q$100,MATCH('Previous Run Final Results'!$B18,'Vendor Level Info'!$P$4:$P$100,0)),"-")</f>
        <v>-</v>
      </c>
    </row>
    <row r="19" spans="1:23" x14ac:dyDescent="0.35">
      <c r="A19" s="148"/>
      <c r="B19" s="54" t="s">
        <v>42</v>
      </c>
      <c r="C19" s="12" t="s">
        <v>42</v>
      </c>
      <c r="D19" s="12">
        <v>1</v>
      </c>
      <c r="E19" s="21">
        <v>-1.7777126483745218</v>
      </c>
      <c r="F19" s="21">
        <v>1.7459189803173545</v>
      </c>
      <c r="G19" s="13">
        <v>-1.0182102768889014</v>
      </c>
      <c r="H19" s="23">
        <v>0.23754130537334558</v>
      </c>
      <c r="I19" s="13">
        <v>0.48347566066441361</v>
      </c>
      <c r="J19" s="72">
        <v>210</v>
      </c>
      <c r="K19" s="72">
        <v>487096.28099999967</v>
      </c>
      <c r="L19" s="72">
        <v>210</v>
      </c>
      <c r="M19" s="72">
        <v>239575.83899999995</v>
      </c>
      <c r="N19" s="14">
        <v>-7.6641861315843195E-4</v>
      </c>
      <c r="O19" s="93">
        <v>-1.5582525254504052E-3</v>
      </c>
      <c r="P19" s="62">
        <f t="shared" si="0"/>
        <v>-373.31965615864959</v>
      </c>
      <c r="Q19" s="26">
        <f>IFERROR($O19*$M19*Controls!$A$5,"-")</f>
        <v>-193497.31596421031</v>
      </c>
      <c r="R19" s="27" t="str">
        <f>IFERROR(INDEX('Vendor Level Info'!$G$4:$G$22,MATCH('Previous Run Final Results'!$B19,'Vendor Level Info'!$F$4:$F$22,0)),"-")</f>
        <v>-</v>
      </c>
      <c r="S19" s="86">
        <f t="shared" si="1"/>
        <v>0</v>
      </c>
      <c r="T19" s="61">
        <f>IFERROR($O19*$M19*Controls!$A$4,"-")</f>
        <v>-164128.79857020645</v>
      </c>
      <c r="U19" s="27">
        <f>IFERROR($R19*(1-Controls!$A$6),0)</f>
        <v>0</v>
      </c>
      <c r="V19" s="86" t="str">
        <f t="shared" si="2"/>
        <v>-</v>
      </c>
      <c r="W19" s="141" t="str">
        <f>IFERROR(P19/INDEX('Vendor Level Info'!$Q$4:$Q$100,MATCH('Previous Run Final Results'!$B19,'Vendor Level Info'!$P$4:$P$100,0)),"-")</f>
        <v>-</v>
      </c>
    </row>
    <row r="20" spans="1:23" x14ac:dyDescent="0.35">
      <c r="A20" s="148"/>
      <c r="B20" s="54" t="s">
        <v>43</v>
      </c>
      <c r="C20" s="12" t="s">
        <v>43</v>
      </c>
      <c r="D20" s="12">
        <v>1</v>
      </c>
      <c r="E20" s="21">
        <v>-9.5550463033814932</v>
      </c>
      <c r="F20" s="21">
        <v>1.7510008783717748</v>
      </c>
      <c r="G20" s="13">
        <v>-5.4569054884007624</v>
      </c>
      <c r="H20" s="23">
        <v>1.4205794750343457E-7</v>
      </c>
      <c r="I20" s="13">
        <v>0.48629429067019364</v>
      </c>
      <c r="J20" s="72">
        <v>210</v>
      </c>
      <c r="K20" s="72">
        <v>487096.28099999967</v>
      </c>
      <c r="L20" s="72">
        <v>210</v>
      </c>
      <c r="M20" s="72">
        <v>239575.83899999995</v>
      </c>
      <c r="N20" s="14">
        <v>-4.1194314183444049E-3</v>
      </c>
      <c r="O20" s="93">
        <v>-8.375467793770781E-3</v>
      </c>
      <c r="P20" s="62">
        <f t="shared" si="0"/>
        <v>-2006.5597237101135</v>
      </c>
      <c r="Q20" s="26">
        <f>IFERROR($O20*$M20*Controls!$A$5,"-")</f>
        <v>-1040030.7469874929</v>
      </c>
      <c r="R20" s="27" t="str">
        <f>IFERROR(INDEX('Vendor Level Info'!$G$4:$G$22,MATCH('Previous Run Final Results'!$B20,'Vendor Level Info'!$F$4:$F$22,0)),"-")</f>
        <v>-</v>
      </c>
      <c r="S20" s="86">
        <f t="shared" si="1"/>
        <v>0</v>
      </c>
      <c r="T20" s="61">
        <f>IFERROR($O20*$M20*Controls!$A$4,"-")</f>
        <v>-882177.59573835344</v>
      </c>
      <c r="U20" s="27">
        <f>IFERROR($R20*(1-Controls!$A$6),0)</f>
        <v>0</v>
      </c>
      <c r="V20" s="86" t="str">
        <f t="shared" si="2"/>
        <v>-</v>
      </c>
      <c r="W20" s="141" t="str">
        <f>IFERROR(P20/INDEX('Vendor Level Info'!$Q$4:$Q$100,MATCH('Previous Run Final Results'!$B20,'Vendor Level Info'!$P$4:$P$100,0)),"-")</f>
        <v>-</v>
      </c>
    </row>
    <row r="21" spans="1:23" x14ac:dyDescent="0.35">
      <c r="A21" s="148"/>
      <c r="B21" s="54" t="s">
        <v>44</v>
      </c>
      <c r="C21" s="12" t="s">
        <v>44</v>
      </c>
      <c r="D21" s="12">
        <v>1</v>
      </c>
      <c r="E21" s="21">
        <v>-7.5198193059068066</v>
      </c>
      <c r="F21" s="21">
        <v>1.7526658162034809</v>
      </c>
      <c r="G21" s="13">
        <v>-4.2905037779511135</v>
      </c>
      <c r="H21" s="23">
        <v>4.0741873363041123E-5</v>
      </c>
      <c r="I21" s="13">
        <v>0.48721951543656594</v>
      </c>
      <c r="J21" s="72">
        <v>210</v>
      </c>
      <c r="K21" s="72">
        <v>487096.28099999967</v>
      </c>
      <c r="L21" s="72">
        <v>210</v>
      </c>
      <c r="M21" s="72">
        <v>239575.83899999995</v>
      </c>
      <c r="N21" s="14">
        <v>-3.2419916058452321E-3</v>
      </c>
      <c r="O21" s="93">
        <v>-6.5914912823927529E-3</v>
      </c>
      <c r="P21" s="62">
        <f t="shared" si="0"/>
        <v>-1579.1620542404294</v>
      </c>
      <c r="Q21" s="26">
        <f>IFERROR($O21*$M21*Controls!$A$5,"-")</f>
        <v>-818503.96550830547</v>
      </c>
      <c r="R21" s="27" t="str">
        <f>IFERROR(INDEX('Vendor Level Info'!$G$4:$G$22,MATCH('Previous Run Final Results'!$B21,'Vendor Level Info'!$F$4:$F$22,0)),"-")</f>
        <v>-</v>
      </c>
      <c r="S21" s="86">
        <f t="shared" si="1"/>
        <v>0</v>
      </c>
      <c r="T21" s="61">
        <f>IFERROR($O21*$M21*Controls!$A$4,"-")</f>
        <v>-694273.57074387383</v>
      </c>
      <c r="U21" s="27">
        <f>IFERROR($R21*(1-Controls!$A$6),0)</f>
        <v>0</v>
      </c>
      <c r="V21" s="86" t="str">
        <f t="shared" si="2"/>
        <v>-</v>
      </c>
      <c r="W21" s="141" t="str">
        <f>IFERROR(P21/INDEX('Vendor Level Info'!$Q$4:$Q$100,MATCH('Previous Run Final Results'!$B21,'Vendor Level Info'!$P$4:$P$100,0)),"-")</f>
        <v>-</v>
      </c>
    </row>
    <row r="22" spans="1:23" x14ac:dyDescent="0.35">
      <c r="A22" s="148"/>
      <c r="B22" s="54" t="s">
        <v>45</v>
      </c>
      <c r="C22" s="12" t="s">
        <v>45</v>
      </c>
      <c r="D22" s="12">
        <v>1</v>
      </c>
      <c r="E22" s="21">
        <v>-5.2342585063723934</v>
      </c>
      <c r="F22" s="21">
        <v>1.7609892251762411</v>
      </c>
      <c r="G22" s="13">
        <v>-2.9723398823456999</v>
      </c>
      <c r="H22" s="23">
        <v>4.8276337905249775E-3</v>
      </c>
      <c r="I22" s="13">
        <v>0.49185811410427094</v>
      </c>
      <c r="J22" s="72">
        <v>210</v>
      </c>
      <c r="K22" s="72">
        <v>487096.28099999967</v>
      </c>
      <c r="L22" s="72">
        <v>0</v>
      </c>
      <c r="M22" s="72">
        <v>239575.83899999995</v>
      </c>
      <c r="N22" s="14">
        <v>-2.2566263164267588E-3</v>
      </c>
      <c r="O22" s="93">
        <v>0</v>
      </c>
      <c r="P22" s="62">
        <f t="shared" si="0"/>
        <v>0</v>
      </c>
      <c r="Q22" s="26">
        <f>IFERROR($O22*$M22*Controls!$A$5,"-")</f>
        <v>0</v>
      </c>
      <c r="R22" s="27" t="str">
        <f>IFERROR(INDEX('Vendor Level Info'!$G$4:$G$22,MATCH('Previous Run Final Results'!$B22,'Vendor Level Info'!$F$4:$F$22,0)),"-")</f>
        <v>-</v>
      </c>
      <c r="S22" s="86">
        <f t="shared" si="1"/>
        <v>0</v>
      </c>
      <c r="T22" s="61">
        <f>IFERROR($O22*$M22*Controls!$A$4,"-")</f>
        <v>0</v>
      </c>
      <c r="U22" s="27">
        <f>IFERROR($R22*(1-Controls!$A$6),0)</f>
        <v>0</v>
      </c>
      <c r="V22" s="86" t="str">
        <f t="shared" si="2"/>
        <v>-</v>
      </c>
      <c r="W22" s="141" t="str">
        <f>IFERROR(P22/INDEX('Vendor Level Info'!$Q$4:$Q$100,MATCH('Previous Run Final Results'!$B22,'Vendor Level Info'!$P$4:$P$100,0)),"-")</f>
        <v>-</v>
      </c>
    </row>
    <row r="23" spans="1:23" x14ac:dyDescent="0.35">
      <c r="A23" s="148"/>
      <c r="B23" s="54" t="s">
        <v>46</v>
      </c>
      <c r="C23" s="12" t="s">
        <v>46</v>
      </c>
      <c r="D23" s="12">
        <v>1</v>
      </c>
      <c r="E23" s="21">
        <v>-4.4621452804406321</v>
      </c>
      <c r="F23" s="21">
        <v>1.7598693026218921</v>
      </c>
      <c r="G23" s="13">
        <v>-2.5354981042017322</v>
      </c>
      <c r="H23" s="23">
        <v>1.6051507296434318E-2</v>
      </c>
      <c r="I23" s="13">
        <v>0.49123270671393066</v>
      </c>
      <c r="J23" s="72">
        <v>210</v>
      </c>
      <c r="K23" s="72">
        <v>487096.28099999967</v>
      </c>
      <c r="L23" s="72">
        <v>0</v>
      </c>
      <c r="M23" s="72">
        <v>239575.83899999995</v>
      </c>
      <c r="N23" s="14">
        <v>-1.9237480256855696E-3</v>
      </c>
      <c r="O23" s="93">
        <v>0</v>
      </c>
      <c r="P23" s="62">
        <f t="shared" si="0"/>
        <v>0</v>
      </c>
      <c r="Q23" s="26">
        <f>IFERROR($O23*$M23*Controls!$A$5,"-")</f>
        <v>0</v>
      </c>
      <c r="R23" s="27" t="str">
        <f>IFERROR(INDEX('Vendor Level Info'!$G$4:$G$22,MATCH('Previous Run Final Results'!$B23,'Vendor Level Info'!$F$4:$F$22,0)),"-")</f>
        <v>-</v>
      </c>
      <c r="S23" s="86">
        <f t="shared" si="1"/>
        <v>0</v>
      </c>
      <c r="T23" s="61">
        <f>IFERROR($O23*$M23*Controls!$A$4,"-")</f>
        <v>0</v>
      </c>
      <c r="U23" s="27">
        <f>IFERROR($R23*(1-Controls!$A$6),0)</f>
        <v>0</v>
      </c>
      <c r="V23" s="86" t="str">
        <f t="shared" si="2"/>
        <v>-</v>
      </c>
      <c r="W23" s="141" t="str">
        <f>IFERROR(P23/INDEX('Vendor Level Info'!$Q$4:$Q$100,MATCH('Previous Run Final Results'!$B23,'Vendor Level Info'!$P$4:$P$100,0)),"-")</f>
        <v>-</v>
      </c>
    </row>
    <row r="24" spans="1:23" x14ac:dyDescent="0.35">
      <c r="A24" s="148"/>
      <c r="B24" s="54" t="s">
        <v>47</v>
      </c>
      <c r="C24" s="12" t="s">
        <v>47</v>
      </c>
      <c r="D24" s="12">
        <v>1</v>
      </c>
      <c r="E24" s="21">
        <v>-17.958199233575581</v>
      </c>
      <c r="F24" s="21">
        <v>1.7669265060395614</v>
      </c>
      <c r="G24" s="13">
        <v>-10.163523594327414</v>
      </c>
      <c r="H24" s="23">
        <v>2.4691595845596429E-23</v>
      </c>
      <c r="I24" s="13">
        <v>0.4951803635643911</v>
      </c>
      <c r="J24" s="72">
        <v>210</v>
      </c>
      <c r="K24" s="72">
        <v>487096.28099999967</v>
      </c>
      <c r="L24" s="72">
        <v>0</v>
      </c>
      <c r="M24" s="72">
        <v>239575.83899999995</v>
      </c>
      <c r="N24" s="14">
        <v>-7.7422513497919206E-3</v>
      </c>
      <c r="O24" s="93">
        <v>0</v>
      </c>
      <c r="P24" s="62">
        <f t="shared" si="0"/>
        <v>0</v>
      </c>
      <c r="Q24" s="26">
        <f>IFERROR($O24*$M24*Controls!$A$5,"-")</f>
        <v>0</v>
      </c>
      <c r="R24" s="27" t="str">
        <f>IFERROR(INDEX('Vendor Level Info'!$G$4:$G$22,MATCH('Previous Run Final Results'!$B24,'Vendor Level Info'!$F$4:$F$22,0)),"-")</f>
        <v>-</v>
      </c>
      <c r="S24" s="86">
        <f t="shared" si="1"/>
        <v>0</v>
      </c>
      <c r="T24" s="61">
        <f>IFERROR($O24*$M24*Controls!$A$4,"-")</f>
        <v>0</v>
      </c>
      <c r="U24" s="27">
        <f>IFERROR($R24*(1-Controls!$A$6),0)</f>
        <v>0</v>
      </c>
      <c r="V24" s="86" t="str">
        <f t="shared" si="2"/>
        <v>-</v>
      </c>
      <c r="W24" s="141" t="str">
        <f>IFERROR(P24/INDEX('Vendor Level Info'!$Q$4:$Q$100,MATCH('Previous Run Final Results'!$B24,'Vendor Level Info'!$P$4:$P$100,0)),"-")</f>
        <v>-</v>
      </c>
    </row>
    <row r="25" spans="1:23" x14ac:dyDescent="0.35">
      <c r="A25" s="148"/>
      <c r="B25" s="54" t="s">
        <v>48</v>
      </c>
      <c r="C25" s="12" t="s">
        <v>48</v>
      </c>
      <c r="D25" s="12">
        <v>1</v>
      </c>
      <c r="E25" s="21">
        <v>1.9330905639779037</v>
      </c>
      <c r="F25" s="21">
        <v>1.7676316613755825</v>
      </c>
      <c r="G25" s="13">
        <v>1.0936048534418987</v>
      </c>
      <c r="H25" s="23">
        <v>0.21936426521910574</v>
      </c>
      <c r="I25" s="13">
        <v>0.49557568136700203</v>
      </c>
      <c r="J25" s="72">
        <v>210</v>
      </c>
      <c r="K25" s="72">
        <v>487096.28099999967</v>
      </c>
      <c r="L25" s="72">
        <v>0</v>
      </c>
      <c r="M25" s="72">
        <v>239575.83899999995</v>
      </c>
      <c r="N25" s="14">
        <v>8.334061134729954E-4</v>
      </c>
      <c r="O25" s="93">
        <v>0</v>
      </c>
      <c r="P25" s="62">
        <f t="shared" si="0"/>
        <v>0</v>
      </c>
      <c r="Q25" s="26">
        <f>IFERROR($O25*$M25*Controls!$A$5,"-")</f>
        <v>0</v>
      </c>
      <c r="R25" s="27" t="str">
        <f>IFERROR(INDEX('Vendor Level Info'!$G$4:$G$22,MATCH('Previous Run Final Results'!$B25,'Vendor Level Info'!$F$4:$F$22,0)),"-")</f>
        <v>-</v>
      </c>
      <c r="S25" s="86">
        <f t="shared" si="1"/>
        <v>0</v>
      </c>
      <c r="T25" s="61">
        <f>IFERROR($O25*$M25*Controls!$A$4,"-")</f>
        <v>0</v>
      </c>
      <c r="U25" s="27">
        <f>IFERROR($R25*(1-Controls!$A$6),0)</f>
        <v>0</v>
      </c>
      <c r="V25" s="86" t="str">
        <f t="shared" si="2"/>
        <v>-</v>
      </c>
      <c r="W25" s="141" t="str">
        <f>IFERROR(P25/INDEX('Vendor Level Info'!$Q$4:$Q$100,MATCH('Previous Run Final Results'!$B25,'Vendor Level Info'!$P$4:$P$100,0)),"-")</f>
        <v>-</v>
      </c>
    </row>
    <row r="26" spans="1:23" x14ac:dyDescent="0.35">
      <c r="A26" s="148"/>
      <c r="B26" s="54" t="s">
        <v>49</v>
      </c>
      <c r="C26" s="12" t="s">
        <v>49</v>
      </c>
      <c r="D26" s="12">
        <v>1</v>
      </c>
      <c r="E26" s="21">
        <v>-12.293270892739827</v>
      </c>
      <c r="F26" s="21">
        <v>1.7685564120941994</v>
      </c>
      <c r="G26" s="13">
        <v>-6.9510199441040186</v>
      </c>
      <c r="H26" s="23">
        <v>1.4353405592214628E-11</v>
      </c>
      <c r="I26" s="13">
        <v>0.49609434580933065</v>
      </c>
      <c r="J26" s="72">
        <v>210</v>
      </c>
      <c r="K26" s="72">
        <v>487096.28099999967</v>
      </c>
      <c r="L26" s="72">
        <v>0</v>
      </c>
      <c r="M26" s="72">
        <v>239575.83899999995</v>
      </c>
      <c r="N26" s="14">
        <v>-5.2999519564703177E-3</v>
      </c>
      <c r="O26" s="93">
        <v>0</v>
      </c>
      <c r="P26" s="62">
        <f t="shared" si="0"/>
        <v>0</v>
      </c>
      <c r="Q26" s="26">
        <f>IFERROR($O26*$M26*Controls!$A$5,"-")</f>
        <v>0</v>
      </c>
      <c r="R26" s="27" t="str">
        <f>IFERROR(INDEX('Vendor Level Info'!$G$4:$G$22,MATCH('Previous Run Final Results'!$B26,'Vendor Level Info'!$F$4:$F$22,0)),"-")</f>
        <v>-</v>
      </c>
      <c r="S26" s="86">
        <f t="shared" si="1"/>
        <v>0</v>
      </c>
      <c r="T26" s="61">
        <f>IFERROR($O26*$M26*Controls!$A$4,"-")</f>
        <v>0</v>
      </c>
      <c r="U26" s="27">
        <f>IFERROR($R26*(1-Controls!$A$6),0)</f>
        <v>0</v>
      </c>
      <c r="V26" s="86" t="str">
        <f t="shared" si="2"/>
        <v>-</v>
      </c>
      <c r="W26" s="141" t="str">
        <f>IFERROR(P26/INDEX('Vendor Level Info'!$Q$4:$Q$100,MATCH('Previous Run Final Results'!$B26,'Vendor Level Info'!$P$4:$P$100,0)),"-")</f>
        <v>-</v>
      </c>
    </row>
    <row r="27" spans="1:23" x14ac:dyDescent="0.35">
      <c r="A27" s="148"/>
      <c r="B27" s="54" t="s">
        <v>50</v>
      </c>
      <c r="C27" s="12" t="s">
        <v>50</v>
      </c>
      <c r="D27" s="12">
        <v>1</v>
      </c>
      <c r="E27" s="21">
        <v>-6.1947692699593029</v>
      </c>
      <c r="F27" s="21">
        <v>1.7713897245839876</v>
      </c>
      <c r="G27" s="13">
        <v>-3.4971238592987492</v>
      </c>
      <c r="H27" s="23">
        <v>8.8694247387693871E-4</v>
      </c>
      <c r="I27" s="13">
        <v>0.49768515310067235</v>
      </c>
      <c r="J27" s="72">
        <v>210</v>
      </c>
      <c r="K27" s="72">
        <v>487096.28099999967</v>
      </c>
      <c r="L27" s="72">
        <v>0</v>
      </c>
      <c r="M27" s="72">
        <v>239575.83899999995</v>
      </c>
      <c r="N27" s="14">
        <v>-2.6707277337875107E-3</v>
      </c>
      <c r="O27" s="93">
        <v>0</v>
      </c>
      <c r="P27" s="62">
        <f t="shared" si="0"/>
        <v>0</v>
      </c>
      <c r="Q27" s="26">
        <f>IFERROR($O27*$M27*Controls!$A$5,"-")</f>
        <v>0</v>
      </c>
      <c r="R27" s="27" t="str">
        <f>IFERROR(INDEX('Vendor Level Info'!$G$4:$G$22,MATCH('Previous Run Final Results'!$B27,'Vendor Level Info'!$F$4:$F$22,0)),"-")</f>
        <v>-</v>
      </c>
      <c r="S27" s="86">
        <f t="shared" si="1"/>
        <v>0</v>
      </c>
      <c r="T27" s="61">
        <f>IFERROR($O27*$M27*Controls!$A$4,"-")</f>
        <v>0</v>
      </c>
      <c r="U27" s="27">
        <f>IFERROR($R27*(1-Controls!$A$6),0)</f>
        <v>0</v>
      </c>
      <c r="V27" s="86" t="str">
        <f t="shared" si="2"/>
        <v>-</v>
      </c>
      <c r="W27" s="141" t="str">
        <f>IFERROR(P27/INDEX('Vendor Level Info'!$Q$4:$Q$100,MATCH('Previous Run Final Results'!$B27,'Vendor Level Info'!$P$4:$P$100,0)),"-")</f>
        <v>-</v>
      </c>
    </row>
    <row r="28" spans="1:23" x14ac:dyDescent="0.35">
      <c r="A28" s="148"/>
      <c r="B28" s="54" t="s">
        <v>51</v>
      </c>
      <c r="C28" s="12" t="s">
        <v>51</v>
      </c>
      <c r="D28" s="12">
        <v>1</v>
      </c>
      <c r="E28" s="21">
        <v>-0.34892539005470535</v>
      </c>
      <c r="F28" s="21">
        <v>1.7691734934204038</v>
      </c>
      <c r="G28" s="13">
        <v>-0.19722508355023788</v>
      </c>
      <c r="H28" s="23">
        <v>0.3912373824385979</v>
      </c>
      <c r="I28" s="13">
        <v>0.49644059878942814</v>
      </c>
      <c r="J28" s="72">
        <v>210</v>
      </c>
      <c r="K28" s="72">
        <v>487096.28099999967</v>
      </c>
      <c r="L28" s="72">
        <v>0</v>
      </c>
      <c r="M28" s="72">
        <v>239575.83899999995</v>
      </c>
      <c r="N28" s="14">
        <v>-1.5043089994663328E-4</v>
      </c>
      <c r="O28" s="93">
        <v>0</v>
      </c>
      <c r="P28" s="62">
        <f t="shared" si="0"/>
        <v>0</v>
      </c>
      <c r="Q28" s="26">
        <f>IFERROR($O28*$M28*Controls!$A$5,"-")</f>
        <v>0</v>
      </c>
      <c r="R28" s="27" t="str">
        <f>IFERROR(INDEX('Vendor Level Info'!$G$4:$G$22,MATCH('Previous Run Final Results'!$B28,'Vendor Level Info'!$F$4:$F$22,0)),"-")</f>
        <v>-</v>
      </c>
      <c r="S28" s="86">
        <f t="shared" si="1"/>
        <v>0</v>
      </c>
      <c r="T28" s="61">
        <f>IFERROR($O28*$M28*Controls!$A$4,"-")</f>
        <v>0</v>
      </c>
      <c r="U28" s="27">
        <f>IFERROR($R28*(1-Controls!$A$6),0)</f>
        <v>0</v>
      </c>
      <c r="V28" s="86" t="str">
        <f t="shared" si="2"/>
        <v>-</v>
      </c>
      <c r="W28" s="141" t="str">
        <f>IFERROR(P28/INDEX('Vendor Level Info'!$Q$4:$Q$100,MATCH('Previous Run Final Results'!$B28,'Vendor Level Info'!$P$4:$P$100,0)),"-")</f>
        <v>-</v>
      </c>
    </row>
    <row r="29" spans="1:23" x14ac:dyDescent="0.35">
      <c r="A29" s="148"/>
      <c r="B29" s="54" t="s">
        <v>34</v>
      </c>
      <c r="C29" s="12" t="s">
        <v>34</v>
      </c>
      <c r="D29" s="12">
        <v>1</v>
      </c>
      <c r="E29" s="21">
        <v>2.6835386216859689</v>
      </c>
      <c r="F29" s="21">
        <v>1.682231760653262</v>
      </c>
      <c r="G29" s="13">
        <v>1.5952252742177861</v>
      </c>
      <c r="H29" s="23">
        <v>0.1117723286004438</v>
      </c>
      <c r="I29" s="13">
        <v>0.44884676492278103</v>
      </c>
      <c r="J29" s="72">
        <v>210</v>
      </c>
      <c r="K29" s="72">
        <v>487096.28099999967</v>
      </c>
      <c r="L29" s="72">
        <v>210</v>
      </c>
      <c r="M29" s="72">
        <v>239575.83899999995</v>
      </c>
      <c r="N29" s="14">
        <v>1.1569439811716686E-3</v>
      </c>
      <c r="O29" s="93">
        <v>2.3522535198303262E-3</v>
      </c>
      <c r="P29" s="62">
        <f t="shared" si="0"/>
        <v>563.54311055405344</v>
      </c>
      <c r="Q29" s="26">
        <f>IFERROR($O29*$M29*Controls!$A$5,"-")</f>
        <v>292093.056241301</v>
      </c>
      <c r="R29" s="27" t="str">
        <f>IFERROR(INDEX('Vendor Level Info'!$G$4:$G$22,MATCH('Previous Run Final Results'!$B29,'Vendor Level Info'!$F$4:$F$22,0)),"-")</f>
        <v>-</v>
      </c>
      <c r="S29" s="86">
        <f t="shared" si="1"/>
        <v>0</v>
      </c>
      <c r="T29" s="61">
        <f>IFERROR($O29*$M29*Controls!$A$4,"-")</f>
        <v>247759.93482230898</v>
      </c>
      <c r="U29" s="27">
        <f>IFERROR($R29*(1-Controls!$A$6),0)</f>
        <v>0</v>
      </c>
      <c r="V29" s="86" t="str">
        <f t="shared" si="2"/>
        <v>-</v>
      </c>
      <c r="W29" s="141" t="str">
        <f>IFERROR(P29/INDEX('Vendor Level Info'!$Q$4:$Q$100,MATCH('Previous Run Final Results'!$B29,'Vendor Level Info'!$P$4:$P$100,0)),"-")</f>
        <v>-</v>
      </c>
    </row>
    <row r="30" spans="1:23" x14ac:dyDescent="0.35">
      <c r="A30" s="148"/>
      <c r="B30" s="54" t="s">
        <v>52</v>
      </c>
      <c r="C30" s="12" t="s">
        <v>52</v>
      </c>
      <c r="D30" s="12">
        <v>1</v>
      </c>
      <c r="E30" s="21">
        <v>-0.44518357701787065</v>
      </c>
      <c r="F30" s="21">
        <v>1.7729068488602033</v>
      </c>
      <c r="G30" s="13">
        <v>-0.25110376064262929</v>
      </c>
      <c r="H30" s="23">
        <v>0.38653968292840307</v>
      </c>
      <c r="I30" s="13">
        <v>0.4985380129229024</v>
      </c>
      <c r="J30" s="72">
        <v>210</v>
      </c>
      <c r="K30" s="72">
        <v>487096.28099999967</v>
      </c>
      <c r="L30" s="72">
        <v>0</v>
      </c>
      <c r="M30" s="72">
        <v>239575.83899999995</v>
      </c>
      <c r="N30" s="14">
        <v>-1.9193033250392011E-4</v>
      </c>
      <c r="O30" s="93">
        <v>0</v>
      </c>
      <c r="P30" s="62">
        <f t="shared" si="0"/>
        <v>0</v>
      </c>
      <c r="Q30" s="26">
        <f>IFERROR($O30*$M30*Controls!$A$5,"-")</f>
        <v>0</v>
      </c>
      <c r="R30" s="27" t="str">
        <f>IFERROR(INDEX('Vendor Level Info'!$G$4:$G$22,MATCH('Previous Run Final Results'!$B30,'Vendor Level Info'!$F$4:$F$22,0)),"-")</f>
        <v>-</v>
      </c>
      <c r="S30" s="86">
        <f t="shared" si="1"/>
        <v>0</v>
      </c>
      <c r="T30" s="61">
        <f>IFERROR($O30*$M30*Controls!$A$4,"-")</f>
        <v>0</v>
      </c>
      <c r="U30" s="27">
        <f>IFERROR($R30*(1-Controls!$A$6),0)</f>
        <v>0</v>
      </c>
      <c r="V30" s="86" t="str">
        <f t="shared" si="2"/>
        <v>-</v>
      </c>
      <c r="W30" s="141" t="str">
        <f>IFERROR(P30/INDEX('Vendor Level Info'!$Q$4:$Q$100,MATCH('Previous Run Final Results'!$B30,'Vendor Level Info'!$P$4:$P$100,0)),"-")</f>
        <v>-</v>
      </c>
    </row>
    <row r="31" spans="1:23" x14ac:dyDescent="0.35">
      <c r="A31" s="148"/>
      <c r="B31" s="54" t="s">
        <v>53</v>
      </c>
      <c r="C31" s="12" t="s">
        <v>53</v>
      </c>
      <c r="D31" s="12">
        <v>1</v>
      </c>
      <c r="E31" s="21">
        <v>-4.8880858642120444</v>
      </c>
      <c r="F31" s="21">
        <v>1.7694511774204125</v>
      </c>
      <c r="G31" s="13">
        <v>-2.7624869940396555</v>
      </c>
      <c r="H31" s="23">
        <v>8.804203542767914E-3</v>
      </c>
      <c r="I31" s="13">
        <v>0.49659645058156676</v>
      </c>
      <c r="J31" s="72">
        <v>210</v>
      </c>
      <c r="K31" s="72">
        <v>487096.28099999967</v>
      </c>
      <c r="L31" s="72">
        <v>0</v>
      </c>
      <c r="M31" s="72">
        <v>239575.83899999995</v>
      </c>
      <c r="N31" s="14">
        <v>-2.1073821983964808E-3</v>
      </c>
      <c r="O31" s="93">
        <v>0</v>
      </c>
      <c r="P31" s="62">
        <f t="shared" si="0"/>
        <v>0</v>
      </c>
      <c r="Q31" s="26">
        <f>IFERROR($O31*$M31*Controls!$A$5,"-")</f>
        <v>0</v>
      </c>
      <c r="R31" s="27" t="str">
        <f>IFERROR(INDEX('Vendor Level Info'!$G$4:$G$22,MATCH('Previous Run Final Results'!$B31,'Vendor Level Info'!$F$4:$F$22,0)),"-")</f>
        <v>-</v>
      </c>
      <c r="S31" s="86">
        <f t="shared" si="1"/>
        <v>0</v>
      </c>
      <c r="T31" s="61">
        <f>IFERROR($O31*$M31*Controls!$A$4,"-")</f>
        <v>0</v>
      </c>
      <c r="U31" s="27">
        <f>IFERROR($R31*(1-Controls!$A$6),0)</f>
        <v>0</v>
      </c>
      <c r="V31" s="86" t="str">
        <f t="shared" si="2"/>
        <v>-</v>
      </c>
      <c r="W31" s="141" t="str">
        <f>IFERROR(P31/INDEX('Vendor Level Info'!$Q$4:$Q$100,MATCH('Previous Run Final Results'!$B31,'Vendor Level Info'!$P$4:$P$100,0)),"-")</f>
        <v>-</v>
      </c>
    </row>
    <row r="32" spans="1:23" x14ac:dyDescent="0.35">
      <c r="A32" s="148"/>
      <c r="B32" s="54" t="s">
        <v>54</v>
      </c>
      <c r="C32" s="12" t="s">
        <v>54</v>
      </c>
      <c r="D32" s="12">
        <v>1</v>
      </c>
      <c r="E32" s="21">
        <v>-9.9000887995049053E-2</v>
      </c>
      <c r="F32" s="21">
        <v>1.7751226609331729</v>
      </c>
      <c r="G32" s="13">
        <v>-5.5771294104828111E-2</v>
      </c>
      <c r="H32" s="23">
        <v>0.39830243987274644</v>
      </c>
      <c r="I32" s="13">
        <v>0.49978495589118671</v>
      </c>
      <c r="J32" s="72">
        <v>210</v>
      </c>
      <c r="K32" s="72">
        <v>487096.28099999967</v>
      </c>
      <c r="L32" s="72">
        <v>0</v>
      </c>
      <c r="M32" s="72">
        <v>239575.83899999995</v>
      </c>
      <c r="N32" s="14">
        <v>-4.2681883007356233E-5</v>
      </c>
      <c r="O32" s="93">
        <v>0</v>
      </c>
      <c r="P32" s="62">
        <f t="shared" si="0"/>
        <v>0</v>
      </c>
      <c r="Q32" s="26">
        <f>IFERROR($O32*$M32*Controls!$A$5,"-")</f>
        <v>0</v>
      </c>
      <c r="R32" s="27" t="str">
        <f>IFERROR(INDEX('Vendor Level Info'!$G$4:$G$22,MATCH('Previous Run Final Results'!$B32,'Vendor Level Info'!$F$4:$F$22,0)),"-")</f>
        <v>-</v>
      </c>
      <c r="S32" s="86">
        <f t="shared" si="1"/>
        <v>0</v>
      </c>
      <c r="T32" s="61">
        <f>IFERROR($O32*$M32*Controls!$A$4,"-")</f>
        <v>0</v>
      </c>
      <c r="U32" s="27">
        <f>IFERROR($R32*(1-Controls!$A$6),0)</f>
        <v>0</v>
      </c>
      <c r="V32" s="86" t="str">
        <f t="shared" si="2"/>
        <v>-</v>
      </c>
      <c r="W32" s="141" t="str">
        <f>IFERROR(P32/INDEX('Vendor Level Info'!$Q$4:$Q$100,MATCH('Previous Run Final Results'!$B32,'Vendor Level Info'!$P$4:$P$100,0)),"-")</f>
        <v>-</v>
      </c>
    </row>
    <row r="33" spans="1:23" x14ac:dyDescent="0.35">
      <c r="A33" s="148"/>
      <c r="B33" s="54" t="s">
        <v>35</v>
      </c>
      <c r="C33" s="12" t="s">
        <v>35</v>
      </c>
      <c r="D33" s="12">
        <v>1</v>
      </c>
      <c r="E33" s="21">
        <v>3.7867397628917021</v>
      </c>
      <c r="F33" s="21">
        <v>1.692171665553774</v>
      </c>
      <c r="G33" s="13">
        <v>2.2377988238282356</v>
      </c>
      <c r="H33" s="23">
        <v>3.2643374212659088E-2</v>
      </c>
      <c r="I33" s="13">
        <v>0.45416669195489207</v>
      </c>
      <c r="J33" s="72">
        <v>210</v>
      </c>
      <c r="K33" s="72">
        <v>487096.28099999967</v>
      </c>
      <c r="L33" s="72">
        <v>210</v>
      </c>
      <c r="M33" s="72">
        <v>239575.83899999995</v>
      </c>
      <c r="N33" s="14">
        <v>1.6325629679920671E-3</v>
      </c>
      <c r="O33" s="93">
        <v>3.3192635514771485E-3</v>
      </c>
      <c r="P33" s="62">
        <f t="shared" si="0"/>
        <v>795.21535020725742</v>
      </c>
      <c r="Q33" s="26">
        <f>IFERROR($O33*$M33*Controls!$A$5,"-")</f>
        <v>412172.33901354735</v>
      </c>
      <c r="R33" s="27" t="str">
        <f>IFERROR(INDEX('Vendor Level Info'!$G$4:$G$22,MATCH('Previous Run Final Results'!$B33,'Vendor Level Info'!$F$4:$F$22,0)),"-")</f>
        <v>-</v>
      </c>
      <c r="S33" s="86">
        <f t="shared" si="1"/>
        <v>0</v>
      </c>
      <c r="T33" s="61">
        <f>IFERROR($O33*$M33*Controls!$A$4,"-")</f>
        <v>349613.89758335421</v>
      </c>
      <c r="U33" s="27">
        <f>IFERROR($R33*(1-Controls!$A$6),0)</f>
        <v>0</v>
      </c>
      <c r="V33" s="86" t="str">
        <f t="shared" si="2"/>
        <v>-</v>
      </c>
      <c r="W33" s="141" t="str">
        <f>IFERROR(P33/INDEX('Vendor Level Info'!$Q$4:$Q$100,MATCH('Previous Run Final Results'!$B33,'Vendor Level Info'!$P$4:$P$100,0)),"-")</f>
        <v>-</v>
      </c>
    </row>
    <row r="34" spans="1:23" x14ac:dyDescent="0.35">
      <c r="A34" s="148"/>
      <c r="B34" s="54" t="s">
        <v>36</v>
      </c>
      <c r="C34" s="12" t="s">
        <v>36</v>
      </c>
      <c r="D34" s="12">
        <v>1</v>
      </c>
      <c r="E34" s="21">
        <v>6.1690486939162978</v>
      </c>
      <c r="F34" s="21">
        <v>1.703899981983555</v>
      </c>
      <c r="G34" s="13">
        <v>3.6205462522129648</v>
      </c>
      <c r="H34" s="23">
        <v>5.7223778232979E-4</v>
      </c>
      <c r="I34" s="13">
        <v>0.46048410047303712</v>
      </c>
      <c r="J34" s="72">
        <v>210</v>
      </c>
      <c r="K34" s="72">
        <v>487096.28099999967</v>
      </c>
      <c r="L34" s="72">
        <v>210</v>
      </c>
      <c r="M34" s="72">
        <v>239575.83899999995</v>
      </c>
      <c r="N34" s="14">
        <v>2.6596389179214929E-3</v>
      </c>
      <c r="O34" s="93">
        <v>5.4074744395340418E-3</v>
      </c>
      <c r="P34" s="62">
        <f t="shared" si="0"/>
        <v>1295.5002257224226</v>
      </c>
      <c r="Q34" s="26">
        <f>IFERROR($O34*$M34*Controls!$A$5,"-")</f>
        <v>671477.67971206887</v>
      </c>
      <c r="R34" s="27" t="str">
        <f>IFERROR(INDEX('Vendor Level Info'!$G$4:$G$22,MATCH('Previous Run Final Results'!$B34,'Vendor Level Info'!$F$4:$F$22,0)),"-")</f>
        <v>-</v>
      </c>
      <c r="S34" s="86">
        <f t="shared" si="1"/>
        <v>0</v>
      </c>
      <c r="T34" s="61">
        <f>IFERROR($O34*$M34*Controls!$A$4,"-")</f>
        <v>569562.55071897851</v>
      </c>
      <c r="U34" s="27">
        <f>IFERROR($R34*(1-Controls!$A$6),0)</f>
        <v>0</v>
      </c>
      <c r="V34" s="86" t="str">
        <f t="shared" si="2"/>
        <v>-</v>
      </c>
      <c r="W34" s="141" t="str">
        <f>IFERROR(P34/INDEX('Vendor Level Info'!$Q$4:$Q$100,MATCH('Previous Run Final Results'!$B34,'Vendor Level Info'!$P$4:$P$100,0)),"-")</f>
        <v>-</v>
      </c>
    </row>
    <row r="35" spans="1:23" x14ac:dyDescent="0.35">
      <c r="A35" s="148"/>
      <c r="B35" s="54" t="s">
        <v>37</v>
      </c>
      <c r="C35" s="12" t="s">
        <v>37</v>
      </c>
      <c r="D35" s="12">
        <v>1</v>
      </c>
      <c r="E35" s="21">
        <v>1.0353220086368398</v>
      </c>
      <c r="F35" s="21">
        <v>1.7117391516377845</v>
      </c>
      <c r="G35" s="13">
        <v>0.60483631962629836</v>
      </c>
      <c r="H35" s="23">
        <v>0.33222883808978138</v>
      </c>
      <c r="I35" s="13">
        <v>0.46473096577903505</v>
      </c>
      <c r="J35" s="72">
        <v>210</v>
      </c>
      <c r="K35" s="72">
        <v>487096.28099999967</v>
      </c>
      <c r="L35" s="72">
        <v>210</v>
      </c>
      <c r="M35" s="72">
        <v>239575.83899999995</v>
      </c>
      <c r="N35" s="14">
        <v>4.4635450996953209E-4</v>
      </c>
      <c r="O35" s="93">
        <v>9.0751063513435683E-4</v>
      </c>
      <c r="P35" s="62">
        <f t="shared" si="0"/>
        <v>217.41762181373636</v>
      </c>
      <c r="Q35" s="26">
        <f>IFERROR($O35*$M35*Controls!$A$5,"-")</f>
        <v>112690.89524287294</v>
      </c>
      <c r="R35" s="27" t="str">
        <f>IFERROR(INDEX('Vendor Level Info'!$G$4:$G$22,MATCH('Previous Run Final Results'!$B35,'Vendor Level Info'!$F$4:$F$22,0)),"-")</f>
        <v>-</v>
      </c>
      <c r="S35" s="86">
        <f t="shared" si="1"/>
        <v>0</v>
      </c>
      <c r="T35" s="61">
        <f>IFERROR($O35*$M35*Controls!$A$4,"-")</f>
        <v>95586.965399741035</v>
      </c>
      <c r="U35" s="27">
        <f>IFERROR($R35*(1-Controls!$A$6),0)</f>
        <v>0</v>
      </c>
      <c r="V35" s="86" t="str">
        <f t="shared" si="2"/>
        <v>-</v>
      </c>
      <c r="W35" s="141" t="str">
        <f>IFERROR(P35/INDEX('Vendor Level Info'!$Q$4:$Q$100,MATCH('Previous Run Final Results'!$B35,'Vendor Level Info'!$P$4:$P$100,0)),"-")</f>
        <v>-</v>
      </c>
    </row>
    <row r="36" spans="1:23" x14ac:dyDescent="0.35">
      <c r="A36" s="148"/>
      <c r="B36" s="54" t="s">
        <v>38</v>
      </c>
      <c r="C36" s="12" t="s">
        <v>38</v>
      </c>
      <c r="D36" s="12">
        <v>1</v>
      </c>
      <c r="E36" s="21">
        <v>-2.1454878433447773</v>
      </c>
      <c r="F36" s="21">
        <v>1.7252764761430328</v>
      </c>
      <c r="G36" s="13">
        <v>-1.2435617554707257</v>
      </c>
      <c r="H36" s="23">
        <v>0.18410558609965866</v>
      </c>
      <c r="I36" s="13">
        <v>0.47211070115866177</v>
      </c>
      <c r="J36" s="72">
        <v>210</v>
      </c>
      <c r="K36" s="72">
        <v>487096.28099999967</v>
      </c>
      <c r="L36" s="72">
        <v>210</v>
      </c>
      <c r="M36" s="72">
        <v>239575.83899999995</v>
      </c>
      <c r="N36" s="14">
        <v>-9.2497615908178842E-4</v>
      </c>
      <c r="O36" s="93">
        <v>-1.8806255630076426E-3</v>
      </c>
      <c r="P36" s="62">
        <f t="shared" si="0"/>
        <v>-450.55244710240322</v>
      </c>
      <c r="Q36" s="26">
        <f>IFERROR($O36*$M36*Controls!$A$5,"-")</f>
        <v>-233528.2586309163</v>
      </c>
      <c r="R36" s="27" t="str">
        <f>IFERROR(INDEX('Vendor Level Info'!$G$4:$G$22,MATCH('Previous Run Final Results'!$B36,'Vendor Level Info'!$F$4:$F$22,0)),"-")</f>
        <v>-</v>
      </c>
      <c r="S36" s="86">
        <f t="shared" si="1"/>
        <v>0</v>
      </c>
      <c r="T36" s="61">
        <f>IFERROR($O36*$M36*Controls!$A$4,"-")</f>
        <v>-198083.94928007218</v>
      </c>
      <c r="U36" s="27">
        <f>IFERROR($R36*(1-Controls!$A$6),0)</f>
        <v>0</v>
      </c>
      <c r="V36" s="86" t="str">
        <f t="shared" si="2"/>
        <v>-</v>
      </c>
      <c r="W36" s="141" t="str">
        <f>IFERROR(P36/INDEX('Vendor Level Info'!$Q$4:$Q$100,MATCH('Previous Run Final Results'!$B36,'Vendor Level Info'!$P$4:$P$100,0)),"-")</f>
        <v>-</v>
      </c>
    </row>
    <row r="37" spans="1:23" x14ac:dyDescent="0.35">
      <c r="A37" s="148"/>
      <c r="B37" s="54" t="s">
        <v>39</v>
      </c>
      <c r="C37" s="12" t="s">
        <v>39</v>
      </c>
      <c r="D37" s="12">
        <v>1</v>
      </c>
      <c r="E37" s="21">
        <v>-2.3150859617010981</v>
      </c>
      <c r="F37" s="21">
        <v>1.7274229325532211</v>
      </c>
      <c r="G37" s="13">
        <v>-1.3401963804424435</v>
      </c>
      <c r="H37" s="23">
        <v>0.16250126777474946</v>
      </c>
      <c r="I37" s="13">
        <v>0.47328615962030213</v>
      </c>
      <c r="J37" s="72">
        <v>210</v>
      </c>
      <c r="K37" s="72">
        <v>487096.28099999967</v>
      </c>
      <c r="L37" s="72">
        <v>210</v>
      </c>
      <c r="M37" s="72">
        <v>239575.83899999995</v>
      </c>
      <c r="N37" s="14">
        <v>-9.9809436228734199E-4</v>
      </c>
      <c r="O37" s="93">
        <v>-2.0292866508848195E-3</v>
      </c>
      <c r="P37" s="62">
        <f t="shared" si="0"/>
        <v>-486.1680519572306</v>
      </c>
      <c r="Q37" s="26">
        <f>IFERROR($O37*$M37*Controls!$A$5,"-")</f>
        <v>-251988.37406325858</v>
      </c>
      <c r="R37" s="27" t="str">
        <f>IFERROR(INDEX('Vendor Level Info'!$G$4:$G$22,MATCH('Previous Run Final Results'!$B37,'Vendor Level Info'!$F$4:$F$22,0)),"-")</f>
        <v>-</v>
      </c>
      <c r="S37" s="86">
        <f t="shared" si="1"/>
        <v>0</v>
      </c>
      <c r="T37" s="61">
        <f>IFERROR($O37*$M37*Controls!$A$4,"-")</f>
        <v>-213742.236591603</v>
      </c>
      <c r="U37" s="27">
        <f>IFERROR($R37*(1-Controls!$A$6),0)</f>
        <v>0</v>
      </c>
      <c r="V37" s="86" t="str">
        <f t="shared" si="2"/>
        <v>-</v>
      </c>
      <c r="W37" s="141" t="str">
        <f>IFERROR(P37/INDEX('Vendor Level Info'!$Q$4:$Q$100,MATCH('Previous Run Final Results'!$B37,'Vendor Level Info'!$P$4:$P$100,0)),"-")</f>
        <v>-</v>
      </c>
    </row>
    <row r="38" spans="1:23" x14ac:dyDescent="0.35">
      <c r="A38" s="148"/>
      <c r="B38" s="54" t="s">
        <v>40</v>
      </c>
      <c r="C38" s="12" t="s">
        <v>40</v>
      </c>
      <c r="D38" s="12">
        <v>1</v>
      </c>
      <c r="E38" s="21">
        <v>-5.8250297973620704</v>
      </c>
      <c r="F38" s="21">
        <v>1.7320058881208562</v>
      </c>
      <c r="G38" s="13">
        <v>-3.3631697428476701</v>
      </c>
      <c r="H38" s="23">
        <v>1.4028803471389513E-3</v>
      </c>
      <c r="I38" s="13">
        <v>0.47580080349568299</v>
      </c>
      <c r="J38" s="72">
        <v>210</v>
      </c>
      <c r="K38" s="72">
        <v>487096.28099999967</v>
      </c>
      <c r="L38" s="72">
        <v>210</v>
      </c>
      <c r="M38" s="72">
        <v>239575.83899999995</v>
      </c>
      <c r="N38" s="14">
        <v>-2.5113233361887147E-3</v>
      </c>
      <c r="O38" s="93">
        <v>-5.1059249653552718E-3</v>
      </c>
      <c r="P38" s="62">
        <f t="shared" si="0"/>
        <v>-1223.2562574460349</v>
      </c>
      <c r="Q38" s="26">
        <f>IFERROR($O38*$M38*Controls!$A$5,"-")</f>
        <v>-634032.52051545819</v>
      </c>
      <c r="R38" s="27" t="str">
        <f>IFERROR(INDEX('Vendor Level Info'!$G$4:$G$22,MATCH('Previous Run Final Results'!$B38,'Vendor Level Info'!$F$4:$F$22,0)),"-")</f>
        <v>-</v>
      </c>
      <c r="S38" s="86">
        <f t="shared" si="1"/>
        <v>0</v>
      </c>
      <c r="T38" s="61">
        <f>IFERROR($O38*$M38*Controls!$A$4,"-")</f>
        <v>-537800.72001561837</v>
      </c>
      <c r="U38" s="27">
        <f>IFERROR($R38*(1-Controls!$A$6),0)</f>
        <v>0</v>
      </c>
      <c r="V38" s="86" t="str">
        <f t="shared" si="2"/>
        <v>-</v>
      </c>
      <c r="W38" s="141" t="str">
        <f>IFERROR(P38/INDEX('Vendor Level Info'!$Q$4:$Q$100,MATCH('Previous Run Final Results'!$B38,'Vendor Level Info'!$P$4:$P$100,0)),"-")</f>
        <v>-</v>
      </c>
    </row>
    <row r="39" spans="1:23" x14ac:dyDescent="0.35">
      <c r="A39" s="148"/>
      <c r="B39" s="54" t="s">
        <v>41</v>
      </c>
      <c r="C39" s="12" t="s">
        <v>41</v>
      </c>
      <c r="D39" s="12">
        <v>1</v>
      </c>
      <c r="E39" s="21">
        <v>1.0224335344433251</v>
      </c>
      <c r="F39" s="21">
        <v>1.739480542961525</v>
      </c>
      <c r="G39" s="13">
        <v>0.58778095482608683</v>
      </c>
      <c r="H39" s="23">
        <v>0.33562536886735428</v>
      </c>
      <c r="I39" s="13">
        <v>0.47991640254168022</v>
      </c>
      <c r="J39" s="72">
        <v>210</v>
      </c>
      <c r="K39" s="72">
        <v>487096.28099999967</v>
      </c>
      <c r="L39" s="72">
        <v>210</v>
      </c>
      <c r="M39" s="72">
        <v>239575.83899999995</v>
      </c>
      <c r="N39" s="14">
        <v>4.4079795023747761E-4</v>
      </c>
      <c r="O39" s="93">
        <v>8.9621325392957635E-4</v>
      </c>
      <c r="P39" s="62">
        <f t="shared" si="0"/>
        <v>214.71104223309825</v>
      </c>
      <c r="Q39" s="26">
        <f>IFERROR($O39*$M39*Controls!$A$5,"-")</f>
        <v>111288.03344425806</v>
      </c>
      <c r="R39" s="27" t="str">
        <f>IFERROR(INDEX('Vendor Level Info'!$G$4:$G$22,MATCH('Previous Run Final Results'!$B39,'Vendor Level Info'!$F$4:$F$22,0)),"-")</f>
        <v>-</v>
      </c>
      <c r="S39" s="86">
        <f t="shared" si="1"/>
        <v>0</v>
      </c>
      <c r="T39" s="61">
        <f>IFERROR($O39*$M39*Controls!$A$4,"-")</f>
        <v>94397.026302036509</v>
      </c>
      <c r="U39" s="27">
        <f>IFERROR($R39*(1-Controls!$A$6),0)</f>
        <v>0</v>
      </c>
      <c r="V39" s="86" t="str">
        <f t="shared" si="2"/>
        <v>-</v>
      </c>
      <c r="W39" s="141" t="str">
        <f>IFERROR(P39/INDEX('Vendor Level Info'!$Q$4:$Q$100,MATCH('Previous Run Final Results'!$B39,'Vendor Level Info'!$P$4:$P$100,0)),"-")</f>
        <v>-</v>
      </c>
    </row>
    <row r="40" spans="1:23" x14ac:dyDescent="0.35">
      <c r="A40" s="148"/>
      <c r="B40" s="54"/>
      <c r="C40" s="12"/>
      <c r="D40" s="12"/>
      <c r="E40" s="21"/>
      <c r="F40" s="21"/>
      <c r="G40" s="13"/>
      <c r="H40" s="23"/>
      <c r="I40" s="13"/>
      <c r="J40" s="72"/>
      <c r="K40" s="72"/>
      <c r="L40" s="72"/>
      <c r="M40" s="72"/>
      <c r="N40" s="14"/>
      <c r="O40" s="93"/>
      <c r="P40" s="62">
        <f t="shared" si="0"/>
        <v>0</v>
      </c>
      <c r="Q40" s="26">
        <f>IFERROR($O40*$M40*Controls!$A$5,"-")</f>
        <v>0</v>
      </c>
      <c r="R40" s="27" t="str">
        <f>IFERROR(INDEX('Vendor Level Info'!$G$4:$G$22,MATCH('Previous Run Final Results'!$B40,'Vendor Level Info'!$F$4:$F$22,0)),"-")</f>
        <v>-</v>
      </c>
      <c r="S40" s="86">
        <f t="shared" si="1"/>
        <v>0</v>
      </c>
      <c r="T40" s="61">
        <f>IFERROR($O40*$M40*Controls!$A$4,"-")</f>
        <v>0</v>
      </c>
      <c r="U40" s="27">
        <f>IFERROR($R40*(1-Controls!$A$6),0)</f>
        <v>0</v>
      </c>
      <c r="V40" s="86" t="str">
        <f t="shared" si="2"/>
        <v>-</v>
      </c>
      <c r="W40" s="141" t="str">
        <f>IFERROR(P40/INDEX('Vendor Level Info'!$Q$4:$Q$100,MATCH('Previous Run Final Results'!$B40,'Vendor Level Info'!$P$4:$P$100,0)),"-")</f>
        <v>-</v>
      </c>
    </row>
    <row r="41" spans="1:23" x14ac:dyDescent="0.35">
      <c r="A41" s="148"/>
      <c r="B41" s="54"/>
      <c r="C41" s="12"/>
      <c r="D41" s="12"/>
      <c r="E41" s="21"/>
      <c r="F41" s="21"/>
      <c r="G41" s="13"/>
      <c r="H41" s="23"/>
      <c r="I41" s="13"/>
      <c r="J41" s="72"/>
      <c r="K41" s="72"/>
      <c r="L41" s="72"/>
      <c r="M41" s="72"/>
      <c r="N41" s="14"/>
      <c r="O41" s="93"/>
      <c r="P41" s="62">
        <f t="shared" si="0"/>
        <v>0</v>
      </c>
      <c r="Q41" s="26">
        <f>IFERROR($O41*$M41*Controls!$A$5,"-")</f>
        <v>0</v>
      </c>
      <c r="R41" s="27" t="str">
        <f>IFERROR(INDEX('Vendor Level Info'!$G$4:$G$22,MATCH('Previous Run Final Results'!$B41,'Vendor Level Info'!$F$4:$F$22,0)),"-")</f>
        <v>-</v>
      </c>
      <c r="S41" s="86">
        <f t="shared" si="1"/>
        <v>0</v>
      </c>
      <c r="T41" s="61">
        <f>IFERROR($O41*$M41*Controls!$A$4,"-")</f>
        <v>0</v>
      </c>
      <c r="U41" s="27">
        <f>IFERROR($R41*(1-Controls!$A$6),0)</f>
        <v>0</v>
      </c>
      <c r="V41" s="86" t="str">
        <f t="shared" si="2"/>
        <v>-</v>
      </c>
      <c r="W41" s="141" t="str">
        <f>IFERROR(P41/INDEX('Vendor Level Info'!$Q$4:$Q$100,MATCH('Previous Run Final Results'!$B41,'Vendor Level Info'!$P$4:$P$100,0)),"-")</f>
        <v>-</v>
      </c>
    </row>
    <row r="42" spans="1:23" x14ac:dyDescent="0.35">
      <c r="B42" s="54"/>
      <c r="C42" s="12"/>
      <c r="D42" s="12"/>
      <c r="E42" s="21"/>
      <c r="F42" s="21"/>
      <c r="G42" s="13"/>
      <c r="H42" s="23"/>
      <c r="I42" s="13"/>
      <c r="J42" s="72"/>
      <c r="K42" s="72"/>
      <c r="L42" s="72"/>
      <c r="M42" s="72"/>
      <c r="N42" s="14"/>
      <c r="O42" s="93"/>
      <c r="P42" s="62">
        <f t="shared" ref="P42:P60" si="3">IFERROR(E42*L42,"-")</f>
        <v>0</v>
      </c>
      <c r="Q42" s="26">
        <f>IFERROR($O42*$M42*Controls!$A$5,"-")</f>
        <v>0</v>
      </c>
      <c r="R42" s="27" t="str">
        <f>IFERROR(INDEX('Vendor Level Info'!$G$4:$G$22,MATCH('Previous Run Final Results'!$B42,'Vendor Level Info'!$F$4:$F$22,0)),"-")</f>
        <v>-</v>
      </c>
      <c r="S42" s="86">
        <f t="shared" ref="S42:S60" si="4">IFERROR(Q42/R42,0)</f>
        <v>0</v>
      </c>
      <c r="T42" s="61">
        <f>IFERROR($O42*$M42*Controls!$A$4,"-")</f>
        <v>0</v>
      </c>
      <c r="U42" s="27">
        <f>IFERROR($R42*(1-Controls!$A$6),0)</f>
        <v>0</v>
      </c>
      <c r="V42" s="86" t="str">
        <f t="shared" ref="V42:V60" si="5">IFERROR(T42/U42,"-")</f>
        <v>-</v>
      </c>
      <c r="W42" s="141" t="str">
        <f>IFERROR(P42/INDEX('Vendor Level Info'!$Q$4:$Q$100,MATCH('Previous Run Final Results'!$B42,'Vendor Level Info'!$P$4:$P$100,0)),"-")</f>
        <v>-</v>
      </c>
    </row>
    <row r="43" spans="1:23" x14ac:dyDescent="0.35">
      <c r="B43" s="54"/>
      <c r="C43" s="12"/>
      <c r="D43" s="12"/>
      <c r="E43" s="21"/>
      <c r="F43" s="21"/>
      <c r="G43" s="13"/>
      <c r="H43" s="23"/>
      <c r="I43" s="13"/>
      <c r="J43" s="72"/>
      <c r="K43" s="72"/>
      <c r="L43" s="72"/>
      <c r="M43" s="72"/>
      <c r="N43" s="14"/>
      <c r="O43" s="93"/>
      <c r="P43" s="62">
        <f t="shared" si="3"/>
        <v>0</v>
      </c>
      <c r="Q43" s="26">
        <f>IFERROR($O43*$M43*Controls!$A$5,"-")</f>
        <v>0</v>
      </c>
      <c r="R43" s="27" t="str">
        <f>IFERROR(INDEX('Vendor Level Info'!$G$4:$G$22,MATCH('Previous Run Final Results'!$B43,'Vendor Level Info'!$F$4:$F$22,0)),"-")</f>
        <v>-</v>
      </c>
      <c r="S43" s="86">
        <f t="shared" si="4"/>
        <v>0</v>
      </c>
      <c r="T43" s="61">
        <f>IFERROR($O43*$M43*Controls!$A$4,"-")</f>
        <v>0</v>
      </c>
      <c r="U43" s="27">
        <f>IFERROR($R43*(1-Controls!$A$6),0)</f>
        <v>0</v>
      </c>
      <c r="V43" s="86" t="str">
        <f t="shared" si="5"/>
        <v>-</v>
      </c>
      <c r="W43" s="141" t="str">
        <f>IFERROR(P43/INDEX('Vendor Level Info'!$Q$4:$Q$100,MATCH('Previous Run Final Results'!$B43,'Vendor Level Info'!$P$4:$P$100,0)),"-")</f>
        <v>-</v>
      </c>
    </row>
    <row r="44" spans="1:23" x14ac:dyDescent="0.35">
      <c r="B44" s="54"/>
      <c r="C44" s="12"/>
      <c r="D44" s="12"/>
      <c r="E44" s="21"/>
      <c r="F44" s="21"/>
      <c r="G44" s="13"/>
      <c r="H44" s="23"/>
      <c r="I44" s="13"/>
      <c r="J44" s="72"/>
      <c r="K44" s="72"/>
      <c r="L44" s="72"/>
      <c r="M44" s="72"/>
      <c r="N44" s="14"/>
      <c r="O44" s="93"/>
      <c r="P44" s="62">
        <f t="shared" si="3"/>
        <v>0</v>
      </c>
      <c r="Q44" s="26">
        <f>IFERROR($O44*$M44*Controls!$A$5,"-")</f>
        <v>0</v>
      </c>
      <c r="R44" s="27" t="str">
        <f>IFERROR(INDEX('Vendor Level Info'!$G$4:$G$22,MATCH('Previous Run Final Results'!$B44,'Vendor Level Info'!$F$4:$F$22,0)),"-")</f>
        <v>-</v>
      </c>
      <c r="S44" s="86">
        <f t="shared" si="4"/>
        <v>0</v>
      </c>
      <c r="T44" s="61">
        <f>IFERROR($O44*$M44*Controls!$A$4,"-")</f>
        <v>0</v>
      </c>
      <c r="U44" s="27">
        <f>IFERROR($R44*(1-Controls!$A$6),0)</f>
        <v>0</v>
      </c>
      <c r="V44" s="86" t="str">
        <f t="shared" si="5"/>
        <v>-</v>
      </c>
      <c r="W44" s="141" t="str">
        <f>IFERROR(P44/INDEX('Vendor Level Info'!$Q$4:$Q$100,MATCH('Previous Run Final Results'!$B44,'Vendor Level Info'!$P$4:$P$100,0)),"-")</f>
        <v>-</v>
      </c>
    </row>
    <row r="45" spans="1:23" x14ac:dyDescent="0.35">
      <c r="B45" s="54"/>
      <c r="C45" s="12"/>
      <c r="D45" s="12"/>
      <c r="E45" s="21"/>
      <c r="F45" s="21"/>
      <c r="G45" s="13"/>
      <c r="H45" s="23"/>
      <c r="I45" s="13"/>
      <c r="J45" s="72"/>
      <c r="K45" s="72"/>
      <c r="L45" s="72"/>
      <c r="M45" s="72"/>
      <c r="N45" s="14"/>
      <c r="O45" s="93"/>
      <c r="P45" s="62">
        <f t="shared" si="3"/>
        <v>0</v>
      </c>
      <c r="Q45" s="26">
        <f>IFERROR($O45*$M45*Controls!$A$5,"-")</f>
        <v>0</v>
      </c>
      <c r="R45" s="27" t="str">
        <f>IFERROR(INDEX('Vendor Level Info'!$G$4:$G$22,MATCH('Previous Run Final Results'!$B45,'Vendor Level Info'!$F$4:$F$22,0)),"-")</f>
        <v>-</v>
      </c>
      <c r="S45" s="86">
        <f t="shared" si="4"/>
        <v>0</v>
      </c>
      <c r="T45" s="61">
        <f>IFERROR($O45*$M45*Controls!$A$4,"-")</f>
        <v>0</v>
      </c>
      <c r="U45" s="27">
        <f>IFERROR($R45*(1-Controls!$A$6),0)</f>
        <v>0</v>
      </c>
      <c r="V45" s="86" t="str">
        <f t="shared" si="5"/>
        <v>-</v>
      </c>
      <c r="W45" s="141" t="str">
        <f>IFERROR(P45/INDEX('Vendor Level Info'!$Q$4:$Q$100,MATCH('Previous Run Final Results'!$B45,'Vendor Level Info'!$P$4:$P$100,0)),"-")</f>
        <v>-</v>
      </c>
    </row>
    <row r="46" spans="1:23" x14ac:dyDescent="0.35">
      <c r="B46" s="54"/>
      <c r="C46" s="12"/>
      <c r="D46" s="12"/>
      <c r="E46" s="21"/>
      <c r="F46" s="21"/>
      <c r="G46" s="13"/>
      <c r="H46" s="23"/>
      <c r="I46" s="13"/>
      <c r="J46" s="72"/>
      <c r="K46" s="72"/>
      <c r="L46" s="72"/>
      <c r="M46" s="72"/>
      <c r="N46" s="14"/>
      <c r="O46" s="93"/>
      <c r="P46" s="62">
        <f t="shared" si="3"/>
        <v>0</v>
      </c>
      <c r="Q46" s="26">
        <f>IFERROR($O46*$M46*Controls!$A$5,"-")</f>
        <v>0</v>
      </c>
      <c r="R46" s="27" t="str">
        <f>IFERROR(INDEX('Vendor Level Info'!$G$4:$G$22,MATCH('Previous Run Final Results'!$B46,'Vendor Level Info'!$F$4:$F$22,0)),"-")</f>
        <v>-</v>
      </c>
      <c r="S46" s="86">
        <f t="shared" si="4"/>
        <v>0</v>
      </c>
      <c r="T46" s="61">
        <f>IFERROR($O46*$M46*Controls!$A$4,"-")</f>
        <v>0</v>
      </c>
      <c r="U46" s="27">
        <f>IFERROR($R46*(1-Controls!$A$6),0)</f>
        <v>0</v>
      </c>
      <c r="V46" s="86" t="str">
        <f t="shared" si="5"/>
        <v>-</v>
      </c>
      <c r="W46" s="141" t="str">
        <f>IFERROR(P46/INDEX('Vendor Level Info'!$Q$4:$Q$100,MATCH('Previous Run Final Results'!$B46,'Vendor Level Info'!$P$4:$P$100,0)),"-")</f>
        <v>-</v>
      </c>
    </row>
    <row r="47" spans="1:23" x14ac:dyDescent="0.35">
      <c r="B47" s="54"/>
      <c r="C47" s="12"/>
      <c r="D47" s="12"/>
      <c r="E47" s="21"/>
      <c r="F47" s="21"/>
      <c r="G47" s="13"/>
      <c r="H47" s="23"/>
      <c r="I47" s="13"/>
      <c r="J47" s="72"/>
      <c r="K47" s="72"/>
      <c r="L47" s="72"/>
      <c r="M47" s="72"/>
      <c r="N47" s="14"/>
      <c r="O47" s="93"/>
      <c r="P47" s="62">
        <f t="shared" si="3"/>
        <v>0</v>
      </c>
      <c r="Q47" s="26">
        <f>IFERROR($O47*$M47*Controls!$A$5,"-")</f>
        <v>0</v>
      </c>
      <c r="R47" s="27" t="str">
        <f>IFERROR(INDEX('Vendor Level Info'!$G$4:$G$22,MATCH('Previous Run Final Results'!$B47,'Vendor Level Info'!$F$4:$F$22,0)),"-")</f>
        <v>-</v>
      </c>
      <c r="S47" s="86">
        <f t="shared" si="4"/>
        <v>0</v>
      </c>
      <c r="T47" s="61">
        <f>IFERROR($O47*$M47*Controls!$A$4,"-")</f>
        <v>0</v>
      </c>
      <c r="U47" s="27">
        <f>IFERROR($R47*(1-Controls!$A$6),0)</f>
        <v>0</v>
      </c>
      <c r="V47" s="86" t="str">
        <f t="shared" si="5"/>
        <v>-</v>
      </c>
      <c r="W47" s="141" t="str">
        <f>IFERROR(P47/INDEX('Vendor Level Info'!$Q$4:$Q$100,MATCH('Previous Run Final Results'!$B47,'Vendor Level Info'!$P$4:$P$100,0)),"-")</f>
        <v>-</v>
      </c>
    </row>
    <row r="48" spans="1:23" x14ac:dyDescent="0.35">
      <c r="B48" s="54"/>
      <c r="C48" s="12"/>
      <c r="D48" s="12"/>
      <c r="E48" s="21"/>
      <c r="F48" s="21"/>
      <c r="G48" s="13"/>
      <c r="H48" s="23"/>
      <c r="I48" s="13"/>
      <c r="J48" s="72"/>
      <c r="K48" s="72"/>
      <c r="L48" s="72"/>
      <c r="M48" s="72"/>
      <c r="N48" s="14"/>
      <c r="O48" s="93"/>
      <c r="P48" s="62">
        <f t="shared" si="3"/>
        <v>0</v>
      </c>
      <c r="Q48" s="26">
        <f>IFERROR($O48*$M48*Controls!$A$5,"-")</f>
        <v>0</v>
      </c>
      <c r="R48" s="27" t="str">
        <f>IFERROR(INDEX('Vendor Level Info'!$G$4:$G$22,MATCH('Previous Run Final Results'!$B48,'Vendor Level Info'!$F$4:$F$22,0)),"-")</f>
        <v>-</v>
      </c>
      <c r="S48" s="86">
        <f t="shared" si="4"/>
        <v>0</v>
      </c>
      <c r="T48" s="61">
        <f>IFERROR($O48*$M48*Controls!$A$4,"-")</f>
        <v>0</v>
      </c>
      <c r="U48" s="27">
        <f>IFERROR($R48*(1-Controls!$A$6),0)</f>
        <v>0</v>
      </c>
      <c r="V48" s="86" t="str">
        <f t="shared" si="5"/>
        <v>-</v>
      </c>
      <c r="W48" s="141" t="str">
        <f>IFERROR(P48/INDEX('Vendor Level Info'!$Q$4:$Q$100,MATCH('Previous Run Final Results'!$B48,'Vendor Level Info'!$P$4:$P$100,0)),"-")</f>
        <v>-</v>
      </c>
    </row>
    <row r="49" spans="2:23" x14ac:dyDescent="0.35">
      <c r="B49" s="54"/>
      <c r="C49" s="12"/>
      <c r="D49" s="12"/>
      <c r="E49" s="21"/>
      <c r="F49" s="21"/>
      <c r="G49" s="13"/>
      <c r="H49" s="23"/>
      <c r="I49" s="13"/>
      <c r="J49" s="72"/>
      <c r="K49" s="72"/>
      <c r="L49" s="72"/>
      <c r="M49" s="72"/>
      <c r="N49" s="14"/>
      <c r="O49" s="93"/>
      <c r="P49" s="62">
        <f t="shared" si="3"/>
        <v>0</v>
      </c>
      <c r="Q49" s="26">
        <f>IFERROR($O49*$M49*Controls!$A$5,"-")</f>
        <v>0</v>
      </c>
      <c r="R49" s="27" t="str">
        <f>IFERROR(INDEX('Vendor Level Info'!$G$4:$G$22,MATCH('Previous Run Final Results'!$B49,'Vendor Level Info'!$F$4:$F$22,0)),"-")</f>
        <v>-</v>
      </c>
      <c r="S49" s="86">
        <f t="shared" si="4"/>
        <v>0</v>
      </c>
      <c r="T49" s="61">
        <f>IFERROR($O49*$M49*Controls!$A$4,"-")</f>
        <v>0</v>
      </c>
      <c r="U49" s="27">
        <f>IFERROR($R49*(1-Controls!$A$6),0)</f>
        <v>0</v>
      </c>
      <c r="V49" s="86" t="str">
        <f t="shared" si="5"/>
        <v>-</v>
      </c>
      <c r="W49" s="141" t="str">
        <f>IFERROR(P49/INDEX('Vendor Level Info'!$Q$4:$Q$100,MATCH('Previous Run Final Results'!$B49,'Vendor Level Info'!$P$4:$P$100,0)),"-")</f>
        <v>-</v>
      </c>
    </row>
    <row r="50" spans="2:23" x14ac:dyDescent="0.35">
      <c r="B50" s="54"/>
      <c r="C50" s="12"/>
      <c r="D50" s="12"/>
      <c r="E50" s="21"/>
      <c r="F50" s="21"/>
      <c r="G50" s="13"/>
      <c r="H50" s="23"/>
      <c r="I50" s="13"/>
      <c r="J50" s="72"/>
      <c r="K50" s="72"/>
      <c r="L50" s="72"/>
      <c r="M50" s="72"/>
      <c r="N50" s="14"/>
      <c r="O50" s="93"/>
      <c r="P50" s="62">
        <f t="shared" si="3"/>
        <v>0</v>
      </c>
      <c r="Q50" s="26">
        <f>IFERROR($O50*$M50*Controls!$A$5,"-")</f>
        <v>0</v>
      </c>
      <c r="R50" s="27" t="str">
        <f>IFERROR(INDEX('Vendor Level Info'!$G$4:$G$22,MATCH('Previous Run Final Results'!$B50,'Vendor Level Info'!$F$4:$F$22,0)),"-")</f>
        <v>-</v>
      </c>
      <c r="S50" s="86">
        <f t="shared" si="4"/>
        <v>0</v>
      </c>
      <c r="T50" s="61">
        <f>IFERROR($O50*$M50*Controls!$A$4,"-")</f>
        <v>0</v>
      </c>
      <c r="U50" s="27">
        <f>IFERROR($R50*(1-Controls!$A$6),0)</f>
        <v>0</v>
      </c>
      <c r="V50" s="86" t="str">
        <f t="shared" si="5"/>
        <v>-</v>
      </c>
      <c r="W50" s="141" t="str">
        <f>IFERROR(P50/INDEX('Vendor Level Info'!$Q$4:$Q$100,MATCH('Previous Run Final Results'!$B50,'Vendor Level Info'!$P$4:$P$100,0)),"-")</f>
        <v>-</v>
      </c>
    </row>
    <row r="51" spans="2:23" x14ac:dyDescent="0.35">
      <c r="B51" s="54"/>
      <c r="C51" s="12"/>
      <c r="D51" s="12"/>
      <c r="E51" s="21"/>
      <c r="F51" s="21"/>
      <c r="G51" s="13"/>
      <c r="H51" s="23"/>
      <c r="I51" s="13"/>
      <c r="J51" s="72"/>
      <c r="K51" s="72"/>
      <c r="L51" s="72"/>
      <c r="M51" s="72"/>
      <c r="N51" s="14"/>
      <c r="O51" s="93"/>
      <c r="P51" s="62">
        <f t="shared" si="3"/>
        <v>0</v>
      </c>
      <c r="Q51" s="26">
        <f>IFERROR($O51*$M51*Controls!$A$5,"-")</f>
        <v>0</v>
      </c>
      <c r="R51" s="27" t="str">
        <f>IFERROR(INDEX('Vendor Level Info'!$G$4:$G$22,MATCH('Previous Run Final Results'!$B51,'Vendor Level Info'!$F$4:$F$22,0)),"-")</f>
        <v>-</v>
      </c>
      <c r="S51" s="86">
        <f t="shared" si="4"/>
        <v>0</v>
      </c>
      <c r="T51" s="61">
        <f>IFERROR($O51*$M51*Controls!$A$4,"-")</f>
        <v>0</v>
      </c>
      <c r="U51" s="27">
        <f>IFERROR($R51*(1-Controls!$A$6),0)</f>
        <v>0</v>
      </c>
      <c r="V51" s="86" t="str">
        <f t="shared" si="5"/>
        <v>-</v>
      </c>
      <c r="W51" s="141" t="str">
        <f>IFERROR(P51/INDEX('Vendor Level Info'!$Q$4:$Q$100,MATCH('Previous Run Final Results'!$B51,'Vendor Level Info'!$P$4:$P$100,0)),"-")</f>
        <v>-</v>
      </c>
    </row>
    <row r="52" spans="2:23" x14ac:dyDescent="0.35">
      <c r="B52" s="54"/>
      <c r="C52" s="12"/>
      <c r="D52" s="12"/>
      <c r="E52" s="21"/>
      <c r="F52" s="21"/>
      <c r="G52" s="13"/>
      <c r="H52" s="23"/>
      <c r="I52" s="13"/>
      <c r="J52" s="72"/>
      <c r="K52" s="72"/>
      <c r="L52" s="72"/>
      <c r="M52" s="72"/>
      <c r="N52" s="14"/>
      <c r="O52" s="93"/>
      <c r="P52" s="62">
        <f t="shared" si="3"/>
        <v>0</v>
      </c>
      <c r="Q52" s="26">
        <f>IFERROR($O52*$M52*Controls!$A$5,"-")</f>
        <v>0</v>
      </c>
      <c r="R52" s="27" t="str">
        <f>IFERROR(INDEX('Vendor Level Info'!$G$4:$G$22,MATCH('Previous Run Final Results'!$B52,'Vendor Level Info'!$F$4:$F$22,0)),"-")</f>
        <v>-</v>
      </c>
      <c r="S52" s="86">
        <f t="shared" si="4"/>
        <v>0</v>
      </c>
      <c r="T52" s="61">
        <f>IFERROR($O52*$M52*Controls!$A$4,"-")</f>
        <v>0</v>
      </c>
      <c r="U52" s="27">
        <f>IFERROR($R52*(1-Controls!$A$6),0)</f>
        <v>0</v>
      </c>
      <c r="V52" s="86" t="str">
        <f t="shared" si="5"/>
        <v>-</v>
      </c>
      <c r="W52" s="141" t="str">
        <f>IFERROR(P52/INDEX('Vendor Level Info'!$Q$4:$Q$100,MATCH('Previous Run Final Results'!$B52,'Vendor Level Info'!$P$4:$P$100,0)),"-")</f>
        <v>-</v>
      </c>
    </row>
    <row r="53" spans="2:23" x14ac:dyDescent="0.35">
      <c r="B53" s="54"/>
      <c r="C53" s="12"/>
      <c r="D53" s="12"/>
      <c r="E53" s="21"/>
      <c r="F53" s="21"/>
      <c r="G53" s="13"/>
      <c r="H53" s="23"/>
      <c r="I53" s="13"/>
      <c r="J53" s="72"/>
      <c r="K53" s="72"/>
      <c r="L53" s="72"/>
      <c r="M53" s="72"/>
      <c r="N53" s="14"/>
      <c r="O53" s="93"/>
      <c r="P53" s="62">
        <f t="shared" si="3"/>
        <v>0</v>
      </c>
      <c r="Q53" s="26">
        <f>IFERROR($O53*$M53*Controls!$A$5,"-")</f>
        <v>0</v>
      </c>
      <c r="R53" s="27" t="str">
        <f>IFERROR(INDEX('Vendor Level Info'!$G$4:$G$22,MATCH('Previous Run Final Results'!$B53,'Vendor Level Info'!$F$4:$F$22,0)),"-")</f>
        <v>-</v>
      </c>
      <c r="S53" s="86">
        <f t="shared" si="4"/>
        <v>0</v>
      </c>
      <c r="T53" s="61">
        <f>IFERROR($O53*$M53*Controls!$A$4,"-")</f>
        <v>0</v>
      </c>
      <c r="U53" s="27">
        <f>IFERROR($R53*(1-Controls!$A$6),0)</f>
        <v>0</v>
      </c>
      <c r="V53" s="86" t="str">
        <f t="shared" si="5"/>
        <v>-</v>
      </c>
      <c r="W53" s="141" t="str">
        <f>IFERROR(P53/INDEX('Vendor Level Info'!$Q$4:$Q$100,MATCH('Previous Run Final Results'!$B53,'Vendor Level Info'!$P$4:$P$100,0)),"-")</f>
        <v>-</v>
      </c>
    </row>
    <row r="54" spans="2:23" x14ac:dyDescent="0.35">
      <c r="B54" s="54"/>
      <c r="C54" s="12"/>
      <c r="D54" s="12"/>
      <c r="E54" s="21"/>
      <c r="F54" s="21"/>
      <c r="G54" s="13"/>
      <c r="H54" s="23"/>
      <c r="I54" s="13"/>
      <c r="J54" s="72"/>
      <c r="K54" s="72"/>
      <c r="L54" s="72"/>
      <c r="M54" s="72"/>
      <c r="N54" s="14"/>
      <c r="O54" s="93"/>
      <c r="P54" s="62">
        <f t="shared" si="3"/>
        <v>0</v>
      </c>
      <c r="Q54" s="26">
        <f>IFERROR($O54*$M54*Controls!$A$5,"-")</f>
        <v>0</v>
      </c>
      <c r="R54" s="27" t="str">
        <f>IFERROR(INDEX('Vendor Level Info'!$G$4:$G$22,MATCH('Previous Run Final Results'!$B54,'Vendor Level Info'!$F$4:$F$22,0)),"-")</f>
        <v>-</v>
      </c>
      <c r="S54" s="86">
        <f t="shared" si="4"/>
        <v>0</v>
      </c>
      <c r="T54" s="61">
        <f>IFERROR($O54*$M54*Controls!$A$4,"-")</f>
        <v>0</v>
      </c>
      <c r="U54" s="27">
        <f>IFERROR($R54*(1-Controls!$A$6),0)</f>
        <v>0</v>
      </c>
      <c r="V54" s="86" t="str">
        <f t="shared" si="5"/>
        <v>-</v>
      </c>
      <c r="W54" s="141" t="str">
        <f>IFERROR(P54/INDEX('Vendor Level Info'!$Q$4:$Q$100,MATCH('Previous Run Final Results'!$B54,'Vendor Level Info'!$P$4:$P$100,0)),"-")</f>
        <v>-</v>
      </c>
    </row>
    <row r="55" spans="2:23" x14ac:dyDescent="0.35">
      <c r="B55" s="54"/>
      <c r="C55" s="12"/>
      <c r="D55" s="12"/>
      <c r="E55" s="21"/>
      <c r="F55" s="21"/>
      <c r="G55" s="13"/>
      <c r="H55" s="23"/>
      <c r="I55" s="13"/>
      <c r="J55" s="72"/>
      <c r="K55" s="72"/>
      <c r="L55" s="72"/>
      <c r="M55" s="72"/>
      <c r="N55" s="14"/>
      <c r="O55" s="93"/>
      <c r="P55" s="62">
        <f t="shared" si="3"/>
        <v>0</v>
      </c>
      <c r="Q55" s="26">
        <f>IFERROR($O55*$M55*Controls!$A$5,"-")</f>
        <v>0</v>
      </c>
      <c r="R55" s="27" t="str">
        <f>IFERROR(INDEX('Vendor Level Info'!$G$4:$G$22,MATCH('Previous Run Final Results'!$B55,'Vendor Level Info'!$F$4:$F$22,0)),"-")</f>
        <v>-</v>
      </c>
      <c r="S55" s="86">
        <f t="shared" si="4"/>
        <v>0</v>
      </c>
      <c r="T55" s="61">
        <f>IFERROR($O55*$M55*Controls!$A$4,"-")</f>
        <v>0</v>
      </c>
      <c r="U55" s="27">
        <f>IFERROR($R55*(1-Controls!$A$6),0)</f>
        <v>0</v>
      </c>
      <c r="V55" s="86" t="str">
        <f t="shared" si="5"/>
        <v>-</v>
      </c>
      <c r="W55" s="141" t="str">
        <f>IFERROR(P55/INDEX('Vendor Level Info'!$Q$4:$Q$100,MATCH('Previous Run Final Results'!$B55,'Vendor Level Info'!$P$4:$P$100,0)),"-")</f>
        <v>-</v>
      </c>
    </row>
    <row r="56" spans="2:23" x14ac:dyDescent="0.35">
      <c r="B56" s="54"/>
      <c r="C56" s="12"/>
      <c r="D56" s="12"/>
      <c r="E56" s="21"/>
      <c r="F56" s="21"/>
      <c r="G56" s="13"/>
      <c r="H56" s="23"/>
      <c r="I56" s="13"/>
      <c r="J56" s="72"/>
      <c r="K56" s="72"/>
      <c r="L56" s="72"/>
      <c r="M56" s="72"/>
      <c r="N56" s="14"/>
      <c r="O56" s="93"/>
      <c r="P56" s="62">
        <f t="shared" si="3"/>
        <v>0</v>
      </c>
      <c r="Q56" s="26">
        <f>IFERROR($O56*$M56*Controls!$A$5,"-")</f>
        <v>0</v>
      </c>
      <c r="R56" s="27" t="str">
        <f>IFERROR(INDEX('Vendor Level Info'!$G$4:$G$22,MATCH('Previous Run Final Results'!$B56,'Vendor Level Info'!$F$4:$F$22,0)),"-")</f>
        <v>-</v>
      </c>
      <c r="S56" s="86">
        <f t="shared" si="4"/>
        <v>0</v>
      </c>
      <c r="T56" s="61">
        <f>IFERROR($O56*$M56*Controls!$A$4,"-")</f>
        <v>0</v>
      </c>
      <c r="U56" s="27">
        <f>IFERROR($R56*(1-Controls!$A$6),0)</f>
        <v>0</v>
      </c>
      <c r="V56" s="86" t="str">
        <f t="shared" si="5"/>
        <v>-</v>
      </c>
      <c r="W56" s="141" t="str">
        <f>IFERROR(P56/INDEX('Vendor Level Info'!$Q$4:$Q$100,MATCH('Previous Run Final Results'!$B56,'Vendor Level Info'!$P$4:$P$100,0)),"-")</f>
        <v>-</v>
      </c>
    </row>
    <row r="57" spans="2:23" x14ac:dyDescent="0.35">
      <c r="B57" s="54"/>
      <c r="C57" s="12"/>
      <c r="D57" s="12"/>
      <c r="E57" s="21"/>
      <c r="F57" s="21"/>
      <c r="G57" s="13"/>
      <c r="H57" s="23"/>
      <c r="I57" s="13"/>
      <c r="J57" s="72"/>
      <c r="K57" s="72"/>
      <c r="L57" s="72"/>
      <c r="M57" s="72"/>
      <c r="N57" s="14"/>
      <c r="O57" s="93"/>
      <c r="P57" s="62">
        <f t="shared" si="3"/>
        <v>0</v>
      </c>
      <c r="Q57" s="26">
        <f>IFERROR($O57*$M57*Controls!$A$5,"-")</f>
        <v>0</v>
      </c>
      <c r="R57" s="27" t="str">
        <f>IFERROR(INDEX('Vendor Level Info'!$G$4:$G$22,MATCH('Previous Run Final Results'!$B57,'Vendor Level Info'!$F$4:$F$22,0)),"-")</f>
        <v>-</v>
      </c>
      <c r="S57" s="86">
        <f t="shared" si="4"/>
        <v>0</v>
      </c>
      <c r="T57" s="61">
        <f>IFERROR($O57*$M57*Controls!$A$4,"-")</f>
        <v>0</v>
      </c>
      <c r="U57" s="27">
        <f>IFERROR($R57*(1-Controls!$A$6),0)</f>
        <v>0</v>
      </c>
      <c r="V57" s="86" t="str">
        <f t="shared" si="5"/>
        <v>-</v>
      </c>
      <c r="W57" s="141" t="str">
        <f>IFERROR(P57/INDEX('Vendor Level Info'!$Q$4:$Q$100,MATCH('Previous Run Final Results'!$B57,'Vendor Level Info'!$P$4:$P$100,0)),"-")</f>
        <v>-</v>
      </c>
    </row>
    <row r="58" spans="2:23" x14ac:dyDescent="0.35">
      <c r="B58" s="54"/>
      <c r="C58" s="12"/>
      <c r="D58" s="12"/>
      <c r="E58" s="21"/>
      <c r="F58" s="21"/>
      <c r="G58" s="13"/>
      <c r="H58" s="23"/>
      <c r="I58" s="13"/>
      <c r="J58" s="72"/>
      <c r="K58" s="72"/>
      <c r="L58" s="72"/>
      <c r="M58" s="72"/>
      <c r="N58" s="14"/>
      <c r="O58" s="93"/>
      <c r="P58" s="62">
        <f t="shared" si="3"/>
        <v>0</v>
      </c>
      <c r="Q58" s="26">
        <f>IFERROR($O58*$M58*Controls!$A$5,"-")</f>
        <v>0</v>
      </c>
      <c r="R58" s="27" t="str">
        <f>IFERROR(INDEX('Vendor Level Info'!$G$4:$G$22,MATCH('Previous Run Final Results'!$B58,'Vendor Level Info'!$F$4:$F$22,0)),"-")</f>
        <v>-</v>
      </c>
      <c r="S58" s="86">
        <f t="shared" si="4"/>
        <v>0</v>
      </c>
      <c r="T58" s="61">
        <f>IFERROR($O58*$M58*Controls!$A$4,"-")</f>
        <v>0</v>
      </c>
      <c r="U58" s="27">
        <f>IFERROR($R58*(1-Controls!$A$6),0)</f>
        <v>0</v>
      </c>
      <c r="V58" s="86" t="str">
        <f t="shared" si="5"/>
        <v>-</v>
      </c>
      <c r="W58" s="141" t="str">
        <f>IFERROR(P58/INDEX('Vendor Level Info'!$Q$4:$Q$100,MATCH('Previous Run Final Results'!$B58,'Vendor Level Info'!$P$4:$P$100,0)),"-")</f>
        <v>-</v>
      </c>
    </row>
    <row r="59" spans="2:23" x14ac:dyDescent="0.35">
      <c r="B59" s="54"/>
      <c r="C59" s="12"/>
      <c r="D59" s="12"/>
      <c r="E59" s="21"/>
      <c r="F59" s="21"/>
      <c r="G59" s="13"/>
      <c r="H59" s="23"/>
      <c r="I59" s="13"/>
      <c r="J59" s="72"/>
      <c r="K59" s="72"/>
      <c r="L59" s="72"/>
      <c r="M59" s="72"/>
      <c r="N59" s="14"/>
      <c r="O59" s="93"/>
      <c r="P59" s="62">
        <f t="shared" si="3"/>
        <v>0</v>
      </c>
      <c r="Q59" s="26">
        <f>IFERROR($O59*$M59*Controls!$A$5,"-")</f>
        <v>0</v>
      </c>
      <c r="R59" s="27" t="str">
        <f>IFERROR(INDEX('Vendor Level Info'!$G$4:$G$22,MATCH('Previous Run Final Results'!$B59,'Vendor Level Info'!$F$4:$F$22,0)),"-")</f>
        <v>-</v>
      </c>
      <c r="S59" s="86">
        <f t="shared" si="4"/>
        <v>0</v>
      </c>
      <c r="T59" s="61">
        <f>IFERROR($O59*$M59*Controls!$A$4,"-")</f>
        <v>0</v>
      </c>
      <c r="U59" s="27">
        <f>IFERROR($R59*(1-Controls!$A$6),0)</f>
        <v>0</v>
      </c>
      <c r="V59" s="86" t="str">
        <f t="shared" si="5"/>
        <v>-</v>
      </c>
      <c r="W59" s="141" t="str">
        <f>IFERROR(P59/INDEX('Vendor Level Info'!$Q$4:$Q$100,MATCH('Previous Run Final Results'!$B59,'Vendor Level Info'!$P$4:$P$100,0)),"-")</f>
        <v>-</v>
      </c>
    </row>
    <row r="60" spans="2:23" ht="15" thickBot="1" x14ac:dyDescent="0.4">
      <c r="B60" s="70"/>
      <c r="C60" s="18"/>
      <c r="D60" s="18"/>
      <c r="E60" s="22"/>
      <c r="F60" s="22"/>
      <c r="G60" s="20"/>
      <c r="H60" s="24"/>
      <c r="I60" s="20"/>
      <c r="J60" s="73"/>
      <c r="K60" s="73"/>
      <c r="L60" s="73"/>
      <c r="M60" s="73"/>
      <c r="N60" s="71"/>
      <c r="O60" s="94"/>
      <c r="P60" s="63">
        <f t="shared" si="3"/>
        <v>0</v>
      </c>
      <c r="Q60" s="79">
        <f>IFERROR($O60*$M60*Controls!$A$5,"-")</f>
        <v>0</v>
      </c>
      <c r="R60" s="64" t="str">
        <f>IFERROR(INDEX('Vendor Level Info'!$G$4:$G$22,MATCH('Previous Run Final Results'!$B60,'Vendor Level Info'!$F$4:$F$22,0)),"-")</f>
        <v>-</v>
      </c>
      <c r="S60" s="95">
        <f t="shared" si="4"/>
        <v>0</v>
      </c>
      <c r="T60" s="65">
        <f>IFERROR($O60*$M60*Controls!$A$4,"-")</f>
        <v>0</v>
      </c>
      <c r="U60" s="64">
        <f>IFERROR($R60*(1-Controls!$A$6),0)</f>
        <v>0</v>
      </c>
      <c r="V60" s="95" t="str">
        <f t="shared" si="5"/>
        <v>-</v>
      </c>
      <c r="W60" s="142" t="str">
        <f>IFERROR(P60/INDEX('Vendor Level Info'!$Q$4:$Q$100,MATCH('Previous Run Final Results'!$B60,'Vendor Level Info'!$P$4:$P$100,0)),"-")</f>
        <v>-</v>
      </c>
    </row>
  </sheetData>
  <mergeCells count="3">
    <mergeCell ref="Q2:S2"/>
    <mergeCell ref="T2:V2"/>
    <mergeCell ref="B2:O2"/>
  </mergeCells>
  <pageMargins left="0.7" right="0.7" top="0.75" bottom="0.75" header="0.3" footer="0.3"/>
  <pageSetup orientation="portrait" horizontalDpi="1200" verticalDpi="1200" r:id="rId1"/>
  <headerFooter>
    <oddHeader>&amp;L&amp;"Calibri"&amp;12&amp;K8E6A00Confidential&amp;1#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1B33-DB06-4BE7-8619-815CA29DFC90}">
  <sheetPr codeName="Sheet20">
    <tabColor theme="5" tint="0.39997558519241921"/>
  </sheetPr>
  <dimension ref="A1:AC300"/>
  <sheetViews>
    <sheetView showZeros="0" zoomScale="55" zoomScaleNormal="55" workbookViewId="0">
      <selection activeCell="C7" sqref="C7"/>
    </sheetView>
  </sheetViews>
  <sheetFormatPr defaultRowHeight="14.5" x14ac:dyDescent="0.35"/>
  <cols>
    <col min="1" max="1" width="17" style="2" bestFit="1" customWidth="1"/>
    <col min="2" max="2" width="34" style="2" customWidth="1"/>
    <col min="3" max="3" width="28.7265625" style="2" customWidth="1"/>
    <col min="4" max="4" width="18.6328125" style="2" customWidth="1"/>
    <col min="5" max="5" width="8.7265625" style="2"/>
    <col min="6" max="6" width="19.6328125" style="2" customWidth="1"/>
    <col min="7" max="7" width="27.36328125" style="2" customWidth="1"/>
    <col min="8" max="8" width="27.81640625" style="2" customWidth="1"/>
    <col min="9" max="9" width="8.7265625" style="2"/>
    <col min="10" max="10" width="22.26953125" style="2" customWidth="1"/>
    <col min="11" max="11" width="21.453125" style="2" customWidth="1"/>
    <col min="12" max="12" width="13.453125" style="2" customWidth="1"/>
    <col min="13" max="13" width="8.7265625" style="2"/>
    <col min="14" max="14" width="20.1796875" style="2" customWidth="1"/>
    <col min="15" max="15" width="19.08984375" style="2" customWidth="1"/>
    <col min="16" max="16" width="8.7265625" style="2"/>
    <col min="17" max="17" width="19.453125" style="2" customWidth="1"/>
    <col min="18" max="18" width="19.6328125" style="2" customWidth="1"/>
    <col min="19" max="20" width="8.7265625" style="2"/>
    <col min="21" max="21" width="18.54296875" style="251" bestFit="1" customWidth="1"/>
    <col min="22" max="22" width="12.26953125" style="251" bestFit="1" customWidth="1"/>
    <col min="23" max="23" width="25.90625" style="467" bestFit="1" customWidth="1"/>
    <col min="24" max="24" width="12.1796875" style="467" bestFit="1" customWidth="1"/>
    <col min="25" max="25" width="8.7265625" style="251"/>
    <col min="26" max="26" width="25.90625" style="251" bestFit="1" customWidth="1"/>
    <col min="27" max="27" width="12.1796875" style="251" bestFit="1" customWidth="1"/>
    <col min="28" max="29" width="8.7265625" style="251"/>
    <col min="30" max="16384" width="8.7265625" style="2"/>
  </cols>
  <sheetData>
    <row r="1" spans="1:29" ht="15" thickBot="1" x14ac:dyDescent="0.4">
      <c r="U1" s="2"/>
      <c r="V1" s="2"/>
      <c r="W1" s="2"/>
      <c r="X1" s="2"/>
      <c r="Y1" s="2"/>
      <c r="Z1" s="2"/>
      <c r="AA1" s="2"/>
      <c r="AB1" s="2"/>
      <c r="AC1" s="2"/>
    </row>
    <row r="2" spans="1:29" ht="15" thickBot="1" x14ac:dyDescent="0.4">
      <c r="N2" s="527" t="s">
        <v>330</v>
      </c>
      <c r="O2" s="528"/>
      <c r="Q2" s="527" t="s">
        <v>331</v>
      </c>
      <c r="R2" s="528"/>
      <c r="U2" s="466" t="s">
        <v>372</v>
      </c>
      <c r="V2" s="247"/>
      <c r="W2" s="477" t="s">
        <v>31</v>
      </c>
      <c r="X2" s="478" t="s">
        <v>134</v>
      </c>
      <c r="Z2" s="477" t="s">
        <v>31</v>
      </c>
      <c r="AA2" s="478" t="s">
        <v>136</v>
      </c>
    </row>
    <row r="3" spans="1:29" ht="16" thickBot="1" x14ac:dyDescent="0.4">
      <c r="A3" s="88" t="s">
        <v>431</v>
      </c>
      <c r="B3" s="1"/>
      <c r="C3" s="48" t="s">
        <v>25</v>
      </c>
      <c r="D3" s="60" t="s">
        <v>141</v>
      </c>
      <c r="F3" s="331" t="s">
        <v>356</v>
      </c>
      <c r="G3" s="332" t="s">
        <v>301</v>
      </c>
      <c r="H3" s="333" t="s">
        <v>129</v>
      </c>
      <c r="J3" s="331" t="s">
        <v>128</v>
      </c>
      <c r="K3" s="332" t="s">
        <v>286</v>
      </c>
      <c r="L3" s="333" t="s">
        <v>337</v>
      </c>
      <c r="N3" s="110" t="s">
        <v>128</v>
      </c>
      <c r="O3" s="111" t="s">
        <v>286</v>
      </c>
      <c r="Q3" s="110" t="s">
        <v>128</v>
      </c>
      <c r="R3" s="111" t="s">
        <v>286</v>
      </c>
      <c r="U3" s="464">
        <v>0.01</v>
      </c>
      <c r="V3" s="247"/>
      <c r="W3" s="475" t="s">
        <v>6</v>
      </c>
      <c r="X3" s="476">
        <v>5040</v>
      </c>
      <c r="Z3" s="475" t="s">
        <v>6</v>
      </c>
      <c r="AA3" s="476">
        <v>2520</v>
      </c>
    </row>
    <row r="4" spans="1:29" x14ac:dyDescent="0.35">
      <c r="A4" s="408">
        <v>439.64681704425618</v>
      </c>
      <c r="B4" s="42" t="s">
        <v>26</v>
      </c>
      <c r="C4" s="146">
        <v>528</v>
      </c>
      <c r="D4" s="357" t="s">
        <v>340</v>
      </c>
      <c r="F4" s="59" t="s">
        <v>355</v>
      </c>
      <c r="G4" s="29" t="s">
        <v>111</v>
      </c>
      <c r="H4" s="330" t="s">
        <v>111</v>
      </c>
      <c r="J4" s="59" t="str" cm="1">
        <f t="array" ref="J4:J69">_xlfn.UNIQUE(H4:H300)</f>
        <v>cw_comm</v>
      </c>
      <c r="K4" s="29" t="s">
        <v>320</v>
      </c>
      <c r="L4" s="330">
        <v>9</v>
      </c>
      <c r="N4" s="91" t="s">
        <v>265</v>
      </c>
      <c r="O4" s="92" t="s">
        <v>413</v>
      </c>
      <c r="P4" s="4"/>
      <c r="Q4" s="91" t="s">
        <v>111</v>
      </c>
      <c r="R4" s="92" t="s">
        <v>320</v>
      </c>
      <c r="U4" s="464">
        <v>0.02</v>
      </c>
      <c r="V4" s="247"/>
      <c r="W4" s="468" t="s">
        <v>8</v>
      </c>
      <c r="X4" s="469">
        <v>63000</v>
      </c>
      <c r="Z4" s="468" t="s">
        <v>8</v>
      </c>
      <c r="AA4" s="469">
        <v>18900</v>
      </c>
    </row>
    <row r="5" spans="1:29" ht="15" thickBot="1" x14ac:dyDescent="0.4">
      <c r="A5" s="408">
        <v>518.31537068056173</v>
      </c>
      <c r="B5" s="43" t="s">
        <v>27</v>
      </c>
      <c r="C5" s="147">
        <v>622</v>
      </c>
      <c r="F5" s="54" t="s">
        <v>355</v>
      </c>
      <c r="G5" s="12" t="s">
        <v>13</v>
      </c>
      <c r="H5" s="16" t="s">
        <v>13</v>
      </c>
      <c r="J5" s="54" t="str">
        <v>hcp_dox_eng</v>
      </c>
      <c r="K5" s="12" t="s">
        <v>124</v>
      </c>
      <c r="L5" s="16">
        <v>2</v>
      </c>
      <c r="N5" s="54" t="s">
        <v>276</v>
      </c>
      <c r="O5" s="16" t="s">
        <v>420</v>
      </c>
      <c r="P5" s="4"/>
      <c r="Q5" s="54" t="s">
        <v>112</v>
      </c>
      <c r="R5" s="16" t="s">
        <v>359</v>
      </c>
      <c r="U5" s="464">
        <v>0.03</v>
      </c>
      <c r="V5" s="247"/>
      <c r="W5" s="468" t="s">
        <v>33</v>
      </c>
      <c r="X5" s="469">
        <v>210</v>
      </c>
      <c r="Z5" s="468" t="s">
        <v>33</v>
      </c>
      <c r="AA5" s="469">
        <v>0</v>
      </c>
    </row>
    <row r="6" spans="1:29" x14ac:dyDescent="0.35">
      <c r="A6" s="409">
        <v>0.23</v>
      </c>
      <c r="B6" s="44" t="s">
        <v>69</v>
      </c>
      <c r="C6" s="45">
        <v>0.23</v>
      </c>
      <c r="F6" s="54" t="s">
        <v>355</v>
      </c>
      <c r="G6" s="12" t="s">
        <v>14</v>
      </c>
      <c r="H6" s="16" t="s">
        <v>14</v>
      </c>
      <c r="J6" s="54" t="str">
        <v>hcp_dpint_eng</v>
      </c>
      <c r="K6" s="12" t="s">
        <v>285</v>
      </c>
      <c r="L6" s="16">
        <v>4</v>
      </c>
      <c r="N6" s="54" t="s">
        <v>257</v>
      </c>
      <c r="O6" s="16" t="s">
        <v>432</v>
      </c>
      <c r="P6" s="4"/>
      <c r="Q6" s="54" t="s">
        <v>113</v>
      </c>
      <c r="R6" s="16" t="s">
        <v>130</v>
      </c>
      <c r="U6" s="464">
        <v>0.04</v>
      </c>
      <c r="V6" s="247"/>
      <c r="W6" s="468" t="s">
        <v>42</v>
      </c>
      <c r="X6" s="469">
        <v>210</v>
      </c>
      <c r="Z6" s="468" t="s">
        <v>42</v>
      </c>
      <c r="AA6" s="469">
        <v>210</v>
      </c>
    </row>
    <row r="7" spans="1:29" ht="15" thickBot="1" x14ac:dyDescent="0.4">
      <c r="A7" s="409">
        <v>0.18</v>
      </c>
      <c r="B7" s="46" t="s">
        <v>70</v>
      </c>
      <c r="C7" s="47">
        <f>C5/C4-1</f>
        <v>0.17803030303030298</v>
      </c>
      <c r="D7" s="49"/>
      <c r="E7" s="148"/>
      <c r="F7" s="54" t="s">
        <v>355</v>
      </c>
      <c r="G7" s="12" t="s">
        <v>15</v>
      </c>
      <c r="H7" s="16" t="s">
        <v>15</v>
      </c>
      <c r="J7" s="54" t="str">
        <v>hcp_edh_eng</v>
      </c>
      <c r="K7" s="12" t="s">
        <v>7</v>
      </c>
      <c r="L7" s="16">
        <v>5</v>
      </c>
      <c r="N7" s="54"/>
      <c r="O7" s="16"/>
      <c r="P7" s="4"/>
      <c r="Q7" s="54" t="s">
        <v>358</v>
      </c>
      <c r="R7" s="16" t="s">
        <v>360</v>
      </c>
      <c r="U7" s="464">
        <v>0.05</v>
      </c>
      <c r="V7" s="247"/>
      <c r="W7" s="468" t="s">
        <v>43</v>
      </c>
      <c r="X7" s="469">
        <v>210</v>
      </c>
      <c r="Z7" s="468" t="s">
        <v>43</v>
      </c>
      <c r="AA7" s="469">
        <v>210</v>
      </c>
    </row>
    <row r="8" spans="1:29" ht="15" thickBot="1" x14ac:dyDescent="0.4">
      <c r="B8" s="1"/>
      <c r="C8" s="1"/>
      <c r="F8" s="54" t="s">
        <v>355</v>
      </c>
      <c r="G8" s="12" t="s">
        <v>16</v>
      </c>
      <c r="H8" s="16" t="s">
        <v>16</v>
      </c>
      <c r="J8" s="54" t="str">
        <v>hcp_epoc_eng</v>
      </c>
      <c r="K8" s="12" t="s">
        <v>125</v>
      </c>
      <c r="L8" s="16">
        <v>3</v>
      </c>
      <c r="N8" s="54"/>
      <c r="O8" s="16"/>
      <c r="P8" s="4"/>
      <c r="Q8" s="54" t="s">
        <v>366</v>
      </c>
      <c r="R8" s="16" t="s">
        <v>367</v>
      </c>
      <c r="U8" s="464">
        <v>6.0000000000000005E-2</v>
      </c>
      <c r="V8" s="247"/>
      <c r="W8" s="468" t="s">
        <v>44</v>
      </c>
      <c r="X8" s="469">
        <v>210</v>
      </c>
      <c r="Z8" s="468" t="s">
        <v>44</v>
      </c>
      <c r="AA8" s="469">
        <v>210</v>
      </c>
    </row>
    <row r="9" spans="1:29" x14ac:dyDescent="0.35">
      <c r="B9" s="50" t="s">
        <v>67</v>
      </c>
      <c r="C9" s="52" t="s">
        <v>142</v>
      </c>
      <c r="F9" s="54" t="s">
        <v>355</v>
      </c>
      <c r="G9" s="12" t="s">
        <v>17</v>
      </c>
      <c r="H9" s="16" t="s">
        <v>17</v>
      </c>
      <c r="J9" s="54" t="str">
        <v>hcp_field_eng</v>
      </c>
      <c r="K9" s="12" t="s">
        <v>126</v>
      </c>
      <c r="L9" s="16">
        <v>7</v>
      </c>
      <c r="N9" s="54"/>
      <c r="O9" s="16"/>
      <c r="P9" s="4"/>
      <c r="Q9" s="54"/>
      <c r="R9" s="16"/>
      <c r="U9" s="464">
        <v>7.0000000000000007E-2</v>
      </c>
      <c r="V9" s="247"/>
      <c r="W9" s="468" t="s">
        <v>45</v>
      </c>
      <c r="X9" s="469">
        <v>210</v>
      </c>
      <c r="Z9" s="468" t="s">
        <v>45</v>
      </c>
      <c r="AA9" s="469">
        <v>210</v>
      </c>
    </row>
    <row r="10" spans="1:29" ht="15" thickBot="1" x14ac:dyDescent="0.4">
      <c r="B10" s="51" t="s">
        <v>68</v>
      </c>
      <c r="C10" s="53" t="s">
        <v>313</v>
      </c>
      <c r="F10" s="54" t="s">
        <v>355</v>
      </c>
      <c r="G10" s="12" t="s">
        <v>18</v>
      </c>
      <c r="H10" s="16" t="s">
        <v>18</v>
      </c>
      <c r="J10" s="54" t="str">
        <v>hcp_grail_nrx_lag</v>
      </c>
      <c r="K10" s="12" t="s">
        <v>335</v>
      </c>
      <c r="L10" s="16">
        <v>15</v>
      </c>
      <c r="N10" s="54"/>
      <c r="O10" s="16"/>
      <c r="P10" s="4"/>
      <c r="Q10" s="54"/>
      <c r="R10" s="16"/>
      <c r="U10" s="464">
        <v>0.08</v>
      </c>
      <c r="V10" s="247"/>
      <c r="W10" s="468" t="s">
        <v>46</v>
      </c>
      <c r="X10" s="469">
        <v>210</v>
      </c>
      <c r="Z10" s="468" t="s">
        <v>46</v>
      </c>
      <c r="AA10" s="469">
        <v>0</v>
      </c>
    </row>
    <row r="11" spans="1:29" x14ac:dyDescent="0.35">
      <c r="F11" s="54" t="s">
        <v>355</v>
      </c>
      <c r="G11" s="12" t="s">
        <v>19</v>
      </c>
      <c r="H11" s="16" t="s">
        <v>19</v>
      </c>
      <c r="J11" s="54" t="str">
        <v>hcp_grail_sdot</v>
      </c>
      <c r="K11" s="12" t="s">
        <v>316</v>
      </c>
      <c r="L11" s="16">
        <v>13</v>
      </c>
      <c r="N11" s="54"/>
      <c r="O11" s="16"/>
      <c r="P11" s="4"/>
      <c r="Q11" s="54"/>
      <c r="R11" s="16"/>
      <c r="U11" s="464">
        <v>0.09</v>
      </c>
      <c r="V11" s="247"/>
      <c r="W11" s="468" t="s">
        <v>47</v>
      </c>
      <c r="X11" s="469">
        <v>210</v>
      </c>
      <c r="Z11" s="468" t="s">
        <v>47</v>
      </c>
      <c r="AA11" s="469">
        <v>0</v>
      </c>
    </row>
    <row r="12" spans="1:29" x14ac:dyDescent="0.35">
      <c r="F12" s="54" t="s">
        <v>355</v>
      </c>
      <c r="G12" s="12" t="s">
        <v>20</v>
      </c>
      <c r="H12" s="16" t="s">
        <v>20</v>
      </c>
      <c r="J12" s="54" t="str">
        <v>hcp_grail_vnrx</v>
      </c>
      <c r="K12" s="12" t="s">
        <v>317</v>
      </c>
      <c r="L12" s="16">
        <v>14</v>
      </c>
      <c r="N12" s="54"/>
      <c r="O12" s="16"/>
      <c r="P12" s="4"/>
      <c r="Q12" s="54"/>
      <c r="R12" s="16"/>
      <c r="U12" s="464">
        <v>9.9999999999999992E-2</v>
      </c>
      <c r="V12" s="247"/>
      <c r="W12" s="468" t="s">
        <v>48</v>
      </c>
      <c r="X12" s="469">
        <v>210</v>
      </c>
      <c r="Z12" s="468" t="s">
        <v>48</v>
      </c>
      <c r="AA12" s="469">
        <v>0</v>
      </c>
    </row>
    <row r="13" spans="1:29" x14ac:dyDescent="0.35">
      <c r="F13" s="54" t="s">
        <v>355</v>
      </c>
      <c r="G13" s="12" t="s">
        <v>21</v>
      </c>
      <c r="H13" s="16" t="s">
        <v>21</v>
      </c>
      <c r="J13" s="54" t="str">
        <v>hcp_mng_eng</v>
      </c>
      <c r="K13" s="12" t="s">
        <v>287</v>
      </c>
      <c r="L13" s="16">
        <v>6</v>
      </c>
      <c r="N13" s="54"/>
      <c r="O13" s="16"/>
      <c r="P13" s="4"/>
      <c r="Q13" s="54"/>
      <c r="R13" s="16"/>
      <c r="U13" s="464">
        <v>0.10999999999999999</v>
      </c>
      <c r="V13" s="247"/>
      <c r="W13" s="468" t="s">
        <v>49</v>
      </c>
      <c r="X13" s="469">
        <v>210</v>
      </c>
      <c r="Z13" s="468" t="s">
        <v>49</v>
      </c>
      <c r="AA13" s="469">
        <v>0</v>
      </c>
    </row>
    <row r="14" spans="1:29" x14ac:dyDescent="0.35">
      <c r="F14" s="54" t="s">
        <v>355</v>
      </c>
      <c r="G14" s="12" t="s">
        <v>22</v>
      </c>
      <c r="H14" s="16" t="s">
        <v>22</v>
      </c>
      <c r="J14" s="54" t="str">
        <v>hcp_mscap_eng</v>
      </c>
      <c r="K14" s="12" t="s">
        <v>127</v>
      </c>
      <c r="L14" s="16">
        <v>1</v>
      </c>
      <c r="N14" s="54"/>
      <c r="O14" s="16"/>
      <c r="P14" s="4"/>
      <c r="Q14" s="55"/>
      <c r="R14" s="56"/>
      <c r="U14" s="464">
        <v>0.11999999999999998</v>
      </c>
      <c r="V14" s="247"/>
      <c r="W14" s="468" t="s">
        <v>50</v>
      </c>
      <c r="X14" s="469">
        <v>210</v>
      </c>
      <c r="Z14" s="468" t="s">
        <v>50</v>
      </c>
      <c r="AA14" s="469">
        <v>0</v>
      </c>
    </row>
    <row r="15" spans="1:29" x14ac:dyDescent="0.35">
      <c r="F15" s="54" t="s">
        <v>355</v>
      </c>
      <c r="G15" s="12" t="s">
        <v>23</v>
      </c>
      <c r="H15" s="16" t="s">
        <v>23</v>
      </c>
      <c r="J15" s="54" t="str">
        <v>hcp_rdtl_totdet</v>
      </c>
      <c r="K15" s="12" t="s">
        <v>318</v>
      </c>
      <c r="L15" s="16">
        <v>12</v>
      </c>
      <c r="N15" s="54"/>
      <c r="O15" s="16"/>
      <c r="P15" s="4"/>
      <c r="Q15" s="55"/>
      <c r="R15" s="56"/>
      <c r="U15" s="464">
        <v>0.12999999999999998</v>
      </c>
      <c r="V15" s="247"/>
      <c r="W15" s="468" t="s">
        <v>51</v>
      </c>
      <c r="X15" s="469">
        <v>210</v>
      </c>
      <c r="Z15" s="468" t="s">
        <v>51</v>
      </c>
      <c r="AA15" s="469">
        <v>0</v>
      </c>
    </row>
    <row r="16" spans="1:29" x14ac:dyDescent="0.35">
      <c r="F16" s="54" t="s">
        <v>355</v>
      </c>
      <c r="G16" s="12" t="s">
        <v>24</v>
      </c>
      <c r="H16" s="16" t="s">
        <v>24</v>
      </c>
      <c r="J16" s="54" t="str">
        <v>hcp_sfmc_eng</v>
      </c>
      <c r="K16" s="12" t="s">
        <v>12</v>
      </c>
      <c r="L16" s="16">
        <v>8</v>
      </c>
      <c r="N16" s="55"/>
      <c r="O16" s="56"/>
      <c r="P16" s="4"/>
      <c r="Q16" s="54"/>
      <c r="R16" s="16"/>
      <c r="U16" s="464">
        <v>0.13999999999999999</v>
      </c>
      <c r="V16" s="247"/>
      <c r="W16" s="468" t="s">
        <v>34</v>
      </c>
      <c r="X16" s="469">
        <v>210</v>
      </c>
      <c r="Z16" s="468" t="s">
        <v>34</v>
      </c>
      <c r="AA16" s="469">
        <v>210</v>
      </c>
    </row>
    <row r="17" spans="6:27" x14ac:dyDescent="0.35">
      <c r="F17" s="54" t="s">
        <v>355</v>
      </c>
      <c r="G17" s="12" t="s">
        <v>6</v>
      </c>
      <c r="H17" s="16" t="s">
        <v>6</v>
      </c>
      <c r="J17" s="54" t="str">
        <v>Intercept</v>
      </c>
      <c r="K17" s="12" t="s">
        <v>6</v>
      </c>
      <c r="L17" s="16">
        <v>16</v>
      </c>
      <c r="N17" s="54"/>
      <c r="O17" s="16"/>
      <c r="P17" s="4"/>
      <c r="Q17" s="54"/>
      <c r="R17" s="16"/>
      <c r="U17" s="464">
        <v>0.15</v>
      </c>
      <c r="V17" s="247"/>
      <c r="W17" s="468" t="s">
        <v>52</v>
      </c>
      <c r="X17" s="469">
        <v>210</v>
      </c>
      <c r="Z17" s="468" t="s">
        <v>52</v>
      </c>
      <c r="AA17" s="469">
        <v>0</v>
      </c>
    </row>
    <row r="18" spans="6:27" x14ac:dyDescent="0.35">
      <c r="F18" s="54" t="s">
        <v>355</v>
      </c>
      <c r="G18" s="12" t="s">
        <v>112</v>
      </c>
      <c r="H18" s="16" t="s">
        <v>112</v>
      </c>
      <c r="J18" s="54" t="str">
        <v>pp_hcp</v>
      </c>
      <c r="K18" s="12" t="s">
        <v>359</v>
      </c>
      <c r="L18" s="16">
        <v>10</v>
      </c>
      <c r="N18" s="54"/>
      <c r="O18" s="16"/>
      <c r="P18" s="4"/>
      <c r="Q18" s="54"/>
      <c r="R18" s="16"/>
      <c r="U18" s="464">
        <v>0.16</v>
      </c>
      <c r="V18" s="247"/>
      <c r="W18" s="468" t="s">
        <v>53</v>
      </c>
      <c r="X18" s="469">
        <v>210</v>
      </c>
      <c r="Z18" s="468" t="s">
        <v>53</v>
      </c>
      <c r="AA18" s="469">
        <v>0</v>
      </c>
    </row>
    <row r="19" spans="6:27" x14ac:dyDescent="0.35">
      <c r="F19" s="54" t="s">
        <v>355</v>
      </c>
      <c r="G19" s="12" t="s">
        <v>8</v>
      </c>
      <c r="H19" s="16" t="s">
        <v>8</v>
      </c>
      <c r="J19" s="54" t="str">
        <v>RTIME</v>
      </c>
      <c r="K19" s="12" t="s">
        <v>336</v>
      </c>
      <c r="L19" s="16">
        <v>17</v>
      </c>
      <c r="N19" s="54"/>
      <c r="O19" s="16"/>
      <c r="P19" s="4"/>
      <c r="Q19" s="54"/>
      <c r="R19" s="16"/>
      <c r="U19" s="464">
        <v>0.17</v>
      </c>
      <c r="V19" s="247"/>
      <c r="W19" s="468" t="s">
        <v>54</v>
      </c>
      <c r="X19" s="469">
        <v>210</v>
      </c>
      <c r="Z19" s="468" t="s">
        <v>54</v>
      </c>
      <c r="AA19" s="469">
        <v>0</v>
      </c>
    </row>
    <row r="20" spans="6:27" x14ac:dyDescent="0.35">
      <c r="F20" s="54" t="s">
        <v>355</v>
      </c>
      <c r="G20" s="12" t="s">
        <v>33</v>
      </c>
      <c r="H20" s="16" t="s">
        <v>33</v>
      </c>
      <c r="J20" s="54" t="str">
        <v>T1</v>
      </c>
      <c r="K20" s="12" t="s">
        <v>33</v>
      </c>
      <c r="L20" s="16">
        <v>18</v>
      </c>
      <c r="N20" s="54"/>
      <c r="O20" s="16"/>
      <c r="P20" s="4"/>
      <c r="Q20" s="54"/>
      <c r="R20" s="16"/>
      <c r="U20" s="464">
        <v>0.18000000000000002</v>
      </c>
      <c r="V20" s="247"/>
      <c r="W20" s="468" t="s">
        <v>55</v>
      </c>
      <c r="X20" s="469">
        <v>210</v>
      </c>
      <c r="Z20" s="468" t="s">
        <v>55</v>
      </c>
      <c r="AA20" s="469">
        <v>0</v>
      </c>
    </row>
    <row r="21" spans="6:27" x14ac:dyDescent="0.35">
      <c r="F21" s="54" t="s">
        <v>355</v>
      </c>
      <c r="G21" s="12" t="s">
        <v>42</v>
      </c>
      <c r="H21" s="16" t="s">
        <v>42</v>
      </c>
      <c r="J21" s="54" t="str">
        <v>T10</v>
      </c>
      <c r="K21" s="12" t="s">
        <v>42</v>
      </c>
      <c r="L21" s="16">
        <v>27</v>
      </c>
      <c r="N21" s="54"/>
      <c r="O21" s="16"/>
      <c r="P21" s="4"/>
      <c r="Q21" s="54"/>
      <c r="R21" s="16"/>
      <c r="U21" s="464">
        <v>0.19000000000000003</v>
      </c>
      <c r="V21" s="247"/>
      <c r="W21" s="468" t="s">
        <v>35</v>
      </c>
      <c r="X21" s="469">
        <v>210</v>
      </c>
      <c r="Z21" s="468" t="s">
        <v>35</v>
      </c>
      <c r="AA21" s="469">
        <v>210</v>
      </c>
    </row>
    <row r="22" spans="6:27" x14ac:dyDescent="0.35">
      <c r="F22" s="54" t="s">
        <v>355</v>
      </c>
      <c r="G22" s="12" t="s">
        <v>43</v>
      </c>
      <c r="H22" s="16" t="s">
        <v>43</v>
      </c>
      <c r="J22" s="54" t="str">
        <v>T11</v>
      </c>
      <c r="K22" s="12" t="s">
        <v>43</v>
      </c>
      <c r="L22" s="16">
        <v>28</v>
      </c>
      <c r="N22" s="54"/>
      <c r="O22" s="16"/>
      <c r="P22" s="4"/>
      <c r="Q22" s="54"/>
      <c r="R22" s="16"/>
      <c r="U22" s="464">
        <v>0.20000000000000004</v>
      </c>
      <c r="V22" s="247"/>
      <c r="W22" s="468" t="s">
        <v>36</v>
      </c>
      <c r="X22" s="469">
        <v>210</v>
      </c>
      <c r="Z22" s="468" t="s">
        <v>36</v>
      </c>
      <c r="AA22" s="469">
        <v>210</v>
      </c>
    </row>
    <row r="23" spans="6:27" x14ac:dyDescent="0.35">
      <c r="F23" s="54" t="s">
        <v>355</v>
      </c>
      <c r="G23" s="12" t="s">
        <v>44</v>
      </c>
      <c r="H23" s="16" t="s">
        <v>44</v>
      </c>
      <c r="J23" s="54" t="str">
        <v>T12</v>
      </c>
      <c r="K23" s="12" t="s">
        <v>44</v>
      </c>
      <c r="L23" s="16">
        <v>29</v>
      </c>
      <c r="N23" s="54"/>
      <c r="O23" s="16"/>
      <c r="P23" s="4"/>
      <c r="Q23" s="54"/>
      <c r="R23" s="16"/>
      <c r="U23" s="464">
        <v>0.21000000000000005</v>
      </c>
      <c r="V23" s="247"/>
      <c r="W23" s="468" t="s">
        <v>37</v>
      </c>
      <c r="X23" s="469">
        <v>210</v>
      </c>
      <c r="Z23" s="468" t="s">
        <v>37</v>
      </c>
      <c r="AA23" s="469">
        <v>210</v>
      </c>
    </row>
    <row r="24" spans="6:27" x14ac:dyDescent="0.35">
      <c r="F24" s="54" t="s">
        <v>355</v>
      </c>
      <c r="G24" s="12" t="s">
        <v>45</v>
      </c>
      <c r="H24" s="16" t="s">
        <v>45</v>
      </c>
      <c r="J24" s="54" t="str">
        <v>T13</v>
      </c>
      <c r="K24" s="12" t="s">
        <v>45</v>
      </c>
      <c r="L24" s="16">
        <v>30</v>
      </c>
      <c r="N24" s="54"/>
      <c r="O24" s="16"/>
      <c r="P24" s="4"/>
      <c r="Q24" s="54"/>
      <c r="R24" s="16"/>
      <c r="U24" s="464">
        <v>0.22000000000000006</v>
      </c>
      <c r="V24" s="247"/>
      <c r="W24" s="468" t="s">
        <v>38</v>
      </c>
      <c r="X24" s="469">
        <v>210</v>
      </c>
      <c r="Z24" s="468" t="s">
        <v>38</v>
      </c>
      <c r="AA24" s="469">
        <v>210</v>
      </c>
    </row>
    <row r="25" spans="6:27" x14ac:dyDescent="0.35">
      <c r="F25" s="54" t="s">
        <v>355</v>
      </c>
      <c r="G25" s="12" t="s">
        <v>46</v>
      </c>
      <c r="H25" s="16" t="s">
        <v>46</v>
      </c>
      <c r="J25" s="54" t="str">
        <v>T14</v>
      </c>
      <c r="K25" s="12" t="s">
        <v>46</v>
      </c>
      <c r="L25" s="16">
        <v>31</v>
      </c>
      <c r="N25" s="54"/>
      <c r="O25" s="16"/>
      <c r="P25" s="4"/>
      <c r="Q25" s="54"/>
      <c r="R25" s="16"/>
      <c r="U25" s="464">
        <v>0.23000000000000007</v>
      </c>
      <c r="V25" s="247"/>
      <c r="W25" s="468" t="s">
        <v>39</v>
      </c>
      <c r="X25" s="469">
        <v>210</v>
      </c>
      <c r="Z25" s="468" t="s">
        <v>39</v>
      </c>
      <c r="AA25" s="469">
        <v>210</v>
      </c>
    </row>
    <row r="26" spans="6:27" x14ac:dyDescent="0.35">
      <c r="F26" s="54" t="s">
        <v>355</v>
      </c>
      <c r="G26" s="12" t="s">
        <v>47</v>
      </c>
      <c r="H26" s="16" t="s">
        <v>47</v>
      </c>
      <c r="J26" s="54" t="str">
        <v>T15</v>
      </c>
      <c r="K26" s="12" t="s">
        <v>47</v>
      </c>
      <c r="L26" s="16">
        <v>32</v>
      </c>
      <c r="N26" s="54"/>
      <c r="O26" s="16"/>
      <c r="P26" s="4"/>
      <c r="Q26" s="54"/>
      <c r="R26" s="16"/>
      <c r="U26" s="464">
        <v>0.24000000000000007</v>
      </c>
      <c r="V26" s="247"/>
      <c r="W26" s="468" t="s">
        <v>40</v>
      </c>
      <c r="X26" s="469">
        <v>210</v>
      </c>
      <c r="Z26" s="468" t="s">
        <v>40</v>
      </c>
      <c r="AA26" s="469">
        <v>210</v>
      </c>
    </row>
    <row r="27" spans="6:27" x14ac:dyDescent="0.35">
      <c r="F27" s="54" t="s">
        <v>355</v>
      </c>
      <c r="G27" s="12" t="s">
        <v>48</v>
      </c>
      <c r="H27" s="16" t="s">
        <v>48</v>
      </c>
      <c r="J27" s="54" t="str">
        <v>T16</v>
      </c>
      <c r="K27" s="12" t="s">
        <v>48</v>
      </c>
      <c r="L27" s="16">
        <v>33</v>
      </c>
      <c r="N27" s="54"/>
      <c r="O27" s="16"/>
      <c r="P27" s="4"/>
      <c r="Q27" s="54"/>
      <c r="R27" s="16"/>
      <c r="U27" s="464">
        <v>0.25000000000000006</v>
      </c>
      <c r="V27" s="247"/>
      <c r="W27" s="468" t="s">
        <v>41</v>
      </c>
      <c r="X27" s="469">
        <v>210</v>
      </c>
      <c r="Z27" s="468" t="s">
        <v>41</v>
      </c>
      <c r="AA27" s="469">
        <v>210</v>
      </c>
    </row>
    <row r="28" spans="6:27" x14ac:dyDescent="0.35">
      <c r="F28" s="54" t="s">
        <v>355</v>
      </c>
      <c r="G28" s="12" t="s">
        <v>49</v>
      </c>
      <c r="H28" s="16" t="s">
        <v>49</v>
      </c>
      <c r="J28" s="54" t="str">
        <v>T17</v>
      </c>
      <c r="K28" s="12" t="s">
        <v>49</v>
      </c>
      <c r="L28" s="16">
        <v>34</v>
      </c>
      <c r="N28" s="54"/>
      <c r="O28" s="16"/>
      <c r="P28" s="4"/>
      <c r="Q28" s="54"/>
      <c r="R28" s="16"/>
      <c r="U28" s="464">
        <v>0.26000000000000006</v>
      </c>
      <c r="V28" s="247"/>
      <c r="W28" s="468" t="s">
        <v>111</v>
      </c>
      <c r="X28" s="469">
        <v>149006</v>
      </c>
      <c r="Z28" s="468" t="s">
        <v>111</v>
      </c>
      <c r="AA28" s="469">
        <v>135460</v>
      </c>
    </row>
    <row r="29" spans="6:27" x14ac:dyDescent="0.35">
      <c r="F29" s="54" t="s">
        <v>355</v>
      </c>
      <c r="G29" s="12" t="s">
        <v>50</v>
      </c>
      <c r="H29" s="16" t="s">
        <v>50</v>
      </c>
      <c r="J29" s="54" t="str">
        <v>T18</v>
      </c>
      <c r="K29" s="12" t="s">
        <v>50</v>
      </c>
      <c r="L29" s="16">
        <v>35</v>
      </c>
      <c r="N29" s="54"/>
      <c r="O29" s="16"/>
      <c r="P29" s="4"/>
      <c r="Q29" s="54"/>
      <c r="R29" s="16"/>
      <c r="U29" s="464">
        <v>0.27000000000000007</v>
      </c>
      <c r="V29" s="247"/>
      <c r="W29" s="468" t="s">
        <v>257</v>
      </c>
      <c r="X29" s="469">
        <v>17323350</v>
      </c>
      <c r="Z29" s="468" t="s">
        <v>257</v>
      </c>
      <c r="AA29" s="469">
        <v>12</v>
      </c>
    </row>
    <row r="30" spans="6:27" x14ac:dyDescent="0.35">
      <c r="F30" s="54" t="s">
        <v>355</v>
      </c>
      <c r="G30" s="12" t="s">
        <v>51</v>
      </c>
      <c r="H30" s="16" t="s">
        <v>51</v>
      </c>
      <c r="J30" s="54" t="str">
        <v>T19</v>
      </c>
      <c r="K30" s="12" t="s">
        <v>51</v>
      </c>
      <c r="L30" s="16">
        <v>36</v>
      </c>
      <c r="N30" s="54"/>
      <c r="O30" s="16"/>
      <c r="P30" s="4"/>
      <c r="Q30" s="54"/>
      <c r="R30" s="16"/>
      <c r="U30" s="464">
        <v>0.28000000000000008</v>
      </c>
      <c r="V30" s="247"/>
      <c r="W30" s="468" t="s">
        <v>179</v>
      </c>
      <c r="X30" s="469">
        <v>92836</v>
      </c>
      <c r="Z30" s="468" t="s">
        <v>179</v>
      </c>
      <c r="AA30" s="469">
        <v>44188</v>
      </c>
    </row>
    <row r="31" spans="6:27" x14ac:dyDescent="0.35">
      <c r="F31" s="54" t="s">
        <v>355</v>
      </c>
      <c r="G31" s="12" t="s">
        <v>34</v>
      </c>
      <c r="H31" s="16" t="s">
        <v>34</v>
      </c>
      <c r="J31" s="54" t="str">
        <v>T2</v>
      </c>
      <c r="K31" s="12" t="s">
        <v>34</v>
      </c>
      <c r="L31" s="16">
        <v>19</v>
      </c>
      <c r="N31" s="54"/>
      <c r="O31" s="16"/>
      <c r="P31" s="4"/>
      <c r="Q31" s="54"/>
      <c r="R31" s="16"/>
      <c r="U31" s="464">
        <v>0.29000000000000009</v>
      </c>
      <c r="V31" s="247"/>
      <c r="W31" s="468" t="s">
        <v>276</v>
      </c>
      <c r="X31" s="469">
        <v>469213</v>
      </c>
      <c r="Z31" s="468" t="s">
        <v>276</v>
      </c>
      <c r="AA31" s="469">
        <v>235762</v>
      </c>
    </row>
    <row r="32" spans="6:27" x14ac:dyDescent="0.35">
      <c r="F32" s="54" t="s">
        <v>355</v>
      </c>
      <c r="G32" s="12" t="s">
        <v>52</v>
      </c>
      <c r="H32" s="16" t="s">
        <v>52</v>
      </c>
      <c r="J32" s="54" t="str">
        <v>T20</v>
      </c>
      <c r="K32" s="12" t="s">
        <v>52</v>
      </c>
      <c r="L32" s="16">
        <v>37</v>
      </c>
      <c r="N32" s="54"/>
      <c r="O32" s="16"/>
      <c r="P32" s="4"/>
      <c r="Q32" s="54"/>
      <c r="R32" s="16"/>
      <c r="U32" s="464">
        <v>0.3000000000000001</v>
      </c>
      <c r="V32" s="247"/>
      <c r="W32" s="468" t="s">
        <v>265</v>
      </c>
      <c r="X32" s="469">
        <v>323313676</v>
      </c>
      <c r="Z32" s="468" t="s">
        <v>265</v>
      </c>
      <c r="AA32" s="469">
        <v>98216199</v>
      </c>
    </row>
    <row r="33" spans="6:27" x14ac:dyDescent="0.35">
      <c r="F33" s="54" t="s">
        <v>355</v>
      </c>
      <c r="G33" s="12" t="s">
        <v>53</v>
      </c>
      <c r="H33" s="16" t="s">
        <v>53</v>
      </c>
      <c r="J33" s="54" t="str">
        <v>T21</v>
      </c>
      <c r="K33" s="12" t="s">
        <v>53</v>
      </c>
      <c r="L33" s="16">
        <v>38</v>
      </c>
      <c r="N33" s="54"/>
      <c r="O33" s="16"/>
      <c r="P33" s="4"/>
      <c r="Q33" s="54"/>
      <c r="R33" s="16"/>
      <c r="U33" s="464">
        <v>0.31000000000000011</v>
      </c>
      <c r="V33" s="247"/>
      <c r="W33" s="468" t="s">
        <v>18</v>
      </c>
      <c r="X33" s="469">
        <v>471850.99599999981</v>
      </c>
      <c r="Z33" s="468" t="s">
        <v>18</v>
      </c>
      <c r="AA33" s="469">
        <v>250911.43300000014</v>
      </c>
    </row>
    <row r="34" spans="6:27" x14ac:dyDescent="0.35">
      <c r="F34" s="54" t="s">
        <v>355</v>
      </c>
      <c r="G34" s="12" t="s">
        <v>54</v>
      </c>
      <c r="H34" s="16" t="s">
        <v>54</v>
      </c>
      <c r="J34" s="54" t="str">
        <v>T22</v>
      </c>
      <c r="K34" s="12" t="s">
        <v>54</v>
      </c>
      <c r="L34" s="16">
        <v>39</v>
      </c>
      <c r="N34" s="54"/>
      <c r="O34" s="16"/>
      <c r="P34" s="4"/>
      <c r="Q34" s="54"/>
      <c r="R34" s="16"/>
      <c r="U34" s="464">
        <v>0.32000000000000012</v>
      </c>
      <c r="V34" s="247"/>
      <c r="W34" s="468" t="s">
        <v>19</v>
      </c>
      <c r="X34" s="469">
        <v>2527599</v>
      </c>
      <c r="Z34" s="468" t="s">
        <v>19</v>
      </c>
      <c r="AA34" s="469">
        <v>1138890</v>
      </c>
    </row>
    <row r="35" spans="6:27" x14ac:dyDescent="0.35">
      <c r="F35" s="54" t="s">
        <v>355</v>
      </c>
      <c r="G35" s="12" t="s">
        <v>55</v>
      </c>
      <c r="H35" s="16" t="s">
        <v>55</v>
      </c>
      <c r="J35" s="54" t="str">
        <v>T23</v>
      </c>
      <c r="K35" s="12" t="s">
        <v>55</v>
      </c>
      <c r="L35" s="16">
        <v>40</v>
      </c>
      <c r="N35" s="54"/>
      <c r="O35" s="16"/>
      <c r="P35" s="4"/>
      <c r="Q35" s="54"/>
      <c r="R35" s="16"/>
      <c r="U35" s="464">
        <v>0.33000000000000013</v>
      </c>
      <c r="V35" s="247"/>
      <c r="W35" s="468" t="s">
        <v>20</v>
      </c>
      <c r="X35" s="469">
        <v>11192.325999999997</v>
      </c>
      <c r="Z35" s="468" t="s">
        <v>20</v>
      </c>
      <c r="AA35" s="469">
        <v>5506.0290000000032</v>
      </c>
    </row>
    <row r="36" spans="6:27" x14ac:dyDescent="0.35">
      <c r="F36" s="54" t="s">
        <v>355</v>
      </c>
      <c r="G36" s="12" t="s">
        <v>35</v>
      </c>
      <c r="H36" s="16" t="s">
        <v>35</v>
      </c>
      <c r="J36" s="54" t="str">
        <v>T3</v>
      </c>
      <c r="K36" s="12" t="s">
        <v>35</v>
      </c>
      <c r="L36" s="16">
        <v>20</v>
      </c>
      <c r="N36" s="54"/>
      <c r="O36" s="16"/>
      <c r="P36" s="4"/>
      <c r="Q36" s="54"/>
      <c r="R36" s="16"/>
      <c r="U36" s="464">
        <v>0.34000000000000014</v>
      </c>
      <c r="V36" s="247"/>
      <c r="W36" s="468" t="s">
        <v>323</v>
      </c>
      <c r="X36" s="469">
        <v>474277</v>
      </c>
      <c r="Z36" s="468" t="s">
        <v>323</v>
      </c>
      <c r="AA36" s="469">
        <v>263229</v>
      </c>
    </row>
    <row r="37" spans="6:27" x14ac:dyDescent="0.35">
      <c r="F37" s="54" t="s">
        <v>355</v>
      </c>
      <c r="G37" s="12" t="s">
        <v>36</v>
      </c>
      <c r="H37" s="16" t="s">
        <v>36</v>
      </c>
      <c r="J37" s="54" t="str">
        <v>T4</v>
      </c>
      <c r="K37" s="12" t="s">
        <v>36</v>
      </c>
      <c r="L37" s="16">
        <v>21</v>
      </c>
      <c r="N37" s="54"/>
      <c r="O37" s="16"/>
      <c r="P37" s="4"/>
      <c r="Q37" s="54"/>
      <c r="R37" s="16"/>
      <c r="U37" s="464">
        <v>0.35000000000000014</v>
      </c>
      <c r="V37" s="247"/>
      <c r="W37" s="468" t="s">
        <v>23</v>
      </c>
      <c r="X37" s="469">
        <v>345644</v>
      </c>
      <c r="Z37" s="468" t="s">
        <v>23</v>
      </c>
      <c r="AA37" s="469">
        <v>169398</v>
      </c>
    </row>
    <row r="38" spans="6:27" x14ac:dyDescent="0.35">
      <c r="F38" s="54" t="s">
        <v>355</v>
      </c>
      <c r="G38" s="12" t="s">
        <v>37</v>
      </c>
      <c r="H38" s="16" t="s">
        <v>37</v>
      </c>
      <c r="J38" s="54" t="str">
        <v>T5</v>
      </c>
      <c r="K38" s="12" t="s">
        <v>37</v>
      </c>
      <c r="L38" s="16">
        <v>22</v>
      </c>
      <c r="N38" s="54"/>
      <c r="O38" s="16"/>
      <c r="P38" s="4"/>
      <c r="Q38" s="54"/>
      <c r="R38" s="16"/>
      <c r="U38" s="464">
        <v>0.36000000000000015</v>
      </c>
      <c r="V38" s="247"/>
      <c r="W38" s="468" t="s">
        <v>358</v>
      </c>
      <c r="X38" s="469">
        <v>941558</v>
      </c>
      <c r="Z38" s="468" t="s">
        <v>358</v>
      </c>
      <c r="AA38" s="469">
        <v>459267</v>
      </c>
    </row>
    <row r="39" spans="6:27" x14ac:dyDescent="0.35">
      <c r="F39" s="54" t="s">
        <v>355</v>
      </c>
      <c r="G39" s="12" t="s">
        <v>38</v>
      </c>
      <c r="H39" s="16" t="s">
        <v>38</v>
      </c>
      <c r="J39" s="54" t="str">
        <v>T6</v>
      </c>
      <c r="K39" s="12" t="s">
        <v>38</v>
      </c>
      <c r="L39" s="16">
        <v>23</v>
      </c>
      <c r="N39" s="54"/>
      <c r="O39" s="16"/>
      <c r="P39" s="4"/>
      <c r="Q39" s="54"/>
      <c r="R39" s="16"/>
      <c r="U39" s="464">
        <v>0.37000000000000016</v>
      </c>
      <c r="V39" s="247"/>
      <c r="W39" s="468" t="s">
        <v>112</v>
      </c>
      <c r="X39" s="469">
        <v>63204</v>
      </c>
      <c r="Z39" s="468" t="s">
        <v>112</v>
      </c>
      <c r="AA39" s="469">
        <v>31548</v>
      </c>
    </row>
    <row r="40" spans="6:27" x14ac:dyDescent="0.35">
      <c r="F40" s="54" t="s">
        <v>355</v>
      </c>
      <c r="G40" s="12" t="s">
        <v>39</v>
      </c>
      <c r="H40" s="16" t="s">
        <v>39</v>
      </c>
      <c r="J40" s="54" t="str">
        <v>T7</v>
      </c>
      <c r="K40" s="12" t="s">
        <v>39</v>
      </c>
      <c r="L40" s="16">
        <v>24</v>
      </c>
      <c r="N40" s="54"/>
      <c r="O40" s="16"/>
      <c r="P40" s="4"/>
      <c r="Q40" s="54"/>
      <c r="R40" s="16"/>
      <c r="U40" s="464">
        <v>0.38000000000000017</v>
      </c>
      <c r="V40" s="247"/>
      <c r="W40" s="468" t="s">
        <v>113</v>
      </c>
      <c r="X40" s="469">
        <v>64834</v>
      </c>
      <c r="Z40" s="468" t="s">
        <v>113</v>
      </c>
      <c r="AA40" s="469">
        <v>0</v>
      </c>
    </row>
    <row r="41" spans="6:27" x14ac:dyDescent="0.35">
      <c r="F41" s="54" t="s">
        <v>355</v>
      </c>
      <c r="G41" s="12" t="s">
        <v>40</v>
      </c>
      <c r="H41" s="16" t="s">
        <v>40</v>
      </c>
      <c r="J41" s="54" t="str">
        <v>T8</v>
      </c>
      <c r="K41" s="12" t="s">
        <v>40</v>
      </c>
      <c r="L41" s="16">
        <v>25</v>
      </c>
      <c r="N41" s="54"/>
      <c r="O41" s="16"/>
      <c r="P41" s="4"/>
      <c r="Q41" s="54"/>
      <c r="R41" s="16"/>
      <c r="U41" s="464">
        <v>0.39000000000000018</v>
      </c>
      <c r="V41" s="247"/>
      <c r="W41" s="468" t="s">
        <v>288</v>
      </c>
      <c r="X41" s="469">
        <v>420</v>
      </c>
      <c r="Z41" s="468" t="s">
        <v>288</v>
      </c>
      <c r="AA41" s="469">
        <v>210</v>
      </c>
    </row>
    <row r="42" spans="6:27" x14ac:dyDescent="0.35">
      <c r="F42" s="54" t="s">
        <v>355</v>
      </c>
      <c r="G42" s="12" t="s">
        <v>41</v>
      </c>
      <c r="H42" s="16" t="s">
        <v>41</v>
      </c>
      <c r="J42" s="54" t="str">
        <v>T9</v>
      </c>
      <c r="K42" s="12" t="s">
        <v>41</v>
      </c>
      <c r="L42" s="16">
        <v>26</v>
      </c>
      <c r="N42" s="54"/>
      <c r="O42" s="16"/>
      <c r="P42" s="4"/>
      <c r="Q42" s="54"/>
      <c r="R42" s="16"/>
      <c r="U42" s="464">
        <v>0.40000000000000019</v>
      </c>
      <c r="V42" s="247"/>
      <c r="W42" s="468" t="s">
        <v>289</v>
      </c>
      <c r="X42" s="469">
        <v>420</v>
      </c>
      <c r="Z42" s="468" t="s">
        <v>289</v>
      </c>
      <c r="AA42" s="469">
        <v>210</v>
      </c>
    </row>
    <row r="43" spans="6:27" x14ac:dyDescent="0.35">
      <c r="F43" s="54" t="s">
        <v>355</v>
      </c>
      <c r="G43" s="12" t="s">
        <v>113</v>
      </c>
      <c r="H43" s="16" t="s">
        <v>113</v>
      </c>
      <c r="J43" s="54" t="str">
        <v>webmd</v>
      </c>
      <c r="K43" s="12" t="s">
        <v>130</v>
      </c>
      <c r="L43" s="16">
        <v>11</v>
      </c>
      <c r="N43" s="54"/>
      <c r="O43" s="16"/>
      <c r="P43" s="4"/>
      <c r="Q43" s="54"/>
      <c r="R43" s="16"/>
      <c r="U43" s="464">
        <v>0.4100000000000002</v>
      </c>
      <c r="V43" s="247"/>
      <c r="W43" s="468" t="s">
        <v>290</v>
      </c>
      <c r="X43" s="469">
        <v>420</v>
      </c>
      <c r="Z43" s="468" t="s">
        <v>290</v>
      </c>
      <c r="AA43" s="469">
        <v>210</v>
      </c>
    </row>
    <row r="44" spans="6:27" x14ac:dyDescent="0.35">
      <c r="F44" s="54" t="s">
        <v>355</v>
      </c>
      <c r="G44" s="12" t="s">
        <v>288</v>
      </c>
      <c r="H44" s="16" t="s">
        <v>288</v>
      </c>
      <c r="J44" s="54" t="str">
        <v>M1</v>
      </c>
      <c r="K44" s="12" t="s">
        <v>288</v>
      </c>
      <c r="L44" s="16">
        <v>41</v>
      </c>
      <c r="N44" s="54"/>
      <c r="O44" s="16"/>
      <c r="P44" s="4"/>
      <c r="Q44" s="54"/>
      <c r="R44" s="16"/>
      <c r="U44" s="464">
        <v>0.42000000000000021</v>
      </c>
      <c r="V44" s="247"/>
      <c r="W44" s="468" t="s">
        <v>291</v>
      </c>
      <c r="X44" s="469">
        <v>420</v>
      </c>
      <c r="Z44" s="468" t="s">
        <v>291</v>
      </c>
      <c r="AA44" s="469">
        <v>210</v>
      </c>
    </row>
    <row r="45" spans="6:27" x14ac:dyDescent="0.35">
      <c r="F45" s="54" t="s">
        <v>355</v>
      </c>
      <c r="G45" s="12" t="s">
        <v>289</v>
      </c>
      <c r="H45" s="16" t="s">
        <v>289</v>
      </c>
      <c r="J45" s="54" t="str">
        <v>M10</v>
      </c>
      <c r="K45" s="12" t="s">
        <v>289</v>
      </c>
      <c r="L45" s="16">
        <v>50</v>
      </c>
      <c r="N45" s="54"/>
      <c r="O45" s="16"/>
      <c r="P45" s="4"/>
      <c r="Q45" s="54"/>
      <c r="R45" s="16"/>
      <c r="U45" s="464">
        <v>0.43000000000000022</v>
      </c>
      <c r="V45" s="247"/>
      <c r="W45" s="468" t="s">
        <v>292</v>
      </c>
      <c r="X45" s="469">
        <v>420</v>
      </c>
      <c r="Z45" s="468" t="s">
        <v>292</v>
      </c>
      <c r="AA45" s="469">
        <v>210</v>
      </c>
    </row>
    <row r="46" spans="6:27" x14ac:dyDescent="0.35">
      <c r="F46" s="54" t="s">
        <v>355</v>
      </c>
      <c r="G46" s="12" t="s">
        <v>290</v>
      </c>
      <c r="H46" s="16" t="s">
        <v>290</v>
      </c>
      <c r="J46" s="54" t="str">
        <v>M11</v>
      </c>
      <c r="K46" s="12" t="s">
        <v>290</v>
      </c>
      <c r="L46" s="16">
        <v>51</v>
      </c>
      <c r="N46" s="54"/>
      <c r="O46" s="16"/>
      <c r="P46" s="4"/>
      <c r="Q46" s="54"/>
      <c r="R46" s="16"/>
      <c r="U46" s="464">
        <v>0.44000000000000022</v>
      </c>
      <c r="V46" s="247"/>
      <c r="W46" s="468" t="s">
        <v>293</v>
      </c>
      <c r="X46" s="469">
        <v>420</v>
      </c>
      <c r="Z46" s="468" t="s">
        <v>293</v>
      </c>
      <c r="AA46" s="469">
        <v>210</v>
      </c>
    </row>
    <row r="47" spans="6:27" x14ac:dyDescent="0.35">
      <c r="F47" s="54" t="s">
        <v>355</v>
      </c>
      <c r="G47" s="12" t="s">
        <v>291</v>
      </c>
      <c r="H47" s="16" t="s">
        <v>291</v>
      </c>
      <c r="J47" s="54" t="str">
        <v>M2</v>
      </c>
      <c r="K47" s="12" t="s">
        <v>291</v>
      </c>
      <c r="L47" s="16">
        <v>42</v>
      </c>
      <c r="N47" s="54"/>
      <c r="O47" s="16"/>
      <c r="P47" s="4"/>
      <c r="Q47" s="54"/>
      <c r="R47" s="16"/>
      <c r="U47" s="464">
        <v>0.45000000000000023</v>
      </c>
      <c r="V47" s="247"/>
      <c r="W47" s="468" t="s">
        <v>294</v>
      </c>
      <c r="X47" s="469">
        <v>420</v>
      </c>
      <c r="Z47" s="468" t="s">
        <v>294</v>
      </c>
      <c r="AA47" s="469">
        <v>210</v>
      </c>
    </row>
    <row r="48" spans="6:27" x14ac:dyDescent="0.35">
      <c r="F48" s="54" t="s">
        <v>355</v>
      </c>
      <c r="G48" s="12" t="s">
        <v>292</v>
      </c>
      <c r="H48" s="16" t="s">
        <v>292</v>
      </c>
      <c r="J48" s="54" t="str">
        <v>M3</v>
      </c>
      <c r="K48" s="12" t="s">
        <v>292</v>
      </c>
      <c r="L48" s="16">
        <v>43</v>
      </c>
      <c r="N48" s="54"/>
      <c r="O48" s="16"/>
      <c r="P48" s="4"/>
      <c r="Q48" s="54"/>
      <c r="R48" s="16"/>
      <c r="U48" s="464">
        <v>0.46000000000000024</v>
      </c>
      <c r="V48" s="247"/>
      <c r="W48" s="468" t="s">
        <v>295</v>
      </c>
      <c r="X48" s="469">
        <v>420</v>
      </c>
      <c r="Z48" s="468" t="s">
        <v>295</v>
      </c>
      <c r="AA48" s="469">
        <v>210</v>
      </c>
    </row>
    <row r="49" spans="6:27" x14ac:dyDescent="0.35">
      <c r="F49" s="54" t="s">
        <v>355</v>
      </c>
      <c r="G49" s="12" t="s">
        <v>293</v>
      </c>
      <c r="H49" s="16" t="s">
        <v>293</v>
      </c>
      <c r="J49" s="54" t="str">
        <v>M4</v>
      </c>
      <c r="K49" s="12" t="s">
        <v>293</v>
      </c>
      <c r="L49" s="16">
        <v>44</v>
      </c>
      <c r="N49" s="54"/>
      <c r="O49" s="16"/>
      <c r="P49" s="4"/>
      <c r="Q49" s="54"/>
      <c r="R49" s="16"/>
      <c r="U49" s="464">
        <v>0.47000000000000025</v>
      </c>
      <c r="V49" s="247"/>
      <c r="W49" s="468" t="s">
        <v>296</v>
      </c>
      <c r="X49" s="469">
        <v>420</v>
      </c>
      <c r="Z49" s="468" t="s">
        <v>296</v>
      </c>
      <c r="AA49" s="469">
        <v>210</v>
      </c>
    </row>
    <row r="50" spans="6:27" ht="15" thickBot="1" x14ac:dyDescent="0.4">
      <c r="F50" s="54" t="s">
        <v>355</v>
      </c>
      <c r="G50" s="12" t="s">
        <v>294</v>
      </c>
      <c r="H50" s="16" t="s">
        <v>294</v>
      </c>
      <c r="J50" s="54" t="str">
        <v>M5</v>
      </c>
      <c r="K50" s="12" t="s">
        <v>294</v>
      </c>
      <c r="L50" s="16">
        <v>45</v>
      </c>
      <c r="N50" s="70"/>
      <c r="O50" s="19"/>
      <c r="P50" s="4"/>
      <c r="Q50" s="70"/>
      <c r="R50" s="19"/>
      <c r="U50" s="464">
        <v>0.48000000000000026</v>
      </c>
      <c r="V50" s="247"/>
      <c r="W50" s="468" t="s">
        <v>297</v>
      </c>
      <c r="X50" s="469">
        <v>420</v>
      </c>
      <c r="Z50" s="468" t="s">
        <v>297</v>
      </c>
      <c r="AA50" s="469">
        <v>210</v>
      </c>
    </row>
    <row r="51" spans="6:27" x14ac:dyDescent="0.35">
      <c r="F51" s="54" t="s">
        <v>355</v>
      </c>
      <c r="G51" s="12" t="s">
        <v>295</v>
      </c>
      <c r="H51" s="16" t="s">
        <v>295</v>
      </c>
      <c r="J51" s="54" t="str">
        <v>M6</v>
      </c>
      <c r="K51" s="12" t="s">
        <v>295</v>
      </c>
      <c r="L51" s="16">
        <v>46</v>
      </c>
      <c r="U51" s="464">
        <v>0.49000000000000027</v>
      </c>
      <c r="V51" s="247"/>
      <c r="W51" s="468" t="s">
        <v>298</v>
      </c>
      <c r="X51" s="469">
        <v>420</v>
      </c>
      <c r="Z51" s="468" t="s">
        <v>298</v>
      </c>
      <c r="AA51" s="469">
        <v>210</v>
      </c>
    </row>
    <row r="52" spans="6:27" ht="15" thickBot="1" x14ac:dyDescent="0.4">
      <c r="F52" s="54" t="s">
        <v>355</v>
      </c>
      <c r="G52" s="12" t="s">
        <v>296</v>
      </c>
      <c r="H52" s="16" t="s">
        <v>296</v>
      </c>
      <c r="J52" s="54" t="str">
        <v>M7</v>
      </c>
      <c r="K52" s="12" t="s">
        <v>296</v>
      </c>
      <c r="L52" s="16">
        <v>47</v>
      </c>
      <c r="U52" s="465">
        <v>0.50000000000000022</v>
      </c>
      <c r="V52" s="247"/>
      <c r="W52" s="468" t="s">
        <v>18</v>
      </c>
      <c r="X52" s="469">
        <v>471850.9959999987</v>
      </c>
      <c r="Z52" s="468" t="s">
        <v>18</v>
      </c>
      <c r="AA52" s="469">
        <v>250911.43300000002</v>
      </c>
    </row>
    <row r="53" spans="6:27" x14ac:dyDescent="0.35">
      <c r="F53" s="54" t="s">
        <v>355</v>
      </c>
      <c r="G53" s="12" t="s">
        <v>297</v>
      </c>
      <c r="H53" s="16" t="s">
        <v>297</v>
      </c>
      <c r="J53" s="54" t="str">
        <v>M8</v>
      </c>
      <c r="K53" s="12" t="s">
        <v>297</v>
      </c>
      <c r="L53" s="16">
        <v>48</v>
      </c>
      <c r="W53" s="470" t="s">
        <v>20</v>
      </c>
      <c r="X53" s="469">
        <v>11192.326000000001</v>
      </c>
      <c r="Z53" s="470" t="s">
        <v>20</v>
      </c>
      <c r="AA53" s="469">
        <v>5506.029000000005</v>
      </c>
    </row>
    <row r="54" spans="6:27" x14ac:dyDescent="0.35">
      <c r="F54" s="54" t="s">
        <v>355</v>
      </c>
      <c r="G54" s="12" t="s">
        <v>298</v>
      </c>
      <c r="H54" s="16" t="s">
        <v>298</v>
      </c>
      <c r="J54" s="54" t="str">
        <v>M9</v>
      </c>
      <c r="K54" s="12" t="s">
        <v>298</v>
      </c>
      <c r="L54" s="16">
        <v>49</v>
      </c>
      <c r="W54" s="470" t="s">
        <v>18</v>
      </c>
      <c r="X54" s="469">
        <v>471850.99600000022</v>
      </c>
      <c r="Z54" s="470" t="s">
        <v>18</v>
      </c>
      <c r="AA54" s="469">
        <v>250911.4330000004</v>
      </c>
    </row>
    <row r="55" spans="6:27" x14ac:dyDescent="0.35">
      <c r="F55" s="54" t="s">
        <v>347</v>
      </c>
      <c r="G55" s="12" t="s">
        <v>104</v>
      </c>
      <c r="H55" s="16" t="s">
        <v>13</v>
      </c>
      <c r="J55" s="54" t="str">
        <v>hcp_field_eng_post</v>
      </c>
      <c r="K55" s="12" t="s">
        <v>310</v>
      </c>
      <c r="L55" s="16">
        <v>7.4</v>
      </c>
      <c r="W55" s="470" t="s">
        <v>361</v>
      </c>
      <c r="X55" s="469">
        <v>57173.462652618022</v>
      </c>
      <c r="Z55" s="470" t="s">
        <v>20</v>
      </c>
      <c r="AA55" s="469">
        <v>5506.0290000000023</v>
      </c>
    </row>
    <row r="56" spans="6:27" x14ac:dyDescent="0.35">
      <c r="F56" s="54" t="s">
        <v>348</v>
      </c>
      <c r="G56" s="12" t="s">
        <v>299</v>
      </c>
      <c r="H56" s="16" t="s">
        <v>14</v>
      </c>
      <c r="J56" s="54" t="str">
        <v>hcp_field_eng_pre</v>
      </c>
      <c r="K56" s="12" t="s">
        <v>309</v>
      </c>
      <c r="L56" s="16">
        <v>7.8</v>
      </c>
      <c r="W56" s="470" t="s">
        <v>383</v>
      </c>
      <c r="X56" s="469">
        <v>22571.449816126329</v>
      </c>
      <c r="Z56" s="470" t="s">
        <v>361</v>
      </c>
      <c r="AA56" s="469">
        <v>30473.512998675295</v>
      </c>
    </row>
    <row r="57" spans="6:27" x14ac:dyDescent="0.35">
      <c r="F57" s="54" t="s">
        <v>349</v>
      </c>
      <c r="G57" s="12" t="s">
        <v>74</v>
      </c>
      <c r="H57" s="16" t="s">
        <v>16</v>
      </c>
      <c r="J57" s="54" t="str">
        <v>hcp_sfmc_eng_post</v>
      </c>
      <c r="K57" s="12" t="s">
        <v>312</v>
      </c>
      <c r="L57" s="16">
        <v>8.4</v>
      </c>
      <c r="W57" s="470" t="s">
        <v>384</v>
      </c>
      <c r="X57" s="469">
        <v>1506407.5372730531</v>
      </c>
      <c r="Z57" s="470" t="s">
        <v>383</v>
      </c>
      <c r="AA57" s="469">
        <v>10777.085482818959</v>
      </c>
    </row>
    <row r="58" spans="6:27" x14ac:dyDescent="0.35">
      <c r="F58" s="54" t="s">
        <v>352</v>
      </c>
      <c r="G58" s="12" t="s">
        <v>103</v>
      </c>
      <c r="H58" s="16" t="s">
        <v>17</v>
      </c>
      <c r="J58" s="54" t="str">
        <v>hcp_sfmc_eng_pre</v>
      </c>
      <c r="K58" s="12" t="s">
        <v>311</v>
      </c>
      <c r="L58" s="16">
        <v>8.8000000000000007</v>
      </c>
      <c r="W58" s="470" t="s">
        <v>385</v>
      </c>
      <c r="X58" s="469">
        <v>1279899005.0400147</v>
      </c>
      <c r="Z58" s="470" t="s">
        <v>384</v>
      </c>
      <c r="AA58" s="469">
        <v>764747.77515336848</v>
      </c>
    </row>
    <row r="59" spans="6:27" x14ac:dyDescent="0.35">
      <c r="F59" s="54" t="s">
        <v>352</v>
      </c>
      <c r="G59" s="12" t="s">
        <v>99</v>
      </c>
      <c r="H59" s="16" t="s">
        <v>19</v>
      </c>
      <c r="J59" s="54" t="str">
        <v>pp_hcc</v>
      </c>
      <c r="K59" s="12" t="s">
        <v>360</v>
      </c>
      <c r="L59" s="16">
        <v>10.5</v>
      </c>
      <c r="W59" s="470" t="s">
        <v>18</v>
      </c>
      <c r="X59" s="469">
        <v>471850.99599999998</v>
      </c>
      <c r="Z59" s="470" t="s">
        <v>385</v>
      </c>
      <c r="AA59" s="469">
        <v>416894918.89508832</v>
      </c>
    </row>
    <row r="60" spans="6:27" x14ac:dyDescent="0.35">
      <c r="F60" s="54" t="s">
        <v>353</v>
      </c>
      <c r="G60" s="12" t="s">
        <v>100</v>
      </c>
      <c r="H60" s="16" t="s">
        <v>20</v>
      </c>
      <c r="J60" s="54" t="str">
        <v>hcc_disp_imp</v>
      </c>
      <c r="K60" s="12" t="s">
        <v>362</v>
      </c>
      <c r="L60" s="16">
        <v>4.5</v>
      </c>
      <c r="W60" s="470" t="s">
        <v>386</v>
      </c>
      <c r="X60" s="469">
        <v>1229915.5389783722</v>
      </c>
      <c r="Z60" s="470" t="s">
        <v>18</v>
      </c>
      <c r="AA60" s="469">
        <v>250911.43300000025</v>
      </c>
    </row>
    <row r="61" spans="6:27" x14ac:dyDescent="0.35">
      <c r="F61" s="54" t="s">
        <v>350</v>
      </c>
      <c r="G61" s="12" t="s">
        <v>105</v>
      </c>
      <c r="H61" s="16" t="s">
        <v>22</v>
      </c>
      <c r="J61" s="54" t="str">
        <v>hcc_osrch_sessions</v>
      </c>
      <c r="K61" s="12" t="s">
        <v>363</v>
      </c>
      <c r="L61" s="16">
        <v>5.5</v>
      </c>
      <c r="W61" s="470" t="s">
        <v>366</v>
      </c>
      <c r="X61" s="469">
        <v>1004762</v>
      </c>
      <c r="Z61" s="470" t="s">
        <v>386</v>
      </c>
      <c r="AA61" s="469">
        <v>683115.32564390218</v>
      </c>
    </row>
    <row r="62" spans="6:27" x14ac:dyDescent="0.35">
      <c r="F62" s="54" t="s">
        <v>353</v>
      </c>
      <c r="G62" s="12" t="s">
        <v>101</v>
      </c>
      <c r="H62" s="16" t="s">
        <v>23</v>
      </c>
      <c r="J62" s="54" t="str">
        <v>hcc_psrch_clk</v>
      </c>
      <c r="K62" s="12" t="s">
        <v>364</v>
      </c>
      <c r="L62" s="16">
        <v>3.5</v>
      </c>
      <c r="W62" s="470" t="s">
        <v>270</v>
      </c>
      <c r="X62" s="469">
        <v>13514</v>
      </c>
      <c r="Z62" s="470" t="s">
        <v>366</v>
      </c>
      <c r="AA62" s="469">
        <v>490815</v>
      </c>
    </row>
    <row r="63" spans="6:27" x14ac:dyDescent="0.35">
      <c r="F63" s="54" t="s">
        <v>351</v>
      </c>
      <c r="G63" s="12" t="s">
        <v>300</v>
      </c>
      <c r="H63" s="16" t="s">
        <v>24</v>
      </c>
      <c r="J63" s="54" t="str">
        <v>hcc_soc_imp</v>
      </c>
      <c r="K63" s="12" t="s">
        <v>365</v>
      </c>
      <c r="L63" s="16">
        <v>2.5</v>
      </c>
      <c r="W63" s="470" t="s">
        <v>181</v>
      </c>
      <c r="X63" s="469">
        <v>456667</v>
      </c>
      <c r="Z63" s="470" t="s">
        <v>270</v>
      </c>
      <c r="AA63" s="469">
        <v>6536</v>
      </c>
    </row>
    <row r="64" spans="6:27" x14ac:dyDescent="0.35">
      <c r="F64" s="54" t="s">
        <v>354</v>
      </c>
      <c r="G64" s="12" t="s">
        <v>304</v>
      </c>
      <c r="H64" s="16" t="s">
        <v>17</v>
      </c>
      <c r="J64" s="54" t="str">
        <v>hcp_npp_eng</v>
      </c>
      <c r="K64" s="12" t="s">
        <v>368</v>
      </c>
      <c r="L64" s="16">
        <v>5.5</v>
      </c>
      <c r="W64" s="470" t="s">
        <v>429</v>
      </c>
      <c r="X64" s="469">
        <v>6409.607</v>
      </c>
      <c r="Z64" s="470" t="s">
        <v>181</v>
      </c>
      <c r="AA64" s="469">
        <v>440907</v>
      </c>
    </row>
    <row r="65" spans="6:27" x14ac:dyDescent="0.35">
      <c r="F65" s="54" t="s">
        <v>352</v>
      </c>
      <c r="G65" s="12" t="s">
        <v>305</v>
      </c>
      <c r="H65" s="16" t="s">
        <v>109</v>
      </c>
      <c r="J65" s="54" t="str">
        <v>pp_any</v>
      </c>
      <c r="K65" s="12" t="s">
        <v>367</v>
      </c>
      <c r="L65" s="16">
        <v>10.5</v>
      </c>
      <c r="W65" s="470" t="s">
        <v>436</v>
      </c>
      <c r="X65" s="469">
        <v>592230.19999999995</v>
      </c>
      <c r="Z65" s="470" t="s">
        <v>429</v>
      </c>
      <c r="AA65" s="469">
        <v>3105.04</v>
      </c>
    </row>
    <row r="66" spans="6:27" x14ac:dyDescent="0.35">
      <c r="F66" s="54" t="s">
        <v>352</v>
      </c>
      <c r="G66" s="12" t="s">
        <v>306</v>
      </c>
      <c r="H66" s="16" t="s">
        <v>110</v>
      </c>
      <c r="J66" s="54" t="str">
        <v>hcp_disp_imp</v>
      </c>
      <c r="K66" s="12" t="s">
        <v>435</v>
      </c>
      <c r="L66" s="16">
        <v>5.5</v>
      </c>
      <c r="W66" s="470" t="s">
        <v>437</v>
      </c>
      <c r="X66" s="469">
        <v>1029000</v>
      </c>
      <c r="Z66" s="470" t="s">
        <v>436</v>
      </c>
      <c r="AA66" s="469">
        <v>330779.90000000002</v>
      </c>
    </row>
    <row r="67" spans="6:27" x14ac:dyDescent="0.35">
      <c r="F67" s="54" t="s">
        <v>351</v>
      </c>
      <c r="G67" s="12" t="s">
        <v>307</v>
      </c>
      <c r="H67" s="16" t="s">
        <v>107</v>
      </c>
      <c r="J67" s="54" t="str">
        <v>hcp_osrch_sessions</v>
      </c>
      <c r="K67" s="12" t="s">
        <v>433</v>
      </c>
      <c r="L67" s="16">
        <v>6.5</v>
      </c>
      <c r="W67" s="468" t="s">
        <v>440</v>
      </c>
      <c r="X67" s="469">
        <v>312439.40000000002</v>
      </c>
      <c r="Z67" s="468" t="s">
        <v>437</v>
      </c>
      <c r="AA67" s="469">
        <v>171780</v>
      </c>
    </row>
    <row r="68" spans="6:27" x14ac:dyDescent="0.35">
      <c r="F68" s="54" t="s">
        <v>351</v>
      </c>
      <c r="G68" s="12" t="s">
        <v>308</v>
      </c>
      <c r="H68" s="16" t="s">
        <v>108</v>
      </c>
      <c r="J68" s="54" t="str">
        <v>RTIME_SQ</v>
      </c>
      <c r="K68" s="12" t="s">
        <v>439</v>
      </c>
      <c r="L68" s="16">
        <v>17.5</v>
      </c>
      <c r="W68" s="470" t="s">
        <v>441</v>
      </c>
      <c r="X68" s="469">
        <v>63373.96</v>
      </c>
      <c r="Z68" s="470" t="s">
        <v>440</v>
      </c>
      <c r="AA68" s="469">
        <v>5.840624</v>
      </c>
    </row>
    <row r="69" spans="6:27" x14ac:dyDescent="0.35">
      <c r="F69" s="54" t="s">
        <v>355</v>
      </c>
      <c r="G69" s="12" t="s">
        <v>115</v>
      </c>
      <c r="H69" s="16" t="s">
        <v>112</v>
      </c>
      <c r="J69" s="54">
        <v>0</v>
      </c>
      <c r="K69" s="12"/>
      <c r="L69" s="16"/>
      <c r="W69" s="470" t="s">
        <v>442</v>
      </c>
      <c r="X69" s="469">
        <v>1168270</v>
      </c>
      <c r="Z69" s="470" t="s">
        <v>441</v>
      </c>
      <c r="AA69" s="469">
        <v>32228.17</v>
      </c>
    </row>
    <row r="70" spans="6:27" x14ac:dyDescent="0.35">
      <c r="F70" s="54" t="s">
        <v>355</v>
      </c>
      <c r="G70" s="12" t="s">
        <v>116</v>
      </c>
      <c r="H70" s="16" t="s">
        <v>113</v>
      </c>
      <c r="J70" s="54"/>
      <c r="K70" s="12"/>
      <c r="L70" s="16"/>
      <c r="W70" s="468" t="s">
        <v>443</v>
      </c>
      <c r="X70" s="469">
        <v>104571.6</v>
      </c>
      <c r="Z70" s="468" t="s">
        <v>442</v>
      </c>
      <c r="AA70" s="469">
        <v>569413.69999999995</v>
      </c>
    </row>
    <row r="71" spans="6:27" x14ac:dyDescent="0.35">
      <c r="F71" s="54" t="s">
        <v>355</v>
      </c>
      <c r="G71" s="12" t="s">
        <v>114</v>
      </c>
      <c r="H71" s="16" t="s">
        <v>111</v>
      </c>
      <c r="J71" s="54"/>
      <c r="K71" s="12"/>
      <c r="L71" s="16"/>
      <c r="W71" s="470" t="s">
        <v>444</v>
      </c>
      <c r="X71" s="469">
        <v>182024.4</v>
      </c>
      <c r="Z71" s="470" t="s">
        <v>443</v>
      </c>
      <c r="AA71" s="469">
        <v>52645.5</v>
      </c>
    </row>
    <row r="72" spans="6:27" x14ac:dyDescent="0.35">
      <c r="F72" s="54" t="s">
        <v>355</v>
      </c>
      <c r="G72" s="12" t="s">
        <v>358</v>
      </c>
      <c r="H72" s="16" t="s">
        <v>358</v>
      </c>
      <c r="J72" s="54"/>
      <c r="K72" s="12"/>
      <c r="L72" s="16"/>
      <c r="W72" s="470" t="s">
        <v>464</v>
      </c>
      <c r="X72" s="469">
        <v>1055081.0817237094</v>
      </c>
      <c r="Z72" s="470" t="s">
        <v>444</v>
      </c>
      <c r="AA72" s="469">
        <v>165091.9</v>
      </c>
    </row>
    <row r="73" spans="6:27" x14ac:dyDescent="0.35">
      <c r="F73" s="54" t="s">
        <v>355</v>
      </c>
      <c r="G73" s="12" t="s">
        <v>257</v>
      </c>
      <c r="H73" s="16" t="s">
        <v>257</v>
      </c>
      <c r="J73" s="54"/>
      <c r="K73" s="12"/>
      <c r="L73" s="16"/>
      <c r="W73" s="470" t="s">
        <v>463</v>
      </c>
      <c r="X73" s="469">
        <v>1081294324.5410872</v>
      </c>
      <c r="Z73" s="470" t="s">
        <v>452</v>
      </c>
      <c r="AA73" s="469">
        <v>121530000</v>
      </c>
    </row>
    <row r="74" spans="6:27" x14ac:dyDescent="0.35">
      <c r="F74" s="54" t="s">
        <v>355</v>
      </c>
      <c r="G74" s="12" t="s">
        <v>179</v>
      </c>
      <c r="H74" s="16" t="s">
        <v>179</v>
      </c>
      <c r="J74" s="54"/>
      <c r="K74" s="12"/>
      <c r="L74" s="16"/>
      <c r="W74" s="470" t="s">
        <v>452</v>
      </c>
      <c r="X74" s="471">
        <v>308614988.83999997</v>
      </c>
      <c r="Z74" s="470" t="s">
        <v>464</v>
      </c>
      <c r="AA74" s="471">
        <v>570985.26465100271</v>
      </c>
    </row>
    <row r="75" spans="6:27" x14ac:dyDescent="0.35">
      <c r="F75" s="54" t="s">
        <v>355</v>
      </c>
      <c r="G75" s="12" t="s">
        <v>276</v>
      </c>
      <c r="H75" s="16" t="s">
        <v>276</v>
      </c>
      <c r="J75" s="54"/>
      <c r="K75" s="12"/>
      <c r="L75" s="16"/>
      <c r="W75" s="470" t="s">
        <v>483</v>
      </c>
      <c r="X75" s="471">
        <v>554839.96</v>
      </c>
      <c r="Z75" s="470" t="s">
        <v>463</v>
      </c>
      <c r="AA75" s="471">
        <v>334691492.92845392</v>
      </c>
    </row>
    <row r="76" spans="6:27" x14ac:dyDescent="0.35">
      <c r="F76" s="54" t="s">
        <v>355</v>
      </c>
      <c r="G76" s="12" t="s">
        <v>265</v>
      </c>
      <c r="H76" s="16" t="s">
        <v>265</v>
      </c>
      <c r="J76" s="54"/>
      <c r="K76" s="12"/>
      <c r="L76" s="16"/>
      <c r="W76" s="470" t="s">
        <v>484</v>
      </c>
      <c r="X76" s="471">
        <v>11236.45</v>
      </c>
      <c r="Z76" s="470" t="s">
        <v>452</v>
      </c>
      <c r="AA76" s="471">
        <v>121532659.86</v>
      </c>
    </row>
    <row r="77" spans="6:27" x14ac:dyDescent="0.35">
      <c r="F77" s="54" t="s">
        <v>355</v>
      </c>
      <c r="G77" s="12" t="s">
        <v>323</v>
      </c>
      <c r="H77" s="16" t="s">
        <v>323</v>
      </c>
      <c r="J77" s="54"/>
      <c r="K77" s="12"/>
      <c r="L77" s="16"/>
      <c r="W77" s="470" t="s">
        <v>485</v>
      </c>
      <c r="X77" s="471">
        <v>18234.599999999999</v>
      </c>
      <c r="Z77" s="470" t="s">
        <v>483</v>
      </c>
      <c r="AA77" s="471">
        <v>472500.2</v>
      </c>
    </row>
    <row r="78" spans="6:27" x14ac:dyDescent="0.35">
      <c r="F78" s="54" t="s">
        <v>355</v>
      </c>
      <c r="G78" s="12" t="s">
        <v>361</v>
      </c>
      <c r="H78" s="16" t="s">
        <v>323</v>
      </c>
      <c r="J78" s="54"/>
      <c r="K78" s="12"/>
      <c r="L78" s="16"/>
      <c r="W78" s="470" t="s">
        <v>458</v>
      </c>
      <c r="X78" s="471">
        <v>398466.48</v>
      </c>
      <c r="Z78" s="470" t="s">
        <v>484</v>
      </c>
      <c r="AA78" s="471">
        <v>6111.05</v>
      </c>
    </row>
    <row r="79" spans="6:27" x14ac:dyDescent="0.35">
      <c r="F79" s="54" t="s">
        <v>355</v>
      </c>
      <c r="G79" s="12" t="s">
        <v>383</v>
      </c>
      <c r="H79" s="16" t="s">
        <v>179</v>
      </c>
      <c r="J79" s="54"/>
      <c r="K79" s="12"/>
      <c r="L79" s="16"/>
      <c r="W79" s="470" t="s">
        <v>465</v>
      </c>
      <c r="X79" s="471">
        <v>115963.2</v>
      </c>
      <c r="Z79" s="470" t="s">
        <v>485</v>
      </c>
      <c r="AA79" s="471">
        <v>10124.75</v>
      </c>
    </row>
    <row r="80" spans="6:27" x14ac:dyDescent="0.35">
      <c r="F80" s="54" t="s">
        <v>355</v>
      </c>
      <c r="G80" s="12" t="s">
        <v>384</v>
      </c>
      <c r="H80" s="16" t="s">
        <v>276</v>
      </c>
      <c r="J80" s="54"/>
      <c r="K80" s="12"/>
      <c r="L80" s="16"/>
      <c r="W80" s="470" t="s">
        <v>466</v>
      </c>
      <c r="X80" s="472">
        <v>5836743</v>
      </c>
      <c r="Z80" s="470" t="s">
        <v>458</v>
      </c>
      <c r="AA80" s="472">
        <v>212011.07</v>
      </c>
    </row>
    <row r="81" spans="6:27" x14ac:dyDescent="0.35">
      <c r="F81" s="54" t="s">
        <v>355</v>
      </c>
      <c r="G81" s="12" t="s">
        <v>385</v>
      </c>
      <c r="H81" s="16" t="s">
        <v>265</v>
      </c>
      <c r="J81" s="54"/>
      <c r="K81" s="12"/>
      <c r="L81" s="16"/>
      <c r="W81" s="470" t="s">
        <v>453</v>
      </c>
      <c r="X81" s="471">
        <v>670105.19999999995</v>
      </c>
      <c r="Z81" s="470" t="s">
        <v>465</v>
      </c>
      <c r="AA81" s="471">
        <v>54874.05</v>
      </c>
    </row>
    <row r="82" spans="6:27" x14ac:dyDescent="0.35">
      <c r="F82" s="54" t="s">
        <v>355</v>
      </c>
      <c r="G82" s="12" t="s">
        <v>386</v>
      </c>
      <c r="H82" s="16" t="s">
        <v>23</v>
      </c>
      <c r="J82" s="54"/>
      <c r="K82" s="12"/>
      <c r="L82" s="16"/>
      <c r="W82" s="470" t="s">
        <v>467</v>
      </c>
      <c r="X82" s="471">
        <v>8018.0129999999999</v>
      </c>
      <c r="Z82" s="470" t="s">
        <v>466</v>
      </c>
      <c r="AA82" s="471">
        <v>2171103</v>
      </c>
    </row>
    <row r="83" spans="6:27" x14ac:dyDescent="0.35">
      <c r="F83" s="54" t="s">
        <v>355</v>
      </c>
      <c r="G83" s="12" t="s">
        <v>366</v>
      </c>
      <c r="H83" s="16" t="s">
        <v>366</v>
      </c>
      <c r="J83" s="54"/>
      <c r="K83" s="12"/>
      <c r="L83" s="16"/>
      <c r="W83" s="470" t="s">
        <v>468</v>
      </c>
      <c r="X83" s="472">
        <v>15736.68</v>
      </c>
      <c r="Z83" s="470" t="s">
        <v>453</v>
      </c>
      <c r="AA83" s="472">
        <v>511655</v>
      </c>
    </row>
    <row r="84" spans="6:27" x14ac:dyDescent="0.35">
      <c r="F84" s="54" t="s">
        <v>355</v>
      </c>
      <c r="G84" s="12" t="s">
        <v>181</v>
      </c>
      <c r="H84" s="16" t="s">
        <v>181</v>
      </c>
      <c r="J84" s="54"/>
      <c r="K84" s="12"/>
      <c r="L84" s="16"/>
      <c r="W84" s="470" t="s">
        <v>462</v>
      </c>
      <c r="X84" s="472">
        <v>818592.1</v>
      </c>
      <c r="Z84" s="470" t="s">
        <v>467</v>
      </c>
      <c r="AA84" s="472">
        <v>3998.7750000000001</v>
      </c>
    </row>
    <row r="85" spans="6:27" x14ac:dyDescent="0.35">
      <c r="F85" s="54" t="s">
        <v>355</v>
      </c>
      <c r="G85" s="12" t="s">
        <v>428</v>
      </c>
      <c r="H85" s="16" t="s">
        <v>18</v>
      </c>
      <c r="J85" s="54"/>
      <c r="K85" s="12"/>
      <c r="L85" s="16"/>
      <c r="W85" s="470" t="s">
        <v>469</v>
      </c>
      <c r="X85" s="472">
        <v>110346.5</v>
      </c>
      <c r="Z85" s="470" t="s">
        <v>468</v>
      </c>
      <c r="AA85" s="472">
        <v>7844.6360000000004</v>
      </c>
    </row>
    <row r="86" spans="6:27" x14ac:dyDescent="0.35">
      <c r="F86" s="54" t="s">
        <v>434</v>
      </c>
      <c r="G86" s="12" t="s">
        <v>429</v>
      </c>
      <c r="H86" s="16" t="s">
        <v>270</v>
      </c>
      <c r="J86" s="54"/>
      <c r="K86" s="12"/>
      <c r="L86" s="16"/>
      <c r="W86" s="470" t="s">
        <v>459</v>
      </c>
      <c r="X86" s="471">
        <v>31735.86</v>
      </c>
      <c r="Z86" s="470" t="s">
        <v>462</v>
      </c>
      <c r="AA86" s="471">
        <v>427473.7</v>
      </c>
    </row>
    <row r="87" spans="6:27" x14ac:dyDescent="0.35">
      <c r="F87" s="54" t="s">
        <v>355</v>
      </c>
      <c r="G87" s="12" t="s">
        <v>270</v>
      </c>
      <c r="H87" s="16" t="s">
        <v>270</v>
      </c>
      <c r="J87" s="54"/>
      <c r="K87" s="12"/>
      <c r="L87" s="16"/>
      <c r="W87" s="470" t="s">
        <v>475</v>
      </c>
      <c r="X87" s="471">
        <v>11507.6</v>
      </c>
      <c r="Z87" s="470" t="s">
        <v>469</v>
      </c>
      <c r="AA87" s="471">
        <v>60072.15</v>
      </c>
    </row>
    <row r="88" spans="6:27" x14ac:dyDescent="0.35">
      <c r="F88" s="54" t="s">
        <v>438</v>
      </c>
      <c r="G88" s="12" t="s">
        <v>436</v>
      </c>
      <c r="H88" s="16" t="s">
        <v>323</v>
      </c>
      <c r="J88" s="54"/>
      <c r="K88" s="12"/>
      <c r="L88" s="16"/>
      <c r="W88" s="470" t="s">
        <v>461</v>
      </c>
      <c r="X88" s="471">
        <v>16873.96</v>
      </c>
      <c r="Z88" s="470" t="s">
        <v>459</v>
      </c>
      <c r="AA88" s="471">
        <v>16624.63</v>
      </c>
    </row>
    <row r="89" spans="6:27" x14ac:dyDescent="0.35">
      <c r="F89" s="54" t="s">
        <v>355</v>
      </c>
      <c r="G89" s="12" t="s">
        <v>437</v>
      </c>
      <c r="H89" s="16" t="s">
        <v>437</v>
      </c>
      <c r="J89" s="54"/>
      <c r="K89" s="12"/>
      <c r="L89" s="16"/>
      <c r="W89" s="470" t="s">
        <v>456</v>
      </c>
      <c r="X89" s="471">
        <v>13861.53</v>
      </c>
      <c r="Z89" s="470" t="s">
        <v>475</v>
      </c>
      <c r="AA89" s="471">
        <v>5792.8419999999996</v>
      </c>
    </row>
    <row r="90" spans="6:27" x14ac:dyDescent="0.35">
      <c r="F90" s="54" t="s">
        <v>446</v>
      </c>
      <c r="G90" s="12" t="s">
        <v>440</v>
      </c>
      <c r="H90" s="16" t="s">
        <v>257</v>
      </c>
      <c r="J90" s="54"/>
      <c r="K90" s="12"/>
      <c r="L90" s="16"/>
      <c r="W90" s="470" t="s">
        <v>476</v>
      </c>
      <c r="X90" s="471">
        <v>27328.84</v>
      </c>
      <c r="Z90" s="470" t="s">
        <v>461</v>
      </c>
      <c r="AA90" s="471">
        <v>8149.4350000000004</v>
      </c>
    </row>
    <row r="91" spans="6:27" x14ac:dyDescent="0.35">
      <c r="F91" s="54" t="s">
        <v>446</v>
      </c>
      <c r="G91" s="12" t="s">
        <v>441</v>
      </c>
      <c r="H91" s="16" t="s">
        <v>276</v>
      </c>
      <c r="J91" s="54"/>
      <c r="K91" s="12"/>
      <c r="L91" s="16"/>
      <c r="W91" s="470"/>
      <c r="X91" s="471"/>
      <c r="Z91" s="470" t="s">
        <v>456</v>
      </c>
      <c r="AA91" s="471">
        <v>6868.7179999999998</v>
      </c>
    </row>
    <row r="92" spans="6:27" x14ac:dyDescent="0.35">
      <c r="F92" s="54" t="s">
        <v>447</v>
      </c>
      <c r="G92" s="12" t="s">
        <v>442</v>
      </c>
      <c r="H92" s="16" t="s">
        <v>358</v>
      </c>
      <c r="J92" s="54"/>
      <c r="K92" s="12"/>
      <c r="L92" s="16"/>
      <c r="W92" s="470"/>
      <c r="X92" s="471"/>
      <c r="Z92" s="470" t="s">
        <v>476</v>
      </c>
      <c r="AA92" s="471">
        <v>13693.91</v>
      </c>
    </row>
    <row r="93" spans="6:27" x14ac:dyDescent="0.35">
      <c r="F93" s="54" t="s">
        <v>448</v>
      </c>
      <c r="G93" s="12" t="s">
        <v>443</v>
      </c>
      <c r="H93" s="16" t="s">
        <v>112</v>
      </c>
      <c r="J93" s="54"/>
      <c r="K93" s="12"/>
      <c r="L93" s="16"/>
      <c r="W93" s="470"/>
      <c r="X93" s="471"/>
      <c r="Z93" s="470"/>
      <c r="AA93" s="471"/>
    </row>
    <row r="94" spans="6:27" x14ac:dyDescent="0.35">
      <c r="F94" s="54" t="s">
        <v>447</v>
      </c>
      <c r="G94" s="12" t="s">
        <v>444</v>
      </c>
      <c r="H94" s="16" t="s">
        <v>111</v>
      </c>
      <c r="J94" s="54"/>
      <c r="K94" s="12"/>
      <c r="L94" s="16"/>
      <c r="W94" s="470"/>
      <c r="X94" s="471"/>
      <c r="Z94" s="470"/>
      <c r="AA94" s="471"/>
    </row>
    <row r="95" spans="6:27" x14ac:dyDescent="0.35">
      <c r="F95" s="54" t="s">
        <v>486</v>
      </c>
      <c r="G95" s="11" t="s">
        <v>451</v>
      </c>
      <c r="H95" s="16" t="s">
        <v>257</v>
      </c>
      <c r="J95" s="54"/>
      <c r="K95" s="12"/>
      <c r="L95" s="16"/>
      <c r="W95" s="470"/>
      <c r="X95" s="471"/>
      <c r="Z95" s="470"/>
      <c r="AA95" s="471"/>
    </row>
    <row r="96" spans="6:27" x14ac:dyDescent="0.35">
      <c r="F96" s="54" t="s">
        <v>355</v>
      </c>
      <c r="G96" s="11" t="s">
        <v>179</v>
      </c>
      <c r="H96" s="16" t="s">
        <v>179</v>
      </c>
      <c r="J96" s="54"/>
      <c r="K96" s="12"/>
      <c r="L96" s="16"/>
      <c r="W96" s="470"/>
      <c r="X96" s="471"/>
      <c r="Z96" s="470"/>
      <c r="AA96" s="471"/>
    </row>
    <row r="97" spans="6:27" x14ac:dyDescent="0.35">
      <c r="F97" s="54" t="s">
        <v>447</v>
      </c>
      <c r="G97" s="11" t="s">
        <v>452</v>
      </c>
      <c r="H97" s="16" t="s">
        <v>265</v>
      </c>
      <c r="J97" s="54"/>
      <c r="K97" s="12"/>
      <c r="L97" s="16"/>
      <c r="W97" s="470"/>
      <c r="X97" s="471"/>
      <c r="Z97" s="470"/>
      <c r="AA97" s="471"/>
    </row>
    <row r="98" spans="6:27" x14ac:dyDescent="0.35">
      <c r="F98" s="54" t="s">
        <v>488</v>
      </c>
      <c r="G98" s="11" t="s">
        <v>453</v>
      </c>
      <c r="H98" s="16" t="s">
        <v>181</v>
      </c>
      <c r="J98" s="54"/>
      <c r="K98" s="12"/>
      <c r="L98" s="16"/>
      <c r="W98" s="470"/>
      <c r="X98" s="471"/>
      <c r="Z98" s="470"/>
      <c r="AA98" s="471"/>
    </row>
    <row r="99" spans="6:27" x14ac:dyDescent="0.35">
      <c r="F99" s="54" t="s">
        <v>448</v>
      </c>
      <c r="G99" s="11" t="s">
        <v>454</v>
      </c>
      <c r="H99" s="16" t="s">
        <v>270</v>
      </c>
      <c r="J99" s="54"/>
      <c r="K99" s="12"/>
      <c r="L99" s="16"/>
      <c r="W99" s="470"/>
      <c r="X99" s="471"/>
      <c r="Z99" s="470"/>
      <c r="AA99" s="471"/>
    </row>
    <row r="100" spans="6:27" ht="15" thickBot="1" x14ac:dyDescent="0.4">
      <c r="F100" s="54" t="s">
        <v>447</v>
      </c>
      <c r="G100" s="11" t="s">
        <v>455</v>
      </c>
      <c r="H100" s="16" t="s">
        <v>19</v>
      </c>
      <c r="J100" s="70"/>
      <c r="K100" s="18"/>
      <c r="L100" s="19"/>
      <c r="W100" s="470"/>
      <c r="X100" s="471"/>
      <c r="Z100" s="470"/>
      <c r="AA100" s="471"/>
    </row>
    <row r="101" spans="6:27" x14ac:dyDescent="0.35">
      <c r="F101" s="54" t="s">
        <v>447</v>
      </c>
      <c r="G101" s="11" t="s">
        <v>456</v>
      </c>
      <c r="H101" s="16" t="s">
        <v>20</v>
      </c>
      <c r="W101" s="470"/>
      <c r="X101" s="471"/>
      <c r="Z101" s="470"/>
      <c r="AA101" s="471"/>
    </row>
    <row r="102" spans="6:27" x14ac:dyDescent="0.35">
      <c r="F102" s="54" t="s">
        <v>448</v>
      </c>
      <c r="G102" s="11" t="s">
        <v>101</v>
      </c>
      <c r="H102" s="16" t="s">
        <v>23</v>
      </c>
      <c r="W102" s="470"/>
      <c r="X102" s="471"/>
      <c r="Z102" s="470"/>
      <c r="AA102" s="471"/>
    </row>
    <row r="103" spans="6:27" x14ac:dyDescent="0.35">
      <c r="F103" s="54" t="s">
        <v>489</v>
      </c>
      <c r="G103" s="11" t="s">
        <v>457</v>
      </c>
      <c r="H103" s="16" t="s">
        <v>323</v>
      </c>
      <c r="W103" s="470"/>
      <c r="X103" s="471"/>
      <c r="Z103" s="470"/>
      <c r="AA103" s="471"/>
    </row>
    <row r="104" spans="6:27" x14ac:dyDescent="0.35">
      <c r="F104" s="54" t="s">
        <v>487</v>
      </c>
      <c r="G104" s="11" t="s">
        <v>464</v>
      </c>
      <c r="H104" s="16" t="s">
        <v>23</v>
      </c>
      <c r="W104" s="470"/>
      <c r="X104" s="471"/>
      <c r="Z104" s="470"/>
      <c r="AA104" s="471"/>
    </row>
    <row r="105" spans="6:27" x14ac:dyDescent="0.35">
      <c r="F105" s="54" t="s">
        <v>487</v>
      </c>
      <c r="G105" s="11" t="s">
        <v>463</v>
      </c>
      <c r="H105" s="16" t="s">
        <v>265</v>
      </c>
      <c r="W105" s="470"/>
      <c r="X105" s="471"/>
      <c r="Z105" s="470"/>
      <c r="AA105" s="471"/>
    </row>
    <row r="106" spans="6:27" x14ac:dyDescent="0.35">
      <c r="F106" s="54" t="s">
        <v>447</v>
      </c>
      <c r="G106" s="1" t="s">
        <v>465</v>
      </c>
      <c r="H106" s="16" t="s">
        <v>179</v>
      </c>
      <c r="W106" s="470"/>
      <c r="X106" s="471"/>
      <c r="Z106" s="470"/>
      <c r="AA106" s="471"/>
    </row>
    <row r="107" spans="6:27" x14ac:dyDescent="0.35">
      <c r="F107" s="54" t="s">
        <v>491</v>
      </c>
      <c r="G107" s="1" t="s">
        <v>466</v>
      </c>
      <c r="H107" s="16" t="s">
        <v>265</v>
      </c>
      <c r="W107" s="470"/>
      <c r="X107" s="471"/>
      <c r="Z107" s="470"/>
      <c r="AA107" s="471"/>
    </row>
    <row r="108" spans="6:27" x14ac:dyDescent="0.35">
      <c r="F108" s="54" t="s">
        <v>492</v>
      </c>
      <c r="G108" s="1" t="s">
        <v>467</v>
      </c>
      <c r="H108" s="16" t="s">
        <v>270</v>
      </c>
      <c r="W108" s="470"/>
      <c r="X108" s="471"/>
      <c r="Z108" s="470"/>
      <c r="AA108" s="471"/>
    </row>
    <row r="109" spans="6:27" x14ac:dyDescent="0.35">
      <c r="F109" s="54" t="s">
        <v>348</v>
      </c>
      <c r="G109" s="1" t="s">
        <v>468</v>
      </c>
      <c r="H109" s="16" t="s">
        <v>20</v>
      </c>
      <c r="W109" s="470"/>
      <c r="X109" s="471"/>
      <c r="Z109" s="470"/>
      <c r="AA109" s="471"/>
    </row>
    <row r="110" spans="6:27" x14ac:dyDescent="0.35">
      <c r="F110" s="54" t="s">
        <v>490</v>
      </c>
      <c r="G110" s="1" t="s">
        <v>462</v>
      </c>
      <c r="H110" s="16" t="s">
        <v>23</v>
      </c>
      <c r="W110" s="470"/>
      <c r="X110" s="471"/>
      <c r="Z110" s="470"/>
      <c r="AA110" s="471"/>
    </row>
    <row r="111" spans="6:27" x14ac:dyDescent="0.35">
      <c r="F111" s="54" t="s">
        <v>491</v>
      </c>
      <c r="G111" s="1" t="s">
        <v>469</v>
      </c>
      <c r="H111" s="16" t="s">
        <v>323</v>
      </c>
      <c r="W111" s="470"/>
      <c r="X111" s="471"/>
      <c r="Z111" s="470"/>
      <c r="AA111" s="471"/>
    </row>
    <row r="112" spans="6:27" x14ac:dyDescent="0.35">
      <c r="F112" s="54" t="s">
        <v>490</v>
      </c>
      <c r="G112" s="12" t="s">
        <v>493</v>
      </c>
      <c r="H112" s="16" t="s">
        <v>276</v>
      </c>
      <c r="W112" s="470"/>
      <c r="X112" s="471"/>
      <c r="Z112" s="470"/>
      <c r="AA112" s="471"/>
    </row>
    <row r="113" spans="6:27" x14ac:dyDescent="0.35">
      <c r="F113" s="54" t="s">
        <v>494</v>
      </c>
      <c r="G113" s="12" t="s">
        <v>484</v>
      </c>
      <c r="H113" s="16" t="s">
        <v>20</v>
      </c>
      <c r="W113" s="470"/>
      <c r="X113" s="471"/>
      <c r="Z113" s="470"/>
      <c r="AA113" s="471"/>
    </row>
    <row r="114" spans="6:27" x14ac:dyDescent="0.35">
      <c r="F114" s="54" t="s">
        <v>447</v>
      </c>
      <c r="G114" s="12" t="s">
        <v>458</v>
      </c>
      <c r="H114" s="16" t="s">
        <v>23</v>
      </c>
      <c r="W114" s="470"/>
      <c r="X114" s="471"/>
      <c r="Z114" s="470"/>
      <c r="AA114" s="471"/>
    </row>
    <row r="115" spans="6:27" x14ac:dyDescent="0.35">
      <c r="F115" s="54" t="s">
        <v>495</v>
      </c>
      <c r="G115" s="12" t="s">
        <v>482</v>
      </c>
      <c r="H115" s="16" t="s">
        <v>323</v>
      </c>
      <c r="W115" s="470"/>
      <c r="X115" s="471"/>
      <c r="Z115" s="470"/>
      <c r="AA115" s="471"/>
    </row>
    <row r="116" spans="6:27" x14ac:dyDescent="0.35">
      <c r="F116" s="54" t="s">
        <v>447</v>
      </c>
      <c r="G116" s="12" t="s">
        <v>461</v>
      </c>
      <c r="H116" s="16" t="s">
        <v>270</v>
      </c>
      <c r="W116" s="470"/>
      <c r="X116" s="471"/>
      <c r="Z116" s="470"/>
      <c r="AA116" s="471"/>
    </row>
    <row r="117" spans="6:27" x14ac:dyDescent="0.35">
      <c r="F117" s="54" t="s">
        <v>496</v>
      </c>
      <c r="G117" s="12" t="s">
        <v>479</v>
      </c>
      <c r="H117" s="16" t="s">
        <v>265</v>
      </c>
      <c r="W117" s="470"/>
      <c r="X117" s="471"/>
      <c r="Z117" s="470"/>
      <c r="AA117" s="471"/>
    </row>
    <row r="118" spans="6:27" x14ac:dyDescent="0.35">
      <c r="F118" s="54" t="s">
        <v>497</v>
      </c>
      <c r="G118" s="12" t="s">
        <v>460</v>
      </c>
      <c r="H118" s="16" t="s">
        <v>323</v>
      </c>
      <c r="W118" s="470"/>
      <c r="X118" s="471"/>
      <c r="Z118" s="470"/>
      <c r="AA118" s="471"/>
    </row>
    <row r="119" spans="6:27" x14ac:dyDescent="0.35">
      <c r="F119" s="54" t="s">
        <v>490</v>
      </c>
      <c r="G119" s="12" t="s">
        <v>480</v>
      </c>
      <c r="H119" s="16" t="s">
        <v>270</v>
      </c>
      <c r="W119" s="470"/>
      <c r="X119" s="471"/>
      <c r="Z119" s="470"/>
      <c r="AA119" s="471"/>
    </row>
    <row r="120" spans="6:27" x14ac:dyDescent="0.35">
      <c r="F120" s="54" t="s">
        <v>490</v>
      </c>
      <c r="G120" s="12" t="s">
        <v>481</v>
      </c>
      <c r="H120" s="16" t="s">
        <v>366</v>
      </c>
      <c r="W120" s="470"/>
      <c r="X120" s="471"/>
      <c r="Z120" s="470"/>
      <c r="AA120" s="471"/>
    </row>
    <row r="121" spans="6:27" x14ac:dyDescent="0.35">
      <c r="F121" s="54" t="s">
        <v>498</v>
      </c>
      <c r="G121" s="12" t="s">
        <v>477</v>
      </c>
      <c r="H121" s="16" t="s">
        <v>265</v>
      </c>
      <c r="W121" s="470"/>
      <c r="X121" s="471"/>
      <c r="Z121" s="470"/>
      <c r="AA121" s="471"/>
    </row>
    <row r="122" spans="6:27" x14ac:dyDescent="0.35">
      <c r="F122" s="54" t="s">
        <v>499</v>
      </c>
      <c r="G122" s="12" t="s">
        <v>478</v>
      </c>
      <c r="H122" s="16" t="s">
        <v>323</v>
      </c>
      <c r="W122" s="470"/>
      <c r="X122" s="471"/>
      <c r="Z122" s="470"/>
      <c r="AA122" s="471"/>
    </row>
    <row r="123" spans="6:27" x14ac:dyDescent="0.35">
      <c r="F123" s="54" t="s">
        <v>500</v>
      </c>
      <c r="G123" s="12" t="s">
        <v>459</v>
      </c>
      <c r="H123" s="16" t="s">
        <v>323</v>
      </c>
      <c r="W123" s="470"/>
      <c r="X123" s="471"/>
      <c r="Z123" s="470"/>
      <c r="AA123" s="471"/>
    </row>
    <row r="124" spans="6:27" x14ac:dyDescent="0.35">
      <c r="F124" s="54" t="s">
        <v>499</v>
      </c>
      <c r="G124" s="12" t="s">
        <v>475</v>
      </c>
      <c r="H124" s="16" t="s">
        <v>276</v>
      </c>
      <c r="W124" s="470"/>
      <c r="X124" s="471"/>
      <c r="Z124" s="470"/>
      <c r="AA124" s="471"/>
    </row>
    <row r="125" spans="6:27" x14ac:dyDescent="0.35">
      <c r="F125" s="54" t="s">
        <v>500</v>
      </c>
      <c r="G125" s="12" t="s">
        <v>476</v>
      </c>
      <c r="H125" s="16" t="s">
        <v>23</v>
      </c>
      <c r="W125" s="470"/>
      <c r="X125" s="471"/>
      <c r="Z125" s="470"/>
      <c r="AA125" s="471"/>
    </row>
    <row r="126" spans="6:27" x14ac:dyDescent="0.35">
      <c r="F126" s="55"/>
      <c r="G126" s="361"/>
      <c r="H126" s="56"/>
      <c r="W126" s="470"/>
      <c r="X126" s="471"/>
      <c r="Z126" s="470"/>
      <c r="AA126" s="471"/>
    </row>
    <row r="127" spans="6:27" x14ac:dyDescent="0.35">
      <c r="F127" s="55"/>
      <c r="G127" s="361"/>
      <c r="H127" s="56"/>
      <c r="W127" s="470"/>
      <c r="X127" s="471"/>
      <c r="Z127" s="470"/>
      <c r="AA127" s="471"/>
    </row>
    <row r="128" spans="6:27" x14ac:dyDescent="0.35">
      <c r="F128" s="55"/>
      <c r="G128" s="361"/>
      <c r="H128" s="56"/>
      <c r="W128" s="470"/>
      <c r="X128" s="471"/>
      <c r="Z128" s="470"/>
      <c r="AA128" s="471"/>
    </row>
    <row r="129" spans="6:27" x14ac:dyDescent="0.35">
      <c r="F129" s="55"/>
      <c r="G129" s="361"/>
      <c r="H129" s="56"/>
      <c r="W129" s="470"/>
      <c r="X129" s="471"/>
      <c r="Z129" s="470"/>
      <c r="AA129" s="471"/>
    </row>
    <row r="130" spans="6:27" x14ac:dyDescent="0.35">
      <c r="F130" s="55"/>
      <c r="G130" s="361"/>
      <c r="H130" s="56"/>
      <c r="W130" s="470"/>
      <c r="X130" s="471"/>
      <c r="Z130" s="470"/>
      <c r="AA130" s="471"/>
    </row>
    <row r="131" spans="6:27" x14ac:dyDescent="0.35">
      <c r="F131" s="55"/>
      <c r="G131" s="361"/>
      <c r="H131" s="56"/>
      <c r="W131" s="470"/>
      <c r="X131" s="471"/>
      <c r="Z131" s="470"/>
      <c r="AA131" s="471"/>
    </row>
    <row r="132" spans="6:27" x14ac:dyDescent="0.35">
      <c r="F132" s="55"/>
      <c r="G132" s="361"/>
      <c r="H132" s="56"/>
      <c r="W132" s="470"/>
      <c r="X132" s="471"/>
      <c r="Z132" s="470"/>
      <c r="AA132" s="471"/>
    </row>
    <row r="133" spans="6:27" x14ac:dyDescent="0.35">
      <c r="F133" s="55"/>
      <c r="G133" s="361"/>
      <c r="H133" s="56"/>
      <c r="W133" s="470"/>
      <c r="X133" s="471"/>
      <c r="Z133" s="470"/>
      <c r="AA133" s="471"/>
    </row>
    <row r="134" spans="6:27" x14ac:dyDescent="0.35">
      <c r="F134" s="55"/>
      <c r="G134" s="361"/>
      <c r="H134" s="56"/>
      <c r="W134" s="470"/>
      <c r="X134" s="471"/>
      <c r="Z134" s="470"/>
      <c r="AA134" s="471"/>
    </row>
    <row r="135" spans="6:27" x14ac:dyDescent="0.35">
      <c r="F135" s="55"/>
      <c r="G135" s="361"/>
      <c r="H135" s="56"/>
      <c r="W135" s="470"/>
      <c r="X135" s="471"/>
      <c r="Z135" s="470"/>
      <c r="AA135" s="471"/>
    </row>
    <row r="136" spans="6:27" x14ac:dyDescent="0.35">
      <c r="F136" s="55"/>
      <c r="G136" s="361"/>
      <c r="H136" s="56"/>
      <c r="W136" s="470"/>
      <c r="X136" s="471"/>
      <c r="Z136" s="470"/>
      <c r="AA136" s="471"/>
    </row>
    <row r="137" spans="6:27" x14ac:dyDescent="0.35">
      <c r="F137" s="55"/>
      <c r="G137" s="361"/>
      <c r="H137" s="56"/>
      <c r="W137" s="470"/>
      <c r="X137" s="471"/>
      <c r="Z137" s="470"/>
      <c r="AA137" s="471"/>
    </row>
    <row r="138" spans="6:27" x14ac:dyDescent="0.35">
      <c r="F138" s="55"/>
      <c r="G138" s="361"/>
      <c r="H138" s="56"/>
      <c r="W138" s="470"/>
      <c r="X138" s="471"/>
      <c r="Z138" s="470"/>
      <c r="AA138" s="471"/>
    </row>
    <row r="139" spans="6:27" x14ac:dyDescent="0.35">
      <c r="F139" s="55"/>
      <c r="G139" s="361"/>
      <c r="H139" s="56"/>
      <c r="W139" s="470"/>
      <c r="X139" s="471"/>
      <c r="Z139" s="470"/>
      <c r="AA139" s="471"/>
    </row>
    <row r="140" spans="6:27" x14ac:dyDescent="0.35">
      <c r="F140" s="55"/>
      <c r="G140" s="361"/>
      <c r="H140" s="56"/>
      <c r="W140" s="470"/>
      <c r="X140" s="471"/>
      <c r="Z140" s="470"/>
      <c r="AA140" s="471"/>
    </row>
    <row r="141" spans="6:27" x14ac:dyDescent="0.35">
      <c r="F141" s="55"/>
      <c r="G141" s="361"/>
      <c r="H141" s="56"/>
      <c r="W141" s="470"/>
      <c r="X141" s="471"/>
      <c r="Z141" s="470"/>
      <c r="AA141" s="471"/>
    </row>
    <row r="142" spans="6:27" x14ac:dyDescent="0.35">
      <c r="F142" s="55"/>
      <c r="G142" s="361"/>
      <c r="H142" s="56"/>
      <c r="W142" s="470"/>
      <c r="X142" s="471"/>
      <c r="Z142" s="470"/>
      <c r="AA142" s="471"/>
    </row>
    <row r="143" spans="6:27" x14ac:dyDescent="0.35">
      <c r="F143" s="55"/>
      <c r="G143" s="361"/>
      <c r="H143" s="56"/>
      <c r="W143" s="470"/>
      <c r="X143" s="471"/>
      <c r="Z143" s="470"/>
      <c r="AA143" s="471"/>
    </row>
    <row r="144" spans="6:27" x14ac:dyDescent="0.35">
      <c r="F144" s="55"/>
      <c r="G144" s="361"/>
      <c r="H144" s="56"/>
      <c r="W144" s="470"/>
      <c r="X144" s="471"/>
      <c r="Z144" s="470"/>
      <c r="AA144" s="471"/>
    </row>
    <row r="145" spans="6:27" x14ac:dyDescent="0.35">
      <c r="F145" s="55"/>
      <c r="G145" s="361"/>
      <c r="H145" s="56"/>
      <c r="W145" s="470"/>
      <c r="X145" s="471"/>
      <c r="Z145" s="470"/>
      <c r="AA145" s="471"/>
    </row>
    <row r="146" spans="6:27" x14ac:dyDescent="0.35">
      <c r="F146" s="55"/>
      <c r="G146" s="361"/>
      <c r="H146" s="56"/>
      <c r="W146" s="470"/>
      <c r="X146" s="471"/>
      <c r="Z146" s="470"/>
      <c r="AA146" s="471"/>
    </row>
    <row r="147" spans="6:27" x14ac:dyDescent="0.35">
      <c r="F147" s="55"/>
      <c r="G147" s="361"/>
      <c r="H147" s="56"/>
      <c r="W147" s="470"/>
      <c r="X147" s="471"/>
      <c r="Z147" s="470"/>
      <c r="AA147" s="471"/>
    </row>
    <row r="148" spans="6:27" x14ac:dyDescent="0.35">
      <c r="F148" s="55"/>
      <c r="G148" s="361"/>
      <c r="H148" s="56"/>
      <c r="W148" s="470"/>
      <c r="X148" s="471"/>
      <c r="Z148" s="470"/>
      <c r="AA148" s="471"/>
    </row>
    <row r="149" spans="6:27" x14ac:dyDescent="0.35">
      <c r="F149" s="55"/>
      <c r="G149" s="361"/>
      <c r="H149" s="56"/>
      <c r="W149" s="470"/>
      <c r="X149" s="471"/>
      <c r="Z149" s="470"/>
      <c r="AA149" s="471"/>
    </row>
    <row r="150" spans="6:27" x14ac:dyDescent="0.35">
      <c r="F150" s="55"/>
      <c r="G150" s="361"/>
      <c r="H150" s="56"/>
      <c r="W150" s="470"/>
      <c r="X150" s="471"/>
      <c r="Z150" s="470"/>
      <c r="AA150" s="471"/>
    </row>
    <row r="151" spans="6:27" x14ac:dyDescent="0.35">
      <c r="F151" s="55"/>
      <c r="G151" s="361"/>
      <c r="H151" s="56"/>
      <c r="W151" s="470"/>
      <c r="X151" s="471"/>
      <c r="Z151" s="470"/>
      <c r="AA151" s="471"/>
    </row>
    <row r="152" spans="6:27" x14ac:dyDescent="0.35">
      <c r="F152" s="55"/>
      <c r="G152" s="361"/>
      <c r="H152" s="56"/>
      <c r="W152" s="470"/>
      <c r="X152" s="471"/>
      <c r="Z152" s="470"/>
      <c r="AA152" s="471"/>
    </row>
    <row r="153" spans="6:27" x14ac:dyDescent="0.35">
      <c r="F153" s="55"/>
      <c r="G153" s="361"/>
      <c r="H153" s="56"/>
      <c r="W153" s="470"/>
      <c r="X153" s="471"/>
      <c r="Z153" s="470"/>
      <c r="AA153" s="471"/>
    </row>
    <row r="154" spans="6:27" x14ac:dyDescent="0.35">
      <c r="F154" s="55"/>
      <c r="G154" s="361"/>
      <c r="H154" s="56"/>
      <c r="W154" s="470"/>
      <c r="X154" s="471"/>
      <c r="Z154" s="470"/>
      <c r="AA154" s="471"/>
    </row>
    <row r="155" spans="6:27" x14ac:dyDescent="0.35">
      <c r="F155" s="55"/>
      <c r="G155" s="361"/>
      <c r="H155" s="56"/>
      <c r="W155" s="470"/>
      <c r="X155" s="471"/>
      <c r="Z155" s="470"/>
      <c r="AA155" s="471"/>
    </row>
    <row r="156" spans="6:27" x14ac:dyDescent="0.35">
      <c r="F156" s="55"/>
      <c r="G156" s="361"/>
      <c r="H156" s="56"/>
      <c r="W156" s="470"/>
      <c r="X156" s="471"/>
      <c r="Z156" s="470"/>
      <c r="AA156" s="471"/>
    </row>
    <row r="157" spans="6:27" x14ac:dyDescent="0.35">
      <c r="F157" s="55"/>
      <c r="G157" s="361"/>
      <c r="H157" s="56"/>
      <c r="W157" s="470"/>
      <c r="X157" s="471"/>
      <c r="Z157" s="470"/>
      <c r="AA157" s="471"/>
    </row>
    <row r="158" spans="6:27" x14ac:dyDescent="0.35">
      <c r="F158" s="55"/>
      <c r="G158" s="361"/>
      <c r="H158" s="56"/>
      <c r="W158" s="470"/>
      <c r="X158" s="471"/>
      <c r="Z158" s="470"/>
      <c r="AA158" s="471"/>
    </row>
    <row r="159" spans="6:27" x14ac:dyDescent="0.35">
      <c r="F159" s="55"/>
      <c r="G159" s="361"/>
      <c r="H159" s="56"/>
      <c r="W159" s="470"/>
      <c r="X159" s="471"/>
      <c r="Z159" s="470"/>
      <c r="AA159" s="471"/>
    </row>
    <row r="160" spans="6:27" x14ac:dyDescent="0.35">
      <c r="F160" s="55"/>
      <c r="G160" s="361"/>
      <c r="H160" s="56"/>
      <c r="W160" s="470"/>
      <c r="X160" s="471"/>
      <c r="Z160" s="470"/>
      <c r="AA160" s="471"/>
    </row>
    <row r="161" spans="6:27" x14ac:dyDescent="0.35">
      <c r="F161" s="55"/>
      <c r="G161" s="361"/>
      <c r="H161" s="56"/>
      <c r="W161" s="470"/>
      <c r="X161" s="471"/>
      <c r="Z161" s="470"/>
      <c r="AA161" s="471"/>
    </row>
    <row r="162" spans="6:27" x14ac:dyDescent="0.35">
      <c r="F162" s="55"/>
      <c r="G162" s="361"/>
      <c r="H162" s="56"/>
      <c r="W162" s="470"/>
      <c r="X162" s="471"/>
      <c r="Z162" s="470"/>
      <c r="AA162" s="471"/>
    </row>
    <row r="163" spans="6:27" x14ac:dyDescent="0.35">
      <c r="F163" s="55"/>
      <c r="G163" s="361"/>
      <c r="H163" s="56"/>
      <c r="W163" s="470"/>
      <c r="X163" s="471"/>
      <c r="Z163" s="470"/>
      <c r="AA163" s="471"/>
    </row>
    <row r="164" spans="6:27" x14ac:dyDescent="0.35">
      <c r="F164" s="55"/>
      <c r="G164" s="361"/>
      <c r="H164" s="56"/>
      <c r="W164" s="470"/>
      <c r="X164" s="471"/>
      <c r="Z164" s="470"/>
      <c r="AA164" s="471"/>
    </row>
    <row r="165" spans="6:27" x14ac:dyDescent="0.35">
      <c r="F165" s="55"/>
      <c r="G165" s="361"/>
      <c r="H165" s="56"/>
      <c r="W165" s="470"/>
      <c r="X165" s="471"/>
      <c r="Z165" s="470"/>
      <c r="AA165" s="471"/>
    </row>
    <row r="166" spans="6:27" x14ac:dyDescent="0.35">
      <c r="F166" s="55"/>
      <c r="G166" s="361"/>
      <c r="H166" s="56"/>
      <c r="W166" s="470"/>
      <c r="X166" s="471"/>
      <c r="Z166" s="470"/>
      <c r="AA166" s="471"/>
    </row>
    <row r="167" spans="6:27" x14ac:dyDescent="0.35">
      <c r="F167" s="55"/>
      <c r="G167" s="361"/>
      <c r="H167" s="56"/>
      <c r="W167" s="470"/>
      <c r="X167" s="471"/>
      <c r="Z167" s="470"/>
      <c r="AA167" s="471"/>
    </row>
    <row r="168" spans="6:27" x14ac:dyDescent="0.35">
      <c r="F168" s="55"/>
      <c r="G168" s="361"/>
      <c r="H168" s="56"/>
      <c r="W168" s="470"/>
      <c r="X168" s="471"/>
      <c r="Z168" s="470"/>
      <c r="AA168" s="471"/>
    </row>
    <row r="169" spans="6:27" x14ac:dyDescent="0.35">
      <c r="F169" s="55"/>
      <c r="G169" s="361"/>
      <c r="H169" s="56"/>
      <c r="W169" s="470"/>
      <c r="X169" s="471"/>
      <c r="Z169" s="470"/>
      <c r="AA169" s="471"/>
    </row>
    <row r="170" spans="6:27" x14ac:dyDescent="0.35">
      <c r="F170" s="55"/>
      <c r="G170" s="361"/>
      <c r="H170" s="56"/>
      <c r="W170" s="470"/>
      <c r="X170" s="471"/>
      <c r="Z170" s="470"/>
      <c r="AA170" s="471"/>
    </row>
    <row r="171" spans="6:27" x14ac:dyDescent="0.35">
      <c r="F171" s="55"/>
      <c r="G171" s="361"/>
      <c r="H171" s="56"/>
      <c r="W171" s="470"/>
      <c r="X171" s="471"/>
      <c r="Z171" s="470"/>
      <c r="AA171" s="471"/>
    </row>
    <row r="172" spans="6:27" x14ac:dyDescent="0.35">
      <c r="F172" s="55"/>
      <c r="G172" s="361"/>
      <c r="H172" s="56"/>
      <c r="W172" s="470"/>
      <c r="X172" s="471"/>
      <c r="Z172" s="470"/>
      <c r="AA172" s="471"/>
    </row>
    <row r="173" spans="6:27" x14ac:dyDescent="0.35">
      <c r="F173" s="55"/>
      <c r="G173" s="361"/>
      <c r="H173" s="56"/>
      <c r="W173" s="470"/>
      <c r="X173" s="471"/>
      <c r="Z173" s="470"/>
      <c r="AA173" s="471"/>
    </row>
    <row r="174" spans="6:27" x14ac:dyDescent="0.35">
      <c r="F174" s="55"/>
      <c r="G174" s="361"/>
      <c r="H174" s="56"/>
      <c r="W174" s="470"/>
      <c r="X174" s="471"/>
      <c r="Z174" s="470"/>
      <c r="AA174" s="471"/>
    </row>
    <row r="175" spans="6:27" x14ac:dyDescent="0.35">
      <c r="F175" s="55"/>
      <c r="G175" s="361"/>
      <c r="H175" s="56"/>
      <c r="W175" s="470"/>
      <c r="X175" s="471"/>
      <c r="Z175" s="470"/>
      <c r="AA175" s="471"/>
    </row>
    <row r="176" spans="6:27" x14ac:dyDescent="0.35">
      <c r="F176" s="55"/>
      <c r="G176" s="361"/>
      <c r="H176" s="56"/>
      <c r="W176" s="470"/>
      <c r="X176" s="471"/>
      <c r="Z176" s="470"/>
      <c r="AA176" s="471"/>
    </row>
    <row r="177" spans="6:27" x14ac:dyDescent="0.35">
      <c r="F177" s="55"/>
      <c r="G177" s="361"/>
      <c r="H177" s="56"/>
      <c r="W177" s="470"/>
      <c r="X177" s="471"/>
      <c r="Z177" s="470"/>
      <c r="AA177" s="471"/>
    </row>
    <row r="178" spans="6:27" x14ac:dyDescent="0.35">
      <c r="F178" s="55"/>
      <c r="G178" s="361"/>
      <c r="H178" s="56"/>
      <c r="W178" s="470"/>
      <c r="X178" s="471"/>
      <c r="Z178" s="470"/>
      <c r="AA178" s="471"/>
    </row>
    <row r="179" spans="6:27" x14ac:dyDescent="0.35">
      <c r="F179" s="55"/>
      <c r="G179" s="361"/>
      <c r="H179" s="56"/>
      <c r="W179" s="470"/>
      <c r="X179" s="471"/>
      <c r="Z179" s="470"/>
      <c r="AA179" s="471"/>
    </row>
    <row r="180" spans="6:27" x14ac:dyDescent="0.35">
      <c r="F180" s="55"/>
      <c r="G180" s="361"/>
      <c r="H180" s="56"/>
      <c r="W180" s="470"/>
      <c r="X180" s="471"/>
      <c r="Z180" s="470"/>
      <c r="AA180" s="471"/>
    </row>
    <row r="181" spans="6:27" x14ac:dyDescent="0.35">
      <c r="F181" s="55"/>
      <c r="G181" s="361"/>
      <c r="H181" s="56"/>
      <c r="W181" s="470"/>
      <c r="X181" s="471"/>
      <c r="Z181" s="470"/>
      <c r="AA181" s="471"/>
    </row>
    <row r="182" spans="6:27" x14ac:dyDescent="0.35">
      <c r="F182" s="55"/>
      <c r="G182" s="361"/>
      <c r="H182" s="56"/>
      <c r="W182" s="470"/>
      <c r="X182" s="471"/>
      <c r="Z182" s="470"/>
      <c r="AA182" s="471"/>
    </row>
    <row r="183" spans="6:27" x14ac:dyDescent="0.35">
      <c r="F183" s="55"/>
      <c r="G183" s="361"/>
      <c r="H183" s="56"/>
      <c r="W183" s="470"/>
      <c r="X183" s="471"/>
      <c r="Z183" s="470"/>
      <c r="AA183" s="471"/>
    </row>
    <row r="184" spans="6:27" x14ac:dyDescent="0.35">
      <c r="F184" s="55"/>
      <c r="G184" s="361"/>
      <c r="H184" s="56"/>
      <c r="W184" s="470"/>
      <c r="X184" s="471"/>
      <c r="Z184" s="470"/>
      <c r="AA184" s="471"/>
    </row>
    <row r="185" spans="6:27" x14ac:dyDescent="0.35">
      <c r="F185" s="55"/>
      <c r="G185" s="361"/>
      <c r="H185" s="56"/>
      <c r="W185" s="470"/>
      <c r="X185" s="471"/>
      <c r="Z185" s="470"/>
      <c r="AA185" s="471"/>
    </row>
    <row r="186" spans="6:27" x14ac:dyDescent="0.35">
      <c r="F186" s="55"/>
      <c r="G186" s="361"/>
      <c r="H186" s="56"/>
      <c r="W186" s="470"/>
      <c r="X186" s="471"/>
      <c r="Z186" s="470"/>
      <c r="AA186" s="471"/>
    </row>
    <row r="187" spans="6:27" x14ac:dyDescent="0.35">
      <c r="F187" s="55"/>
      <c r="G187" s="361"/>
      <c r="H187" s="56"/>
      <c r="W187" s="470"/>
      <c r="X187" s="471"/>
      <c r="Z187" s="470"/>
      <c r="AA187" s="471"/>
    </row>
    <row r="188" spans="6:27" x14ac:dyDescent="0.35">
      <c r="F188" s="55"/>
      <c r="G188" s="361"/>
      <c r="H188" s="56"/>
      <c r="W188" s="470"/>
      <c r="X188" s="471"/>
      <c r="Z188" s="470"/>
      <c r="AA188" s="471"/>
    </row>
    <row r="189" spans="6:27" x14ac:dyDescent="0.35">
      <c r="F189" s="55"/>
      <c r="G189" s="361"/>
      <c r="H189" s="56"/>
      <c r="W189" s="470"/>
      <c r="X189" s="471"/>
      <c r="Z189" s="470"/>
      <c r="AA189" s="471"/>
    </row>
    <row r="190" spans="6:27" x14ac:dyDescent="0.35">
      <c r="F190" s="55"/>
      <c r="G190" s="361"/>
      <c r="H190" s="56"/>
      <c r="W190" s="470"/>
      <c r="X190" s="471"/>
      <c r="Z190" s="470"/>
      <c r="AA190" s="471"/>
    </row>
    <row r="191" spans="6:27" x14ac:dyDescent="0.35">
      <c r="F191" s="55"/>
      <c r="G191" s="361"/>
      <c r="H191" s="56"/>
      <c r="W191" s="470"/>
      <c r="X191" s="471"/>
      <c r="Z191" s="470"/>
      <c r="AA191" s="471"/>
    </row>
    <row r="192" spans="6:27" x14ac:dyDescent="0.35">
      <c r="F192" s="55"/>
      <c r="G192" s="361"/>
      <c r="H192" s="56"/>
      <c r="W192" s="470"/>
      <c r="X192" s="471"/>
      <c r="Z192" s="470"/>
      <c r="AA192" s="471"/>
    </row>
    <row r="193" spans="6:27" x14ac:dyDescent="0.35">
      <c r="F193" s="55"/>
      <c r="G193" s="361"/>
      <c r="H193" s="56"/>
      <c r="W193" s="470"/>
      <c r="X193" s="471"/>
      <c r="Z193" s="470"/>
      <c r="AA193" s="471"/>
    </row>
    <row r="194" spans="6:27" x14ac:dyDescent="0.35">
      <c r="F194" s="55"/>
      <c r="G194" s="361"/>
      <c r="H194" s="56"/>
      <c r="W194" s="470"/>
      <c r="X194" s="471"/>
      <c r="Z194" s="470"/>
      <c r="AA194" s="471"/>
    </row>
    <row r="195" spans="6:27" x14ac:dyDescent="0.35">
      <c r="F195" s="55"/>
      <c r="G195" s="361"/>
      <c r="H195" s="56"/>
      <c r="W195" s="470"/>
      <c r="X195" s="471"/>
      <c r="Z195" s="470"/>
      <c r="AA195" s="471"/>
    </row>
    <row r="196" spans="6:27" x14ac:dyDescent="0.35">
      <c r="F196" s="55"/>
      <c r="G196" s="361"/>
      <c r="H196" s="56"/>
      <c r="W196" s="470"/>
      <c r="X196" s="471"/>
      <c r="Z196" s="470"/>
      <c r="AA196" s="471"/>
    </row>
    <row r="197" spans="6:27" x14ac:dyDescent="0.35">
      <c r="F197" s="55"/>
      <c r="G197" s="361"/>
      <c r="H197" s="56"/>
      <c r="W197" s="470"/>
      <c r="X197" s="471"/>
      <c r="Z197" s="470"/>
      <c r="AA197" s="471"/>
    </row>
    <row r="198" spans="6:27" x14ac:dyDescent="0.35">
      <c r="F198" s="55"/>
      <c r="G198" s="361"/>
      <c r="H198" s="56"/>
      <c r="W198" s="470"/>
      <c r="X198" s="471"/>
      <c r="Z198" s="470"/>
      <c r="AA198" s="471"/>
    </row>
    <row r="199" spans="6:27" x14ac:dyDescent="0.35">
      <c r="F199" s="55"/>
      <c r="G199" s="361"/>
      <c r="H199" s="56"/>
      <c r="W199" s="470"/>
      <c r="X199" s="471"/>
      <c r="Z199" s="470"/>
      <c r="AA199" s="471"/>
    </row>
    <row r="200" spans="6:27" x14ac:dyDescent="0.35">
      <c r="F200" s="55"/>
      <c r="G200" s="361"/>
      <c r="H200" s="56"/>
      <c r="W200" s="470"/>
      <c r="X200" s="471"/>
      <c r="Z200" s="470"/>
      <c r="AA200" s="471"/>
    </row>
    <row r="201" spans="6:27" x14ac:dyDescent="0.35">
      <c r="F201" s="55"/>
      <c r="G201" s="361"/>
      <c r="H201" s="56"/>
      <c r="W201" s="470"/>
      <c r="X201" s="471"/>
      <c r="Z201" s="470"/>
      <c r="AA201" s="471"/>
    </row>
    <row r="202" spans="6:27" x14ac:dyDescent="0.35">
      <c r="F202" s="55"/>
      <c r="G202" s="361"/>
      <c r="H202" s="56"/>
      <c r="W202" s="470"/>
      <c r="X202" s="471"/>
      <c r="Z202" s="470"/>
      <c r="AA202" s="471"/>
    </row>
    <row r="203" spans="6:27" x14ac:dyDescent="0.35">
      <c r="F203" s="55"/>
      <c r="G203" s="361"/>
      <c r="H203" s="56"/>
      <c r="W203" s="470"/>
      <c r="X203" s="471"/>
      <c r="Z203" s="470"/>
      <c r="AA203" s="471"/>
    </row>
    <row r="204" spans="6:27" x14ac:dyDescent="0.35">
      <c r="F204" s="55"/>
      <c r="G204" s="361"/>
      <c r="H204" s="56"/>
      <c r="W204" s="470"/>
      <c r="X204" s="471"/>
      <c r="Z204" s="470"/>
      <c r="AA204" s="471"/>
    </row>
    <row r="205" spans="6:27" x14ac:dyDescent="0.35">
      <c r="F205" s="55"/>
      <c r="G205" s="361"/>
      <c r="H205" s="56"/>
      <c r="W205" s="470"/>
      <c r="X205" s="471"/>
      <c r="Z205" s="470"/>
      <c r="AA205" s="471"/>
    </row>
    <row r="206" spans="6:27" x14ac:dyDescent="0.35">
      <c r="F206" s="55"/>
      <c r="G206" s="361"/>
      <c r="H206" s="56"/>
      <c r="W206" s="470"/>
      <c r="X206" s="471"/>
      <c r="Z206" s="470"/>
      <c r="AA206" s="471"/>
    </row>
    <row r="207" spans="6:27" x14ac:dyDescent="0.35">
      <c r="F207" s="55"/>
      <c r="G207" s="361"/>
      <c r="H207" s="56"/>
      <c r="W207" s="470"/>
      <c r="X207" s="471"/>
      <c r="Z207" s="470"/>
      <c r="AA207" s="471"/>
    </row>
    <row r="208" spans="6:27" x14ac:dyDescent="0.35">
      <c r="F208" s="55"/>
      <c r="G208" s="361"/>
      <c r="H208" s="56"/>
      <c r="W208" s="470"/>
      <c r="X208" s="471"/>
      <c r="Z208" s="470"/>
      <c r="AA208" s="471"/>
    </row>
    <row r="209" spans="6:27" x14ac:dyDescent="0.35">
      <c r="F209" s="55"/>
      <c r="G209" s="361"/>
      <c r="H209" s="56"/>
      <c r="W209" s="470"/>
      <c r="X209" s="471"/>
      <c r="Z209" s="470"/>
      <c r="AA209" s="471"/>
    </row>
    <row r="210" spans="6:27" x14ac:dyDescent="0.35">
      <c r="F210" s="55"/>
      <c r="G210" s="361"/>
      <c r="H210" s="56"/>
      <c r="W210" s="470"/>
      <c r="X210" s="471"/>
      <c r="Z210" s="470"/>
      <c r="AA210" s="471"/>
    </row>
    <row r="211" spans="6:27" x14ac:dyDescent="0.35">
      <c r="F211" s="55"/>
      <c r="G211" s="361"/>
      <c r="H211" s="56"/>
      <c r="W211" s="470"/>
      <c r="X211" s="471"/>
      <c r="Z211" s="470"/>
      <c r="AA211" s="471"/>
    </row>
    <row r="212" spans="6:27" x14ac:dyDescent="0.35">
      <c r="F212" s="55"/>
      <c r="G212" s="361"/>
      <c r="H212" s="56"/>
      <c r="W212" s="470"/>
      <c r="X212" s="471"/>
      <c r="Z212" s="470"/>
      <c r="AA212" s="471"/>
    </row>
    <row r="213" spans="6:27" x14ac:dyDescent="0.35">
      <c r="F213" s="55"/>
      <c r="G213" s="361"/>
      <c r="H213" s="56"/>
      <c r="W213" s="470"/>
      <c r="X213" s="471"/>
      <c r="Z213" s="470"/>
      <c r="AA213" s="471"/>
    </row>
    <row r="214" spans="6:27" x14ac:dyDescent="0.35">
      <c r="F214" s="55"/>
      <c r="G214" s="361"/>
      <c r="H214" s="56"/>
      <c r="W214" s="470"/>
      <c r="X214" s="471"/>
      <c r="Z214" s="470"/>
      <c r="AA214" s="471"/>
    </row>
    <row r="215" spans="6:27" x14ac:dyDescent="0.35">
      <c r="F215" s="55"/>
      <c r="G215" s="361"/>
      <c r="H215" s="56"/>
      <c r="W215" s="470"/>
      <c r="X215" s="471"/>
      <c r="Z215" s="470"/>
      <c r="AA215" s="471"/>
    </row>
    <row r="216" spans="6:27" x14ac:dyDescent="0.35">
      <c r="F216" s="55"/>
      <c r="G216" s="361"/>
      <c r="H216" s="56"/>
      <c r="W216" s="470"/>
      <c r="X216" s="471"/>
      <c r="Z216" s="470"/>
      <c r="AA216" s="471"/>
    </row>
    <row r="217" spans="6:27" x14ac:dyDescent="0.35">
      <c r="F217" s="55"/>
      <c r="G217" s="361"/>
      <c r="H217" s="56"/>
      <c r="W217" s="470"/>
      <c r="X217" s="471"/>
      <c r="Z217" s="470"/>
      <c r="AA217" s="471"/>
    </row>
    <row r="218" spans="6:27" x14ac:dyDescent="0.35">
      <c r="F218" s="55"/>
      <c r="G218" s="361"/>
      <c r="H218" s="56"/>
      <c r="W218" s="470"/>
      <c r="X218" s="471"/>
      <c r="Z218" s="470"/>
      <c r="AA218" s="471"/>
    </row>
    <row r="219" spans="6:27" x14ac:dyDescent="0.35">
      <c r="F219" s="55"/>
      <c r="G219" s="361"/>
      <c r="H219" s="56"/>
      <c r="W219" s="470"/>
      <c r="X219" s="471"/>
      <c r="Z219" s="470"/>
      <c r="AA219" s="471"/>
    </row>
    <row r="220" spans="6:27" x14ac:dyDescent="0.35">
      <c r="F220" s="55"/>
      <c r="G220" s="361"/>
      <c r="H220" s="56"/>
      <c r="W220" s="470"/>
      <c r="X220" s="471"/>
      <c r="Z220" s="470"/>
      <c r="AA220" s="471"/>
    </row>
    <row r="221" spans="6:27" x14ac:dyDescent="0.35">
      <c r="F221" s="55"/>
      <c r="G221" s="361"/>
      <c r="H221" s="56"/>
      <c r="W221" s="470"/>
      <c r="X221" s="471"/>
      <c r="Z221" s="470"/>
      <c r="AA221" s="471"/>
    </row>
    <row r="222" spans="6:27" x14ac:dyDescent="0.35">
      <c r="F222" s="55"/>
      <c r="G222" s="361"/>
      <c r="H222" s="56"/>
      <c r="W222" s="470"/>
      <c r="X222" s="471"/>
      <c r="Z222" s="470"/>
      <c r="AA222" s="471"/>
    </row>
    <row r="223" spans="6:27" x14ac:dyDescent="0.35">
      <c r="F223" s="55"/>
      <c r="G223" s="361"/>
      <c r="H223" s="56"/>
      <c r="W223" s="470"/>
      <c r="X223" s="471"/>
      <c r="Z223" s="470"/>
      <c r="AA223" s="471"/>
    </row>
    <row r="224" spans="6:27" x14ac:dyDescent="0.35">
      <c r="F224" s="55"/>
      <c r="G224" s="361"/>
      <c r="H224" s="56"/>
      <c r="W224" s="470"/>
      <c r="X224" s="471"/>
      <c r="Z224" s="470"/>
      <c r="AA224" s="471"/>
    </row>
    <row r="225" spans="6:27" x14ac:dyDescent="0.35">
      <c r="F225" s="55"/>
      <c r="G225" s="361"/>
      <c r="H225" s="56"/>
      <c r="W225" s="470"/>
      <c r="X225" s="471"/>
      <c r="Z225" s="470"/>
      <c r="AA225" s="471"/>
    </row>
    <row r="226" spans="6:27" x14ac:dyDescent="0.35">
      <c r="F226" s="55"/>
      <c r="G226" s="361"/>
      <c r="H226" s="56"/>
      <c r="W226" s="470"/>
      <c r="X226" s="471"/>
      <c r="Z226" s="470"/>
      <c r="AA226" s="471"/>
    </row>
    <row r="227" spans="6:27" x14ac:dyDescent="0.35">
      <c r="F227" s="55"/>
      <c r="G227" s="361"/>
      <c r="H227" s="56"/>
      <c r="W227" s="470"/>
      <c r="X227" s="471"/>
      <c r="Z227" s="470"/>
      <c r="AA227" s="471"/>
    </row>
    <row r="228" spans="6:27" x14ac:dyDescent="0.35">
      <c r="F228" s="55"/>
      <c r="G228" s="361"/>
      <c r="H228" s="56"/>
      <c r="W228" s="470"/>
      <c r="X228" s="471"/>
      <c r="Z228" s="470"/>
      <c r="AA228" s="471"/>
    </row>
    <row r="229" spans="6:27" x14ac:dyDescent="0.35">
      <c r="F229" s="55"/>
      <c r="G229" s="361"/>
      <c r="H229" s="56"/>
      <c r="W229" s="470"/>
      <c r="X229" s="471"/>
      <c r="Z229" s="470"/>
      <c r="AA229" s="471"/>
    </row>
    <row r="230" spans="6:27" x14ac:dyDescent="0.35">
      <c r="F230" s="55"/>
      <c r="G230" s="361"/>
      <c r="H230" s="56"/>
      <c r="W230" s="470"/>
      <c r="X230" s="471"/>
      <c r="Z230" s="470"/>
      <c r="AA230" s="471"/>
    </row>
    <row r="231" spans="6:27" x14ac:dyDescent="0.35">
      <c r="F231" s="55"/>
      <c r="G231" s="361"/>
      <c r="H231" s="56"/>
      <c r="W231" s="470"/>
      <c r="X231" s="471"/>
      <c r="Z231" s="470"/>
      <c r="AA231" s="471"/>
    </row>
    <row r="232" spans="6:27" x14ac:dyDescent="0.35">
      <c r="F232" s="55"/>
      <c r="G232" s="361"/>
      <c r="H232" s="56"/>
      <c r="W232" s="470"/>
      <c r="X232" s="471"/>
      <c r="Z232" s="470"/>
      <c r="AA232" s="471"/>
    </row>
    <row r="233" spans="6:27" x14ac:dyDescent="0.35">
      <c r="F233" s="55"/>
      <c r="G233" s="361"/>
      <c r="H233" s="56"/>
      <c r="W233" s="470"/>
      <c r="X233" s="471"/>
      <c r="Z233" s="470"/>
      <c r="AA233" s="471"/>
    </row>
    <row r="234" spans="6:27" x14ac:dyDescent="0.35">
      <c r="F234" s="55"/>
      <c r="G234" s="361"/>
      <c r="H234" s="56"/>
      <c r="W234" s="470"/>
      <c r="X234" s="471"/>
      <c r="Z234" s="470"/>
      <c r="AA234" s="471"/>
    </row>
    <row r="235" spans="6:27" x14ac:dyDescent="0.35">
      <c r="F235" s="55"/>
      <c r="G235" s="361"/>
      <c r="H235" s="56"/>
      <c r="W235" s="470"/>
      <c r="X235" s="471"/>
      <c r="Z235" s="470"/>
      <c r="AA235" s="471"/>
    </row>
    <row r="236" spans="6:27" ht="15" thickBot="1" x14ac:dyDescent="0.4">
      <c r="F236" s="55"/>
      <c r="G236" s="361"/>
      <c r="H236" s="56"/>
      <c r="W236" s="473"/>
      <c r="X236" s="474"/>
      <c r="Z236" s="473"/>
      <c r="AA236" s="474"/>
    </row>
    <row r="237" spans="6:27" x14ac:dyDescent="0.35">
      <c r="F237" s="55"/>
      <c r="G237" s="361"/>
      <c r="H237" s="56"/>
    </row>
    <row r="238" spans="6:27" x14ac:dyDescent="0.35">
      <c r="F238" s="55"/>
      <c r="G238" s="361"/>
      <c r="H238" s="56"/>
    </row>
    <row r="239" spans="6:27" x14ac:dyDescent="0.35">
      <c r="F239" s="55"/>
      <c r="G239" s="361"/>
      <c r="H239" s="56"/>
    </row>
    <row r="240" spans="6:27" x14ac:dyDescent="0.35">
      <c r="F240" s="55"/>
      <c r="G240" s="361"/>
      <c r="H240" s="56"/>
    </row>
    <row r="241" spans="6:8" x14ac:dyDescent="0.35">
      <c r="F241" s="55"/>
      <c r="G241" s="361"/>
      <c r="H241" s="56"/>
    </row>
    <row r="242" spans="6:8" x14ac:dyDescent="0.35">
      <c r="F242" s="55"/>
      <c r="G242" s="361"/>
      <c r="H242" s="56"/>
    </row>
    <row r="243" spans="6:8" x14ac:dyDescent="0.35">
      <c r="F243" s="55"/>
      <c r="G243" s="361"/>
      <c r="H243" s="56"/>
    </row>
    <row r="244" spans="6:8" x14ac:dyDescent="0.35">
      <c r="F244" s="55"/>
      <c r="G244" s="361"/>
      <c r="H244" s="56"/>
    </row>
    <row r="245" spans="6:8" x14ac:dyDescent="0.35">
      <c r="F245" s="55"/>
      <c r="G245" s="361"/>
      <c r="H245" s="56"/>
    </row>
    <row r="246" spans="6:8" x14ac:dyDescent="0.35">
      <c r="F246" s="55"/>
      <c r="G246" s="361"/>
      <c r="H246" s="56"/>
    </row>
    <row r="247" spans="6:8" x14ac:dyDescent="0.35">
      <c r="F247" s="55"/>
      <c r="G247" s="361"/>
      <c r="H247" s="56"/>
    </row>
    <row r="248" spans="6:8" x14ac:dyDescent="0.35">
      <c r="F248" s="55"/>
      <c r="G248" s="361"/>
      <c r="H248" s="56"/>
    </row>
    <row r="249" spans="6:8" x14ac:dyDescent="0.35">
      <c r="F249" s="55"/>
      <c r="G249" s="361"/>
      <c r="H249" s="56"/>
    </row>
    <row r="250" spans="6:8" x14ac:dyDescent="0.35">
      <c r="F250" s="55"/>
      <c r="G250" s="361"/>
      <c r="H250" s="56"/>
    </row>
    <row r="251" spans="6:8" x14ac:dyDescent="0.35">
      <c r="F251" s="55"/>
      <c r="G251" s="361"/>
      <c r="H251" s="56"/>
    </row>
    <row r="252" spans="6:8" x14ac:dyDescent="0.35">
      <c r="F252" s="55"/>
      <c r="G252" s="361"/>
      <c r="H252" s="56"/>
    </row>
    <row r="253" spans="6:8" x14ac:dyDescent="0.35">
      <c r="F253" s="55"/>
      <c r="G253" s="361"/>
      <c r="H253" s="56"/>
    </row>
    <row r="254" spans="6:8" x14ac:dyDescent="0.35">
      <c r="F254" s="55"/>
      <c r="G254" s="361"/>
      <c r="H254" s="56"/>
    </row>
    <row r="255" spans="6:8" x14ac:dyDescent="0.35">
      <c r="F255" s="55"/>
      <c r="G255" s="361"/>
      <c r="H255" s="56"/>
    </row>
    <row r="256" spans="6:8" x14ac:dyDescent="0.35">
      <c r="F256" s="55"/>
      <c r="G256" s="361"/>
      <c r="H256" s="56"/>
    </row>
    <row r="257" spans="6:8" x14ac:dyDescent="0.35">
      <c r="F257" s="55"/>
      <c r="G257" s="361"/>
      <c r="H257" s="56"/>
    </row>
    <row r="258" spans="6:8" x14ac:dyDescent="0.35">
      <c r="F258" s="55"/>
      <c r="G258" s="361"/>
      <c r="H258" s="56"/>
    </row>
    <row r="259" spans="6:8" x14ac:dyDescent="0.35">
      <c r="F259" s="55"/>
      <c r="G259" s="361"/>
      <c r="H259" s="56"/>
    </row>
    <row r="260" spans="6:8" x14ac:dyDescent="0.35">
      <c r="F260" s="55"/>
      <c r="G260" s="361"/>
      <c r="H260" s="56"/>
    </row>
    <row r="261" spans="6:8" x14ac:dyDescent="0.35">
      <c r="F261" s="55"/>
      <c r="G261" s="361"/>
      <c r="H261" s="56"/>
    </row>
    <row r="262" spans="6:8" x14ac:dyDescent="0.35">
      <c r="F262" s="55"/>
      <c r="G262" s="361"/>
      <c r="H262" s="56"/>
    </row>
    <row r="263" spans="6:8" x14ac:dyDescent="0.35">
      <c r="F263" s="55"/>
      <c r="G263" s="361"/>
      <c r="H263" s="56"/>
    </row>
    <row r="264" spans="6:8" x14ac:dyDescent="0.35">
      <c r="F264" s="55"/>
      <c r="G264" s="361"/>
      <c r="H264" s="56"/>
    </row>
    <row r="265" spans="6:8" x14ac:dyDescent="0.35">
      <c r="F265" s="55"/>
      <c r="G265" s="361"/>
      <c r="H265" s="56"/>
    </row>
    <row r="266" spans="6:8" x14ac:dyDescent="0.35">
      <c r="F266" s="55"/>
      <c r="G266" s="361"/>
      <c r="H266" s="56"/>
    </row>
    <row r="267" spans="6:8" x14ac:dyDescent="0.35">
      <c r="F267" s="55"/>
      <c r="G267" s="361"/>
      <c r="H267" s="56"/>
    </row>
    <row r="268" spans="6:8" x14ac:dyDescent="0.35">
      <c r="F268" s="55"/>
      <c r="G268" s="361"/>
      <c r="H268" s="56"/>
    </row>
    <row r="269" spans="6:8" x14ac:dyDescent="0.35">
      <c r="F269" s="55"/>
      <c r="G269" s="361"/>
      <c r="H269" s="56"/>
    </row>
    <row r="270" spans="6:8" x14ac:dyDescent="0.35">
      <c r="F270" s="55"/>
      <c r="G270" s="361"/>
      <c r="H270" s="56"/>
    </row>
    <row r="271" spans="6:8" x14ac:dyDescent="0.35">
      <c r="F271" s="55"/>
      <c r="G271" s="361"/>
      <c r="H271" s="56"/>
    </row>
    <row r="272" spans="6:8" x14ac:dyDescent="0.35">
      <c r="F272" s="55"/>
      <c r="G272" s="361"/>
      <c r="H272" s="56"/>
    </row>
    <row r="273" spans="6:8" x14ac:dyDescent="0.35">
      <c r="F273" s="55"/>
      <c r="G273" s="361"/>
      <c r="H273" s="56"/>
    </row>
    <row r="274" spans="6:8" x14ac:dyDescent="0.35">
      <c r="F274" s="55"/>
      <c r="G274" s="361"/>
      <c r="H274" s="56"/>
    </row>
    <row r="275" spans="6:8" x14ac:dyDescent="0.35">
      <c r="F275" s="55"/>
      <c r="G275" s="361"/>
      <c r="H275" s="56"/>
    </row>
    <row r="276" spans="6:8" x14ac:dyDescent="0.35">
      <c r="F276" s="55"/>
      <c r="G276" s="361"/>
      <c r="H276" s="56"/>
    </row>
    <row r="277" spans="6:8" x14ac:dyDescent="0.35">
      <c r="F277" s="55"/>
      <c r="G277" s="361"/>
      <c r="H277" s="56"/>
    </row>
    <row r="278" spans="6:8" x14ac:dyDescent="0.35">
      <c r="F278" s="55"/>
      <c r="G278" s="361"/>
      <c r="H278" s="56"/>
    </row>
    <row r="279" spans="6:8" x14ac:dyDescent="0.35">
      <c r="F279" s="55"/>
      <c r="G279" s="361"/>
      <c r="H279" s="56"/>
    </row>
    <row r="280" spans="6:8" x14ac:dyDescent="0.35">
      <c r="F280" s="55"/>
      <c r="G280" s="361"/>
      <c r="H280" s="56"/>
    </row>
    <row r="281" spans="6:8" x14ac:dyDescent="0.35">
      <c r="F281" s="55"/>
      <c r="G281" s="361"/>
      <c r="H281" s="56"/>
    </row>
    <row r="282" spans="6:8" x14ac:dyDescent="0.35">
      <c r="F282" s="55"/>
      <c r="G282" s="361"/>
      <c r="H282" s="56"/>
    </row>
    <row r="283" spans="6:8" x14ac:dyDescent="0.35">
      <c r="F283" s="55"/>
      <c r="G283" s="361"/>
      <c r="H283" s="56"/>
    </row>
    <row r="284" spans="6:8" x14ac:dyDescent="0.35">
      <c r="F284" s="55"/>
      <c r="G284" s="361"/>
      <c r="H284" s="56"/>
    </row>
    <row r="285" spans="6:8" x14ac:dyDescent="0.35">
      <c r="F285" s="55"/>
      <c r="G285" s="361"/>
      <c r="H285" s="56"/>
    </row>
    <row r="286" spans="6:8" x14ac:dyDescent="0.35">
      <c r="F286" s="55"/>
      <c r="G286" s="361"/>
      <c r="H286" s="56"/>
    </row>
    <row r="287" spans="6:8" x14ac:dyDescent="0.35">
      <c r="F287" s="55"/>
      <c r="G287" s="361"/>
      <c r="H287" s="56"/>
    </row>
    <row r="288" spans="6:8" x14ac:dyDescent="0.35">
      <c r="F288" s="55"/>
      <c r="G288" s="361"/>
      <c r="H288" s="56"/>
    </row>
    <row r="289" spans="6:8" x14ac:dyDescent="0.35">
      <c r="F289" s="55"/>
      <c r="G289" s="361"/>
      <c r="H289" s="56"/>
    </row>
    <row r="290" spans="6:8" x14ac:dyDescent="0.35">
      <c r="F290" s="55"/>
      <c r="G290" s="361"/>
      <c r="H290" s="56"/>
    </row>
    <row r="291" spans="6:8" x14ac:dyDescent="0.35">
      <c r="F291" s="55"/>
      <c r="G291" s="361"/>
      <c r="H291" s="56"/>
    </row>
    <row r="292" spans="6:8" x14ac:dyDescent="0.35">
      <c r="F292" s="55"/>
      <c r="G292" s="361"/>
      <c r="H292" s="56"/>
    </row>
    <row r="293" spans="6:8" x14ac:dyDescent="0.35">
      <c r="F293" s="55"/>
      <c r="G293" s="361"/>
      <c r="H293" s="56"/>
    </row>
    <row r="294" spans="6:8" x14ac:dyDescent="0.35">
      <c r="F294" s="55"/>
      <c r="G294" s="361"/>
      <c r="H294" s="56"/>
    </row>
    <row r="295" spans="6:8" x14ac:dyDescent="0.35">
      <c r="F295" s="55"/>
      <c r="G295" s="361"/>
      <c r="H295" s="56"/>
    </row>
    <row r="296" spans="6:8" x14ac:dyDescent="0.35">
      <c r="F296" s="55"/>
      <c r="G296" s="361"/>
      <c r="H296" s="56"/>
    </row>
    <row r="297" spans="6:8" x14ac:dyDescent="0.35">
      <c r="F297" s="55"/>
      <c r="G297" s="361"/>
      <c r="H297" s="56"/>
    </row>
    <row r="298" spans="6:8" x14ac:dyDescent="0.35">
      <c r="F298" s="55"/>
      <c r="G298" s="361"/>
      <c r="H298" s="56"/>
    </row>
    <row r="299" spans="6:8" x14ac:dyDescent="0.35">
      <c r="F299" s="55"/>
      <c r="G299" s="361"/>
      <c r="H299" s="56"/>
    </row>
    <row r="300" spans="6:8" ht="15" thickBot="1" x14ac:dyDescent="0.4">
      <c r="F300" s="57"/>
      <c r="G300" s="362"/>
      <c r="H300" s="58"/>
    </row>
  </sheetData>
  <mergeCells count="2">
    <mergeCell ref="N2:O2"/>
    <mergeCell ref="Q2:R2"/>
  </mergeCells>
  <phoneticPr fontId="14" type="noConversion"/>
  <pageMargins left="0.7" right="0.7" top="0.75" bottom="0.75" header="0.3" footer="0.3"/>
  <pageSetup orientation="portrait" horizontalDpi="1200" verticalDpi="1200" r:id="rId1"/>
  <headerFooter>
    <oddHeader>&amp;L&amp;"Calibri"&amp;12&amp;K8E6A00Confidential&amp;1#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C73D-983B-457E-8BFE-EFB51587D6B2}">
  <sheetPr codeName="Sheet21">
    <tabColor theme="5" tint="0.39997558519241921"/>
  </sheetPr>
  <dimension ref="B1:Q300"/>
  <sheetViews>
    <sheetView topLeftCell="B1" zoomScale="70" zoomScaleNormal="70" workbookViewId="0">
      <selection activeCell="R38" sqref="R38"/>
    </sheetView>
  </sheetViews>
  <sheetFormatPr defaultRowHeight="14.5" x14ac:dyDescent="0.35"/>
  <cols>
    <col min="1" max="1" width="8.7265625" style="2"/>
    <col min="2" max="2" width="17.453125" style="2" customWidth="1"/>
    <col min="3" max="3" width="19.26953125" style="2" customWidth="1"/>
    <col min="4" max="4" width="8.7265625" style="2"/>
    <col min="5" max="5" width="24.54296875" style="2" customWidth="1"/>
    <col min="6" max="6" width="22.26953125" style="2" customWidth="1"/>
    <col min="7" max="7" width="23.453125" style="2" customWidth="1"/>
    <col min="8" max="8" width="28.6328125" style="2" customWidth="1"/>
    <col min="9" max="9" width="22.1796875" style="2" customWidth="1"/>
    <col min="10" max="10" width="28" style="2" customWidth="1"/>
    <col min="11" max="12" width="8.7265625" style="2"/>
    <col min="13" max="13" width="27.7265625" style="2" customWidth="1"/>
    <col min="14" max="14" width="24.90625" style="2" customWidth="1"/>
    <col min="15" max="15" width="9.81640625" style="2" customWidth="1"/>
    <col min="16" max="16" width="23.81640625" style="2" customWidth="1"/>
    <col min="17" max="17" width="27" style="2" customWidth="1"/>
    <col min="18" max="18" width="8.7265625" style="2"/>
    <col min="19" max="20" width="18.90625" style="2" bestFit="1" customWidth="1"/>
    <col min="21" max="21" width="10.81640625" style="2" bestFit="1" customWidth="1"/>
    <col min="22" max="16384" width="8.7265625" style="2"/>
  </cols>
  <sheetData>
    <row r="1" spans="2:17" ht="15" thickBot="1" x14ac:dyDescent="0.4"/>
    <row r="2" spans="2:17" ht="16" thickBot="1" x14ac:dyDescent="0.4">
      <c r="M2" s="529" t="s">
        <v>324</v>
      </c>
      <c r="N2" s="530"/>
      <c r="P2" s="529" t="s">
        <v>325</v>
      </c>
      <c r="Q2" s="530"/>
    </row>
    <row r="3" spans="2:17" ht="15" thickBot="1" x14ac:dyDescent="0.4">
      <c r="B3" s="67" t="s">
        <v>117</v>
      </c>
      <c r="C3" s="67" t="s">
        <v>166</v>
      </c>
      <c r="E3" s="10" t="s">
        <v>170</v>
      </c>
      <c r="F3" s="83" t="s">
        <v>171</v>
      </c>
      <c r="G3" s="83" t="s">
        <v>172</v>
      </c>
      <c r="H3" s="84" t="s">
        <v>178</v>
      </c>
      <c r="I3" s="83" t="s">
        <v>173</v>
      </c>
      <c r="J3" s="85" t="s">
        <v>177</v>
      </c>
      <c r="M3" s="74" t="s">
        <v>66</v>
      </c>
      <c r="N3" s="75" t="s">
        <v>281</v>
      </c>
      <c r="P3" s="80" t="s">
        <v>66</v>
      </c>
      <c r="Q3" s="69" t="s">
        <v>282</v>
      </c>
    </row>
    <row r="4" spans="2:17" x14ac:dyDescent="0.35">
      <c r="B4" s="66" t="s">
        <v>90</v>
      </c>
      <c r="C4" s="66" t="s">
        <v>167</v>
      </c>
      <c r="E4" s="54" t="str">
        <f>SUBSTITUTE(IFERROR(INDEX(Controls!$K$4:$K$70,MATCH('Vendor Level Info'!$F4,Controls!$J$4:$J$70,0)),"-"),0,"-")</f>
        <v>Doximity</v>
      </c>
      <c r="F4" s="12" t="s">
        <v>13</v>
      </c>
      <c r="G4" s="68">
        <v>713949</v>
      </c>
      <c r="H4" s="76">
        <f t="shared" ref="H4:H14" si="0">IFERROR(INDEX($Q$4:$Q$300,MATCH($F4,$P$4:$P$300,0)),"-")</f>
        <v>9798</v>
      </c>
      <c r="I4" s="68">
        <v>330189.50807136786</v>
      </c>
      <c r="J4" s="81">
        <f t="shared" ref="J4:J19" si="1">IFERROR(INDEX($N$4:$N$300,MATCH($F4,$M$4:$M$300,0)),"-")</f>
        <v>3384</v>
      </c>
      <c r="M4" s="59" t="s">
        <v>179</v>
      </c>
      <c r="N4" s="81">
        <v>53279</v>
      </c>
      <c r="P4" s="54" t="s">
        <v>276</v>
      </c>
      <c r="Q4" s="81">
        <v>198745</v>
      </c>
    </row>
    <row r="5" spans="2:17" x14ac:dyDescent="0.35">
      <c r="B5" s="66" t="s">
        <v>5</v>
      </c>
      <c r="C5" s="66" t="s">
        <v>168</v>
      </c>
      <c r="E5" s="54" t="str">
        <f>SUBSTITUTE(IFERROR(INDEX(Controls!$K$4:$K$70,MATCH('Vendor Level Info'!$F5,Controls!$J$4:$J$70,0)),"-"),0,"-")</f>
        <v>Deepintent</v>
      </c>
      <c r="F5" s="12" t="s">
        <v>14</v>
      </c>
      <c r="G5" s="68">
        <v>266149.43</v>
      </c>
      <c r="H5" s="76">
        <f t="shared" si="0"/>
        <v>3082</v>
      </c>
      <c r="I5" s="68">
        <v>35707.999999999993</v>
      </c>
      <c r="J5" s="81">
        <f t="shared" si="1"/>
        <v>717</v>
      </c>
      <c r="M5" s="59" t="s">
        <v>180</v>
      </c>
      <c r="N5" s="81">
        <v>448962</v>
      </c>
      <c r="P5" s="54" t="s">
        <v>270</v>
      </c>
      <c r="Q5" s="81">
        <v>6857</v>
      </c>
    </row>
    <row r="6" spans="2:17" x14ac:dyDescent="0.35">
      <c r="B6" s="66" t="s">
        <v>106</v>
      </c>
      <c r="C6" s="66" t="s">
        <v>168</v>
      </c>
      <c r="E6" s="54" t="str">
        <f>SUBSTITUTE(IFERROR(INDEX(Controls!$K$4:$K$70,MATCH('Vendor Level Info'!$F6,Controls!$J$4:$J$70,0)),"-"),0,"-")</f>
        <v>EDH</v>
      </c>
      <c r="F6" s="12" t="s">
        <v>15</v>
      </c>
      <c r="G6" s="68"/>
      <c r="H6" s="76">
        <f t="shared" si="0"/>
        <v>0</v>
      </c>
      <c r="I6" s="68"/>
      <c r="J6" s="81">
        <f t="shared" si="1"/>
        <v>0</v>
      </c>
      <c r="M6" s="59" t="s">
        <v>181</v>
      </c>
      <c r="N6" s="81">
        <v>448962</v>
      </c>
      <c r="P6" s="54" t="s">
        <v>272</v>
      </c>
      <c r="Q6" s="81">
        <v>0</v>
      </c>
    </row>
    <row r="7" spans="2:17" x14ac:dyDescent="0.35">
      <c r="B7" s="66" t="s">
        <v>10</v>
      </c>
      <c r="C7" s="66" t="s">
        <v>168</v>
      </c>
      <c r="E7" s="54" t="str">
        <f>SUBSTITUTE(IFERROR(INDEX(Controls!$K$4:$K$70,MATCH('Vendor Level Info'!$F7,Controls!$J$4:$J$70,0)),"-"),0,"-")</f>
        <v>Epocrates</v>
      </c>
      <c r="F7" s="12" t="s">
        <v>16</v>
      </c>
      <c r="G7" s="68">
        <v>642600</v>
      </c>
      <c r="H7" s="76">
        <f t="shared" si="0"/>
        <v>8583</v>
      </c>
      <c r="I7" s="68">
        <v>255935</v>
      </c>
      <c r="J7" s="81">
        <f t="shared" si="1"/>
        <v>3021</v>
      </c>
      <c r="M7" s="59" t="s">
        <v>182</v>
      </c>
      <c r="N7" s="81">
        <v>35901332.682999924</v>
      </c>
      <c r="P7" s="54" t="s">
        <v>23</v>
      </c>
      <c r="Q7" s="81">
        <v>179322</v>
      </c>
    </row>
    <row r="8" spans="2:17" x14ac:dyDescent="0.35">
      <c r="B8" s="66" t="s">
        <v>11</v>
      </c>
      <c r="C8" s="66" t="s">
        <v>169</v>
      </c>
      <c r="E8" s="54" t="str">
        <f>SUBSTITUTE(IFERROR(INDEX(Controls!$K$4:$K$70,MATCH('Vendor Level Info'!$F8,Controls!$J$4:$J$70,0)),"-"),0,"-")</f>
        <v>Field</v>
      </c>
      <c r="F8" s="12" t="s">
        <v>17</v>
      </c>
      <c r="G8" s="68"/>
      <c r="H8" s="76">
        <f t="shared" si="0"/>
        <v>23336</v>
      </c>
      <c r="I8" s="68"/>
      <c r="J8" s="81">
        <f t="shared" si="1"/>
        <v>29046</v>
      </c>
      <c r="M8" s="59" t="s">
        <v>183</v>
      </c>
      <c r="N8" s="81">
        <v>63955457.580999903</v>
      </c>
      <c r="P8" s="54" t="s">
        <v>179</v>
      </c>
      <c r="Q8" s="81">
        <v>45048</v>
      </c>
    </row>
    <row r="9" spans="2:17" x14ac:dyDescent="0.35">
      <c r="B9" s="66" t="s">
        <v>12</v>
      </c>
      <c r="C9" s="66" t="s">
        <v>169</v>
      </c>
      <c r="E9" s="54" t="str">
        <f>SUBSTITUTE(IFERROR(INDEX(Controls!$K$4:$K$70,MATCH('Vendor Level Info'!$F9,Controls!$J$4:$J$70,0)),"-"),0,"-")</f>
        <v>Nexgen</v>
      </c>
      <c r="F9" s="12" t="s">
        <v>21</v>
      </c>
      <c r="G9" s="68">
        <v>122740</v>
      </c>
      <c r="H9" s="76">
        <f t="shared" si="0"/>
        <v>4331</v>
      </c>
      <c r="I9" s="68"/>
      <c r="J9" s="81">
        <f t="shared" si="1"/>
        <v>0</v>
      </c>
      <c r="M9" s="59" t="s">
        <v>28</v>
      </c>
      <c r="N9" s="81">
        <v>253603.05399999939</v>
      </c>
      <c r="P9" s="54" t="s">
        <v>321</v>
      </c>
      <c r="Q9" s="81">
        <v>30630</v>
      </c>
    </row>
    <row r="10" spans="2:17" x14ac:dyDescent="0.35">
      <c r="E10" s="54" t="str">
        <f>SUBSTITUTE(IFERROR(INDEX(Controls!$K$4:$K$70,MATCH('Vendor Level Info'!$F10,Controls!$J$4:$J$70,0)),"-"),0,"-")</f>
        <v>Medscape</v>
      </c>
      <c r="F10" s="12" t="s">
        <v>22</v>
      </c>
      <c r="G10" s="68">
        <v>962219.6</v>
      </c>
      <c r="H10" s="76">
        <f t="shared" si="0"/>
        <v>29587</v>
      </c>
      <c r="I10" s="68">
        <v>483510.48</v>
      </c>
      <c r="J10" s="81">
        <f t="shared" si="1"/>
        <v>12946</v>
      </c>
      <c r="M10" s="59" t="s">
        <v>19</v>
      </c>
      <c r="N10" s="81">
        <v>1138962</v>
      </c>
      <c r="P10" s="54" t="s">
        <v>322</v>
      </c>
      <c r="Q10" s="81">
        <v>3813037</v>
      </c>
    </row>
    <row r="11" spans="2:17" x14ac:dyDescent="0.35">
      <c r="E11" s="54" t="str">
        <f>SUBSTITUTE(IFERROR(INDEX(Controls!$K$4:$K$70,MATCH('Vendor Level Info'!$F11,Controls!$J$4:$J$70,0)),"-"),0,"-")</f>
        <v>Detailing</v>
      </c>
      <c r="F11" s="12" t="s">
        <v>23</v>
      </c>
      <c r="G11" s="68"/>
      <c r="H11" s="76">
        <f t="shared" si="0"/>
        <v>179322</v>
      </c>
      <c r="I11" s="68"/>
      <c r="J11" s="81">
        <f t="shared" si="1"/>
        <v>169405</v>
      </c>
      <c r="M11" s="59" t="s">
        <v>29</v>
      </c>
      <c r="N11" s="81">
        <v>417344.5409999988</v>
      </c>
      <c r="P11" s="54" t="s">
        <v>323</v>
      </c>
      <c r="Q11" s="81">
        <v>218729</v>
      </c>
    </row>
    <row r="12" spans="2:17" x14ac:dyDescent="0.35">
      <c r="E12" s="54" t="str">
        <f>SUBSTITUTE(IFERROR(INDEX(Controls!$K$4:$K$70,MATCH('Vendor Level Info'!$F12,Controls!$J$4:$J$70,0)),"-"),0,"-")</f>
        <v>SFMC</v>
      </c>
      <c r="F12" s="12" t="s">
        <v>24</v>
      </c>
      <c r="G12" s="68">
        <v>157000</v>
      </c>
      <c r="H12" s="76">
        <f t="shared" si="0"/>
        <v>140032</v>
      </c>
      <c r="I12" s="68">
        <v>194100</v>
      </c>
      <c r="J12" s="81">
        <f t="shared" si="1"/>
        <v>214128</v>
      </c>
      <c r="M12" s="59" t="s">
        <v>20</v>
      </c>
      <c r="N12" s="81">
        <v>5506.0289999999995</v>
      </c>
      <c r="P12" s="54" t="s">
        <v>14</v>
      </c>
      <c r="Q12" s="81">
        <v>3082</v>
      </c>
    </row>
    <row r="13" spans="2:17" x14ac:dyDescent="0.35">
      <c r="E13" s="54" t="str">
        <f>SUBSTITUTE(IFERROR(INDEX(Controls!$K$4:$K$70,MATCH('Vendor Level Info'!$F13,Controls!$J$4:$J$70,0)),"-"),0,"-")</f>
        <v>Patient Point HCP</v>
      </c>
      <c r="F13" s="12" t="s">
        <v>112</v>
      </c>
      <c r="G13" s="68"/>
      <c r="H13" s="76">
        <f t="shared" si="0"/>
        <v>19215</v>
      </c>
      <c r="I13" s="68">
        <v>195006</v>
      </c>
      <c r="J13" s="81">
        <v>31572</v>
      </c>
      <c r="M13" s="59" t="s">
        <v>30</v>
      </c>
      <c r="N13" s="81">
        <v>5578.4869999999974</v>
      </c>
      <c r="P13" s="54" t="s">
        <v>13</v>
      </c>
      <c r="Q13" s="81">
        <v>9798</v>
      </c>
    </row>
    <row r="14" spans="2:17" x14ac:dyDescent="0.35">
      <c r="E14" s="54" t="str">
        <f>SUBSTITUTE(IFERROR(INDEX(Controls!$K$4:$K$70,MATCH('Vendor Level Info'!$F14,Controls!$J$4:$J$70,0)),"-"),0,"-")</f>
        <v>CoverWrap</v>
      </c>
      <c r="F14" s="12" t="s">
        <v>111</v>
      </c>
      <c r="G14" s="68"/>
      <c r="H14" s="76" t="str">
        <f t="shared" si="0"/>
        <v>-</v>
      </c>
      <c r="I14" s="68">
        <v>607005</v>
      </c>
      <c r="J14" s="81">
        <f t="shared" si="1"/>
        <v>149017</v>
      </c>
      <c r="M14" s="59" t="s">
        <v>184</v>
      </c>
      <c r="N14" s="81">
        <v>717</v>
      </c>
      <c r="P14" s="54" t="s">
        <v>15</v>
      </c>
      <c r="Q14" s="81">
        <v>0</v>
      </c>
    </row>
    <row r="15" spans="2:17" x14ac:dyDescent="0.35">
      <c r="E15" s="54" t="str">
        <f>SUBSTITUTE(IFERROR(INDEX(Controls!$K$4:$K$70,MATCH('Vendor Level Info'!$F15,Controls!$J$4:$J$70,0)),"-"),0,"-")</f>
        <v>HCC Display Impression</v>
      </c>
      <c r="F15" s="12" t="s">
        <v>257</v>
      </c>
      <c r="G15" s="68">
        <v>123018</v>
      </c>
      <c r="H15" s="76">
        <f t="shared" ref="H15:H50" si="2">IFERROR(INDEX($Q$4:$Q$300,MATCH($F15,$P$4:$P$300,0)),"-")</f>
        <v>9786364</v>
      </c>
      <c r="I15" s="68">
        <v>0</v>
      </c>
      <c r="J15" s="81">
        <f t="shared" si="1"/>
        <v>12</v>
      </c>
      <c r="M15" s="59" t="s">
        <v>185</v>
      </c>
      <c r="N15" s="81">
        <v>0</v>
      </c>
      <c r="P15" s="54" t="s">
        <v>16</v>
      </c>
      <c r="Q15" s="81">
        <v>8583</v>
      </c>
    </row>
    <row r="16" spans="2:17" x14ac:dyDescent="0.35">
      <c r="E16" s="54" t="str">
        <f>SUBSTITUTE(IFERROR(INDEX(Controls!$K$4:$K$70,MATCH('Vendor Level Info'!$F16,Controls!$J$4:$J$70,0)),"-"),0,"-")</f>
        <v>HCC Paid Search Click</v>
      </c>
      <c r="F16" s="12" t="s">
        <v>276</v>
      </c>
      <c r="G16" s="68">
        <v>420971</v>
      </c>
      <c r="H16" s="76">
        <f t="shared" si="2"/>
        <v>198745</v>
      </c>
      <c r="I16" s="68">
        <v>655000</v>
      </c>
      <c r="J16" s="81">
        <f t="shared" si="1"/>
        <v>242240</v>
      </c>
      <c r="M16" s="59" t="s">
        <v>186</v>
      </c>
      <c r="N16" s="81">
        <v>0</v>
      </c>
      <c r="P16" s="54" t="s">
        <v>17</v>
      </c>
      <c r="Q16" s="81">
        <v>23336</v>
      </c>
    </row>
    <row r="17" spans="5:17" x14ac:dyDescent="0.35">
      <c r="E17" s="54" t="str">
        <f>SUBSTITUTE(IFERROR(INDEX(Controls!$K$4:$K$70,MATCH('Vendor Level Info'!$F17,Controls!$J$4:$J$70,0)),"-"),0,"-")</f>
        <v>HCC Social Impression</v>
      </c>
      <c r="F17" s="12" t="s">
        <v>265</v>
      </c>
      <c r="G17" s="68">
        <v>1209495</v>
      </c>
      <c r="H17" s="76">
        <f t="shared" si="2"/>
        <v>150501863</v>
      </c>
      <c r="I17" s="68">
        <v>1080000</v>
      </c>
      <c r="J17" s="81">
        <f t="shared" si="1"/>
        <v>98369252</v>
      </c>
      <c r="M17" s="59" t="s">
        <v>187</v>
      </c>
      <c r="N17" s="81">
        <v>117</v>
      </c>
      <c r="P17" s="54" t="s">
        <v>22</v>
      </c>
      <c r="Q17" s="81">
        <v>29587</v>
      </c>
    </row>
    <row r="18" spans="5:17" x14ac:dyDescent="0.35">
      <c r="E18" s="54" t="s">
        <v>435</v>
      </c>
      <c r="F18" s="12" t="s">
        <v>181</v>
      </c>
      <c r="G18" s="68"/>
      <c r="H18" s="76">
        <f t="shared" si="2"/>
        <v>16866</v>
      </c>
      <c r="I18" s="68"/>
      <c r="J18" s="81">
        <f t="shared" si="1"/>
        <v>448962</v>
      </c>
      <c r="M18" s="59" t="s">
        <v>73</v>
      </c>
      <c r="N18" s="81">
        <v>605</v>
      </c>
      <c r="P18" s="54" t="s">
        <v>21</v>
      </c>
      <c r="Q18" s="81">
        <v>4331</v>
      </c>
    </row>
    <row r="19" spans="5:17" x14ac:dyDescent="0.35">
      <c r="E19" s="54"/>
      <c r="F19" s="12"/>
      <c r="G19" s="68"/>
      <c r="H19" s="76" t="str">
        <f t="shared" si="2"/>
        <v>-</v>
      </c>
      <c r="I19" s="68"/>
      <c r="J19" s="81" t="str">
        <f t="shared" si="1"/>
        <v>-</v>
      </c>
      <c r="M19" s="59" t="s">
        <v>188</v>
      </c>
      <c r="N19" s="81">
        <v>16</v>
      </c>
      <c r="P19" s="54" t="s">
        <v>24</v>
      </c>
      <c r="Q19" s="81">
        <v>140032</v>
      </c>
    </row>
    <row r="20" spans="5:17" x14ac:dyDescent="0.35">
      <c r="E20" s="54"/>
      <c r="F20" s="12"/>
      <c r="G20" s="68"/>
      <c r="H20" s="76"/>
      <c r="I20" s="68"/>
      <c r="J20" s="81"/>
      <c r="M20" s="59" t="s">
        <v>71</v>
      </c>
      <c r="N20" s="81">
        <v>0</v>
      </c>
      <c r="P20" s="54" t="s">
        <v>265</v>
      </c>
      <c r="Q20" s="81">
        <v>150501863</v>
      </c>
    </row>
    <row r="21" spans="5:17" x14ac:dyDescent="0.35">
      <c r="E21" s="54"/>
      <c r="F21" s="12"/>
      <c r="G21" s="68"/>
      <c r="H21" s="76"/>
      <c r="I21" s="68"/>
      <c r="J21" s="81"/>
      <c r="M21" s="59" t="s">
        <v>72</v>
      </c>
      <c r="N21" s="81">
        <v>19719</v>
      </c>
      <c r="P21" s="54" t="s">
        <v>257</v>
      </c>
      <c r="Q21" s="81">
        <v>9786364</v>
      </c>
    </row>
    <row r="22" spans="5:17" x14ac:dyDescent="0.35">
      <c r="E22" s="54"/>
      <c r="F22" s="12"/>
      <c r="G22" s="68"/>
      <c r="H22" s="76"/>
      <c r="I22" s="68"/>
      <c r="J22" s="81"/>
      <c r="M22" s="59" t="s">
        <v>189</v>
      </c>
      <c r="N22" s="81">
        <v>367181</v>
      </c>
      <c r="P22" s="54" t="s">
        <v>181</v>
      </c>
      <c r="Q22" s="81">
        <v>16866</v>
      </c>
    </row>
    <row r="23" spans="5:17" x14ac:dyDescent="0.35">
      <c r="E23" s="54"/>
      <c r="F23" s="12"/>
      <c r="G23" s="68"/>
      <c r="H23" s="76"/>
      <c r="I23" s="68"/>
      <c r="J23" s="81"/>
      <c r="M23" s="59" t="s">
        <v>190</v>
      </c>
      <c r="N23" s="81">
        <v>5112</v>
      </c>
      <c r="P23" s="54" t="s">
        <v>280</v>
      </c>
      <c r="Q23" s="81">
        <v>277</v>
      </c>
    </row>
    <row r="24" spans="5:17" x14ac:dyDescent="0.35">
      <c r="E24" s="54" t="str">
        <f>SUBSTITUTE(IFERROR(INDEX(Controls!$K$4:$K$70,MATCH('Vendor Level Info'!$F24,Controls!$J$4:$J$70,0)),"-"),0,"-")</f>
        <v/>
      </c>
      <c r="F24" s="12"/>
      <c r="G24" s="68"/>
      <c r="H24" s="76" t="str">
        <f t="shared" si="2"/>
        <v>-</v>
      </c>
      <c r="I24" s="68"/>
      <c r="J24" s="81" t="str">
        <f t="shared" ref="J24:J50" si="3">IFERROR(INDEX($N$4:$N$300,MATCH($F24,$M$4:$M$300,0)),"-")</f>
        <v>-</v>
      </c>
      <c r="M24" s="59" t="s">
        <v>191</v>
      </c>
      <c r="N24" s="81">
        <v>0</v>
      </c>
      <c r="P24" s="54" t="s">
        <v>28</v>
      </c>
      <c r="Q24" s="81">
        <v>239600.79699999941</v>
      </c>
    </row>
    <row r="25" spans="5:17" x14ac:dyDescent="0.35">
      <c r="E25" s="54" t="str">
        <f>SUBSTITUTE(IFERROR(INDEX(Controls!$K$4:$K$70,MATCH('Vendor Level Info'!$F25,Controls!$J$4:$J$70,0)),"-"),0,"-")</f>
        <v/>
      </c>
      <c r="F25" s="12"/>
      <c r="G25" s="68"/>
      <c r="H25" s="76" t="str">
        <f t="shared" si="2"/>
        <v>-</v>
      </c>
      <c r="I25" s="68"/>
      <c r="J25" s="81" t="str">
        <f t="shared" si="3"/>
        <v>-</v>
      </c>
      <c r="M25" s="59" t="s">
        <v>192</v>
      </c>
      <c r="N25" s="81">
        <v>21342</v>
      </c>
      <c r="P25" s="54" t="s">
        <v>19</v>
      </c>
      <c r="Q25" s="81">
        <v>1311759</v>
      </c>
    </row>
    <row r="26" spans="5:17" x14ac:dyDescent="0.35">
      <c r="E26" s="54" t="str">
        <f>SUBSTITUTE(IFERROR(INDEX(Controls!$K$4:$K$70,MATCH('Vendor Level Info'!$F26,Controls!$J$4:$J$70,0)),"-"),0,"-")</f>
        <v/>
      </c>
      <c r="F26" s="12"/>
      <c r="G26" s="68"/>
      <c r="H26" s="76" t="str">
        <f t="shared" si="2"/>
        <v>-</v>
      </c>
      <c r="I26" s="68"/>
      <c r="J26" s="81" t="str">
        <f t="shared" si="3"/>
        <v>-</v>
      </c>
      <c r="M26" s="59" t="s">
        <v>193</v>
      </c>
      <c r="N26" s="81">
        <v>85377</v>
      </c>
      <c r="P26" s="54" t="s">
        <v>29</v>
      </c>
      <c r="Q26" s="81">
        <v>407049.84100000007</v>
      </c>
    </row>
    <row r="27" spans="5:17" x14ac:dyDescent="0.35">
      <c r="E27" s="54" t="str">
        <f>SUBSTITUTE(IFERROR(INDEX(Controls!$K$4:$K$70,MATCH('Vendor Level Info'!$F27,Controls!$J$4:$J$70,0)),"-"),0,"-")</f>
        <v/>
      </c>
      <c r="F27" s="12"/>
      <c r="G27" s="68"/>
      <c r="H27" s="76" t="str">
        <f t="shared" si="2"/>
        <v>-</v>
      </c>
      <c r="I27" s="68"/>
      <c r="J27" s="81" t="str">
        <f t="shared" si="3"/>
        <v>-</v>
      </c>
      <c r="M27" s="59" t="s">
        <v>194</v>
      </c>
      <c r="N27" s="81">
        <v>15768</v>
      </c>
      <c r="P27" s="54" t="s">
        <v>20</v>
      </c>
      <c r="Q27" s="81">
        <v>5486.8979999999992</v>
      </c>
    </row>
    <row r="28" spans="5:17" x14ac:dyDescent="0.35">
      <c r="E28" s="54" t="str">
        <f>SUBSTITUTE(IFERROR(INDEX(Controls!$K$4:$K$70,MATCH('Vendor Level Info'!$F28,Controls!$J$4:$J$70,0)),"-"),0,"-")</f>
        <v/>
      </c>
      <c r="F28" s="12"/>
      <c r="G28" s="68"/>
      <c r="H28" s="76" t="str">
        <f t="shared" si="2"/>
        <v>-</v>
      </c>
      <c r="I28" s="68"/>
      <c r="J28" s="81" t="str">
        <f t="shared" si="3"/>
        <v>-</v>
      </c>
      <c r="M28" s="59" t="s">
        <v>195</v>
      </c>
      <c r="N28" s="81">
        <v>0</v>
      </c>
      <c r="P28" s="54" t="s">
        <v>30</v>
      </c>
      <c r="Q28" s="81">
        <v>5564.2429999999968</v>
      </c>
    </row>
    <row r="29" spans="5:17" x14ac:dyDescent="0.35">
      <c r="E29" s="54" t="str">
        <f>SUBSTITUTE(IFERROR(INDEX(Controls!$K$4:$K$70,MATCH('Vendor Level Info'!$F29,Controls!$J$4:$J$70,0)),"-"),0,"-")</f>
        <v/>
      </c>
      <c r="F29" s="12"/>
      <c r="G29" s="68"/>
      <c r="H29" s="76" t="str">
        <f t="shared" si="2"/>
        <v>-</v>
      </c>
      <c r="I29" s="68"/>
      <c r="J29" s="81" t="str">
        <f t="shared" si="3"/>
        <v>-</v>
      </c>
      <c r="M29" s="59" t="s">
        <v>196</v>
      </c>
      <c r="N29" s="81">
        <v>1197796</v>
      </c>
      <c r="P29" s="54" t="s">
        <v>112</v>
      </c>
      <c r="Q29" s="81">
        <v>19215</v>
      </c>
    </row>
    <row r="30" spans="5:17" x14ac:dyDescent="0.35">
      <c r="E30" s="54" t="str">
        <f>SUBSTITUTE(IFERROR(INDEX(Controls!$K$4:$K$70,MATCH('Vendor Level Info'!$F30,Controls!$J$4:$J$70,0)),"-"),0,"-")</f>
        <v/>
      </c>
      <c r="F30" s="12"/>
      <c r="G30" s="68"/>
      <c r="H30" s="76" t="str">
        <f t="shared" si="2"/>
        <v>-</v>
      </c>
      <c r="I30" s="68"/>
      <c r="J30" s="81" t="str">
        <f t="shared" si="3"/>
        <v>-</v>
      </c>
      <c r="M30" s="59" t="s">
        <v>14</v>
      </c>
      <c r="N30" s="81">
        <v>717</v>
      </c>
      <c r="P30" s="54"/>
      <c r="Q30" s="81"/>
    </row>
    <row r="31" spans="5:17" x14ac:dyDescent="0.35">
      <c r="E31" s="54" t="str">
        <f>SUBSTITUTE(IFERROR(INDEX(Controls!$K$4:$K$70,MATCH('Vendor Level Info'!$F31,Controls!$J$4:$J$70,0)),"-"),0,"-")</f>
        <v/>
      </c>
      <c r="F31" s="12"/>
      <c r="G31" s="68"/>
      <c r="H31" s="76" t="str">
        <f t="shared" si="2"/>
        <v>-</v>
      </c>
      <c r="I31" s="68"/>
      <c r="J31" s="81" t="str">
        <f t="shared" si="3"/>
        <v>-</v>
      </c>
      <c r="M31" s="59" t="s">
        <v>13</v>
      </c>
      <c r="N31" s="81">
        <v>3384</v>
      </c>
      <c r="P31" s="54"/>
      <c r="Q31" s="81"/>
    </row>
    <row r="32" spans="5:17" x14ac:dyDescent="0.35">
      <c r="E32" s="54" t="str">
        <f>SUBSTITUTE(IFERROR(INDEX(Controls!$K$4:$K$70,MATCH('Vendor Level Info'!$F32,Controls!$J$4:$J$70,0)),"-"),0,"-")</f>
        <v/>
      </c>
      <c r="F32" s="12"/>
      <c r="G32" s="68"/>
      <c r="H32" s="76" t="str">
        <f t="shared" si="2"/>
        <v>-</v>
      </c>
      <c r="I32" s="68"/>
      <c r="J32" s="81" t="str">
        <f t="shared" si="3"/>
        <v>-</v>
      </c>
      <c r="M32" s="59" t="s">
        <v>15</v>
      </c>
      <c r="N32" s="81">
        <v>0</v>
      </c>
      <c r="P32" s="54"/>
      <c r="Q32" s="81"/>
    </row>
    <row r="33" spans="5:17" x14ac:dyDescent="0.35">
      <c r="E33" s="54" t="str">
        <f>SUBSTITUTE(IFERROR(INDEX(Controls!$K$4:$K$70,MATCH('Vendor Level Info'!$F33,Controls!$J$4:$J$70,0)),"-"),0,"-")</f>
        <v/>
      </c>
      <c r="F33" s="12"/>
      <c r="G33" s="68"/>
      <c r="H33" s="76" t="str">
        <f t="shared" si="2"/>
        <v>-</v>
      </c>
      <c r="I33" s="68"/>
      <c r="J33" s="81" t="str">
        <f t="shared" si="3"/>
        <v>-</v>
      </c>
      <c r="M33" s="59" t="s">
        <v>16</v>
      </c>
      <c r="N33" s="81">
        <v>3021</v>
      </c>
      <c r="P33" s="54"/>
      <c r="Q33" s="81"/>
    </row>
    <row r="34" spans="5:17" x14ac:dyDescent="0.35">
      <c r="E34" s="54" t="str">
        <f>SUBSTITUTE(IFERROR(INDEX(Controls!$K$4:$K$70,MATCH('Vendor Level Info'!$F34,Controls!$J$4:$J$70,0)),"-"),0,"-")</f>
        <v/>
      </c>
      <c r="F34" s="12"/>
      <c r="G34" s="68"/>
      <c r="H34" s="76" t="str">
        <f t="shared" si="2"/>
        <v>-</v>
      </c>
      <c r="I34" s="68"/>
      <c r="J34" s="81" t="str">
        <f t="shared" si="3"/>
        <v>-</v>
      </c>
      <c r="M34" s="59" t="s">
        <v>17</v>
      </c>
      <c r="N34" s="81">
        <v>29046</v>
      </c>
      <c r="P34" s="54"/>
      <c r="Q34" s="81"/>
    </row>
    <row r="35" spans="5:17" x14ac:dyDescent="0.35">
      <c r="E35" s="54" t="str">
        <f>SUBSTITUTE(IFERROR(INDEX(Controls!$K$4:$K$70,MATCH('Vendor Level Info'!$F35,Controls!$J$4:$J$70,0)),"-"),0,"-")</f>
        <v/>
      </c>
      <c r="F35" s="12"/>
      <c r="G35" s="68"/>
      <c r="H35" s="76" t="str">
        <f t="shared" si="2"/>
        <v>-</v>
      </c>
      <c r="I35" s="68"/>
      <c r="J35" s="81" t="str">
        <f t="shared" si="3"/>
        <v>-</v>
      </c>
      <c r="M35" s="59" t="s">
        <v>22</v>
      </c>
      <c r="N35" s="81">
        <v>12946</v>
      </c>
      <c r="P35" s="54"/>
      <c r="Q35" s="81"/>
    </row>
    <row r="36" spans="5:17" x14ac:dyDescent="0.35">
      <c r="E36" s="54" t="str">
        <f>SUBSTITUTE(IFERROR(INDEX(Controls!$K$4:$K$70,MATCH('Vendor Level Info'!$F36,Controls!$J$4:$J$70,0)),"-"),0,"-")</f>
        <v/>
      </c>
      <c r="F36" s="12"/>
      <c r="G36" s="68"/>
      <c r="H36" s="76" t="str">
        <f t="shared" si="2"/>
        <v>-</v>
      </c>
      <c r="I36" s="68"/>
      <c r="J36" s="81" t="str">
        <f t="shared" si="3"/>
        <v>-</v>
      </c>
      <c r="M36" s="59" t="s">
        <v>21</v>
      </c>
      <c r="N36" s="81">
        <v>0</v>
      </c>
      <c r="P36" s="54"/>
      <c r="Q36" s="81"/>
    </row>
    <row r="37" spans="5:17" x14ac:dyDescent="0.35">
      <c r="E37" s="54" t="str">
        <f>SUBSTITUTE(IFERROR(INDEX(Controls!$K$4:$K$70,MATCH('Vendor Level Info'!$F37,Controls!$J$4:$J$70,0)),"-"),0,"-")</f>
        <v/>
      </c>
      <c r="F37" s="12"/>
      <c r="G37" s="68"/>
      <c r="H37" s="76" t="str">
        <f t="shared" si="2"/>
        <v>-</v>
      </c>
      <c r="I37" s="68"/>
      <c r="J37" s="81" t="str">
        <f t="shared" si="3"/>
        <v>-</v>
      </c>
      <c r="M37" s="59" t="s">
        <v>24</v>
      </c>
      <c r="N37" s="81">
        <v>214128</v>
      </c>
      <c r="P37" s="54"/>
      <c r="Q37" s="81"/>
    </row>
    <row r="38" spans="5:17" x14ac:dyDescent="0.35">
      <c r="E38" s="54" t="str">
        <f>SUBSTITUTE(IFERROR(INDEX(Controls!$K$4:$K$70,MATCH('Vendor Level Info'!$F38,Controls!$J$4:$J$70,0)),"-"),0,"-")</f>
        <v/>
      </c>
      <c r="F38" s="12"/>
      <c r="G38" s="68"/>
      <c r="H38" s="76" t="str">
        <f t="shared" si="2"/>
        <v>-</v>
      </c>
      <c r="I38" s="68"/>
      <c r="J38" s="81" t="str">
        <f t="shared" si="3"/>
        <v>-</v>
      </c>
      <c r="M38" s="59" t="s">
        <v>197</v>
      </c>
      <c r="N38" s="81">
        <v>133</v>
      </c>
      <c r="P38" s="54"/>
      <c r="Q38" s="81"/>
    </row>
    <row r="39" spans="5:17" x14ac:dyDescent="0.35">
      <c r="E39" s="54" t="str">
        <f>SUBSTITUTE(IFERROR(INDEX(Controls!$K$4:$K$70,MATCH('Vendor Level Info'!$F39,Controls!$J$4:$J$70,0)),"-"),0,"-")</f>
        <v/>
      </c>
      <c r="F39" s="12"/>
      <c r="G39" s="68"/>
      <c r="H39" s="76" t="str">
        <f t="shared" si="2"/>
        <v>-</v>
      </c>
      <c r="I39" s="68"/>
      <c r="J39" s="81" t="str">
        <f t="shared" si="3"/>
        <v>-</v>
      </c>
      <c r="M39" s="59" t="s">
        <v>198</v>
      </c>
      <c r="N39" s="81">
        <v>717</v>
      </c>
      <c r="P39" s="54"/>
      <c r="Q39" s="81"/>
    </row>
    <row r="40" spans="5:17" x14ac:dyDescent="0.35">
      <c r="E40" s="54" t="str">
        <f>SUBSTITUTE(IFERROR(INDEX(Controls!$K$4:$K$70,MATCH('Vendor Level Info'!$F40,Controls!$J$4:$J$70,0)),"-"),0,"-")</f>
        <v/>
      </c>
      <c r="F40" s="12"/>
      <c r="G40" s="68"/>
      <c r="H40" s="76" t="str">
        <f t="shared" si="2"/>
        <v>-</v>
      </c>
      <c r="I40" s="68"/>
      <c r="J40" s="81" t="str">
        <f t="shared" si="3"/>
        <v>-</v>
      </c>
      <c r="M40" s="59" t="s">
        <v>199</v>
      </c>
      <c r="N40" s="81">
        <v>0</v>
      </c>
      <c r="P40" s="54"/>
      <c r="Q40" s="81"/>
    </row>
    <row r="41" spans="5:17" x14ac:dyDescent="0.35">
      <c r="E41" s="54" t="str">
        <f>SUBSTITUTE(IFERROR(INDEX(Controls!$K$4:$K$70,MATCH('Vendor Level Info'!$F41,Controls!$J$4:$J$70,0)),"-"),0,"-")</f>
        <v/>
      </c>
      <c r="F41" s="12"/>
      <c r="G41" s="68"/>
      <c r="H41" s="76" t="str">
        <f t="shared" si="2"/>
        <v>-</v>
      </c>
      <c r="I41" s="68"/>
      <c r="J41" s="81" t="str">
        <f t="shared" si="3"/>
        <v>-</v>
      </c>
      <c r="M41" s="59" t="s">
        <v>200</v>
      </c>
      <c r="N41" s="81">
        <v>19719</v>
      </c>
      <c r="P41" s="54"/>
      <c r="Q41" s="81"/>
    </row>
    <row r="42" spans="5:17" x14ac:dyDescent="0.35">
      <c r="E42" s="54" t="str">
        <f>SUBSTITUTE(IFERROR(INDEX(Controls!$K$4:$K$70,MATCH('Vendor Level Info'!$F42,Controls!$J$4:$J$70,0)),"-"),0,"-")</f>
        <v/>
      </c>
      <c r="F42" s="12"/>
      <c r="G42" s="68"/>
      <c r="H42" s="76" t="str">
        <f t="shared" si="2"/>
        <v>-</v>
      </c>
      <c r="I42" s="68"/>
      <c r="J42" s="81" t="str">
        <f t="shared" si="3"/>
        <v>-</v>
      </c>
      <c r="M42" s="59" t="s">
        <v>201</v>
      </c>
      <c r="N42" s="81">
        <v>605</v>
      </c>
      <c r="P42" s="54"/>
      <c r="Q42" s="81"/>
    </row>
    <row r="43" spans="5:17" x14ac:dyDescent="0.35">
      <c r="E43" s="54" t="str">
        <f>SUBSTITUTE(IFERROR(INDEX(Controls!$K$4:$K$70,MATCH('Vendor Level Info'!$F43,Controls!$J$4:$J$70,0)),"-"),0,"-")</f>
        <v/>
      </c>
      <c r="F43" s="12"/>
      <c r="G43" s="68"/>
      <c r="H43" s="76" t="str">
        <f t="shared" si="2"/>
        <v>-</v>
      </c>
      <c r="I43" s="68"/>
      <c r="J43" s="81" t="str">
        <f t="shared" si="3"/>
        <v>-</v>
      </c>
      <c r="M43" s="59" t="s">
        <v>202</v>
      </c>
      <c r="N43" s="81">
        <v>42222</v>
      </c>
      <c r="P43" s="54"/>
      <c r="Q43" s="81"/>
    </row>
    <row r="44" spans="5:17" x14ac:dyDescent="0.35">
      <c r="E44" s="54" t="str">
        <f>SUBSTITUTE(IFERROR(INDEX(Controls!$K$4:$K$70,MATCH('Vendor Level Info'!$F44,Controls!$J$4:$J$70,0)),"-"),0,"-")</f>
        <v/>
      </c>
      <c r="F44" s="12"/>
      <c r="G44" s="68"/>
      <c r="H44" s="76" t="str">
        <f t="shared" si="2"/>
        <v>-</v>
      </c>
      <c r="I44" s="68"/>
      <c r="J44" s="81" t="str">
        <f t="shared" si="3"/>
        <v>-</v>
      </c>
      <c r="M44" s="59" t="s">
        <v>203</v>
      </c>
      <c r="N44" s="81">
        <v>367181</v>
      </c>
      <c r="P44" s="54"/>
      <c r="Q44" s="81"/>
    </row>
    <row r="45" spans="5:17" x14ac:dyDescent="0.35">
      <c r="E45" s="54" t="str">
        <f>SUBSTITUTE(IFERROR(INDEX(Controls!$K$4:$K$70,MATCH('Vendor Level Info'!$F45,Controls!$J$4:$J$70,0)),"-"),0,"-")</f>
        <v/>
      </c>
      <c r="F45" s="12"/>
      <c r="G45" s="68"/>
      <c r="H45" s="76" t="str">
        <f t="shared" si="2"/>
        <v>-</v>
      </c>
      <c r="I45" s="68"/>
      <c r="J45" s="81" t="str">
        <f t="shared" si="3"/>
        <v>-</v>
      </c>
      <c r="M45" s="59" t="s">
        <v>204</v>
      </c>
      <c r="N45" s="81">
        <v>0</v>
      </c>
      <c r="P45" s="54"/>
      <c r="Q45" s="81"/>
    </row>
    <row r="46" spans="5:17" x14ac:dyDescent="0.35">
      <c r="E46" s="54" t="str">
        <f>SUBSTITUTE(IFERROR(INDEX(Controls!$K$4:$K$70,MATCH('Vendor Level Info'!$F46,Controls!$J$4:$J$70,0)),"-"),0,"-")</f>
        <v/>
      </c>
      <c r="F46" s="12"/>
      <c r="G46" s="68"/>
      <c r="H46" s="76" t="str">
        <f t="shared" si="2"/>
        <v>-</v>
      </c>
      <c r="I46" s="68"/>
      <c r="J46" s="81" t="str">
        <f t="shared" si="3"/>
        <v>-</v>
      </c>
      <c r="M46" s="59" t="s">
        <v>205</v>
      </c>
      <c r="N46" s="81">
        <v>1197796</v>
      </c>
      <c r="P46" s="54"/>
      <c r="Q46" s="81"/>
    </row>
    <row r="47" spans="5:17" x14ac:dyDescent="0.35">
      <c r="E47" s="54" t="str">
        <f>SUBSTITUTE(IFERROR(INDEX(Controls!$K$4:$K$70,MATCH('Vendor Level Info'!$F47,Controls!$J$4:$J$70,0)),"-"),0,"-")</f>
        <v/>
      </c>
      <c r="F47" s="12"/>
      <c r="G47" s="68"/>
      <c r="H47" s="76" t="str">
        <f t="shared" si="2"/>
        <v>-</v>
      </c>
      <c r="I47" s="68"/>
      <c r="J47" s="81" t="str">
        <f t="shared" si="3"/>
        <v>-</v>
      </c>
      <c r="M47" s="59" t="s">
        <v>206</v>
      </c>
      <c r="N47" s="81">
        <v>85377</v>
      </c>
      <c r="P47" s="54"/>
      <c r="Q47" s="81"/>
    </row>
    <row r="48" spans="5:17" x14ac:dyDescent="0.35">
      <c r="E48" s="54" t="str">
        <f>SUBSTITUTE(IFERROR(INDEX(Controls!$K$4:$K$70,MATCH('Vendor Level Info'!$F48,Controls!$J$4:$J$70,0)),"-"),0,"-")</f>
        <v/>
      </c>
      <c r="F48" s="12"/>
      <c r="G48" s="68"/>
      <c r="H48" s="76" t="str">
        <f t="shared" si="2"/>
        <v>-</v>
      </c>
      <c r="I48" s="68"/>
      <c r="J48" s="81" t="str">
        <f t="shared" si="3"/>
        <v>-</v>
      </c>
      <c r="M48" s="59" t="s">
        <v>207</v>
      </c>
      <c r="N48" s="81">
        <v>19351</v>
      </c>
      <c r="P48" s="54"/>
      <c r="Q48" s="81"/>
    </row>
    <row r="49" spans="5:17" x14ac:dyDescent="0.35">
      <c r="E49" s="54" t="str">
        <f>SUBSTITUTE(IFERROR(INDEX(Controls!$K$4:$K$70,MATCH('Vendor Level Info'!$F49,Controls!$J$4:$J$70,0)),"-"),0,"-")</f>
        <v/>
      </c>
      <c r="F49" s="12"/>
      <c r="G49" s="68"/>
      <c r="H49" s="76" t="str">
        <f t="shared" si="2"/>
        <v>-</v>
      </c>
      <c r="I49" s="68"/>
      <c r="J49" s="81" t="str">
        <f t="shared" si="3"/>
        <v>-</v>
      </c>
      <c r="M49" s="59" t="s">
        <v>208</v>
      </c>
      <c r="N49" s="81">
        <v>717</v>
      </c>
      <c r="P49" s="54"/>
      <c r="Q49" s="81"/>
    </row>
    <row r="50" spans="5:17" ht="15" thickBot="1" x14ac:dyDescent="0.4">
      <c r="E50" s="70" t="str">
        <f>SUBSTITUTE(IFERROR(INDEX(Controls!$K$4:$K$70,MATCH('Vendor Level Info'!$F50,Controls!$J$4:$J$70,0)),"-"),0,"-")</f>
        <v/>
      </c>
      <c r="F50" s="18"/>
      <c r="G50" s="89"/>
      <c r="H50" s="90" t="str">
        <f t="shared" si="2"/>
        <v>-</v>
      </c>
      <c r="I50" s="89"/>
      <c r="J50" s="82" t="str">
        <f t="shared" si="3"/>
        <v>-</v>
      </c>
      <c r="M50" s="59" t="s">
        <v>209</v>
      </c>
      <c r="N50" s="81">
        <v>0</v>
      </c>
      <c r="P50" s="54"/>
      <c r="Q50" s="81"/>
    </row>
    <row r="51" spans="5:17" x14ac:dyDescent="0.35">
      <c r="M51" s="59" t="s">
        <v>210</v>
      </c>
      <c r="N51" s="81">
        <v>214128</v>
      </c>
      <c r="P51" s="54"/>
      <c r="Q51" s="81"/>
    </row>
    <row r="52" spans="5:17" x14ac:dyDescent="0.35">
      <c r="M52" s="59" t="s">
        <v>211</v>
      </c>
      <c r="N52" s="81">
        <v>29046</v>
      </c>
      <c r="P52" s="54"/>
      <c r="Q52" s="81"/>
    </row>
    <row r="53" spans="5:17" x14ac:dyDescent="0.35">
      <c r="M53" s="59" t="s">
        <v>212</v>
      </c>
      <c r="N53" s="81">
        <v>133</v>
      </c>
      <c r="P53" s="54"/>
      <c r="Q53" s="81"/>
    </row>
    <row r="54" spans="5:17" x14ac:dyDescent="0.35">
      <c r="M54" s="59" t="s">
        <v>213</v>
      </c>
      <c r="N54" s="81">
        <v>717</v>
      </c>
      <c r="P54" s="54"/>
      <c r="Q54" s="81"/>
    </row>
    <row r="55" spans="5:17" x14ac:dyDescent="0.35">
      <c r="M55" s="59" t="s">
        <v>214</v>
      </c>
      <c r="N55" s="81">
        <v>0</v>
      </c>
      <c r="P55" s="54"/>
      <c r="Q55" s="81"/>
    </row>
    <row r="56" spans="5:17" x14ac:dyDescent="0.35">
      <c r="M56" s="59" t="s">
        <v>215</v>
      </c>
      <c r="N56" s="81">
        <v>19719</v>
      </c>
      <c r="P56" s="54"/>
      <c r="Q56" s="81"/>
    </row>
    <row r="57" spans="5:17" x14ac:dyDescent="0.35">
      <c r="M57" s="59" t="s">
        <v>216</v>
      </c>
      <c r="N57" s="81">
        <v>605</v>
      </c>
      <c r="P57" s="54"/>
      <c r="Q57" s="81"/>
    </row>
    <row r="58" spans="5:17" x14ac:dyDescent="0.35">
      <c r="M58" s="59" t="s">
        <v>217</v>
      </c>
      <c r="N58" s="81">
        <v>42222</v>
      </c>
      <c r="P58" s="54"/>
      <c r="Q58" s="81"/>
    </row>
    <row r="59" spans="5:17" x14ac:dyDescent="0.35">
      <c r="M59" s="59" t="s">
        <v>218</v>
      </c>
      <c r="N59" s="81">
        <v>367181</v>
      </c>
      <c r="P59" s="54"/>
      <c r="Q59" s="81"/>
    </row>
    <row r="60" spans="5:17" x14ac:dyDescent="0.35">
      <c r="M60" s="59" t="s">
        <v>219</v>
      </c>
      <c r="N60" s="81">
        <v>0</v>
      </c>
      <c r="P60" s="54"/>
      <c r="Q60" s="81"/>
    </row>
    <row r="61" spans="5:17" x14ac:dyDescent="0.35">
      <c r="M61" s="59" t="s">
        <v>220</v>
      </c>
      <c r="N61" s="81">
        <v>1197796</v>
      </c>
      <c r="P61" s="54"/>
      <c r="Q61" s="81"/>
    </row>
    <row r="62" spans="5:17" x14ac:dyDescent="0.35">
      <c r="M62" s="59" t="s">
        <v>221</v>
      </c>
      <c r="N62" s="81">
        <v>85377</v>
      </c>
      <c r="P62" s="54"/>
      <c r="Q62" s="81"/>
    </row>
    <row r="63" spans="5:17" x14ac:dyDescent="0.35">
      <c r="M63" s="59" t="s">
        <v>95</v>
      </c>
      <c r="N63" s="81">
        <v>19351</v>
      </c>
      <c r="P63" s="54"/>
      <c r="Q63" s="81"/>
    </row>
    <row r="64" spans="5:17" x14ac:dyDescent="0.35">
      <c r="M64" s="59" t="s">
        <v>96</v>
      </c>
      <c r="N64" s="81">
        <v>717</v>
      </c>
      <c r="P64" s="54"/>
      <c r="Q64" s="81"/>
    </row>
    <row r="65" spans="13:17" x14ac:dyDescent="0.35">
      <c r="M65" s="59" t="s">
        <v>222</v>
      </c>
      <c r="N65" s="81">
        <v>0</v>
      </c>
      <c r="P65" s="54"/>
      <c r="Q65" s="81"/>
    </row>
    <row r="66" spans="13:17" x14ac:dyDescent="0.35">
      <c r="M66" s="59" t="s">
        <v>97</v>
      </c>
      <c r="N66" s="81">
        <v>214128</v>
      </c>
      <c r="P66" s="54"/>
      <c r="Q66" s="81"/>
    </row>
    <row r="67" spans="13:17" x14ac:dyDescent="0.35">
      <c r="M67" s="59" t="s">
        <v>98</v>
      </c>
      <c r="N67" s="81">
        <v>29046</v>
      </c>
      <c r="P67" s="54"/>
      <c r="Q67" s="81"/>
    </row>
    <row r="68" spans="13:17" x14ac:dyDescent="0.35">
      <c r="M68" s="59" t="s">
        <v>223</v>
      </c>
      <c r="N68" s="81">
        <v>0</v>
      </c>
      <c r="P68" s="54"/>
      <c r="Q68" s="81"/>
    </row>
    <row r="69" spans="13:17" x14ac:dyDescent="0.35">
      <c r="M69" s="59" t="s">
        <v>224</v>
      </c>
      <c r="N69" s="81">
        <v>0</v>
      </c>
      <c r="P69" s="54"/>
      <c r="Q69" s="81"/>
    </row>
    <row r="70" spans="13:17" x14ac:dyDescent="0.35">
      <c r="M70" s="59" t="s">
        <v>225</v>
      </c>
      <c r="N70" s="81">
        <v>117</v>
      </c>
      <c r="P70" s="54"/>
      <c r="Q70" s="81"/>
    </row>
    <row r="71" spans="13:17" x14ac:dyDescent="0.35">
      <c r="M71" s="59" t="s">
        <v>226</v>
      </c>
      <c r="N71" s="81">
        <v>16</v>
      </c>
      <c r="P71" s="54"/>
      <c r="Q71" s="81"/>
    </row>
    <row r="72" spans="13:17" x14ac:dyDescent="0.35">
      <c r="M72" s="59" t="s">
        <v>227</v>
      </c>
      <c r="N72" s="81">
        <v>717</v>
      </c>
      <c r="P72" s="54"/>
      <c r="Q72" s="81"/>
    </row>
    <row r="73" spans="13:17" x14ac:dyDescent="0.35">
      <c r="M73" s="59" t="s">
        <v>228</v>
      </c>
      <c r="N73" s="81">
        <v>0</v>
      </c>
      <c r="P73" s="54"/>
      <c r="Q73" s="81"/>
    </row>
    <row r="74" spans="13:17" x14ac:dyDescent="0.35">
      <c r="M74" s="59" t="s">
        <v>229</v>
      </c>
      <c r="N74" s="81">
        <v>0</v>
      </c>
      <c r="P74" s="54"/>
      <c r="Q74" s="81"/>
    </row>
    <row r="75" spans="13:17" x14ac:dyDescent="0.35">
      <c r="M75" s="59" t="s">
        <v>230</v>
      </c>
      <c r="N75" s="81">
        <v>0</v>
      </c>
      <c r="P75" s="54"/>
      <c r="Q75" s="81"/>
    </row>
    <row r="76" spans="13:17" x14ac:dyDescent="0.35">
      <c r="M76" s="59" t="s">
        <v>231</v>
      </c>
      <c r="N76" s="81">
        <v>19719</v>
      </c>
      <c r="P76" s="54"/>
      <c r="Q76" s="81"/>
    </row>
    <row r="77" spans="13:17" x14ac:dyDescent="0.35">
      <c r="M77" s="59" t="s">
        <v>232</v>
      </c>
      <c r="N77" s="81">
        <v>605</v>
      </c>
      <c r="P77" s="54"/>
      <c r="Q77" s="81"/>
    </row>
    <row r="78" spans="13:17" x14ac:dyDescent="0.35">
      <c r="M78" s="59" t="s">
        <v>233</v>
      </c>
      <c r="N78" s="81">
        <v>5112</v>
      </c>
      <c r="P78" s="54"/>
      <c r="Q78" s="81"/>
    </row>
    <row r="79" spans="13:17" x14ac:dyDescent="0.35">
      <c r="M79" s="59" t="s">
        <v>234</v>
      </c>
      <c r="N79" s="81">
        <v>0</v>
      </c>
      <c r="P79" s="54"/>
      <c r="Q79" s="81"/>
    </row>
    <row r="80" spans="13:17" x14ac:dyDescent="0.35">
      <c r="M80" s="59" t="s">
        <v>235</v>
      </c>
      <c r="N80" s="81">
        <v>21342</v>
      </c>
      <c r="P80" s="54"/>
      <c r="Q80" s="81"/>
    </row>
    <row r="81" spans="13:17" x14ac:dyDescent="0.35">
      <c r="M81" s="59" t="s">
        <v>236</v>
      </c>
      <c r="N81" s="81">
        <v>15768</v>
      </c>
      <c r="P81" s="54"/>
      <c r="Q81" s="81"/>
    </row>
    <row r="82" spans="13:17" x14ac:dyDescent="0.35">
      <c r="M82" s="59" t="s">
        <v>237</v>
      </c>
      <c r="N82" s="81">
        <v>367181</v>
      </c>
      <c r="P82" s="54"/>
      <c r="Q82" s="81"/>
    </row>
    <row r="83" spans="13:17" x14ac:dyDescent="0.35">
      <c r="M83" s="59" t="s">
        <v>238</v>
      </c>
      <c r="N83" s="81">
        <v>0</v>
      </c>
      <c r="P83" s="54"/>
      <c r="Q83" s="81"/>
    </row>
    <row r="84" spans="13:17" x14ac:dyDescent="0.35">
      <c r="M84" s="59" t="s">
        <v>239</v>
      </c>
      <c r="N84" s="81">
        <v>0</v>
      </c>
      <c r="P84" s="54"/>
      <c r="Q84" s="81"/>
    </row>
    <row r="85" spans="13:17" x14ac:dyDescent="0.35">
      <c r="M85" s="59" t="s">
        <v>240</v>
      </c>
      <c r="N85" s="81">
        <v>0</v>
      </c>
      <c r="P85" s="54"/>
      <c r="Q85" s="81"/>
    </row>
    <row r="86" spans="13:17" x14ac:dyDescent="0.35">
      <c r="M86" s="59" t="s">
        <v>241</v>
      </c>
      <c r="N86" s="81">
        <v>1197796</v>
      </c>
      <c r="P86" s="54"/>
      <c r="Q86" s="81"/>
    </row>
    <row r="87" spans="13:17" x14ac:dyDescent="0.35">
      <c r="M87" s="59" t="s">
        <v>242</v>
      </c>
      <c r="N87" s="81">
        <v>85377</v>
      </c>
      <c r="P87" s="54"/>
      <c r="Q87" s="81"/>
    </row>
    <row r="88" spans="13:17" x14ac:dyDescent="0.35">
      <c r="M88" s="59" t="s">
        <v>243</v>
      </c>
      <c r="N88" s="81">
        <v>3384</v>
      </c>
      <c r="P88" s="54"/>
      <c r="Q88" s="81"/>
    </row>
    <row r="89" spans="13:17" x14ac:dyDescent="0.35">
      <c r="M89" s="59" t="s">
        <v>244</v>
      </c>
      <c r="N89" s="81">
        <v>0</v>
      </c>
      <c r="P89" s="54"/>
      <c r="Q89" s="81"/>
    </row>
    <row r="90" spans="13:17" x14ac:dyDescent="0.35">
      <c r="M90" s="59" t="s">
        <v>245</v>
      </c>
      <c r="N90" s="81">
        <v>3021</v>
      </c>
      <c r="P90" s="54"/>
      <c r="Q90" s="81"/>
    </row>
    <row r="91" spans="13:17" x14ac:dyDescent="0.35">
      <c r="M91" s="59" t="s">
        <v>246</v>
      </c>
      <c r="N91" s="81">
        <v>12946</v>
      </c>
      <c r="P91" s="54"/>
      <c r="Q91" s="81"/>
    </row>
    <row r="92" spans="13:17" x14ac:dyDescent="0.35">
      <c r="M92" s="59" t="s">
        <v>247</v>
      </c>
      <c r="N92" s="81">
        <v>717</v>
      </c>
      <c r="P92" s="54"/>
      <c r="Q92" s="81"/>
    </row>
    <row r="93" spans="13:17" x14ac:dyDescent="0.35">
      <c r="M93" s="59" t="s">
        <v>248</v>
      </c>
      <c r="N93" s="81">
        <v>0</v>
      </c>
      <c r="P93" s="54"/>
      <c r="Q93" s="81"/>
    </row>
    <row r="94" spans="13:17" x14ac:dyDescent="0.35">
      <c r="M94" s="59" t="s">
        <v>249</v>
      </c>
      <c r="N94" s="81">
        <v>0</v>
      </c>
      <c r="P94" s="54"/>
      <c r="Q94" s="81"/>
    </row>
    <row r="95" spans="13:17" x14ac:dyDescent="0.35">
      <c r="M95" s="59" t="s">
        <v>250</v>
      </c>
      <c r="N95" s="81">
        <v>0</v>
      </c>
      <c r="P95" s="54"/>
      <c r="Q95" s="81"/>
    </row>
    <row r="96" spans="13:17" x14ac:dyDescent="0.35">
      <c r="M96" s="59" t="s">
        <v>251</v>
      </c>
      <c r="N96" s="81">
        <v>214128</v>
      </c>
      <c r="P96" s="54"/>
      <c r="Q96" s="81"/>
    </row>
    <row r="97" spans="13:17" x14ac:dyDescent="0.35">
      <c r="M97" s="59" t="s">
        <v>252</v>
      </c>
      <c r="N97" s="81">
        <v>29046</v>
      </c>
      <c r="P97" s="54"/>
      <c r="Q97" s="81"/>
    </row>
    <row r="98" spans="13:17" x14ac:dyDescent="0.35">
      <c r="M98" s="59" t="s">
        <v>253</v>
      </c>
      <c r="N98" s="81">
        <v>123204</v>
      </c>
      <c r="P98" s="54"/>
      <c r="Q98" s="81"/>
    </row>
    <row r="99" spans="13:17" x14ac:dyDescent="0.35">
      <c r="M99" s="59" t="s">
        <v>254</v>
      </c>
      <c r="N99" s="81">
        <v>0</v>
      </c>
      <c r="P99" s="54"/>
      <c r="Q99" s="81"/>
    </row>
    <row r="100" spans="13:17" x14ac:dyDescent="0.35">
      <c r="M100" s="59" t="s">
        <v>255</v>
      </c>
      <c r="N100" s="81">
        <v>46201</v>
      </c>
      <c r="P100" s="54"/>
      <c r="Q100" s="81"/>
    </row>
    <row r="101" spans="13:17" x14ac:dyDescent="0.35">
      <c r="M101" s="59" t="s">
        <v>23</v>
      </c>
      <c r="N101" s="81">
        <v>169405</v>
      </c>
      <c r="P101" s="54"/>
      <c r="Q101" s="81"/>
    </row>
    <row r="102" spans="13:17" x14ac:dyDescent="0.35">
      <c r="M102" s="59" t="s">
        <v>256</v>
      </c>
      <c r="N102" s="81">
        <v>12</v>
      </c>
      <c r="P102" s="54"/>
      <c r="Q102" s="81"/>
    </row>
    <row r="103" spans="13:17" x14ac:dyDescent="0.35">
      <c r="M103" s="59" t="s">
        <v>257</v>
      </c>
      <c r="N103" s="81">
        <v>12</v>
      </c>
      <c r="P103" s="54"/>
      <c r="Q103" s="81"/>
    </row>
    <row r="104" spans="13:17" x14ac:dyDescent="0.35">
      <c r="M104" s="59" t="s">
        <v>258</v>
      </c>
      <c r="N104" s="81">
        <v>286066</v>
      </c>
      <c r="P104" s="54"/>
      <c r="Q104" s="81"/>
    </row>
    <row r="105" spans="13:17" x14ac:dyDescent="0.35">
      <c r="M105" s="59" t="s">
        <v>259</v>
      </c>
      <c r="N105" s="81">
        <v>0</v>
      </c>
      <c r="P105" s="54"/>
      <c r="Q105" s="81"/>
    </row>
    <row r="106" spans="13:17" x14ac:dyDescent="0.35">
      <c r="M106" s="59" t="s">
        <v>260</v>
      </c>
      <c r="N106" s="81">
        <v>98369252</v>
      </c>
      <c r="P106" s="54"/>
      <c r="Q106" s="81"/>
    </row>
    <row r="107" spans="13:17" x14ac:dyDescent="0.35">
      <c r="M107" s="59" t="s">
        <v>261</v>
      </c>
      <c r="N107" s="81">
        <v>0</v>
      </c>
      <c r="P107" s="54"/>
      <c r="Q107" s="81"/>
    </row>
    <row r="108" spans="13:17" x14ac:dyDescent="0.35">
      <c r="M108" s="59" t="s">
        <v>262</v>
      </c>
      <c r="N108" s="81">
        <v>286066</v>
      </c>
      <c r="P108" s="54"/>
      <c r="Q108" s="81"/>
    </row>
    <row r="109" spans="13:17" x14ac:dyDescent="0.35">
      <c r="M109" s="59" t="s">
        <v>263</v>
      </c>
      <c r="N109" s="81">
        <v>98369252</v>
      </c>
      <c r="P109" s="54"/>
      <c r="Q109" s="81"/>
    </row>
    <row r="110" spans="13:17" x14ac:dyDescent="0.35">
      <c r="M110" s="59" t="s">
        <v>264</v>
      </c>
      <c r="N110" s="81">
        <v>286066</v>
      </c>
      <c r="P110" s="54"/>
      <c r="Q110" s="81"/>
    </row>
    <row r="111" spans="13:17" x14ac:dyDescent="0.35">
      <c r="M111" s="59" t="s">
        <v>265</v>
      </c>
      <c r="N111" s="81">
        <v>98369252</v>
      </c>
      <c r="P111" s="54"/>
      <c r="Q111" s="81"/>
    </row>
    <row r="112" spans="13:17" x14ac:dyDescent="0.35">
      <c r="M112" s="59" t="s">
        <v>266</v>
      </c>
      <c r="N112" s="81">
        <v>286066</v>
      </c>
      <c r="P112" s="54"/>
      <c r="Q112" s="81"/>
    </row>
    <row r="113" spans="13:17" x14ac:dyDescent="0.35">
      <c r="M113" s="59" t="s">
        <v>267</v>
      </c>
      <c r="N113" s="81">
        <v>0</v>
      </c>
      <c r="P113" s="54"/>
      <c r="Q113" s="81"/>
    </row>
    <row r="114" spans="13:17" x14ac:dyDescent="0.35">
      <c r="M114" s="59" t="s">
        <v>268</v>
      </c>
      <c r="N114" s="81">
        <v>98369252</v>
      </c>
      <c r="P114" s="54"/>
      <c r="Q114" s="81"/>
    </row>
    <row r="115" spans="13:17" x14ac:dyDescent="0.35">
      <c r="M115" s="59" t="s">
        <v>269</v>
      </c>
      <c r="N115" s="81">
        <v>0</v>
      </c>
      <c r="P115" s="54"/>
      <c r="Q115" s="81"/>
    </row>
    <row r="116" spans="13:17" x14ac:dyDescent="0.35">
      <c r="M116" s="59" t="s">
        <v>270</v>
      </c>
      <c r="N116" s="81">
        <v>7568</v>
      </c>
      <c r="P116" s="54"/>
      <c r="Q116" s="81"/>
    </row>
    <row r="117" spans="13:17" x14ac:dyDescent="0.35">
      <c r="M117" s="59" t="s">
        <v>271</v>
      </c>
      <c r="N117" s="81">
        <v>0</v>
      </c>
      <c r="P117" s="54"/>
      <c r="Q117" s="81"/>
    </row>
    <row r="118" spans="13:17" x14ac:dyDescent="0.35">
      <c r="M118" s="59" t="s">
        <v>272</v>
      </c>
      <c r="N118" s="81">
        <v>0</v>
      </c>
      <c r="P118" s="54"/>
      <c r="Q118" s="81"/>
    </row>
    <row r="119" spans="13:17" x14ac:dyDescent="0.35">
      <c r="M119" s="59" t="s">
        <v>273</v>
      </c>
      <c r="N119" s="81">
        <v>208804</v>
      </c>
      <c r="P119" s="54"/>
      <c r="Q119" s="81"/>
    </row>
    <row r="120" spans="13:17" ht="15" thickBot="1" x14ac:dyDescent="0.4">
      <c r="M120" s="59" t="s">
        <v>274</v>
      </c>
      <c r="N120" s="81">
        <v>33436</v>
      </c>
      <c r="P120" s="70"/>
      <c r="Q120" s="82"/>
    </row>
    <row r="121" spans="13:17" x14ac:dyDescent="0.35">
      <c r="M121" s="59" t="s">
        <v>275</v>
      </c>
      <c r="N121" s="81">
        <v>242240</v>
      </c>
    </row>
    <row r="122" spans="13:17" x14ac:dyDescent="0.35">
      <c r="M122" s="59" t="s">
        <v>276</v>
      </c>
      <c r="N122" s="81">
        <v>242240</v>
      </c>
    </row>
    <row r="123" spans="13:17" x14ac:dyDescent="0.35">
      <c r="M123" s="59" t="s">
        <v>277</v>
      </c>
      <c r="N123" s="81">
        <v>208804</v>
      </c>
    </row>
    <row r="124" spans="13:17" x14ac:dyDescent="0.35">
      <c r="M124" s="59" t="s">
        <v>278</v>
      </c>
      <c r="N124" s="81">
        <v>33436</v>
      </c>
    </row>
    <row r="125" spans="13:17" x14ac:dyDescent="0.35">
      <c r="M125" s="59" t="s">
        <v>279</v>
      </c>
      <c r="N125" s="81">
        <v>841</v>
      </c>
    </row>
    <row r="126" spans="13:17" x14ac:dyDescent="0.35">
      <c r="M126" s="59" t="s">
        <v>280</v>
      </c>
      <c r="N126" s="81">
        <v>841</v>
      </c>
    </row>
    <row r="127" spans="13:17" x14ac:dyDescent="0.35">
      <c r="M127" s="59" t="s">
        <v>111</v>
      </c>
      <c r="N127" s="81">
        <v>149017</v>
      </c>
    </row>
    <row r="128" spans="13:17" x14ac:dyDescent="0.35">
      <c r="M128" s="59" t="s">
        <v>112</v>
      </c>
      <c r="N128" s="81">
        <v>31031</v>
      </c>
    </row>
    <row r="129" spans="13:14" x14ac:dyDescent="0.35">
      <c r="M129" s="59" t="s">
        <v>113</v>
      </c>
      <c r="N129" s="81">
        <v>0</v>
      </c>
    </row>
    <row r="130" spans="13:14" x14ac:dyDescent="0.35">
      <c r="M130" s="59" t="s">
        <v>108</v>
      </c>
      <c r="N130" s="81">
        <v>0</v>
      </c>
    </row>
    <row r="131" spans="13:14" x14ac:dyDescent="0.35">
      <c r="M131" s="59" t="s">
        <v>107</v>
      </c>
      <c r="N131" s="81">
        <v>214128</v>
      </c>
    </row>
    <row r="132" spans="13:14" x14ac:dyDescent="0.35">
      <c r="M132" s="59" t="s">
        <v>110</v>
      </c>
      <c r="N132" s="81">
        <v>0</v>
      </c>
    </row>
    <row r="133" spans="13:14" x14ac:dyDescent="0.35">
      <c r="M133" s="59" t="s">
        <v>109</v>
      </c>
      <c r="N133" s="81">
        <v>29046</v>
      </c>
    </row>
    <row r="134" spans="13:14" x14ac:dyDescent="0.35">
      <c r="M134" s="59"/>
      <c r="N134" s="81"/>
    </row>
    <row r="135" spans="13:14" x14ac:dyDescent="0.35">
      <c r="M135" s="59"/>
      <c r="N135" s="81"/>
    </row>
    <row r="136" spans="13:14" x14ac:dyDescent="0.35">
      <c r="M136" s="59"/>
      <c r="N136" s="81"/>
    </row>
    <row r="137" spans="13:14" x14ac:dyDescent="0.35">
      <c r="M137" s="59"/>
      <c r="N137" s="81"/>
    </row>
    <row r="138" spans="13:14" x14ac:dyDescent="0.35">
      <c r="M138" s="59"/>
      <c r="N138" s="81"/>
    </row>
    <row r="139" spans="13:14" x14ac:dyDescent="0.35">
      <c r="M139" s="59"/>
      <c r="N139" s="81"/>
    </row>
    <row r="140" spans="13:14" x14ac:dyDescent="0.35">
      <c r="M140" s="59"/>
      <c r="N140" s="81"/>
    </row>
    <row r="141" spans="13:14" x14ac:dyDescent="0.35">
      <c r="M141" s="59"/>
      <c r="N141" s="81"/>
    </row>
    <row r="142" spans="13:14" x14ac:dyDescent="0.35">
      <c r="M142" s="59"/>
      <c r="N142" s="81"/>
    </row>
    <row r="143" spans="13:14" x14ac:dyDescent="0.35">
      <c r="M143" s="59"/>
      <c r="N143" s="81"/>
    </row>
    <row r="144" spans="13:14" x14ac:dyDescent="0.35">
      <c r="M144" s="59"/>
      <c r="N144" s="81"/>
    </row>
    <row r="145" spans="13:14" x14ac:dyDescent="0.35">
      <c r="M145" s="59"/>
      <c r="N145" s="81"/>
    </row>
    <row r="146" spans="13:14" x14ac:dyDescent="0.35">
      <c r="M146" s="59"/>
      <c r="N146" s="81"/>
    </row>
    <row r="147" spans="13:14" x14ac:dyDescent="0.35">
      <c r="M147" s="59"/>
      <c r="N147" s="81"/>
    </row>
    <row r="148" spans="13:14" x14ac:dyDescent="0.35">
      <c r="M148" s="59"/>
      <c r="N148" s="81"/>
    </row>
    <row r="149" spans="13:14" x14ac:dyDescent="0.35">
      <c r="M149" s="59"/>
      <c r="N149" s="81"/>
    </row>
    <row r="150" spans="13:14" x14ac:dyDescent="0.35">
      <c r="M150" s="59"/>
      <c r="N150" s="81"/>
    </row>
    <row r="151" spans="13:14" x14ac:dyDescent="0.35">
      <c r="M151" s="59"/>
      <c r="N151" s="81"/>
    </row>
    <row r="152" spans="13:14" x14ac:dyDescent="0.35">
      <c r="M152" s="59"/>
      <c r="N152" s="81"/>
    </row>
    <row r="153" spans="13:14" x14ac:dyDescent="0.35">
      <c r="M153" s="59"/>
      <c r="N153" s="81"/>
    </row>
    <row r="154" spans="13:14" x14ac:dyDescent="0.35">
      <c r="M154" s="59"/>
      <c r="N154" s="81"/>
    </row>
    <row r="155" spans="13:14" x14ac:dyDescent="0.35">
      <c r="M155" s="59"/>
      <c r="N155" s="81"/>
    </row>
    <row r="156" spans="13:14" x14ac:dyDescent="0.35">
      <c r="M156" s="59"/>
      <c r="N156" s="81"/>
    </row>
    <row r="157" spans="13:14" x14ac:dyDescent="0.35">
      <c r="M157" s="59"/>
      <c r="N157" s="81"/>
    </row>
    <row r="158" spans="13:14" x14ac:dyDescent="0.35">
      <c r="M158" s="59"/>
      <c r="N158" s="81"/>
    </row>
    <row r="159" spans="13:14" x14ac:dyDescent="0.35">
      <c r="M159" s="59"/>
      <c r="N159" s="81"/>
    </row>
    <row r="160" spans="13:14" x14ac:dyDescent="0.35">
      <c r="M160" s="59"/>
      <c r="N160" s="81"/>
    </row>
    <row r="161" spans="13:14" x14ac:dyDescent="0.35">
      <c r="M161" s="59"/>
      <c r="N161" s="81"/>
    </row>
    <row r="162" spans="13:14" x14ac:dyDescent="0.35">
      <c r="M162" s="59"/>
      <c r="N162" s="81"/>
    </row>
    <row r="163" spans="13:14" x14ac:dyDescent="0.35">
      <c r="M163" s="59"/>
      <c r="N163" s="81"/>
    </row>
    <row r="164" spans="13:14" x14ac:dyDescent="0.35">
      <c r="M164" s="59"/>
      <c r="N164" s="81"/>
    </row>
    <row r="165" spans="13:14" x14ac:dyDescent="0.35">
      <c r="M165" s="59"/>
      <c r="N165" s="81"/>
    </row>
    <row r="166" spans="13:14" x14ac:dyDescent="0.35">
      <c r="M166" s="59"/>
      <c r="N166" s="81"/>
    </row>
    <row r="167" spans="13:14" x14ac:dyDescent="0.35">
      <c r="M167" s="59"/>
      <c r="N167" s="81"/>
    </row>
    <row r="168" spans="13:14" x14ac:dyDescent="0.35">
      <c r="M168" s="59"/>
      <c r="N168" s="81"/>
    </row>
    <row r="169" spans="13:14" x14ac:dyDescent="0.35">
      <c r="M169" s="59"/>
      <c r="N169" s="81"/>
    </row>
    <row r="170" spans="13:14" x14ac:dyDescent="0.35">
      <c r="M170" s="59"/>
      <c r="N170" s="81"/>
    </row>
    <row r="171" spans="13:14" x14ac:dyDescent="0.35">
      <c r="M171" s="59"/>
      <c r="N171" s="81"/>
    </row>
    <row r="172" spans="13:14" x14ac:dyDescent="0.35">
      <c r="M172" s="59"/>
      <c r="N172" s="81"/>
    </row>
    <row r="173" spans="13:14" x14ac:dyDescent="0.35">
      <c r="M173" s="59"/>
      <c r="N173" s="81"/>
    </row>
    <row r="174" spans="13:14" x14ac:dyDescent="0.35">
      <c r="M174" s="59"/>
      <c r="N174" s="81"/>
    </row>
    <row r="175" spans="13:14" x14ac:dyDescent="0.35">
      <c r="M175" s="59"/>
      <c r="N175" s="81"/>
    </row>
    <row r="176" spans="13:14" x14ac:dyDescent="0.35">
      <c r="M176" s="59"/>
      <c r="N176" s="81"/>
    </row>
    <row r="177" spans="13:14" x14ac:dyDescent="0.35">
      <c r="M177" s="59"/>
      <c r="N177" s="81"/>
    </row>
    <row r="178" spans="13:14" x14ac:dyDescent="0.35">
      <c r="M178" s="59"/>
      <c r="N178" s="81"/>
    </row>
    <row r="179" spans="13:14" x14ac:dyDescent="0.35">
      <c r="M179" s="59"/>
      <c r="N179" s="81"/>
    </row>
    <row r="180" spans="13:14" x14ac:dyDescent="0.35">
      <c r="M180" s="59"/>
      <c r="N180" s="81"/>
    </row>
    <row r="181" spans="13:14" x14ac:dyDescent="0.35">
      <c r="M181" s="59"/>
      <c r="N181" s="81"/>
    </row>
    <row r="182" spans="13:14" x14ac:dyDescent="0.35">
      <c r="M182" s="59"/>
      <c r="N182" s="81"/>
    </row>
    <row r="183" spans="13:14" x14ac:dyDescent="0.35">
      <c r="M183" s="59"/>
      <c r="N183" s="81"/>
    </row>
    <row r="184" spans="13:14" x14ac:dyDescent="0.35">
      <c r="M184" s="59"/>
      <c r="N184" s="81"/>
    </row>
    <row r="185" spans="13:14" x14ac:dyDescent="0.35">
      <c r="M185" s="59"/>
      <c r="N185" s="81"/>
    </row>
    <row r="186" spans="13:14" x14ac:dyDescent="0.35">
      <c r="M186" s="59"/>
      <c r="N186" s="81"/>
    </row>
    <row r="187" spans="13:14" x14ac:dyDescent="0.35">
      <c r="M187" s="59"/>
      <c r="N187" s="81"/>
    </row>
    <row r="188" spans="13:14" x14ac:dyDescent="0.35">
      <c r="M188" s="59"/>
      <c r="N188" s="81"/>
    </row>
    <row r="189" spans="13:14" x14ac:dyDescent="0.35">
      <c r="M189" s="59"/>
      <c r="N189" s="81"/>
    </row>
    <row r="190" spans="13:14" x14ac:dyDescent="0.35">
      <c r="M190" s="59"/>
      <c r="N190" s="81"/>
    </row>
    <row r="191" spans="13:14" x14ac:dyDescent="0.35">
      <c r="M191" s="59"/>
      <c r="N191" s="81"/>
    </row>
    <row r="192" spans="13:14" x14ac:dyDescent="0.35">
      <c r="M192" s="59"/>
      <c r="N192" s="81"/>
    </row>
    <row r="193" spans="13:14" x14ac:dyDescent="0.35">
      <c r="M193" s="59"/>
      <c r="N193" s="81"/>
    </row>
    <row r="194" spans="13:14" x14ac:dyDescent="0.35">
      <c r="M194" s="59"/>
      <c r="N194" s="81"/>
    </row>
    <row r="195" spans="13:14" x14ac:dyDescent="0.35">
      <c r="M195" s="59"/>
      <c r="N195" s="81"/>
    </row>
    <row r="196" spans="13:14" x14ac:dyDescent="0.35">
      <c r="M196" s="59"/>
      <c r="N196" s="81"/>
    </row>
    <row r="197" spans="13:14" x14ac:dyDescent="0.35">
      <c r="M197" s="59"/>
      <c r="N197" s="81"/>
    </row>
    <row r="198" spans="13:14" x14ac:dyDescent="0.35">
      <c r="M198" s="59"/>
      <c r="N198" s="81"/>
    </row>
    <row r="199" spans="13:14" x14ac:dyDescent="0.35">
      <c r="M199" s="59"/>
      <c r="N199" s="81"/>
    </row>
    <row r="200" spans="13:14" x14ac:dyDescent="0.35">
      <c r="M200" s="59"/>
      <c r="N200" s="81"/>
    </row>
    <row r="201" spans="13:14" x14ac:dyDescent="0.35">
      <c r="M201" s="59"/>
      <c r="N201" s="81"/>
    </row>
    <row r="202" spans="13:14" x14ac:dyDescent="0.35">
      <c r="M202" s="59"/>
      <c r="N202" s="81"/>
    </row>
    <row r="203" spans="13:14" x14ac:dyDescent="0.35">
      <c r="M203" s="59"/>
      <c r="N203" s="81"/>
    </row>
    <row r="204" spans="13:14" x14ac:dyDescent="0.35">
      <c r="M204" s="59"/>
      <c r="N204" s="81"/>
    </row>
    <row r="205" spans="13:14" x14ac:dyDescent="0.35">
      <c r="M205" s="59"/>
      <c r="N205" s="81"/>
    </row>
    <row r="206" spans="13:14" x14ac:dyDescent="0.35">
      <c r="M206" s="59"/>
      <c r="N206" s="81"/>
    </row>
    <row r="207" spans="13:14" x14ac:dyDescent="0.35">
      <c r="M207" s="59"/>
      <c r="N207" s="81"/>
    </row>
    <row r="208" spans="13:14" x14ac:dyDescent="0.35">
      <c r="M208" s="59"/>
      <c r="N208" s="81"/>
    </row>
    <row r="209" spans="13:14" x14ac:dyDescent="0.35">
      <c r="M209" s="59"/>
      <c r="N209" s="81"/>
    </row>
    <row r="210" spans="13:14" x14ac:dyDescent="0.35">
      <c r="M210" s="59"/>
      <c r="N210" s="81"/>
    </row>
    <row r="211" spans="13:14" x14ac:dyDescent="0.35">
      <c r="M211" s="59"/>
      <c r="N211" s="81"/>
    </row>
    <row r="212" spans="13:14" x14ac:dyDescent="0.35">
      <c r="M212" s="59"/>
      <c r="N212" s="81"/>
    </row>
    <row r="213" spans="13:14" x14ac:dyDescent="0.35">
      <c r="M213" s="59"/>
      <c r="N213" s="81"/>
    </row>
    <row r="214" spans="13:14" x14ac:dyDescent="0.35">
      <c r="M214" s="59"/>
      <c r="N214" s="81"/>
    </row>
    <row r="215" spans="13:14" x14ac:dyDescent="0.35">
      <c r="M215" s="59"/>
      <c r="N215" s="81"/>
    </row>
    <row r="216" spans="13:14" x14ac:dyDescent="0.35">
      <c r="M216" s="59"/>
      <c r="N216" s="81"/>
    </row>
    <row r="217" spans="13:14" x14ac:dyDescent="0.35">
      <c r="M217" s="59"/>
      <c r="N217" s="81"/>
    </row>
    <row r="218" spans="13:14" x14ac:dyDescent="0.35">
      <c r="M218" s="59"/>
      <c r="N218" s="81"/>
    </row>
    <row r="219" spans="13:14" x14ac:dyDescent="0.35">
      <c r="M219" s="59"/>
      <c r="N219" s="81"/>
    </row>
    <row r="220" spans="13:14" x14ac:dyDescent="0.35">
      <c r="M220" s="59"/>
      <c r="N220" s="81"/>
    </row>
    <row r="221" spans="13:14" x14ac:dyDescent="0.35">
      <c r="M221" s="59"/>
      <c r="N221" s="81"/>
    </row>
    <row r="222" spans="13:14" x14ac:dyDescent="0.35">
      <c r="M222" s="59"/>
      <c r="N222" s="81"/>
    </row>
    <row r="223" spans="13:14" x14ac:dyDescent="0.35">
      <c r="M223" s="59"/>
      <c r="N223" s="81"/>
    </row>
    <row r="224" spans="13:14" x14ac:dyDescent="0.35">
      <c r="M224" s="59"/>
      <c r="N224" s="81"/>
    </row>
    <row r="225" spans="13:14" x14ac:dyDescent="0.35">
      <c r="M225" s="59"/>
      <c r="N225" s="81"/>
    </row>
    <row r="226" spans="13:14" x14ac:dyDescent="0.35">
      <c r="M226" s="59"/>
      <c r="N226" s="81"/>
    </row>
    <row r="227" spans="13:14" x14ac:dyDescent="0.35">
      <c r="M227" s="59"/>
      <c r="N227" s="81"/>
    </row>
    <row r="228" spans="13:14" x14ac:dyDescent="0.35">
      <c r="M228" s="59"/>
      <c r="N228" s="81"/>
    </row>
    <row r="229" spans="13:14" x14ac:dyDescent="0.35">
      <c r="M229" s="59"/>
      <c r="N229" s="81"/>
    </row>
    <row r="230" spans="13:14" x14ac:dyDescent="0.35">
      <c r="M230" s="59"/>
      <c r="N230" s="81"/>
    </row>
    <row r="231" spans="13:14" x14ac:dyDescent="0.35">
      <c r="M231" s="59"/>
      <c r="N231" s="81"/>
    </row>
    <row r="232" spans="13:14" x14ac:dyDescent="0.35">
      <c r="M232" s="59"/>
      <c r="N232" s="81"/>
    </row>
    <row r="233" spans="13:14" x14ac:dyDescent="0.35">
      <c r="M233" s="59"/>
      <c r="N233" s="81"/>
    </row>
    <row r="234" spans="13:14" x14ac:dyDescent="0.35">
      <c r="M234" s="59"/>
      <c r="N234" s="81"/>
    </row>
    <row r="235" spans="13:14" x14ac:dyDescent="0.35">
      <c r="M235" s="59"/>
      <c r="N235" s="81"/>
    </row>
    <row r="236" spans="13:14" x14ac:dyDescent="0.35">
      <c r="M236" s="59"/>
      <c r="N236" s="81"/>
    </row>
    <row r="237" spans="13:14" x14ac:dyDescent="0.35">
      <c r="M237" s="59"/>
      <c r="N237" s="81"/>
    </row>
    <row r="238" spans="13:14" x14ac:dyDescent="0.35">
      <c r="M238" s="59"/>
      <c r="N238" s="81"/>
    </row>
    <row r="239" spans="13:14" x14ac:dyDescent="0.35">
      <c r="M239" s="59"/>
      <c r="N239" s="81"/>
    </row>
    <row r="240" spans="13:14" x14ac:dyDescent="0.35">
      <c r="M240" s="59"/>
      <c r="N240" s="81"/>
    </row>
    <row r="241" spans="13:14" x14ac:dyDescent="0.35">
      <c r="M241" s="59"/>
      <c r="N241" s="81"/>
    </row>
    <row r="242" spans="13:14" x14ac:dyDescent="0.35">
      <c r="M242" s="59"/>
      <c r="N242" s="81"/>
    </row>
    <row r="243" spans="13:14" x14ac:dyDescent="0.35">
      <c r="M243" s="59"/>
      <c r="N243" s="81"/>
    </row>
    <row r="244" spans="13:14" x14ac:dyDescent="0.35">
      <c r="M244" s="59"/>
      <c r="N244" s="81"/>
    </row>
    <row r="245" spans="13:14" x14ac:dyDescent="0.35">
      <c r="M245" s="59"/>
      <c r="N245" s="81"/>
    </row>
    <row r="246" spans="13:14" x14ac:dyDescent="0.35">
      <c r="M246" s="59"/>
      <c r="N246" s="81"/>
    </row>
    <row r="247" spans="13:14" x14ac:dyDescent="0.35">
      <c r="M247" s="59"/>
      <c r="N247" s="81"/>
    </row>
    <row r="248" spans="13:14" x14ac:dyDescent="0.35">
      <c r="M248" s="59"/>
      <c r="N248" s="81"/>
    </row>
    <row r="249" spans="13:14" x14ac:dyDescent="0.35">
      <c r="M249" s="59"/>
      <c r="N249" s="81"/>
    </row>
    <row r="250" spans="13:14" x14ac:dyDescent="0.35">
      <c r="M250" s="59"/>
      <c r="N250" s="81"/>
    </row>
    <row r="251" spans="13:14" x14ac:dyDescent="0.35">
      <c r="M251" s="59"/>
      <c r="N251" s="81"/>
    </row>
    <row r="252" spans="13:14" x14ac:dyDescent="0.35">
      <c r="M252" s="59"/>
      <c r="N252" s="81"/>
    </row>
    <row r="253" spans="13:14" x14ac:dyDescent="0.35">
      <c r="M253" s="59"/>
      <c r="N253" s="81"/>
    </row>
    <row r="254" spans="13:14" x14ac:dyDescent="0.35">
      <c r="M254" s="59"/>
      <c r="N254" s="81"/>
    </row>
    <row r="255" spans="13:14" x14ac:dyDescent="0.35">
      <c r="M255" s="59"/>
      <c r="N255" s="81"/>
    </row>
    <row r="256" spans="13:14" x14ac:dyDescent="0.35">
      <c r="M256" s="59"/>
      <c r="N256" s="81"/>
    </row>
    <row r="257" spans="13:14" x14ac:dyDescent="0.35">
      <c r="M257" s="59"/>
      <c r="N257" s="81"/>
    </row>
    <row r="258" spans="13:14" x14ac:dyDescent="0.35">
      <c r="M258" s="59"/>
      <c r="N258" s="81"/>
    </row>
    <row r="259" spans="13:14" x14ac:dyDescent="0.35">
      <c r="M259" s="59"/>
      <c r="N259" s="81"/>
    </row>
    <row r="260" spans="13:14" x14ac:dyDescent="0.35">
      <c r="M260" s="59"/>
      <c r="N260" s="81"/>
    </row>
    <row r="261" spans="13:14" x14ac:dyDescent="0.35">
      <c r="M261" s="59"/>
      <c r="N261" s="81"/>
    </row>
    <row r="262" spans="13:14" x14ac:dyDescent="0.35">
      <c r="M262" s="59"/>
      <c r="N262" s="81"/>
    </row>
    <row r="263" spans="13:14" x14ac:dyDescent="0.35">
      <c r="M263" s="59"/>
      <c r="N263" s="81"/>
    </row>
    <row r="264" spans="13:14" x14ac:dyDescent="0.35">
      <c r="M264" s="59"/>
      <c r="N264" s="81"/>
    </row>
    <row r="265" spans="13:14" x14ac:dyDescent="0.35">
      <c r="M265" s="59"/>
      <c r="N265" s="81"/>
    </row>
    <row r="266" spans="13:14" x14ac:dyDescent="0.35">
      <c r="M266" s="59"/>
      <c r="N266" s="81"/>
    </row>
    <row r="267" spans="13:14" x14ac:dyDescent="0.35">
      <c r="M267" s="59"/>
      <c r="N267" s="81"/>
    </row>
    <row r="268" spans="13:14" x14ac:dyDescent="0.35">
      <c r="M268" s="59"/>
      <c r="N268" s="81"/>
    </row>
    <row r="269" spans="13:14" x14ac:dyDescent="0.35">
      <c r="M269" s="59"/>
      <c r="N269" s="81"/>
    </row>
    <row r="270" spans="13:14" x14ac:dyDescent="0.35">
      <c r="M270" s="59"/>
      <c r="N270" s="81"/>
    </row>
    <row r="271" spans="13:14" x14ac:dyDescent="0.35">
      <c r="M271" s="59"/>
      <c r="N271" s="81"/>
    </row>
    <row r="272" spans="13:14" x14ac:dyDescent="0.35">
      <c r="M272" s="59"/>
      <c r="N272" s="81"/>
    </row>
    <row r="273" spans="13:14" x14ac:dyDescent="0.35">
      <c r="M273" s="59"/>
      <c r="N273" s="81"/>
    </row>
    <row r="274" spans="13:14" x14ac:dyDescent="0.35">
      <c r="M274" s="59"/>
      <c r="N274" s="81"/>
    </row>
    <row r="275" spans="13:14" x14ac:dyDescent="0.35">
      <c r="M275" s="59"/>
      <c r="N275" s="81"/>
    </row>
    <row r="276" spans="13:14" x14ac:dyDescent="0.35">
      <c r="M276" s="59"/>
      <c r="N276" s="81"/>
    </row>
    <row r="277" spans="13:14" x14ac:dyDescent="0.35">
      <c r="M277" s="59"/>
      <c r="N277" s="81"/>
    </row>
    <row r="278" spans="13:14" x14ac:dyDescent="0.35">
      <c r="M278" s="59"/>
      <c r="N278" s="81"/>
    </row>
    <row r="279" spans="13:14" x14ac:dyDescent="0.35">
      <c r="M279" s="59"/>
      <c r="N279" s="81"/>
    </row>
    <row r="280" spans="13:14" x14ac:dyDescent="0.35">
      <c r="M280" s="59"/>
      <c r="N280" s="81"/>
    </row>
    <row r="281" spans="13:14" x14ac:dyDescent="0.35">
      <c r="M281" s="59"/>
      <c r="N281" s="81"/>
    </row>
    <row r="282" spans="13:14" x14ac:dyDescent="0.35">
      <c r="M282" s="59"/>
      <c r="N282" s="81"/>
    </row>
    <row r="283" spans="13:14" x14ac:dyDescent="0.35">
      <c r="M283" s="59"/>
      <c r="N283" s="81"/>
    </row>
    <row r="284" spans="13:14" x14ac:dyDescent="0.35">
      <c r="M284" s="59"/>
      <c r="N284" s="81"/>
    </row>
    <row r="285" spans="13:14" x14ac:dyDescent="0.35">
      <c r="M285" s="59"/>
      <c r="N285" s="81"/>
    </row>
    <row r="286" spans="13:14" x14ac:dyDescent="0.35">
      <c r="M286" s="59"/>
      <c r="N286" s="81"/>
    </row>
    <row r="287" spans="13:14" x14ac:dyDescent="0.35">
      <c r="M287" s="59"/>
      <c r="N287" s="81"/>
    </row>
    <row r="288" spans="13:14" x14ac:dyDescent="0.35">
      <c r="M288" s="59"/>
      <c r="N288" s="81"/>
    </row>
    <row r="289" spans="13:14" x14ac:dyDescent="0.35">
      <c r="M289" s="59"/>
      <c r="N289" s="81"/>
    </row>
    <row r="290" spans="13:14" x14ac:dyDescent="0.35">
      <c r="M290" s="59"/>
      <c r="N290" s="81"/>
    </row>
    <row r="291" spans="13:14" x14ac:dyDescent="0.35">
      <c r="M291" s="59"/>
      <c r="N291" s="81"/>
    </row>
    <row r="292" spans="13:14" x14ac:dyDescent="0.35">
      <c r="M292" s="59"/>
      <c r="N292" s="81"/>
    </row>
    <row r="293" spans="13:14" x14ac:dyDescent="0.35">
      <c r="M293" s="59"/>
      <c r="N293" s="81"/>
    </row>
    <row r="294" spans="13:14" x14ac:dyDescent="0.35">
      <c r="M294" s="59"/>
      <c r="N294" s="81"/>
    </row>
    <row r="295" spans="13:14" x14ac:dyDescent="0.35">
      <c r="M295" s="59"/>
      <c r="N295" s="81"/>
    </row>
    <row r="296" spans="13:14" x14ac:dyDescent="0.35">
      <c r="M296" s="59"/>
      <c r="N296" s="81"/>
    </row>
    <row r="297" spans="13:14" x14ac:dyDescent="0.35">
      <c r="M297" s="59"/>
      <c r="N297" s="81"/>
    </row>
    <row r="298" spans="13:14" x14ac:dyDescent="0.35">
      <c r="M298" s="59"/>
      <c r="N298" s="81"/>
    </row>
    <row r="299" spans="13:14" x14ac:dyDescent="0.35">
      <c r="M299" s="59"/>
      <c r="N299" s="81"/>
    </row>
    <row r="300" spans="13:14" ht="15" thickBot="1" x14ac:dyDescent="0.4">
      <c r="M300" s="112"/>
      <c r="N300" s="82"/>
    </row>
  </sheetData>
  <mergeCells count="2">
    <mergeCell ref="M2:N2"/>
    <mergeCell ref="P2:Q2"/>
  </mergeCells>
  <pageMargins left="0.7" right="0.7" top="0.75" bottom="0.75" header="0.3" footer="0.3"/>
  <pageSetup orientation="portrait" horizontalDpi="1200" verticalDpi="1200" r:id="rId1"/>
  <headerFooter>
    <oddHeader>&amp;L&amp;"Calibri"&amp;12&amp;K8E6A00Confidential&amp;1#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E930-88EC-4E4B-AD5F-880210D752AB}">
  <sheetPr codeName="Sheet22"/>
  <dimension ref="A1:BB43"/>
  <sheetViews>
    <sheetView showGridLines="0" topLeftCell="A3" zoomScale="160" zoomScaleNormal="160" workbookViewId="0">
      <selection activeCell="AM57" sqref="AM57"/>
    </sheetView>
  </sheetViews>
  <sheetFormatPr defaultRowHeight="14.5" x14ac:dyDescent="0.35"/>
  <cols>
    <col min="1" max="1" width="31.26953125" customWidth="1"/>
    <col min="2" max="53" width="1.90625" customWidth="1"/>
    <col min="54" max="54" width="11.08984375" customWidth="1"/>
  </cols>
  <sheetData>
    <row r="1" spans="1:54" s="381" customFormat="1" ht="12" x14ac:dyDescent="0.3">
      <c r="A1" s="381" t="s">
        <v>387</v>
      </c>
    </row>
    <row r="2" spans="1:54" s="381" customFormat="1" ht="12" x14ac:dyDescent="0.3">
      <c r="A2" s="381" t="s">
        <v>388</v>
      </c>
    </row>
    <row r="3" spans="1:54" x14ac:dyDescent="0.35">
      <c r="A3" s="382"/>
      <c r="B3" s="547" t="s">
        <v>389</v>
      </c>
      <c r="C3" s="548"/>
      <c r="D3" s="548"/>
      <c r="E3" s="548"/>
      <c r="F3" s="549"/>
      <c r="G3" s="547" t="s">
        <v>390</v>
      </c>
      <c r="H3" s="548"/>
      <c r="I3" s="548"/>
      <c r="J3" s="549"/>
      <c r="K3" s="547" t="s">
        <v>391</v>
      </c>
      <c r="L3" s="548"/>
      <c r="M3" s="548"/>
      <c r="N3" s="549"/>
      <c r="O3" s="547" t="s">
        <v>392</v>
      </c>
      <c r="P3" s="548"/>
      <c r="Q3" s="548"/>
      <c r="R3" s="549"/>
      <c r="S3" s="547" t="s">
        <v>393</v>
      </c>
      <c r="T3" s="548"/>
      <c r="U3" s="548"/>
      <c r="V3" s="548"/>
      <c r="W3" s="549"/>
      <c r="X3" s="547" t="s">
        <v>394</v>
      </c>
      <c r="Y3" s="548"/>
      <c r="Z3" s="548"/>
      <c r="AA3" s="549"/>
      <c r="AB3" s="547" t="s">
        <v>395</v>
      </c>
      <c r="AC3" s="548"/>
      <c r="AD3" s="548"/>
      <c r="AE3" s="548"/>
      <c r="AF3" s="549"/>
      <c r="AG3" s="547" t="s">
        <v>396</v>
      </c>
      <c r="AH3" s="548"/>
      <c r="AI3" s="548"/>
      <c r="AJ3" s="549"/>
      <c r="AK3" s="547" t="s">
        <v>397</v>
      </c>
      <c r="AL3" s="548"/>
      <c r="AM3" s="548"/>
      <c r="AN3" s="549"/>
      <c r="AO3" s="547" t="s">
        <v>398</v>
      </c>
      <c r="AP3" s="548"/>
      <c r="AQ3" s="548"/>
      <c r="AR3" s="548"/>
      <c r="AS3" s="549"/>
      <c r="AT3" s="547" t="s">
        <v>399</v>
      </c>
      <c r="AU3" s="548"/>
      <c r="AV3" s="548"/>
      <c r="AW3" s="549"/>
      <c r="AX3" s="547" t="s">
        <v>400</v>
      </c>
      <c r="AY3" s="548"/>
      <c r="AZ3" s="548"/>
      <c r="BA3" s="549"/>
      <c r="BB3" s="545" t="s">
        <v>401</v>
      </c>
    </row>
    <row r="4" spans="1:54" x14ac:dyDescent="0.35">
      <c r="A4" s="383"/>
      <c r="B4" s="384">
        <v>27</v>
      </c>
      <c r="C4" s="384">
        <v>3</v>
      </c>
      <c r="D4" s="384">
        <v>10</v>
      </c>
      <c r="E4" s="384">
        <v>17</v>
      </c>
      <c r="F4" s="384">
        <v>24</v>
      </c>
      <c r="G4" s="384">
        <v>31</v>
      </c>
      <c r="H4" s="384">
        <v>7</v>
      </c>
      <c r="I4" s="384">
        <v>14</v>
      </c>
      <c r="J4" s="384">
        <v>21</v>
      </c>
      <c r="K4" s="384">
        <v>28</v>
      </c>
      <c r="L4" s="384">
        <v>7</v>
      </c>
      <c r="M4" s="384">
        <v>14</v>
      </c>
      <c r="N4" s="384">
        <v>21</v>
      </c>
      <c r="O4" s="384">
        <v>28</v>
      </c>
      <c r="P4" s="384">
        <v>4</v>
      </c>
      <c r="Q4" s="384">
        <v>11</v>
      </c>
      <c r="R4" s="384">
        <v>18</v>
      </c>
      <c r="S4" s="384">
        <v>25</v>
      </c>
      <c r="T4" s="384">
        <v>2</v>
      </c>
      <c r="U4" s="384">
        <v>9</v>
      </c>
      <c r="V4" s="384">
        <v>16</v>
      </c>
      <c r="W4" s="384">
        <v>23</v>
      </c>
      <c r="X4" s="384">
        <v>30</v>
      </c>
      <c r="Y4" s="384">
        <v>6</v>
      </c>
      <c r="Z4" s="384">
        <v>13</v>
      </c>
      <c r="AA4" s="384">
        <v>20</v>
      </c>
      <c r="AB4" s="384">
        <v>27</v>
      </c>
      <c r="AC4" s="384">
        <v>4</v>
      </c>
      <c r="AD4" s="384">
        <v>11</v>
      </c>
      <c r="AE4" s="384">
        <v>18</v>
      </c>
      <c r="AF4" s="384">
        <v>25</v>
      </c>
      <c r="AG4" s="384">
        <v>1</v>
      </c>
      <c r="AH4" s="384">
        <v>8</v>
      </c>
      <c r="AI4" s="384">
        <v>15</v>
      </c>
      <c r="AJ4" s="384">
        <v>22</v>
      </c>
      <c r="AK4" s="384">
        <v>29</v>
      </c>
      <c r="AL4" s="384">
        <v>5</v>
      </c>
      <c r="AM4" s="384">
        <v>12</v>
      </c>
      <c r="AN4" s="384">
        <v>19</v>
      </c>
      <c r="AO4" s="384">
        <v>26</v>
      </c>
      <c r="AP4" s="384">
        <v>3</v>
      </c>
      <c r="AQ4" s="384">
        <v>10</v>
      </c>
      <c r="AR4" s="384">
        <v>17</v>
      </c>
      <c r="AS4" s="384">
        <v>24</v>
      </c>
      <c r="AT4" s="384">
        <v>31</v>
      </c>
      <c r="AU4" s="384">
        <v>7</v>
      </c>
      <c r="AV4" s="384">
        <v>14</v>
      </c>
      <c r="AW4" s="384">
        <v>21</v>
      </c>
      <c r="AX4" s="384">
        <v>28</v>
      </c>
      <c r="AY4" s="384">
        <v>5</v>
      </c>
      <c r="AZ4" s="384">
        <v>12</v>
      </c>
      <c r="BA4" s="384">
        <v>19</v>
      </c>
      <c r="BB4" s="546"/>
    </row>
    <row r="5" spans="1:54" ht="16.5" customHeight="1" x14ac:dyDescent="0.35">
      <c r="A5" s="385" t="s">
        <v>402</v>
      </c>
      <c r="B5" s="386"/>
      <c r="C5" s="387"/>
      <c r="D5" s="387"/>
      <c r="E5" s="387"/>
      <c r="F5" s="388"/>
      <c r="G5" s="386"/>
      <c r="H5" s="387"/>
      <c r="I5" s="387"/>
      <c r="J5" s="388"/>
      <c r="K5" s="386"/>
      <c r="L5" s="387"/>
      <c r="M5" s="387"/>
      <c r="N5" s="388"/>
      <c r="O5" s="386"/>
      <c r="P5" s="387"/>
      <c r="Q5" s="387"/>
      <c r="R5" s="388"/>
      <c r="S5" s="386"/>
      <c r="T5" s="387"/>
      <c r="U5" s="387"/>
      <c r="V5" s="387"/>
      <c r="W5" s="388"/>
      <c r="X5" s="386"/>
      <c r="Y5" s="387"/>
      <c r="Z5" s="387"/>
      <c r="AA5" s="388"/>
      <c r="AB5" s="386"/>
      <c r="AC5" s="387"/>
      <c r="AD5" s="387"/>
      <c r="AE5" s="387"/>
      <c r="AF5" s="388"/>
      <c r="AG5" s="386"/>
      <c r="AH5" s="387"/>
      <c r="AI5" s="387"/>
      <c r="AJ5" s="388"/>
      <c r="AK5" s="386"/>
      <c r="AL5" s="387"/>
      <c r="AM5" s="387"/>
      <c r="AN5" s="388"/>
      <c r="AO5" s="386"/>
      <c r="AP5" s="387"/>
      <c r="AQ5" s="387"/>
      <c r="AR5" s="387"/>
      <c r="AS5" s="388"/>
      <c r="AT5" s="386"/>
      <c r="AU5" s="387"/>
      <c r="AV5" s="387"/>
      <c r="AW5" s="388"/>
      <c r="AX5" s="386"/>
      <c r="AY5" s="387"/>
      <c r="AZ5" s="387"/>
      <c r="BA5" s="388"/>
      <c r="BB5" s="389"/>
    </row>
    <row r="6" spans="1:54" ht="16.5" customHeight="1" x14ac:dyDescent="0.35">
      <c r="A6" s="389"/>
      <c r="B6" s="390"/>
      <c r="C6" s="391"/>
      <c r="D6" s="391"/>
      <c r="E6" s="391"/>
      <c r="F6" s="388"/>
      <c r="G6" s="390"/>
      <c r="H6" s="391"/>
      <c r="I6" s="391"/>
      <c r="J6" s="388"/>
      <c r="K6" s="390"/>
      <c r="L6" s="391"/>
      <c r="M6" s="391"/>
      <c r="N6" s="388"/>
      <c r="O6" s="390"/>
      <c r="P6" s="391"/>
      <c r="Q6" s="391"/>
      <c r="R6" s="388"/>
      <c r="S6" s="390"/>
      <c r="T6" s="391"/>
      <c r="U6" s="391"/>
      <c r="V6" s="391"/>
      <c r="W6" s="388"/>
      <c r="X6" s="390"/>
      <c r="Y6" s="391"/>
      <c r="Z6" s="391"/>
      <c r="AA6" s="388"/>
      <c r="AB6" s="390"/>
      <c r="AC6" s="391"/>
      <c r="AD6" s="391"/>
      <c r="AE6" s="391"/>
      <c r="AF6" s="388"/>
      <c r="AG6" s="390"/>
      <c r="AH6" s="391"/>
      <c r="AI6" s="391"/>
      <c r="AJ6" s="388"/>
      <c r="AK6" s="390"/>
      <c r="AL6" s="391"/>
      <c r="AM6" s="391"/>
      <c r="AN6" s="388"/>
      <c r="AO6" s="390"/>
      <c r="AP6" s="391"/>
      <c r="AQ6" s="391"/>
      <c r="AR6" s="391"/>
      <c r="AS6" s="388"/>
      <c r="AT6" s="390"/>
      <c r="AU6" s="391"/>
      <c r="AV6" s="391"/>
      <c r="AW6" s="388"/>
      <c r="AX6" s="390"/>
      <c r="AY6" s="391"/>
      <c r="AZ6" s="391"/>
      <c r="BA6" s="388"/>
      <c r="BB6" s="389"/>
    </row>
    <row r="7" spans="1:54" ht="16.5" customHeight="1" x14ac:dyDescent="0.35">
      <c r="A7" s="392" t="s">
        <v>403</v>
      </c>
      <c r="B7" s="390"/>
      <c r="C7" s="391"/>
      <c r="D7" s="391"/>
      <c r="E7" s="391"/>
      <c r="F7" s="388"/>
      <c r="G7" s="390"/>
      <c r="H7" s="391"/>
      <c r="I7" s="391"/>
      <c r="J7" s="388"/>
      <c r="K7" s="390"/>
      <c r="L7" s="391"/>
      <c r="M7" s="391"/>
      <c r="N7" s="388"/>
      <c r="O7" s="390"/>
      <c r="P7" s="391"/>
      <c r="Q7" s="391"/>
      <c r="R7" s="388"/>
      <c r="S7" s="390"/>
      <c r="T7" s="391"/>
      <c r="U7" s="391"/>
      <c r="V7" s="391"/>
      <c r="W7" s="388"/>
      <c r="X7" s="390"/>
      <c r="Y7" s="391"/>
      <c r="Z7" s="391"/>
      <c r="AA7" s="388"/>
      <c r="AB7" s="390"/>
      <c r="AC7" s="391"/>
      <c r="AD7" s="391"/>
      <c r="AE7" s="391"/>
      <c r="AF7" s="388"/>
      <c r="AG7" s="390"/>
      <c r="AH7" s="391"/>
      <c r="AI7" s="391"/>
      <c r="AJ7" s="388"/>
      <c r="AK7" s="390"/>
      <c r="AL7" s="391"/>
      <c r="AM7" s="391"/>
      <c r="AN7" s="388"/>
      <c r="AO7" s="390"/>
      <c r="AP7" s="391"/>
      <c r="AQ7" s="391"/>
      <c r="AR7" s="391"/>
      <c r="AS7" s="388"/>
      <c r="AT7" s="390"/>
      <c r="AU7" s="391"/>
      <c r="AV7" s="391"/>
      <c r="AW7" s="388"/>
      <c r="AX7" s="390"/>
      <c r="AY7" s="391"/>
      <c r="AZ7" s="391"/>
      <c r="BA7" s="388"/>
      <c r="BB7" s="389"/>
    </row>
    <row r="8" spans="1:54" ht="16.5" customHeight="1" x14ac:dyDescent="0.35">
      <c r="A8" s="393" t="s">
        <v>404</v>
      </c>
      <c r="B8" s="390"/>
      <c r="C8" s="391"/>
      <c r="D8" s="391"/>
      <c r="E8" s="391"/>
      <c r="F8" s="388"/>
      <c r="G8" s="390"/>
      <c r="H8" s="391"/>
      <c r="I8" s="391"/>
      <c r="J8" s="388"/>
      <c r="K8" s="390"/>
      <c r="L8" s="391"/>
      <c r="M8" s="391"/>
      <c r="N8" s="388"/>
      <c r="O8" s="390"/>
      <c r="P8" s="391"/>
      <c r="Q8" s="391"/>
      <c r="R8" s="388"/>
      <c r="S8" s="390"/>
      <c r="T8" s="391"/>
      <c r="U8" s="391"/>
      <c r="V8" s="391"/>
      <c r="W8" s="388"/>
      <c r="X8" s="390"/>
      <c r="Y8" s="391"/>
      <c r="Z8" s="391"/>
      <c r="AA8" s="388"/>
      <c r="AB8" s="390"/>
      <c r="AC8" s="391"/>
      <c r="AD8" s="391"/>
      <c r="AE8" s="391"/>
      <c r="AF8" s="388"/>
      <c r="AG8" s="390"/>
      <c r="AH8" s="391"/>
      <c r="AI8" s="391"/>
      <c r="AJ8" s="388"/>
      <c r="AK8" s="390"/>
      <c r="AL8" s="391"/>
      <c r="AM8" s="391"/>
      <c r="AN8" s="388"/>
      <c r="AO8" s="390"/>
      <c r="AP8" s="391"/>
      <c r="AQ8" s="391"/>
      <c r="AR8" s="391"/>
      <c r="AS8" s="388"/>
      <c r="AT8" s="390"/>
      <c r="AU8" s="391"/>
      <c r="AV8" s="391"/>
      <c r="AW8" s="388"/>
      <c r="AX8" s="390"/>
      <c r="AY8" s="391"/>
      <c r="AZ8" s="391"/>
      <c r="BA8" s="388"/>
      <c r="BB8" s="394" t="s">
        <v>405</v>
      </c>
    </row>
    <row r="9" spans="1:54" ht="16.5" customHeight="1" x14ac:dyDescent="0.35">
      <c r="A9" s="393" t="s">
        <v>406</v>
      </c>
      <c r="B9" s="390"/>
      <c r="C9" s="391"/>
      <c r="D9" s="391"/>
      <c r="E9" s="391"/>
      <c r="F9" s="388"/>
      <c r="G9" s="390"/>
      <c r="H9" s="391"/>
      <c r="I9" s="391"/>
      <c r="J9" s="388"/>
      <c r="K9" s="390"/>
      <c r="L9" s="391"/>
      <c r="M9" s="391"/>
      <c r="N9" s="388"/>
      <c r="O9" s="390"/>
      <c r="P9" s="391"/>
      <c r="Q9" s="391"/>
      <c r="R9" s="388"/>
      <c r="S9" s="390"/>
      <c r="T9" s="391"/>
      <c r="U9" s="391"/>
      <c r="V9" s="391"/>
      <c r="W9" s="388"/>
      <c r="X9" s="390"/>
      <c r="Y9" s="391"/>
      <c r="Z9" s="391"/>
      <c r="AA9" s="388"/>
      <c r="AB9" s="390"/>
      <c r="AC9" s="391"/>
      <c r="AD9" s="391"/>
      <c r="AE9" s="391"/>
      <c r="AF9" s="388"/>
      <c r="AG9" s="390"/>
      <c r="AH9" s="391"/>
      <c r="AI9" s="391"/>
      <c r="AJ9" s="388"/>
      <c r="AK9" s="390"/>
      <c r="AL9" s="391"/>
      <c r="AM9" s="391"/>
      <c r="AN9" s="388"/>
      <c r="AO9" s="390"/>
      <c r="AP9" s="391"/>
      <c r="AQ9" s="391"/>
      <c r="AR9" s="391"/>
      <c r="AS9" s="388"/>
      <c r="AT9" s="390"/>
      <c r="AU9" s="391"/>
      <c r="AV9" s="391"/>
      <c r="AW9" s="388"/>
      <c r="AX9" s="390"/>
      <c r="AY9" s="391"/>
      <c r="AZ9" s="391"/>
      <c r="BA9" s="388"/>
      <c r="BB9" s="395">
        <v>1084332</v>
      </c>
    </row>
    <row r="10" spans="1:54" ht="16.5" customHeight="1" x14ac:dyDescent="0.35">
      <c r="A10" s="393" t="s">
        <v>407</v>
      </c>
      <c r="B10" s="390"/>
      <c r="C10" s="391"/>
      <c r="D10" s="391"/>
      <c r="E10" s="391"/>
      <c r="F10" s="388"/>
      <c r="G10" s="390"/>
      <c r="H10" s="391"/>
      <c r="I10" s="391"/>
      <c r="J10" s="388"/>
      <c r="K10" s="390"/>
      <c r="L10" s="391"/>
      <c r="M10" s="391"/>
      <c r="N10" s="388"/>
      <c r="O10" s="390"/>
      <c r="P10" s="391"/>
      <c r="Q10" s="391"/>
      <c r="R10" s="388"/>
      <c r="S10" s="390"/>
      <c r="T10" s="391"/>
      <c r="U10" s="391"/>
      <c r="V10" s="391"/>
      <c r="W10" s="388"/>
      <c r="X10" s="390"/>
      <c r="Y10" s="391"/>
      <c r="Z10" s="391"/>
      <c r="AA10" s="388"/>
      <c r="AB10" s="390"/>
      <c r="AC10" s="391"/>
      <c r="AD10" s="391"/>
      <c r="AE10" s="391"/>
      <c r="AF10" s="388"/>
      <c r="AG10" s="390"/>
      <c r="AH10" s="391"/>
      <c r="AI10" s="391"/>
      <c r="AJ10" s="388"/>
      <c r="AK10" s="390"/>
      <c r="AL10" s="391"/>
      <c r="AM10" s="391"/>
      <c r="AN10" s="388"/>
      <c r="AO10" s="390"/>
      <c r="AP10" s="391"/>
      <c r="AQ10" s="391"/>
      <c r="AR10" s="391"/>
      <c r="AS10" s="388"/>
      <c r="AT10" s="390"/>
      <c r="AU10" s="391"/>
      <c r="AV10" s="391"/>
      <c r="AW10" s="388"/>
      <c r="AX10" s="390"/>
      <c r="AY10" s="391"/>
      <c r="AZ10" s="391"/>
      <c r="BA10" s="388"/>
      <c r="BB10" s="395">
        <v>1139878</v>
      </c>
    </row>
    <row r="11" spans="1:54" ht="16.5" customHeight="1" x14ac:dyDescent="0.35">
      <c r="A11" s="393" t="s">
        <v>408</v>
      </c>
      <c r="B11" s="390"/>
      <c r="C11" s="391"/>
      <c r="D11" s="391"/>
      <c r="E11" s="391"/>
      <c r="F11" s="388"/>
      <c r="G11" s="390"/>
      <c r="H11" s="391"/>
      <c r="I11" s="391"/>
      <c r="J11" s="388"/>
      <c r="K11" s="390"/>
      <c r="L11" s="391"/>
      <c r="M11" s="391"/>
      <c r="N11" s="388"/>
      <c r="O11" s="390"/>
      <c r="P11" s="391"/>
      <c r="Q11" s="391"/>
      <c r="R11" s="388"/>
      <c r="S11" s="390"/>
      <c r="T11" s="391"/>
      <c r="U11" s="391"/>
      <c r="V11" s="391"/>
      <c r="W11" s="388"/>
      <c r="X11" s="390"/>
      <c r="Y11" s="391"/>
      <c r="Z11" s="391"/>
      <c r="AA11" s="388"/>
      <c r="AB11" s="390"/>
      <c r="AC11" s="391"/>
      <c r="AD11" s="391"/>
      <c r="AE11" s="391"/>
      <c r="AF11" s="388"/>
      <c r="AG11" s="390"/>
      <c r="AH11" s="391"/>
      <c r="AI11" s="391"/>
      <c r="AJ11" s="388"/>
      <c r="AK11" s="390"/>
      <c r="AL11" s="391"/>
      <c r="AM11" s="391"/>
      <c r="AN11" s="388"/>
      <c r="AO11" s="390"/>
      <c r="AP11" s="391"/>
      <c r="AQ11" s="391"/>
      <c r="AR11" s="391"/>
      <c r="AS11" s="388"/>
      <c r="AT11" s="390"/>
      <c r="AU11" s="391"/>
      <c r="AV11" s="391"/>
      <c r="AW11" s="388"/>
      <c r="AX11" s="390"/>
      <c r="AY11" s="391"/>
      <c r="AZ11" s="391"/>
      <c r="BA11" s="388"/>
      <c r="BB11" s="395">
        <v>1136384</v>
      </c>
    </row>
    <row r="12" spans="1:54" ht="16.5" customHeight="1" x14ac:dyDescent="0.35">
      <c r="A12" s="393" t="s">
        <v>409</v>
      </c>
      <c r="B12" s="390"/>
      <c r="C12" s="391"/>
      <c r="D12" s="391"/>
      <c r="E12" s="391"/>
      <c r="F12" s="388"/>
      <c r="G12" s="390"/>
      <c r="H12" s="391"/>
      <c r="I12" s="391"/>
      <c r="J12" s="388"/>
      <c r="K12" s="390"/>
      <c r="L12" s="391"/>
      <c r="M12" s="391"/>
      <c r="N12" s="388"/>
      <c r="O12" s="390"/>
      <c r="P12" s="391"/>
      <c r="Q12" s="391"/>
      <c r="R12" s="388"/>
      <c r="S12" s="390"/>
      <c r="T12" s="391"/>
      <c r="U12" s="391"/>
      <c r="V12" s="391"/>
      <c r="W12" s="388"/>
      <c r="X12" s="390"/>
      <c r="Y12" s="391"/>
      <c r="Z12" s="391"/>
      <c r="AA12" s="388"/>
      <c r="AB12" s="390"/>
      <c r="AC12" s="391"/>
      <c r="AD12" s="391"/>
      <c r="AE12" s="391"/>
      <c r="AF12" s="388"/>
      <c r="AG12" s="390"/>
      <c r="AH12" s="391"/>
      <c r="AI12" s="391"/>
      <c r="AJ12" s="388"/>
      <c r="AK12" s="390"/>
      <c r="AL12" s="391"/>
      <c r="AM12" s="391"/>
      <c r="AN12" s="388"/>
      <c r="AO12" s="390"/>
      <c r="AP12" s="391"/>
      <c r="AQ12" s="391"/>
      <c r="AR12" s="391"/>
      <c r="AS12" s="388"/>
      <c r="AT12" s="390"/>
      <c r="AU12" s="391"/>
      <c r="AV12" s="391"/>
      <c r="AW12" s="388"/>
      <c r="AX12" s="390"/>
      <c r="AY12" s="391"/>
      <c r="AZ12" s="391"/>
      <c r="BA12" s="388"/>
      <c r="BB12" s="396">
        <v>977010</v>
      </c>
    </row>
    <row r="13" spans="1:54" ht="16.5" customHeight="1" x14ac:dyDescent="0.35">
      <c r="A13" s="393" t="s">
        <v>410</v>
      </c>
      <c r="B13" s="390"/>
      <c r="C13" s="391"/>
      <c r="D13" s="391"/>
      <c r="E13" s="391"/>
      <c r="F13" s="388"/>
      <c r="G13" s="390"/>
      <c r="H13" s="391"/>
      <c r="I13" s="391"/>
      <c r="J13" s="388"/>
      <c r="K13" s="390"/>
      <c r="L13" s="391"/>
      <c r="M13" s="391"/>
      <c r="N13" s="388"/>
      <c r="O13" s="390"/>
      <c r="P13" s="391"/>
      <c r="Q13" s="391"/>
      <c r="R13" s="388"/>
      <c r="S13" s="390"/>
      <c r="T13" s="391"/>
      <c r="U13" s="391"/>
      <c r="V13" s="391"/>
      <c r="W13" s="388"/>
      <c r="X13" s="390"/>
      <c r="Y13" s="391"/>
      <c r="Z13" s="391"/>
      <c r="AA13" s="388"/>
      <c r="AB13" s="390"/>
      <c r="AC13" s="391"/>
      <c r="AD13" s="391"/>
      <c r="AE13" s="391"/>
      <c r="AF13" s="388"/>
      <c r="AG13" s="390"/>
      <c r="AH13" s="391"/>
      <c r="AI13" s="391"/>
      <c r="AJ13" s="388"/>
      <c r="AK13" s="390"/>
      <c r="AL13" s="391"/>
      <c r="AM13" s="391"/>
      <c r="AN13" s="388"/>
      <c r="AO13" s="390"/>
      <c r="AP13" s="391"/>
      <c r="AQ13" s="391"/>
      <c r="AR13" s="391"/>
      <c r="AS13" s="388"/>
      <c r="AT13" s="390"/>
      <c r="AU13" s="391"/>
      <c r="AV13" s="391"/>
      <c r="AW13" s="388"/>
      <c r="AX13" s="390"/>
      <c r="AY13" s="391"/>
      <c r="AZ13" s="391"/>
      <c r="BA13" s="388"/>
      <c r="BB13" s="396">
        <v>607005</v>
      </c>
    </row>
    <row r="14" spans="1:54" ht="16.5" customHeight="1" x14ac:dyDescent="0.35">
      <c r="A14" s="392" t="s">
        <v>411</v>
      </c>
      <c r="B14" s="542">
        <v>240886</v>
      </c>
      <c r="C14" s="543"/>
      <c r="D14" s="543"/>
      <c r="E14" s="543"/>
      <c r="F14" s="544"/>
      <c r="G14" s="542">
        <v>207292</v>
      </c>
      <c r="H14" s="543"/>
      <c r="I14" s="543"/>
      <c r="J14" s="544"/>
      <c r="K14" s="542">
        <v>207293</v>
      </c>
      <c r="L14" s="543"/>
      <c r="M14" s="543"/>
      <c r="N14" s="544"/>
      <c r="O14" s="542">
        <v>313859</v>
      </c>
      <c r="P14" s="543"/>
      <c r="Q14" s="543"/>
      <c r="R14" s="544"/>
      <c r="S14" s="542">
        <v>374094</v>
      </c>
      <c r="T14" s="543"/>
      <c r="U14" s="543"/>
      <c r="V14" s="543"/>
      <c r="W14" s="544"/>
      <c r="X14" s="542">
        <v>313859</v>
      </c>
      <c r="Y14" s="543"/>
      <c r="Z14" s="543"/>
      <c r="AA14" s="544"/>
      <c r="AB14" s="542">
        <v>515311</v>
      </c>
      <c r="AC14" s="543"/>
      <c r="AD14" s="543"/>
      <c r="AE14" s="543"/>
      <c r="AF14" s="544"/>
      <c r="AG14" s="542">
        <v>426833</v>
      </c>
      <c r="AH14" s="543"/>
      <c r="AI14" s="543"/>
      <c r="AJ14" s="544"/>
      <c r="AK14" s="542">
        <v>426833</v>
      </c>
      <c r="AL14" s="543"/>
      <c r="AM14" s="543"/>
      <c r="AN14" s="544"/>
      <c r="AO14" s="542">
        <v>721377</v>
      </c>
      <c r="AP14" s="543"/>
      <c r="AQ14" s="543"/>
      <c r="AR14" s="543"/>
      <c r="AS14" s="544"/>
      <c r="AT14" s="542">
        <v>598486</v>
      </c>
      <c r="AU14" s="543"/>
      <c r="AV14" s="543"/>
      <c r="AW14" s="544"/>
      <c r="AX14" s="542">
        <v>598486</v>
      </c>
      <c r="AY14" s="543"/>
      <c r="AZ14" s="543"/>
      <c r="BA14" s="544"/>
      <c r="BB14" s="397">
        <v>4944609</v>
      </c>
    </row>
    <row r="15" spans="1:54" ht="16.5" customHeight="1" x14ac:dyDescent="0.35">
      <c r="A15" s="398" t="s">
        <v>412</v>
      </c>
      <c r="B15" s="537">
        <v>655472</v>
      </c>
      <c r="C15" s="532"/>
      <c r="D15" s="532"/>
      <c r="E15" s="532"/>
      <c r="F15" s="532"/>
      <c r="G15" s="532"/>
      <c r="H15" s="532"/>
      <c r="I15" s="532"/>
      <c r="J15" s="532"/>
      <c r="K15" s="532"/>
      <c r="L15" s="532"/>
      <c r="M15" s="532"/>
      <c r="N15" s="533"/>
      <c r="O15" s="531">
        <v>1001811</v>
      </c>
      <c r="P15" s="532"/>
      <c r="Q15" s="532"/>
      <c r="R15" s="532"/>
      <c r="S15" s="532"/>
      <c r="T15" s="532"/>
      <c r="U15" s="532"/>
      <c r="V15" s="532"/>
      <c r="W15" s="532"/>
      <c r="X15" s="532"/>
      <c r="Y15" s="532"/>
      <c r="Z15" s="532"/>
      <c r="AA15" s="533"/>
      <c r="AB15" s="531">
        <v>1368977</v>
      </c>
      <c r="AC15" s="532"/>
      <c r="AD15" s="532"/>
      <c r="AE15" s="532"/>
      <c r="AF15" s="532"/>
      <c r="AG15" s="532"/>
      <c r="AH15" s="532"/>
      <c r="AI15" s="532"/>
      <c r="AJ15" s="532"/>
      <c r="AK15" s="532"/>
      <c r="AL15" s="532"/>
      <c r="AM15" s="532"/>
      <c r="AN15" s="533"/>
      <c r="AO15" s="531">
        <v>1918349</v>
      </c>
      <c r="AP15" s="532"/>
      <c r="AQ15" s="532"/>
      <c r="AR15" s="532"/>
      <c r="AS15" s="532"/>
      <c r="AT15" s="532"/>
      <c r="AU15" s="532"/>
      <c r="AV15" s="532"/>
      <c r="AW15" s="532"/>
      <c r="AX15" s="532"/>
      <c r="AY15" s="532"/>
      <c r="AZ15" s="532"/>
      <c r="BA15" s="533"/>
      <c r="BB15" s="397">
        <v>4944609</v>
      </c>
    </row>
    <row r="16" spans="1:54" ht="16.5" customHeight="1" x14ac:dyDescent="0.35">
      <c r="A16" s="389"/>
      <c r="B16" s="390"/>
      <c r="C16" s="391"/>
      <c r="D16" s="391"/>
      <c r="E16" s="391"/>
      <c r="F16" s="388"/>
      <c r="G16" s="390"/>
      <c r="H16" s="391"/>
      <c r="I16" s="391"/>
      <c r="J16" s="388"/>
      <c r="K16" s="390"/>
      <c r="L16" s="391"/>
      <c r="M16" s="391"/>
      <c r="N16" s="388"/>
      <c r="O16" s="390"/>
      <c r="P16" s="391"/>
      <c r="Q16" s="391"/>
      <c r="R16" s="388"/>
      <c r="S16" s="390"/>
      <c r="T16" s="391"/>
      <c r="U16" s="391"/>
      <c r="V16" s="391"/>
      <c r="W16" s="388"/>
      <c r="X16" s="390"/>
      <c r="Y16" s="391"/>
      <c r="Z16" s="391"/>
      <c r="AA16" s="388"/>
      <c r="AB16" s="390"/>
      <c r="AC16" s="391"/>
      <c r="AD16" s="391"/>
      <c r="AE16" s="391"/>
      <c r="AF16" s="388"/>
      <c r="AG16" s="390"/>
      <c r="AH16" s="391"/>
      <c r="AI16" s="391"/>
      <c r="AJ16" s="388"/>
      <c r="AK16" s="390"/>
      <c r="AL16" s="391"/>
      <c r="AM16" s="391"/>
      <c r="AN16" s="388"/>
      <c r="AO16" s="390"/>
      <c r="AP16" s="391"/>
      <c r="AQ16" s="391"/>
      <c r="AR16" s="391"/>
      <c r="AS16" s="388"/>
      <c r="AT16" s="390"/>
      <c r="AU16" s="391"/>
      <c r="AV16" s="391"/>
      <c r="AW16" s="388"/>
      <c r="AX16" s="390"/>
      <c r="AY16" s="391"/>
      <c r="AZ16" s="391"/>
      <c r="BA16" s="388"/>
      <c r="BB16" s="389"/>
    </row>
    <row r="17" spans="1:54" ht="16.5" customHeight="1" x14ac:dyDescent="0.35">
      <c r="A17" s="385" t="s">
        <v>413</v>
      </c>
      <c r="B17" s="390"/>
      <c r="C17" s="391"/>
      <c r="D17" s="391"/>
      <c r="E17" s="391"/>
      <c r="F17" s="388"/>
      <c r="G17" s="390"/>
      <c r="H17" s="391"/>
      <c r="I17" s="391"/>
      <c r="J17" s="388"/>
      <c r="K17" s="390"/>
      <c r="L17" s="391"/>
      <c r="M17" s="391"/>
      <c r="N17" s="388"/>
      <c r="O17" s="390"/>
      <c r="P17" s="391"/>
      <c r="Q17" s="391"/>
      <c r="R17" s="388"/>
      <c r="S17" s="390"/>
      <c r="T17" s="391"/>
      <c r="U17" s="391"/>
      <c r="V17" s="391"/>
      <c r="W17" s="388"/>
      <c r="X17" s="390"/>
      <c r="Y17" s="391"/>
      <c r="Z17" s="391"/>
      <c r="AA17" s="388"/>
      <c r="AB17" s="390"/>
      <c r="AC17" s="391"/>
      <c r="AD17" s="391"/>
      <c r="AE17" s="391"/>
      <c r="AF17" s="388"/>
      <c r="AG17" s="390"/>
      <c r="AH17" s="391"/>
      <c r="AI17" s="391"/>
      <c r="AJ17" s="388"/>
      <c r="AK17" s="390"/>
      <c r="AL17" s="391"/>
      <c r="AM17" s="391"/>
      <c r="AN17" s="388"/>
      <c r="AO17" s="390"/>
      <c r="AP17" s="391"/>
      <c r="AQ17" s="391"/>
      <c r="AR17" s="391"/>
      <c r="AS17" s="388"/>
      <c r="AT17" s="390"/>
      <c r="AU17" s="391"/>
      <c r="AV17" s="391"/>
      <c r="AW17" s="388"/>
      <c r="AX17" s="390"/>
      <c r="AY17" s="391"/>
      <c r="AZ17" s="391"/>
      <c r="BA17" s="388"/>
      <c r="BB17" s="389"/>
    </row>
    <row r="18" spans="1:54" ht="16.5" customHeight="1" x14ac:dyDescent="0.35">
      <c r="A18" s="393" t="s">
        <v>414</v>
      </c>
      <c r="B18" s="390"/>
      <c r="C18" s="391"/>
      <c r="D18" s="391"/>
      <c r="E18" s="391"/>
      <c r="F18" s="388"/>
      <c r="G18" s="390"/>
      <c r="H18" s="391"/>
      <c r="I18" s="391"/>
      <c r="J18" s="388"/>
      <c r="K18" s="390"/>
      <c r="L18" s="391"/>
      <c r="M18" s="391"/>
      <c r="N18" s="388"/>
      <c r="O18" s="390"/>
      <c r="P18" s="391"/>
      <c r="Q18" s="391"/>
      <c r="R18" s="388"/>
      <c r="S18" s="390"/>
      <c r="T18" s="391"/>
      <c r="U18" s="391"/>
      <c r="V18" s="391"/>
      <c r="W18" s="388"/>
      <c r="X18" s="390"/>
      <c r="Y18" s="391"/>
      <c r="Z18" s="391"/>
      <c r="AA18" s="388"/>
      <c r="AB18" s="390"/>
      <c r="AC18" s="391"/>
      <c r="AD18" s="391"/>
      <c r="AE18" s="391"/>
      <c r="AF18" s="388"/>
      <c r="AG18" s="390"/>
      <c r="AH18" s="391"/>
      <c r="AI18" s="391"/>
      <c r="AJ18" s="388"/>
      <c r="AK18" s="390"/>
      <c r="AL18" s="391"/>
      <c r="AM18" s="391"/>
      <c r="AN18" s="388"/>
      <c r="AO18" s="390"/>
      <c r="AP18" s="391"/>
      <c r="AQ18" s="391"/>
      <c r="AR18" s="391"/>
      <c r="AS18" s="388"/>
      <c r="AT18" s="390"/>
      <c r="AU18" s="391"/>
      <c r="AV18" s="391"/>
      <c r="AW18" s="388"/>
      <c r="AX18" s="390"/>
      <c r="AY18" s="391"/>
      <c r="AZ18" s="391"/>
      <c r="BA18" s="388"/>
      <c r="BB18" s="395">
        <v>1035000</v>
      </c>
    </row>
    <row r="19" spans="1:54" ht="16.5" customHeight="1" x14ac:dyDescent="0.35">
      <c r="A19" s="389"/>
      <c r="B19" s="390"/>
      <c r="C19" s="391"/>
      <c r="D19" s="391"/>
      <c r="E19" s="391"/>
      <c r="F19" s="388"/>
      <c r="G19" s="390"/>
      <c r="H19" s="391"/>
      <c r="I19" s="391"/>
      <c r="J19" s="388"/>
      <c r="K19" s="390"/>
      <c r="L19" s="391"/>
      <c r="M19" s="391"/>
      <c r="N19" s="388"/>
      <c r="O19" s="390"/>
      <c r="P19" s="391"/>
      <c r="Q19" s="391"/>
      <c r="R19" s="388"/>
      <c r="S19" s="390"/>
      <c r="T19" s="391"/>
      <c r="U19" s="391"/>
      <c r="V19" s="391"/>
      <c r="W19" s="388"/>
      <c r="X19" s="390"/>
      <c r="Y19" s="391"/>
      <c r="Z19" s="391"/>
      <c r="AA19" s="388"/>
      <c r="AB19" s="390"/>
      <c r="AC19" s="391"/>
      <c r="AD19" s="391"/>
      <c r="AE19" s="391"/>
      <c r="AF19" s="388"/>
      <c r="AG19" s="390"/>
      <c r="AH19" s="391"/>
      <c r="AI19" s="391"/>
      <c r="AJ19" s="388"/>
      <c r="AK19" s="390"/>
      <c r="AL19" s="391"/>
      <c r="AM19" s="391"/>
      <c r="AN19" s="388"/>
      <c r="AO19" s="390"/>
      <c r="AP19" s="391"/>
      <c r="AQ19" s="391"/>
      <c r="AR19" s="391"/>
      <c r="AS19" s="388"/>
      <c r="AT19" s="390"/>
      <c r="AU19" s="391"/>
      <c r="AV19" s="391"/>
      <c r="AW19" s="388"/>
      <c r="AX19" s="390"/>
      <c r="AY19" s="391"/>
      <c r="AZ19" s="391"/>
      <c r="BA19" s="388"/>
      <c r="BB19" s="389"/>
    </row>
    <row r="20" spans="1:54" ht="16.5" customHeight="1" x14ac:dyDescent="0.35">
      <c r="A20" s="392" t="s">
        <v>415</v>
      </c>
      <c r="B20" s="390"/>
      <c r="C20" s="391"/>
      <c r="D20" s="391"/>
      <c r="E20" s="391"/>
      <c r="F20" s="388"/>
      <c r="G20" s="390"/>
      <c r="H20" s="391"/>
      <c r="I20" s="391"/>
      <c r="J20" s="388"/>
      <c r="K20" s="390"/>
      <c r="L20" s="391"/>
      <c r="M20" s="391"/>
      <c r="N20" s="388"/>
      <c r="O20" s="390"/>
      <c r="P20" s="391"/>
      <c r="Q20" s="391"/>
      <c r="R20" s="388"/>
      <c r="S20" s="390"/>
      <c r="T20" s="391"/>
      <c r="U20" s="391"/>
      <c r="V20" s="391"/>
      <c r="W20" s="388"/>
      <c r="X20" s="390"/>
      <c r="Y20" s="391"/>
      <c r="Z20" s="391"/>
      <c r="AA20" s="388"/>
      <c r="AB20" s="390"/>
      <c r="AC20" s="391"/>
      <c r="AD20" s="391"/>
      <c r="AE20" s="391"/>
      <c r="AF20" s="388"/>
      <c r="AG20" s="390"/>
      <c r="AH20" s="391"/>
      <c r="AI20" s="391"/>
      <c r="AJ20" s="388"/>
      <c r="AK20" s="390"/>
      <c r="AL20" s="391"/>
      <c r="AM20" s="391"/>
      <c r="AN20" s="388"/>
      <c r="AO20" s="390"/>
      <c r="AP20" s="391"/>
      <c r="AQ20" s="391"/>
      <c r="AR20" s="391"/>
      <c r="AS20" s="388"/>
      <c r="AT20" s="390"/>
      <c r="AU20" s="391"/>
      <c r="AV20" s="391"/>
      <c r="AW20" s="388"/>
      <c r="AX20" s="390"/>
      <c r="AY20" s="391"/>
      <c r="AZ20" s="391"/>
      <c r="BA20" s="388"/>
      <c r="BB20" s="399">
        <v>90000</v>
      </c>
    </row>
    <row r="21" spans="1:54" ht="16.5" customHeight="1" x14ac:dyDescent="0.35">
      <c r="A21" s="389" t="s">
        <v>416</v>
      </c>
      <c r="B21" s="390"/>
      <c r="C21" s="391"/>
      <c r="D21" s="391"/>
      <c r="E21" s="391"/>
      <c r="F21" s="388"/>
      <c r="G21" s="390"/>
      <c r="H21" s="391"/>
      <c r="I21" s="391"/>
      <c r="J21" s="388"/>
      <c r="K21" s="390"/>
      <c r="L21" s="391"/>
      <c r="M21" s="391"/>
      <c r="N21" s="388"/>
      <c r="O21" s="390"/>
      <c r="P21" s="391"/>
      <c r="Q21" s="391"/>
      <c r="R21" s="388"/>
      <c r="S21" s="390"/>
      <c r="T21" s="391"/>
      <c r="U21" s="391"/>
      <c r="V21" s="391"/>
      <c r="W21" s="388"/>
      <c r="X21" s="390"/>
      <c r="Y21" s="391"/>
      <c r="Z21" s="391"/>
      <c r="AA21" s="388"/>
      <c r="AB21" s="390"/>
      <c r="AC21" s="391"/>
      <c r="AD21" s="391"/>
      <c r="AE21" s="391"/>
      <c r="AF21" s="388"/>
      <c r="AG21" s="390"/>
      <c r="AH21" s="391"/>
      <c r="AI21" s="391"/>
      <c r="AJ21" s="388"/>
      <c r="AK21" s="390"/>
      <c r="AL21" s="391"/>
      <c r="AM21" s="391"/>
      <c r="AN21" s="388"/>
      <c r="AO21" s="390"/>
      <c r="AP21" s="391"/>
      <c r="AQ21" s="391"/>
      <c r="AR21" s="391"/>
      <c r="AS21" s="388"/>
      <c r="AT21" s="390"/>
      <c r="AU21" s="391"/>
      <c r="AV21" s="391"/>
      <c r="AW21" s="388"/>
      <c r="AX21" s="390"/>
      <c r="AY21" s="391"/>
      <c r="AZ21" s="391"/>
      <c r="BA21" s="388"/>
      <c r="BB21" s="400" t="s">
        <v>417</v>
      </c>
    </row>
    <row r="22" spans="1:54" ht="15.75" customHeight="1" x14ac:dyDescent="0.35">
      <c r="A22" s="392" t="s">
        <v>418</v>
      </c>
      <c r="B22" s="541">
        <v>93712</v>
      </c>
      <c r="C22" s="535"/>
      <c r="D22" s="535"/>
      <c r="E22" s="535"/>
      <c r="F22" s="536"/>
      <c r="G22" s="541">
        <v>93788</v>
      </c>
      <c r="H22" s="535"/>
      <c r="I22" s="535"/>
      <c r="J22" s="536"/>
      <c r="K22" s="541">
        <v>93750</v>
      </c>
      <c r="L22" s="535"/>
      <c r="M22" s="535"/>
      <c r="N22" s="536"/>
      <c r="O22" s="541">
        <v>93750</v>
      </c>
      <c r="P22" s="535"/>
      <c r="Q22" s="535"/>
      <c r="R22" s="536"/>
      <c r="S22" s="541">
        <v>93750</v>
      </c>
      <c r="T22" s="535"/>
      <c r="U22" s="535"/>
      <c r="V22" s="535"/>
      <c r="W22" s="536"/>
      <c r="X22" s="541">
        <v>93750</v>
      </c>
      <c r="Y22" s="535"/>
      <c r="Z22" s="535"/>
      <c r="AA22" s="536"/>
      <c r="AB22" s="541">
        <v>78750</v>
      </c>
      <c r="AC22" s="535"/>
      <c r="AD22" s="535"/>
      <c r="AE22" s="535"/>
      <c r="AF22" s="536"/>
      <c r="AG22" s="541">
        <v>78750</v>
      </c>
      <c r="AH22" s="535"/>
      <c r="AI22" s="535"/>
      <c r="AJ22" s="536"/>
      <c r="AK22" s="541">
        <v>78750</v>
      </c>
      <c r="AL22" s="535"/>
      <c r="AM22" s="535"/>
      <c r="AN22" s="536"/>
      <c r="AO22" s="541">
        <v>93750</v>
      </c>
      <c r="AP22" s="535"/>
      <c r="AQ22" s="535"/>
      <c r="AR22" s="535"/>
      <c r="AS22" s="536"/>
      <c r="AT22" s="541">
        <v>93750</v>
      </c>
      <c r="AU22" s="535"/>
      <c r="AV22" s="535"/>
      <c r="AW22" s="536"/>
      <c r="AX22" s="541">
        <v>93750</v>
      </c>
      <c r="AY22" s="535"/>
      <c r="AZ22" s="535"/>
      <c r="BA22" s="536"/>
      <c r="BB22" s="397">
        <v>1080000</v>
      </c>
    </row>
    <row r="23" spans="1:54" ht="16.5" customHeight="1" x14ac:dyDescent="0.35">
      <c r="A23" s="392" t="s">
        <v>419</v>
      </c>
      <c r="B23" s="537">
        <v>281250</v>
      </c>
      <c r="C23" s="532"/>
      <c r="D23" s="532"/>
      <c r="E23" s="532"/>
      <c r="F23" s="532"/>
      <c r="G23" s="532"/>
      <c r="H23" s="532"/>
      <c r="I23" s="532"/>
      <c r="J23" s="532"/>
      <c r="K23" s="532"/>
      <c r="L23" s="532"/>
      <c r="M23" s="532"/>
      <c r="N23" s="533"/>
      <c r="O23" s="537">
        <v>281250</v>
      </c>
      <c r="P23" s="532"/>
      <c r="Q23" s="532"/>
      <c r="R23" s="532"/>
      <c r="S23" s="532"/>
      <c r="T23" s="532"/>
      <c r="U23" s="532"/>
      <c r="V23" s="532"/>
      <c r="W23" s="532"/>
      <c r="X23" s="532"/>
      <c r="Y23" s="532"/>
      <c r="Z23" s="532"/>
      <c r="AA23" s="533"/>
      <c r="AB23" s="537">
        <v>236250</v>
      </c>
      <c r="AC23" s="532"/>
      <c r="AD23" s="532"/>
      <c r="AE23" s="532"/>
      <c r="AF23" s="532"/>
      <c r="AG23" s="532"/>
      <c r="AH23" s="532"/>
      <c r="AI23" s="532"/>
      <c r="AJ23" s="532"/>
      <c r="AK23" s="532"/>
      <c r="AL23" s="532"/>
      <c r="AM23" s="532"/>
      <c r="AN23" s="533"/>
      <c r="AO23" s="537">
        <v>281250</v>
      </c>
      <c r="AP23" s="532"/>
      <c r="AQ23" s="532"/>
      <c r="AR23" s="532"/>
      <c r="AS23" s="532"/>
      <c r="AT23" s="532"/>
      <c r="AU23" s="532"/>
      <c r="AV23" s="532"/>
      <c r="AW23" s="532"/>
      <c r="AX23" s="532"/>
      <c r="AY23" s="532"/>
      <c r="AZ23" s="532"/>
      <c r="BA23" s="533"/>
      <c r="BB23" s="397">
        <v>1080000</v>
      </c>
    </row>
    <row r="24" spans="1:54" ht="16.5" customHeight="1" x14ac:dyDescent="0.35">
      <c r="A24" s="389"/>
      <c r="B24" s="390"/>
      <c r="C24" s="391"/>
      <c r="D24" s="391"/>
      <c r="E24" s="391"/>
      <c r="F24" s="388"/>
      <c r="G24" s="390"/>
      <c r="H24" s="391"/>
      <c r="I24" s="391"/>
      <c r="J24" s="388"/>
      <c r="K24" s="390"/>
      <c r="L24" s="391"/>
      <c r="M24" s="391"/>
      <c r="N24" s="388"/>
      <c r="O24" s="390"/>
      <c r="P24" s="391"/>
      <c r="Q24" s="391"/>
      <c r="R24" s="388"/>
      <c r="S24" s="390"/>
      <c r="T24" s="391"/>
      <c r="U24" s="391"/>
      <c r="V24" s="391"/>
      <c r="W24" s="388"/>
      <c r="X24" s="390"/>
      <c r="Y24" s="391"/>
      <c r="Z24" s="391"/>
      <c r="AA24" s="388"/>
      <c r="AB24" s="390"/>
      <c r="AC24" s="391"/>
      <c r="AD24" s="391"/>
      <c r="AE24" s="391"/>
      <c r="AF24" s="388"/>
      <c r="AG24" s="390"/>
      <c r="AH24" s="391"/>
      <c r="AI24" s="391"/>
      <c r="AJ24" s="388"/>
      <c r="AK24" s="390"/>
      <c r="AL24" s="391"/>
      <c r="AM24" s="391"/>
      <c r="AN24" s="388"/>
      <c r="AO24" s="390"/>
      <c r="AP24" s="391"/>
      <c r="AQ24" s="391"/>
      <c r="AR24" s="391"/>
      <c r="AS24" s="388"/>
      <c r="AT24" s="390"/>
      <c r="AU24" s="391"/>
      <c r="AV24" s="391"/>
      <c r="AW24" s="388"/>
      <c r="AX24" s="390"/>
      <c r="AY24" s="391"/>
      <c r="AZ24" s="391"/>
      <c r="BA24" s="388"/>
      <c r="BB24" s="389"/>
    </row>
    <row r="25" spans="1:54" ht="16.5" customHeight="1" x14ac:dyDescent="0.35">
      <c r="A25" s="389"/>
      <c r="B25" s="390"/>
      <c r="C25" s="391"/>
      <c r="D25" s="391"/>
      <c r="E25" s="391"/>
      <c r="F25" s="388"/>
      <c r="G25" s="390"/>
      <c r="H25" s="391"/>
      <c r="I25" s="391"/>
      <c r="J25" s="388"/>
      <c r="K25" s="390"/>
      <c r="L25" s="391"/>
      <c r="M25" s="391"/>
      <c r="N25" s="388"/>
      <c r="O25" s="390"/>
      <c r="P25" s="391"/>
      <c r="Q25" s="391"/>
      <c r="R25" s="388"/>
      <c r="S25" s="390"/>
      <c r="T25" s="391"/>
      <c r="U25" s="391"/>
      <c r="V25" s="391"/>
      <c r="W25" s="388"/>
      <c r="X25" s="390"/>
      <c r="Y25" s="391"/>
      <c r="Z25" s="391"/>
      <c r="AA25" s="388"/>
      <c r="AB25" s="390"/>
      <c r="AC25" s="391"/>
      <c r="AD25" s="391"/>
      <c r="AE25" s="391"/>
      <c r="AF25" s="388"/>
      <c r="AG25" s="390"/>
      <c r="AH25" s="391"/>
      <c r="AI25" s="391"/>
      <c r="AJ25" s="388"/>
      <c r="AK25" s="390"/>
      <c r="AL25" s="391"/>
      <c r="AM25" s="391"/>
      <c r="AN25" s="388"/>
      <c r="AO25" s="390"/>
      <c r="AP25" s="391"/>
      <c r="AQ25" s="391"/>
      <c r="AR25" s="391"/>
      <c r="AS25" s="388"/>
      <c r="AT25" s="390"/>
      <c r="AU25" s="391"/>
      <c r="AV25" s="391"/>
      <c r="AW25" s="388"/>
      <c r="AX25" s="390"/>
      <c r="AY25" s="391"/>
      <c r="AZ25" s="391"/>
      <c r="BA25" s="388"/>
      <c r="BB25" s="389"/>
    </row>
    <row r="26" spans="1:54" ht="16.5" customHeight="1" x14ac:dyDescent="0.35">
      <c r="A26" s="385" t="s">
        <v>420</v>
      </c>
      <c r="B26" s="390"/>
      <c r="C26" s="391"/>
      <c r="D26" s="391"/>
      <c r="E26" s="391"/>
      <c r="F26" s="388"/>
      <c r="G26" s="390"/>
      <c r="H26" s="391"/>
      <c r="I26" s="391"/>
      <c r="J26" s="388"/>
      <c r="K26" s="390"/>
      <c r="L26" s="391"/>
      <c r="M26" s="391"/>
      <c r="N26" s="388"/>
      <c r="O26" s="390"/>
      <c r="P26" s="391"/>
      <c r="Q26" s="391"/>
      <c r="R26" s="388"/>
      <c r="S26" s="390"/>
      <c r="T26" s="391"/>
      <c r="U26" s="391"/>
      <c r="V26" s="391"/>
      <c r="W26" s="388"/>
      <c r="X26" s="390"/>
      <c r="Y26" s="391"/>
      <c r="Z26" s="391"/>
      <c r="AA26" s="388"/>
      <c r="AB26" s="390"/>
      <c r="AC26" s="391"/>
      <c r="AD26" s="391"/>
      <c r="AE26" s="391"/>
      <c r="AF26" s="388"/>
      <c r="AG26" s="390"/>
      <c r="AH26" s="391"/>
      <c r="AI26" s="391"/>
      <c r="AJ26" s="388"/>
      <c r="AK26" s="390"/>
      <c r="AL26" s="391"/>
      <c r="AM26" s="391"/>
      <c r="AN26" s="388"/>
      <c r="AO26" s="390"/>
      <c r="AP26" s="391"/>
      <c r="AQ26" s="391"/>
      <c r="AR26" s="391"/>
      <c r="AS26" s="388"/>
      <c r="AT26" s="390"/>
      <c r="AU26" s="391"/>
      <c r="AV26" s="391"/>
      <c r="AW26" s="388"/>
      <c r="AX26" s="390"/>
      <c r="AY26" s="391"/>
      <c r="AZ26" s="391"/>
      <c r="BA26" s="388"/>
      <c r="BB26" s="389"/>
    </row>
    <row r="27" spans="1:54" ht="16.5" customHeight="1" x14ac:dyDescent="0.35">
      <c r="A27" s="393" t="s">
        <v>421</v>
      </c>
      <c r="B27" s="390"/>
      <c r="C27" s="391"/>
      <c r="D27" s="391"/>
      <c r="E27" s="391"/>
      <c r="F27" s="388"/>
      <c r="G27" s="390"/>
      <c r="H27" s="391"/>
      <c r="I27" s="391"/>
      <c r="J27" s="388"/>
      <c r="K27" s="390"/>
      <c r="L27" s="391"/>
      <c r="M27" s="391"/>
      <c r="N27" s="388"/>
      <c r="O27" s="390"/>
      <c r="P27" s="391"/>
      <c r="Q27" s="391"/>
      <c r="R27" s="388"/>
      <c r="S27" s="390"/>
      <c r="T27" s="391"/>
      <c r="U27" s="391"/>
      <c r="V27" s="391"/>
      <c r="W27" s="388"/>
      <c r="X27" s="390"/>
      <c r="Y27" s="391"/>
      <c r="Z27" s="391"/>
      <c r="AA27" s="388"/>
      <c r="AB27" s="390"/>
      <c r="AC27" s="391"/>
      <c r="AD27" s="391"/>
      <c r="AE27" s="391"/>
      <c r="AF27" s="388"/>
      <c r="AG27" s="390"/>
      <c r="AH27" s="391"/>
      <c r="AI27" s="391"/>
      <c r="AJ27" s="388"/>
      <c r="AK27" s="390"/>
      <c r="AL27" s="391"/>
      <c r="AM27" s="391"/>
      <c r="AN27" s="388"/>
      <c r="AO27" s="390"/>
      <c r="AP27" s="391"/>
      <c r="AQ27" s="391"/>
      <c r="AR27" s="391"/>
      <c r="AS27" s="388"/>
      <c r="AT27" s="390"/>
      <c r="AU27" s="391"/>
      <c r="AV27" s="391"/>
      <c r="AW27" s="388"/>
      <c r="AX27" s="390"/>
      <c r="AY27" s="391"/>
      <c r="AZ27" s="391"/>
      <c r="BA27" s="388"/>
      <c r="BB27" s="396">
        <v>592654</v>
      </c>
    </row>
    <row r="28" spans="1:54" ht="16.5" customHeight="1" x14ac:dyDescent="0.35">
      <c r="A28" s="393" t="s">
        <v>422</v>
      </c>
      <c r="B28" s="390"/>
      <c r="C28" s="391"/>
      <c r="D28" s="391"/>
      <c r="E28" s="391"/>
      <c r="F28" s="388"/>
      <c r="G28" s="390"/>
      <c r="H28" s="391"/>
      <c r="I28" s="391"/>
      <c r="J28" s="388"/>
      <c r="K28" s="390"/>
      <c r="L28" s="391"/>
      <c r="M28" s="391"/>
      <c r="N28" s="388"/>
      <c r="O28" s="390"/>
      <c r="P28" s="391"/>
      <c r="Q28" s="391"/>
      <c r="R28" s="388"/>
      <c r="S28" s="390"/>
      <c r="T28" s="391"/>
      <c r="U28" s="391"/>
      <c r="V28" s="391"/>
      <c r="W28" s="388"/>
      <c r="X28" s="390"/>
      <c r="Y28" s="391"/>
      <c r="Z28" s="391"/>
      <c r="AA28" s="388"/>
      <c r="AB28" s="390"/>
      <c r="AC28" s="391"/>
      <c r="AD28" s="391"/>
      <c r="AE28" s="391"/>
      <c r="AF28" s="388"/>
      <c r="AG28" s="390"/>
      <c r="AH28" s="391"/>
      <c r="AI28" s="391"/>
      <c r="AJ28" s="388"/>
      <c r="AK28" s="390"/>
      <c r="AL28" s="391"/>
      <c r="AM28" s="391"/>
      <c r="AN28" s="388"/>
      <c r="AO28" s="390"/>
      <c r="AP28" s="391"/>
      <c r="AQ28" s="391"/>
      <c r="AR28" s="391"/>
      <c r="AS28" s="388"/>
      <c r="AT28" s="390"/>
      <c r="AU28" s="391"/>
      <c r="AV28" s="391"/>
      <c r="AW28" s="388"/>
      <c r="AX28" s="390"/>
      <c r="AY28" s="391"/>
      <c r="AZ28" s="391"/>
      <c r="BA28" s="388"/>
      <c r="BB28" s="399">
        <v>59758</v>
      </c>
    </row>
    <row r="29" spans="1:54" ht="16.5" customHeight="1" x14ac:dyDescent="0.35">
      <c r="A29" s="393" t="s">
        <v>423</v>
      </c>
      <c r="B29" s="390"/>
      <c r="C29" s="391"/>
      <c r="D29" s="391"/>
      <c r="E29" s="391"/>
      <c r="F29" s="388"/>
      <c r="G29" s="390"/>
      <c r="H29" s="391"/>
      <c r="I29" s="391"/>
      <c r="J29" s="388"/>
      <c r="K29" s="390"/>
      <c r="L29" s="391"/>
      <c r="M29" s="391"/>
      <c r="N29" s="388"/>
      <c r="O29" s="390"/>
      <c r="P29" s="391"/>
      <c r="Q29" s="391"/>
      <c r="R29" s="388"/>
      <c r="S29" s="390"/>
      <c r="T29" s="391"/>
      <c r="U29" s="391"/>
      <c r="V29" s="391"/>
      <c r="W29" s="388"/>
      <c r="X29" s="390"/>
      <c r="Y29" s="391"/>
      <c r="Z29" s="391"/>
      <c r="AA29" s="388"/>
      <c r="AB29" s="390"/>
      <c r="AC29" s="391"/>
      <c r="AD29" s="391"/>
      <c r="AE29" s="391"/>
      <c r="AF29" s="388"/>
      <c r="AG29" s="390"/>
      <c r="AH29" s="391"/>
      <c r="AI29" s="391"/>
      <c r="AJ29" s="388"/>
      <c r="AK29" s="390"/>
      <c r="AL29" s="391"/>
      <c r="AM29" s="391"/>
      <c r="AN29" s="388"/>
      <c r="AO29" s="390"/>
      <c r="AP29" s="391"/>
      <c r="AQ29" s="391"/>
      <c r="AR29" s="391"/>
      <c r="AS29" s="388"/>
      <c r="AT29" s="390"/>
      <c r="AU29" s="391"/>
      <c r="AV29" s="391"/>
      <c r="AW29" s="388"/>
      <c r="AX29" s="390"/>
      <c r="AY29" s="391"/>
      <c r="AZ29" s="391"/>
      <c r="BA29" s="388"/>
      <c r="BB29" s="401">
        <v>2588</v>
      </c>
    </row>
    <row r="30" spans="1:54" ht="16.5" customHeight="1" x14ac:dyDescent="0.35">
      <c r="A30" s="392" t="s">
        <v>424</v>
      </c>
      <c r="B30" s="538">
        <v>47264</v>
      </c>
      <c r="C30" s="539"/>
      <c r="D30" s="539"/>
      <c r="E30" s="539"/>
      <c r="F30" s="540"/>
      <c r="G30" s="538">
        <v>56044</v>
      </c>
      <c r="H30" s="539"/>
      <c r="I30" s="539"/>
      <c r="J30" s="540"/>
      <c r="K30" s="538">
        <v>49124</v>
      </c>
      <c r="L30" s="539"/>
      <c r="M30" s="539"/>
      <c r="N30" s="540"/>
      <c r="O30" s="538">
        <v>53012</v>
      </c>
      <c r="P30" s="539"/>
      <c r="Q30" s="539"/>
      <c r="R30" s="540"/>
      <c r="S30" s="538">
        <v>59930</v>
      </c>
      <c r="T30" s="539"/>
      <c r="U30" s="539"/>
      <c r="V30" s="539"/>
      <c r="W30" s="540"/>
      <c r="X30" s="538">
        <v>47310</v>
      </c>
      <c r="Y30" s="539"/>
      <c r="Z30" s="539"/>
      <c r="AA30" s="540"/>
      <c r="AB30" s="538">
        <v>57860</v>
      </c>
      <c r="AC30" s="539"/>
      <c r="AD30" s="539"/>
      <c r="AE30" s="539"/>
      <c r="AF30" s="540"/>
      <c r="AG30" s="538">
        <v>50607</v>
      </c>
      <c r="AH30" s="539"/>
      <c r="AI30" s="539"/>
      <c r="AJ30" s="540"/>
      <c r="AK30" s="538">
        <v>54783</v>
      </c>
      <c r="AL30" s="539"/>
      <c r="AM30" s="539"/>
      <c r="AN30" s="540"/>
      <c r="AO30" s="538">
        <v>61141</v>
      </c>
      <c r="AP30" s="539"/>
      <c r="AQ30" s="539"/>
      <c r="AR30" s="539"/>
      <c r="AS30" s="540"/>
      <c r="AT30" s="538">
        <v>56972</v>
      </c>
      <c r="AU30" s="539"/>
      <c r="AV30" s="539"/>
      <c r="AW30" s="540"/>
      <c r="AX30" s="538">
        <v>60954</v>
      </c>
      <c r="AY30" s="539"/>
      <c r="AZ30" s="539"/>
      <c r="BA30" s="540"/>
      <c r="BB30" s="402">
        <v>655000</v>
      </c>
    </row>
    <row r="31" spans="1:54" ht="15.75" customHeight="1" x14ac:dyDescent="0.35">
      <c r="A31" s="392" t="s">
        <v>425</v>
      </c>
      <c r="B31" s="537">
        <v>152433</v>
      </c>
      <c r="C31" s="532"/>
      <c r="D31" s="532"/>
      <c r="E31" s="532"/>
      <c r="F31" s="532"/>
      <c r="G31" s="532"/>
      <c r="H31" s="532"/>
      <c r="I31" s="532"/>
      <c r="J31" s="532"/>
      <c r="K31" s="532"/>
      <c r="L31" s="532"/>
      <c r="M31" s="532"/>
      <c r="N31" s="533"/>
      <c r="O31" s="537">
        <v>160251</v>
      </c>
      <c r="P31" s="532"/>
      <c r="Q31" s="532"/>
      <c r="R31" s="532"/>
      <c r="S31" s="532"/>
      <c r="T31" s="532"/>
      <c r="U31" s="532"/>
      <c r="V31" s="532"/>
      <c r="W31" s="532"/>
      <c r="X31" s="532"/>
      <c r="Y31" s="532"/>
      <c r="Z31" s="532"/>
      <c r="AA31" s="533"/>
      <c r="AB31" s="537">
        <v>163250</v>
      </c>
      <c r="AC31" s="532"/>
      <c r="AD31" s="532"/>
      <c r="AE31" s="532"/>
      <c r="AF31" s="532"/>
      <c r="AG31" s="532"/>
      <c r="AH31" s="532"/>
      <c r="AI31" s="532"/>
      <c r="AJ31" s="532"/>
      <c r="AK31" s="532"/>
      <c r="AL31" s="532"/>
      <c r="AM31" s="532"/>
      <c r="AN31" s="533"/>
      <c r="AO31" s="537">
        <v>179067</v>
      </c>
      <c r="AP31" s="532"/>
      <c r="AQ31" s="532"/>
      <c r="AR31" s="532"/>
      <c r="AS31" s="532"/>
      <c r="AT31" s="532"/>
      <c r="AU31" s="532"/>
      <c r="AV31" s="532"/>
      <c r="AW31" s="532"/>
      <c r="AX31" s="532"/>
      <c r="AY31" s="532"/>
      <c r="AZ31" s="532"/>
      <c r="BA31" s="533"/>
      <c r="BB31" s="402">
        <v>655000</v>
      </c>
    </row>
    <row r="32" spans="1:54" ht="16.5" customHeight="1" x14ac:dyDescent="0.35">
      <c r="A32" s="389"/>
      <c r="B32" s="390"/>
      <c r="C32" s="391"/>
      <c r="D32" s="391"/>
      <c r="E32" s="391"/>
      <c r="F32" s="388"/>
      <c r="G32" s="390"/>
      <c r="H32" s="391"/>
      <c r="I32" s="391"/>
      <c r="J32" s="388"/>
      <c r="K32" s="390"/>
      <c r="L32" s="391"/>
      <c r="M32" s="391"/>
      <c r="N32" s="388"/>
      <c r="O32" s="390"/>
      <c r="P32" s="391"/>
      <c r="Q32" s="391"/>
      <c r="R32" s="388"/>
      <c r="S32" s="390"/>
      <c r="T32" s="391"/>
      <c r="U32" s="391"/>
      <c r="V32" s="391"/>
      <c r="W32" s="388"/>
      <c r="X32" s="390"/>
      <c r="Y32" s="391"/>
      <c r="Z32" s="391"/>
      <c r="AA32" s="388"/>
      <c r="AB32" s="390"/>
      <c r="AC32" s="391"/>
      <c r="AD32" s="391"/>
      <c r="AE32" s="391"/>
      <c r="AF32" s="388"/>
      <c r="AG32" s="390"/>
      <c r="AH32" s="391"/>
      <c r="AI32" s="391"/>
      <c r="AJ32" s="388"/>
      <c r="AK32" s="390"/>
      <c r="AL32" s="391"/>
      <c r="AM32" s="391"/>
      <c r="AN32" s="388"/>
      <c r="AO32" s="390"/>
      <c r="AP32" s="391"/>
      <c r="AQ32" s="391"/>
      <c r="AR32" s="391"/>
      <c r="AS32" s="388"/>
      <c r="AT32" s="390"/>
      <c r="AU32" s="391"/>
      <c r="AV32" s="391"/>
      <c r="AW32" s="388"/>
      <c r="AX32" s="390"/>
      <c r="AY32" s="391"/>
      <c r="AZ32" s="391"/>
      <c r="BA32" s="388"/>
      <c r="BB32" s="389"/>
    </row>
    <row r="33" spans="1:54" ht="16.5" customHeight="1" x14ac:dyDescent="0.35">
      <c r="A33" s="392" t="s">
        <v>426</v>
      </c>
      <c r="B33" s="534">
        <v>381863</v>
      </c>
      <c r="C33" s="535"/>
      <c r="D33" s="535"/>
      <c r="E33" s="535"/>
      <c r="F33" s="536"/>
      <c r="G33" s="534">
        <v>357125</v>
      </c>
      <c r="H33" s="535"/>
      <c r="I33" s="535"/>
      <c r="J33" s="536"/>
      <c r="K33" s="534">
        <v>350167</v>
      </c>
      <c r="L33" s="535"/>
      <c r="M33" s="535"/>
      <c r="N33" s="536"/>
      <c r="O33" s="534">
        <v>460620</v>
      </c>
      <c r="P33" s="535"/>
      <c r="Q33" s="535"/>
      <c r="R33" s="536"/>
      <c r="S33" s="534">
        <v>527773</v>
      </c>
      <c r="T33" s="535"/>
      <c r="U33" s="535"/>
      <c r="V33" s="535"/>
      <c r="W33" s="536"/>
      <c r="X33" s="534">
        <v>454918</v>
      </c>
      <c r="Y33" s="535"/>
      <c r="Z33" s="535"/>
      <c r="AA33" s="536"/>
      <c r="AB33" s="534">
        <v>651921</v>
      </c>
      <c r="AC33" s="535"/>
      <c r="AD33" s="535"/>
      <c r="AE33" s="535"/>
      <c r="AF33" s="536"/>
      <c r="AG33" s="534">
        <v>556190</v>
      </c>
      <c r="AH33" s="535"/>
      <c r="AI33" s="535"/>
      <c r="AJ33" s="536"/>
      <c r="AK33" s="534">
        <v>560365</v>
      </c>
      <c r="AL33" s="535"/>
      <c r="AM33" s="535"/>
      <c r="AN33" s="536"/>
      <c r="AO33" s="534">
        <v>876268</v>
      </c>
      <c r="AP33" s="535"/>
      <c r="AQ33" s="535"/>
      <c r="AR33" s="535"/>
      <c r="AS33" s="536"/>
      <c r="AT33" s="534">
        <v>749208</v>
      </c>
      <c r="AU33" s="535"/>
      <c r="AV33" s="535"/>
      <c r="AW33" s="536"/>
      <c r="AX33" s="534">
        <v>753190</v>
      </c>
      <c r="AY33" s="535"/>
      <c r="AZ33" s="535"/>
      <c r="BA33" s="536"/>
      <c r="BB33" s="397">
        <v>6679609</v>
      </c>
    </row>
    <row r="34" spans="1:54" ht="16.5" customHeight="1" x14ac:dyDescent="0.35">
      <c r="A34" s="392" t="s">
        <v>427</v>
      </c>
      <c r="B34" s="531">
        <v>1089154</v>
      </c>
      <c r="C34" s="532"/>
      <c r="D34" s="532"/>
      <c r="E34" s="532"/>
      <c r="F34" s="532"/>
      <c r="G34" s="532"/>
      <c r="H34" s="532"/>
      <c r="I34" s="532"/>
      <c r="J34" s="532"/>
      <c r="K34" s="532"/>
      <c r="L34" s="532"/>
      <c r="M34" s="532"/>
      <c r="N34" s="533"/>
      <c r="O34" s="531">
        <v>1443312</v>
      </c>
      <c r="P34" s="532"/>
      <c r="Q34" s="532"/>
      <c r="R34" s="532"/>
      <c r="S34" s="532"/>
      <c r="T34" s="532"/>
      <c r="U34" s="532"/>
      <c r="V34" s="532"/>
      <c r="W34" s="532"/>
      <c r="X34" s="532"/>
      <c r="Y34" s="532"/>
      <c r="Z34" s="532"/>
      <c r="AA34" s="533"/>
      <c r="AB34" s="531">
        <v>1768476</v>
      </c>
      <c r="AC34" s="532"/>
      <c r="AD34" s="532"/>
      <c r="AE34" s="532"/>
      <c r="AF34" s="532"/>
      <c r="AG34" s="532"/>
      <c r="AH34" s="532"/>
      <c r="AI34" s="532"/>
      <c r="AJ34" s="532"/>
      <c r="AK34" s="532"/>
      <c r="AL34" s="532"/>
      <c r="AM34" s="532"/>
      <c r="AN34" s="533"/>
      <c r="AO34" s="531">
        <v>2378666</v>
      </c>
      <c r="AP34" s="532"/>
      <c r="AQ34" s="532"/>
      <c r="AR34" s="532"/>
      <c r="AS34" s="532"/>
      <c r="AT34" s="532"/>
      <c r="AU34" s="532"/>
      <c r="AV34" s="532"/>
      <c r="AW34" s="532"/>
      <c r="AX34" s="532"/>
      <c r="AY34" s="532"/>
      <c r="AZ34" s="532"/>
      <c r="BA34" s="533"/>
      <c r="BB34" s="397">
        <v>6679609</v>
      </c>
    </row>
    <row r="35" spans="1:54" ht="16.5" customHeight="1" x14ac:dyDescent="0.35">
      <c r="A35" s="389"/>
      <c r="B35" s="390"/>
      <c r="C35" s="391"/>
      <c r="D35" s="391"/>
      <c r="E35" s="391"/>
      <c r="F35" s="388"/>
      <c r="G35" s="390"/>
      <c r="H35" s="391"/>
      <c r="I35" s="391"/>
      <c r="J35" s="388"/>
      <c r="K35" s="390"/>
      <c r="L35" s="391"/>
      <c r="M35" s="391"/>
      <c r="N35" s="388"/>
      <c r="O35" s="390"/>
      <c r="P35" s="391"/>
      <c r="Q35" s="391"/>
      <c r="R35" s="388"/>
      <c r="S35" s="390"/>
      <c r="T35" s="391"/>
      <c r="U35" s="391"/>
      <c r="V35" s="391"/>
      <c r="W35" s="388"/>
      <c r="X35" s="390"/>
      <c r="Y35" s="391"/>
      <c r="Z35" s="391"/>
      <c r="AA35" s="388"/>
      <c r="AB35" s="390"/>
      <c r="AC35" s="391"/>
      <c r="AD35" s="391"/>
      <c r="AE35" s="391"/>
      <c r="AF35" s="388"/>
      <c r="AG35" s="390"/>
      <c r="AH35" s="391"/>
      <c r="AI35" s="391"/>
      <c r="AJ35" s="388"/>
      <c r="AK35" s="390"/>
      <c r="AL35" s="391"/>
      <c r="AM35" s="391"/>
      <c r="AN35" s="388"/>
      <c r="AO35" s="390"/>
      <c r="AP35" s="391"/>
      <c r="AQ35" s="391"/>
      <c r="AR35" s="391"/>
      <c r="AS35" s="388"/>
      <c r="AT35" s="390"/>
      <c r="AU35" s="391"/>
      <c r="AV35" s="391"/>
      <c r="AW35" s="388"/>
      <c r="AX35" s="390"/>
      <c r="AY35" s="391"/>
      <c r="AZ35" s="391"/>
      <c r="BA35" s="388"/>
      <c r="BB35" s="383"/>
    </row>
    <row r="36" spans="1:54" ht="16.5" customHeight="1" x14ac:dyDescent="0.35">
      <c r="A36" s="389"/>
      <c r="B36" s="390"/>
      <c r="C36" s="391"/>
      <c r="D36" s="391"/>
      <c r="E36" s="391"/>
      <c r="F36" s="388"/>
      <c r="G36" s="390"/>
      <c r="H36" s="391"/>
      <c r="I36" s="391"/>
      <c r="J36" s="388"/>
      <c r="K36" s="390"/>
      <c r="L36" s="391"/>
      <c r="M36" s="391"/>
      <c r="N36" s="388"/>
      <c r="O36" s="390"/>
      <c r="P36" s="391"/>
      <c r="Q36" s="391"/>
      <c r="R36" s="388"/>
      <c r="S36" s="390"/>
      <c r="T36" s="391"/>
      <c r="U36" s="391"/>
      <c r="V36" s="391"/>
      <c r="W36" s="388"/>
      <c r="X36" s="390"/>
      <c r="Y36" s="391"/>
      <c r="Z36" s="391"/>
      <c r="AA36" s="388"/>
      <c r="AB36" s="390"/>
      <c r="AC36" s="391"/>
      <c r="AD36" s="391"/>
      <c r="AE36" s="391"/>
      <c r="AF36" s="388"/>
      <c r="AG36" s="390"/>
      <c r="AH36" s="391"/>
      <c r="AI36" s="391"/>
      <c r="AJ36" s="388"/>
      <c r="AK36" s="390"/>
      <c r="AL36" s="391"/>
      <c r="AM36" s="391"/>
      <c r="AN36" s="388"/>
      <c r="AO36" s="390"/>
      <c r="AP36" s="391"/>
      <c r="AQ36" s="391"/>
      <c r="AR36" s="391"/>
      <c r="AS36" s="388"/>
      <c r="AT36" s="390"/>
      <c r="AU36" s="391"/>
      <c r="AV36" s="391"/>
      <c r="AW36" s="388"/>
      <c r="AX36" s="390"/>
      <c r="AY36" s="391"/>
      <c r="AZ36" s="391"/>
      <c r="BA36" s="388"/>
      <c r="BB36" s="383"/>
    </row>
    <row r="37" spans="1:54" ht="16.5" customHeight="1" x14ac:dyDescent="0.35">
      <c r="A37" s="389"/>
      <c r="B37" s="390"/>
      <c r="C37" s="391"/>
      <c r="D37" s="391"/>
      <c r="E37" s="391"/>
      <c r="F37" s="388"/>
      <c r="G37" s="390"/>
      <c r="H37" s="391"/>
      <c r="I37" s="391"/>
      <c r="J37" s="388"/>
      <c r="K37" s="390"/>
      <c r="L37" s="391"/>
      <c r="M37" s="391"/>
      <c r="N37" s="388"/>
      <c r="O37" s="390"/>
      <c r="P37" s="391"/>
      <c r="Q37" s="391"/>
      <c r="R37" s="388"/>
      <c r="S37" s="390"/>
      <c r="T37" s="391"/>
      <c r="U37" s="391"/>
      <c r="V37" s="391"/>
      <c r="W37" s="388"/>
      <c r="X37" s="390"/>
      <c r="Y37" s="391"/>
      <c r="Z37" s="391"/>
      <c r="AA37" s="388"/>
      <c r="AB37" s="390"/>
      <c r="AC37" s="391"/>
      <c r="AD37" s="391"/>
      <c r="AE37" s="391"/>
      <c r="AF37" s="388"/>
      <c r="AG37" s="390"/>
      <c r="AH37" s="391"/>
      <c r="AI37" s="391"/>
      <c r="AJ37" s="388"/>
      <c r="AK37" s="390"/>
      <c r="AL37" s="391"/>
      <c r="AM37" s="391"/>
      <c r="AN37" s="388"/>
      <c r="AO37" s="390"/>
      <c r="AP37" s="391"/>
      <c r="AQ37" s="391"/>
      <c r="AR37" s="391"/>
      <c r="AS37" s="388"/>
      <c r="AT37" s="390"/>
      <c r="AU37" s="391"/>
      <c r="AV37" s="391"/>
      <c r="AW37" s="388"/>
      <c r="AX37" s="390"/>
      <c r="AY37" s="391"/>
      <c r="AZ37" s="391"/>
      <c r="BA37" s="388"/>
      <c r="BB37" s="383"/>
    </row>
    <row r="38" spans="1:54" ht="16.5" customHeight="1" x14ac:dyDescent="0.35">
      <c r="A38" s="389"/>
      <c r="B38" s="390"/>
      <c r="C38" s="391"/>
      <c r="D38" s="391"/>
      <c r="E38" s="391"/>
      <c r="F38" s="388"/>
      <c r="G38" s="390"/>
      <c r="H38" s="391"/>
      <c r="I38" s="391"/>
      <c r="J38" s="388"/>
      <c r="K38" s="390"/>
      <c r="L38" s="391"/>
      <c r="M38" s="391"/>
      <c r="N38" s="388"/>
      <c r="O38" s="390"/>
      <c r="P38" s="391"/>
      <c r="Q38" s="391"/>
      <c r="R38" s="388"/>
      <c r="S38" s="390"/>
      <c r="T38" s="391"/>
      <c r="U38" s="391"/>
      <c r="V38" s="391"/>
      <c r="W38" s="388"/>
      <c r="X38" s="390"/>
      <c r="Y38" s="391"/>
      <c r="Z38" s="391"/>
      <c r="AA38" s="388"/>
      <c r="AB38" s="390"/>
      <c r="AC38" s="391"/>
      <c r="AD38" s="391"/>
      <c r="AE38" s="391"/>
      <c r="AF38" s="388"/>
      <c r="AG38" s="390"/>
      <c r="AH38" s="391"/>
      <c r="AI38" s="391"/>
      <c r="AJ38" s="388"/>
      <c r="AK38" s="390"/>
      <c r="AL38" s="391"/>
      <c r="AM38" s="391"/>
      <c r="AN38" s="388"/>
      <c r="AO38" s="390"/>
      <c r="AP38" s="391"/>
      <c r="AQ38" s="391"/>
      <c r="AR38" s="391"/>
      <c r="AS38" s="388"/>
      <c r="AT38" s="390"/>
      <c r="AU38" s="391"/>
      <c r="AV38" s="391"/>
      <c r="AW38" s="388"/>
      <c r="AX38" s="390"/>
      <c r="AY38" s="391"/>
      <c r="AZ38" s="391"/>
      <c r="BA38" s="388"/>
      <c r="BB38" s="383"/>
    </row>
    <row r="39" spans="1:54" ht="16.5" customHeight="1" x14ac:dyDescent="0.35">
      <c r="A39" s="389"/>
      <c r="B39" s="390"/>
      <c r="C39" s="391"/>
      <c r="D39" s="391"/>
      <c r="E39" s="391"/>
      <c r="F39" s="388"/>
      <c r="G39" s="390"/>
      <c r="H39" s="391"/>
      <c r="I39" s="391"/>
      <c r="J39" s="388"/>
      <c r="K39" s="390"/>
      <c r="L39" s="391"/>
      <c r="M39" s="391"/>
      <c r="N39" s="388"/>
      <c r="O39" s="390"/>
      <c r="P39" s="391"/>
      <c r="Q39" s="391"/>
      <c r="R39" s="388"/>
      <c r="S39" s="390"/>
      <c r="T39" s="391"/>
      <c r="U39" s="391"/>
      <c r="V39" s="391"/>
      <c r="W39" s="388"/>
      <c r="X39" s="390"/>
      <c r="Y39" s="391"/>
      <c r="Z39" s="391"/>
      <c r="AA39" s="388"/>
      <c r="AB39" s="390"/>
      <c r="AC39" s="391"/>
      <c r="AD39" s="391"/>
      <c r="AE39" s="391"/>
      <c r="AF39" s="388"/>
      <c r="AG39" s="390"/>
      <c r="AH39" s="391"/>
      <c r="AI39" s="391"/>
      <c r="AJ39" s="388"/>
      <c r="AK39" s="390"/>
      <c r="AL39" s="391"/>
      <c r="AM39" s="391"/>
      <c r="AN39" s="388"/>
      <c r="AO39" s="390"/>
      <c r="AP39" s="391"/>
      <c r="AQ39" s="391"/>
      <c r="AR39" s="391"/>
      <c r="AS39" s="388"/>
      <c r="AT39" s="390"/>
      <c r="AU39" s="391"/>
      <c r="AV39" s="391"/>
      <c r="AW39" s="388"/>
      <c r="AX39" s="390"/>
      <c r="AY39" s="391"/>
      <c r="AZ39" s="391"/>
      <c r="BA39" s="388"/>
      <c r="BB39" s="383"/>
    </row>
    <row r="40" spans="1:54" ht="16.5" customHeight="1" x14ac:dyDescent="0.35">
      <c r="A40" s="389"/>
      <c r="B40" s="390"/>
      <c r="C40" s="391"/>
      <c r="D40" s="391"/>
      <c r="E40" s="391"/>
      <c r="F40" s="388"/>
      <c r="G40" s="390"/>
      <c r="H40" s="391"/>
      <c r="I40" s="391"/>
      <c r="J40" s="388"/>
      <c r="K40" s="390"/>
      <c r="L40" s="391"/>
      <c r="M40" s="391"/>
      <c r="N40" s="388"/>
      <c r="O40" s="390"/>
      <c r="P40" s="391"/>
      <c r="Q40" s="391"/>
      <c r="R40" s="388"/>
      <c r="S40" s="390"/>
      <c r="T40" s="391"/>
      <c r="U40" s="391"/>
      <c r="V40" s="391"/>
      <c r="W40" s="388"/>
      <c r="X40" s="390"/>
      <c r="Y40" s="391"/>
      <c r="Z40" s="391"/>
      <c r="AA40" s="388"/>
      <c r="AB40" s="390"/>
      <c r="AC40" s="391"/>
      <c r="AD40" s="391"/>
      <c r="AE40" s="391"/>
      <c r="AF40" s="388"/>
      <c r="AG40" s="390"/>
      <c r="AH40" s="391"/>
      <c r="AI40" s="391"/>
      <c r="AJ40" s="388"/>
      <c r="AK40" s="390"/>
      <c r="AL40" s="391"/>
      <c r="AM40" s="391"/>
      <c r="AN40" s="388"/>
      <c r="AO40" s="390"/>
      <c r="AP40" s="391"/>
      <c r="AQ40" s="391"/>
      <c r="AR40" s="391"/>
      <c r="AS40" s="388"/>
      <c r="AT40" s="390"/>
      <c r="AU40" s="391"/>
      <c r="AV40" s="391"/>
      <c r="AW40" s="388"/>
      <c r="AX40" s="390"/>
      <c r="AY40" s="391"/>
      <c r="AZ40" s="391"/>
      <c r="BA40" s="388"/>
      <c r="BB40" s="383"/>
    </row>
    <row r="41" spans="1:54" ht="16.5" customHeight="1" x14ac:dyDescent="0.35">
      <c r="A41" s="389"/>
      <c r="B41" s="390"/>
      <c r="C41" s="391"/>
      <c r="D41" s="391"/>
      <c r="E41" s="391"/>
      <c r="F41" s="388"/>
      <c r="G41" s="390"/>
      <c r="H41" s="391"/>
      <c r="I41" s="391"/>
      <c r="J41" s="388"/>
      <c r="K41" s="390"/>
      <c r="L41" s="391"/>
      <c r="M41" s="391"/>
      <c r="N41" s="388"/>
      <c r="O41" s="390"/>
      <c r="P41" s="391"/>
      <c r="Q41" s="391"/>
      <c r="R41" s="388"/>
      <c r="S41" s="390"/>
      <c r="T41" s="391"/>
      <c r="U41" s="391"/>
      <c r="V41" s="391"/>
      <c r="W41" s="388"/>
      <c r="X41" s="390"/>
      <c r="Y41" s="391"/>
      <c r="Z41" s="391"/>
      <c r="AA41" s="388"/>
      <c r="AB41" s="390"/>
      <c r="AC41" s="391"/>
      <c r="AD41" s="391"/>
      <c r="AE41" s="391"/>
      <c r="AF41" s="388"/>
      <c r="AG41" s="390"/>
      <c r="AH41" s="391"/>
      <c r="AI41" s="391"/>
      <c r="AJ41" s="388"/>
      <c r="AK41" s="390"/>
      <c r="AL41" s="391"/>
      <c r="AM41" s="391"/>
      <c r="AN41" s="388"/>
      <c r="AO41" s="390"/>
      <c r="AP41" s="391"/>
      <c r="AQ41" s="391"/>
      <c r="AR41" s="391"/>
      <c r="AS41" s="388"/>
      <c r="AT41" s="390"/>
      <c r="AU41" s="391"/>
      <c r="AV41" s="391"/>
      <c r="AW41" s="388"/>
      <c r="AX41" s="390"/>
      <c r="AY41" s="391"/>
      <c r="AZ41" s="391"/>
      <c r="BA41" s="388"/>
      <c r="BB41" s="383"/>
    </row>
    <row r="42" spans="1:54" ht="16.5" customHeight="1" x14ac:dyDescent="0.35">
      <c r="A42" s="389"/>
      <c r="B42" s="390"/>
      <c r="C42" s="391"/>
      <c r="D42" s="391"/>
      <c r="E42" s="391"/>
      <c r="F42" s="388"/>
      <c r="G42" s="390"/>
      <c r="H42" s="391"/>
      <c r="I42" s="391"/>
      <c r="J42" s="388"/>
      <c r="K42" s="390"/>
      <c r="L42" s="391"/>
      <c r="M42" s="391"/>
      <c r="N42" s="388"/>
      <c r="O42" s="390"/>
      <c r="P42" s="391"/>
      <c r="Q42" s="391"/>
      <c r="R42" s="388"/>
      <c r="S42" s="390"/>
      <c r="T42" s="391"/>
      <c r="U42" s="391"/>
      <c r="V42" s="391"/>
      <c r="W42" s="388"/>
      <c r="X42" s="390"/>
      <c r="Y42" s="391"/>
      <c r="Z42" s="391"/>
      <c r="AA42" s="388"/>
      <c r="AB42" s="390"/>
      <c r="AC42" s="391"/>
      <c r="AD42" s="391"/>
      <c r="AE42" s="391"/>
      <c r="AF42" s="388"/>
      <c r="AG42" s="390"/>
      <c r="AH42" s="391"/>
      <c r="AI42" s="391"/>
      <c r="AJ42" s="388"/>
      <c r="AK42" s="390"/>
      <c r="AL42" s="391"/>
      <c r="AM42" s="391"/>
      <c r="AN42" s="388"/>
      <c r="AO42" s="390"/>
      <c r="AP42" s="391"/>
      <c r="AQ42" s="391"/>
      <c r="AR42" s="391"/>
      <c r="AS42" s="388"/>
      <c r="AT42" s="390"/>
      <c r="AU42" s="391"/>
      <c r="AV42" s="391"/>
      <c r="AW42" s="388"/>
      <c r="AX42" s="390"/>
      <c r="AY42" s="391"/>
      <c r="AZ42" s="391"/>
      <c r="BA42" s="388"/>
      <c r="BB42" s="383"/>
    </row>
    <row r="43" spans="1:54" ht="16.5" customHeight="1" x14ac:dyDescent="0.35">
      <c r="A43" s="403"/>
      <c r="B43" s="404"/>
      <c r="C43" s="405"/>
      <c r="D43" s="405"/>
      <c r="E43" s="405"/>
      <c r="F43" s="406"/>
      <c r="G43" s="404"/>
      <c r="H43" s="405"/>
      <c r="I43" s="405"/>
      <c r="J43" s="406"/>
      <c r="K43" s="404"/>
      <c r="L43" s="405"/>
      <c r="M43" s="405"/>
      <c r="N43" s="406"/>
      <c r="O43" s="404"/>
      <c r="P43" s="405"/>
      <c r="Q43" s="405"/>
      <c r="R43" s="406"/>
      <c r="S43" s="404"/>
      <c r="T43" s="405"/>
      <c r="U43" s="405"/>
      <c r="V43" s="405"/>
      <c r="W43" s="406"/>
      <c r="X43" s="404"/>
      <c r="Y43" s="405"/>
      <c r="Z43" s="405"/>
      <c r="AA43" s="406"/>
      <c r="AB43" s="404"/>
      <c r="AC43" s="405"/>
      <c r="AD43" s="405"/>
      <c r="AE43" s="405"/>
      <c r="AF43" s="406"/>
      <c r="AG43" s="404"/>
      <c r="AH43" s="405"/>
      <c r="AI43" s="405"/>
      <c r="AJ43" s="406"/>
      <c r="AK43" s="404"/>
      <c r="AL43" s="405"/>
      <c r="AM43" s="405"/>
      <c r="AN43" s="406"/>
      <c r="AO43" s="404"/>
      <c r="AP43" s="405"/>
      <c r="AQ43" s="405"/>
      <c r="AR43" s="405"/>
      <c r="AS43" s="406"/>
      <c r="AT43" s="404"/>
      <c r="AU43" s="405"/>
      <c r="AV43" s="405"/>
      <c r="AW43" s="406"/>
      <c r="AX43" s="404"/>
      <c r="AY43" s="405"/>
      <c r="AZ43" s="405"/>
      <c r="BA43" s="406"/>
      <c r="BB43" s="407"/>
    </row>
  </sheetData>
  <mergeCells count="77">
    <mergeCell ref="X3:AA3"/>
    <mergeCell ref="B3:F3"/>
    <mergeCell ref="G3:J3"/>
    <mergeCell ref="K3:N3"/>
    <mergeCell ref="O3:R3"/>
    <mergeCell ref="S3:W3"/>
    <mergeCell ref="BB3:BB4"/>
    <mergeCell ref="B14:F14"/>
    <mergeCell ref="G14:J14"/>
    <mergeCell ref="K14:N14"/>
    <mergeCell ref="O14:R14"/>
    <mergeCell ref="S14:W14"/>
    <mergeCell ref="X14:AA14"/>
    <mergeCell ref="AB14:AF14"/>
    <mergeCell ref="AG14:AJ14"/>
    <mergeCell ref="AK14:AN14"/>
    <mergeCell ref="AB3:AF3"/>
    <mergeCell ref="AG3:AJ3"/>
    <mergeCell ref="AK3:AN3"/>
    <mergeCell ref="AO3:AS3"/>
    <mergeCell ref="AT3:AW3"/>
    <mergeCell ref="AX3:BA3"/>
    <mergeCell ref="AO14:AS14"/>
    <mergeCell ref="AT14:AW14"/>
    <mergeCell ref="AX14:BA14"/>
    <mergeCell ref="B15:N15"/>
    <mergeCell ref="O15:AA15"/>
    <mergeCell ref="AB15:AN15"/>
    <mergeCell ref="AO15:BA15"/>
    <mergeCell ref="AX22:BA22"/>
    <mergeCell ref="B22:F22"/>
    <mergeCell ref="G22:J22"/>
    <mergeCell ref="K22:N22"/>
    <mergeCell ref="O22:R22"/>
    <mergeCell ref="S22:W22"/>
    <mergeCell ref="X22:AA22"/>
    <mergeCell ref="AB22:AF22"/>
    <mergeCell ref="AG22:AJ22"/>
    <mergeCell ref="AK22:AN22"/>
    <mergeCell ref="AO22:AS22"/>
    <mergeCell ref="AT22:AW22"/>
    <mergeCell ref="AX30:BA30"/>
    <mergeCell ref="B23:N23"/>
    <mergeCell ref="O23:AA23"/>
    <mergeCell ref="AB23:AN23"/>
    <mergeCell ref="AO23:BA23"/>
    <mergeCell ref="B30:F30"/>
    <mergeCell ref="G30:J30"/>
    <mergeCell ref="K30:N30"/>
    <mergeCell ref="O30:R30"/>
    <mergeCell ref="S30:W30"/>
    <mergeCell ref="X30:AA30"/>
    <mergeCell ref="AB30:AF30"/>
    <mergeCell ref="AG30:AJ30"/>
    <mergeCell ref="AK30:AN30"/>
    <mergeCell ref="AO30:AS30"/>
    <mergeCell ref="AT30:AW30"/>
    <mergeCell ref="B31:N31"/>
    <mergeCell ref="O31:AA31"/>
    <mergeCell ref="AB31:AN31"/>
    <mergeCell ref="AO31:BA31"/>
    <mergeCell ref="B33:F33"/>
    <mergeCell ref="G33:J33"/>
    <mergeCell ref="K33:N33"/>
    <mergeCell ref="O33:R33"/>
    <mergeCell ref="S33:W33"/>
    <mergeCell ref="X33:AA33"/>
    <mergeCell ref="B34:N34"/>
    <mergeCell ref="O34:AA34"/>
    <mergeCell ref="AB34:AN34"/>
    <mergeCell ref="AO34:BA34"/>
    <mergeCell ref="AB33:AF33"/>
    <mergeCell ref="AG33:AJ33"/>
    <mergeCell ref="AK33:AN33"/>
    <mergeCell ref="AO33:AS33"/>
    <mergeCell ref="AT33:AW33"/>
    <mergeCell ref="AX33:BA33"/>
  </mergeCells>
  <pageMargins left="0.34722222222222221" right="0.34722222222222221" top="0.34722222222222221" bottom="0.34722222222222221" header="0.3" footer="0.3"/>
  <pageSetup orientation="landscape" r:id="rId1"/>
  <headerFooter>
    <oddHeader>&amp;L&amp;"Calibri"&amp;12&amp;K8E6A00Confidential&amp;1#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C47E95ED52E394381B4CD51DEA43B37" ma:contentTypeVersion="11" ma:contentTypeDescription="Create a new document." ma:contentTypeScope="" ma:versionID="a642d89a5403eb00e5848a95b5861ac9">
  <xsd:schema xmlns:xsd="http://www.w3.org/2001/XMLSchema" xmlns:xs="http://www.w3.org/2001/XMLSchema" xmlns:p="http://schemas.microsoft.com/office/2006/metadata/properties" xmlns:ns3="268ba7b8-636b-47df-8dc2-1ee9a7594643" xmlns:ns4="d39c275e-cd69-4b2d-9a27-bbf0385cc88c" targetNamespace="http://schemas.microsoft.com/office/2006/metadata/properties" ma:root="true" ma:fieldsID="72a6bc787ed550c383317d981b69a6e9" ns3:_="" ns4:_="">
    <xsd:import namespace="268ba7b8-636b-47df-8dc2-1ee9a7594643"/>
    <xsd:import namespace="d39c275e-cd69-4b2d-9a27-bbf0385cc88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8ba7b8-636b-47df-8dc2-1ee9a75946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9c275e-cd69-4b2d-9a27-bbf0385cc88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68ba7b8-636b-47df-8dc2-1ee9a7594643" xsi:nil="true"/>
  </documentManagement>
</p:properties>
</file>

<file path=customXml/itemProps1.xml><?xml version="1.0" encoding="utf-8"?>
<ds:datastoreItem xmlns:ds="http://schemas.openxmlformats.org/officeDocument/2006/customXml" ds:itemID="{F19238BB-B39E-41EA-AB5E-34A286D631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5CD844-33E9-41F0-91A3-32CED85CFC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8ba7b8-636b-47df-8dc2-1ee9a7594643"/>
    <ds:schemaRef ds:uri="d39c275e-cd69-4b2d-9a27-bbf0385cc8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400588-1ACA-46DF-A568-B74EB9BA1B27}">
  <ds:schemaRefs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268ba7b8-636b-47df-8dc2-1ee9a7594643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d39c275e-cd69-4b2d-9a27-bbf0385cc88c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Index</vt:lpstr>
      <vt:lpstr>Model Comparison Vs Previous Tf</vt:lpstr>
      <vt:lpstr>Model Comparison</vt:lpstr>
      <vt:lpstr>Correlation </vt:lpstr>
      <vt:lpstr>Model 1</vt:lpstr>
      <vt:lpstr>Model 2</vt:lpstr>
      <vt:lpstr>Model 3</vt:lpstr>
      <vt:lpstr>Model 4</vt:lpstr>
      <vt:lpstr>Model 5</vt:lpstr>
      <vt:lpstr>Model 6</vt:lpstr>
      <vt:lpstr>Raw Ridge Model 6</vt:lpstr>
      <vt:lpstr>Model 7</vt:lpstr>
      <vt:lpstr>Raw Ridge Model 7</vt:lpstr>
      <vt:lpstr>Model 8</vt:lpstr>
      <vt:lpstr>Raw Ridge Model 8</vt:lpstr>
      <vt:lpstr>Model 9</vt:lpstr>
      <vt:lpstr>Model 10</vt:lpstr>
      <vt:lpstr>Raw Ridge Model 10</vt:lpstr>
      <vt:lpstr>Model 11</vt:lpstr>
      <vt:lpstr>Raw Ridge Model 11</vt:lpstr>
      <vt:lpstr>Model 12</vt:lpstr>
      <vt:lpstr>Raw Ridge Model 12</vt:lpstr>
      <vt:lpstr>Model 13</vt:lpstr>
      <vt:lpstr>Model 14</vt:lpstr>
      <vt:lpstr>Model 15</vt:lpstr>
      <vt:lpstr>Model 16</vt:lpstr>
      <vt:lpstr>Model 17</vt:lpstr>
      <vt:lpstr>Model 18</vt:lpstr>
      <vt:lpstr>Raw Ridge Model 18</vt:lpstr>
      <vt:lpstr>Model 19</vt:lpstr>
      <vt:lpstr>Model 20</vt:lpstr>
      <vt:lpstr>Model 21</vt:lpstr>
      <vt:lpstr>Previous Run Final Results</vt:lpstr>
      <vt:lpstr>Controls</vt:lpstr>
      <vt:lpstr>Vendor Level Info</vt:lpstr>
      <vt:lpstr>Belsomra HCC Spend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avijit.banduri@merck.com</dc:creator>
  <cp:lastModifiedBy>Banduri, Avijit</cp:lastModifiedBy>
  <dcterms:created xsi:type="dcterms:W3CDTF">2022-05-12T11:49:55Z</dcterms:created>
  <dcterms:modified xsi:type="dcterms:W3CDTF">2023-08-04T13:14:20Z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56a699-e9bd-437a-8412-901342082749_Enabled">
    <vt:lpwstr>true</vt:lpwstr>
  </property>
  <property fmtid="{D5CDD505-2E9C-101B-9397-08002B2CF9AE}" pid="3" name="MSIP_Label_2c56a699-e9bd-437a-8412-901342082749_SetDate">
    <vt:lpwstr>2022-05-12T12:02:41Z</vt:lpwstr>
  </property>
  <property fmtid="{D5CDD505-2E9C-101B-9397-08002B2CF9AE}" pid="4" name="MSIP_Label_2c56a699-e9bd-437a-8412-901342082749_Method">
    <vt:lpwstr>Privileged</vt:lpwstr>
  </property>
  <property fmtid="{D5CDD505-2E9C-101B-9397-08002B2CF9AE}" pid="5" name="MSIP_Label_2c56a699-e9bd-437a-8412-901342082749_Name">
    <vt:lpwstr>2c56a699-e9bd-437a-8412-901342082749</vt:lpwstr>
  </property>
  <property fmtid="{D5CDD505-2E9C-101B-9397-08002B2CF9AE}" pid="6" name="MSIP_Label_2c56a699-e9bd-437a-8412-901342082749_SiteId">
    <vt:lpwstr>a00de4ec-48a8-43a6-be74-e31274e2060d</vt:lpwstr>
  </property>
  <property fmtid="{D5CDD505-2E9C-101B-9397-08002B2CF9AE}" pid="7" name="MSIP_Label_2c56a699-e9bd-437a-8412-901342082749_ActionId">
    <vt:lpwstr>ae22698a-a34d-4a5f-91e8-bd8871677495</vt:lpwstr>
  </property>
  <property fmtid="{D5CDD505-2E9C-101B-9397-08002B2CF9AE}" pid="8" name="MSIP_Label_2c56a699-e9bd-437a-8412-901342082749_ContentBits">
    <vt:lpwstr>1</vt:lpwstr>
  </property>
  <property fmtid="{D5CDD505-2E9C-101B-9397-08002B2CF9AE}" pid="9" name="MerckAIPLabel">
    <vt:lpwstr>Confidential</vt:lpwstr>
  </property>
  <property fmtid="{D5CDD505-2E9C-101B-9397-08002B2CF9AE}" pid="10" name="MerckAIPDataExchange">
    <vt:lpwstr>!MRKMIP@Confidential</vt:lpwstr>
  </property>
  <property fmtid="{D5CDD505-2E9C-101B-9397-08002B2CF9AE}" pid="11" name="ContentTypeId">
    <vt:lpwstr>0x0101005C47E95ED52E394381B4CD51DEA43B37</vt:lpwstr>
  </property>
</Properties>
</file>