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banduri_merck_com/Documents/desktop/MMix/MMix 2024/Belsomra/Model/"/>
    </mc:Choice>
  </mc:AlternateContent>
  <xr:revisionPtr revIDLastSave="16" documentId="8_{658D0C0A-8EBB-4717-B44B-C95555570793}" xr6:coauthVersionLast="47" xr6:coauthVersionMax="47" xr10:uidLastSave="{C9A6BA51-A140-4D61-A507-BE6679202AD9}"/>
  <bookViews>
    <workbookView xWindow="-110" yWindow="-110" windowWidth="19420" windowHeight="11620" activeTab="2" xr2:uid="{B0B3192A-B3CB-42A7-96CB-F39989C0CE47}"/>
  </bookViews>
  <sheets>
    <sheet name="Index" sheetId="27" r:id="rId1"/>
    <sheet name="Model Comparison Vs Previous Tf" sheetId="79" r:id="rId2"/>
    <sheet name="Model Comparison" sheetId="80" r:id="rId3"/>
    <sheet name="Correlation " sheetId="28" r:id="rId4"/>
    <sheet name="Model 1" sheetId="6" r:id="rId5"/>
    <sheet name="Model 2" sheetId="68" r:id="rId6"/>
    <sheet name="Model 3" sheetId="70" r:id="rId7"/>
    <sheet name="Model 4" sheetId="71" r:id="rId8"/>
    <sheet name="Model 5" sheetId="72" r:id="rId9"/>
    <sheet name="Model 6" sheetId="73" r:id="rId10"/>
    <sheet name="Model 7" sheetId="74" r:id="rId11"/>
    <sheet name="Model 8" sheetId="75" r:id="rId12"/>
    <sheet name="Model 9" sheetId="76" r:id="rId13"/>
    <sheet name="Model 10" sheetId="77" r:id="rId14"/>
    <sheet name="Model 11" sheetId="78" r:id="rId15"/>
    <sheet name="Model 12" sheetId="81" r:id="rId16"/>
    <sheet name="Model 13" sheetId="82" r:id="rId17"/>
    <sheet name="Model 14" sheetId="83" r:id="rId18"/>
    <sheet name="Model 15" sheetId="84" r:id="rId19"/>
    <sheet name="Model 16" sheetId="85" r:id="rId20"/>
    <sheet name="Model 17" sheetId="86" r:id="rId21"/>
    <sheet name="Model 18" sheetId="87" r:id="rId22"/>
    <sheet name="Model 19" sheetId="88" r:id="rId23"/>
    <sheet name="Previous Run Final Results" sheetId="46" r:id="rId24"/>
    <sheet name="Controls" sheetId="45" r:id="rId25"/>
    <sheet name="Vendor Level Info" sheetId="47" r:id="rId26"/>
  </sheets>
  <definedNames>
    <definedName name="_xlnm._FilterDatabase" localSheetId="4" hidden="1">'Model 1'!$E$4:$X$4</definedName>
    <definedName name="_xlnm._FilterDatabase" localSheetId="13" hidden="1">'Model 10'!$E$4:$X$4</definedName>
    <definedName name="_xlnm._FilterDatabase" localSheetId="14" hidden="1">'Model 11'!$E$4:$X$4</definedName>
    <definedName name="_xlnm._FilterDatabase" localSheetId="15" hidden="1">'Model 12'!$E$4:$X$4</definedName>
    <definedName name="_xlnm._FilterDatabase" localSheetId="16" hidden="1">'Model 13'!$E$4:$X$4</definedName>
    <definedName name="_xlnm._FilterDatabase" localSheetId="17" hidden="1">'Model 14'!$E$4:$X$4</definedName>
    <definedName name="_xlnm._FilterDatabase" localSheetId="18" hidden="1">'Model 15'!$E$4:$X$4</definedName>
    <definedName name="_xlnm._FilterDatabase" localSheetId="19" hidden="1">'Model 16'!$E$4:$X$4</definedName>
    <definedName name="_xlnm._FilterDatabase" localSheetId="20" hidden="1">'Model 17'!$E$4:$X$4</definedName>
    <definedName name="_xlnm._FilterDatabase" localSheetId="21" hidden="1">'Model 18'!$E$4:$X$4</definedName>
    <definedName name="_xlnm._FilterDatabase" localSheetId="22" hidden="1">'Model 19'!$E$4:$X$4</definedName>
    <definedName name="_xlnm._FilterDatabase" localSheetId="5" hidden="1">'Model 2'!$E$4:$X$4</definedName>
    <definedName name="_xlnm._FilterDatabase" localSheetId="6" hidden="1">'Model 3'!$E$4:$X$4</definedName>
    <definedName name="_xlnm._FilterDatabase" localSheetId="7" hidden="1">'Model 4'!$E$4:$X$4</definedName>
    <definedName name="_xlnm._FilterDatabase" localSheetId="8" hidden="1">'Model 5'!$E$4:$X$4</definedName>
    <definedName name="_xlnm._FilterDatabase" localSheetId="9" hidden="1">'Model 6'!$E$4:$X$4</definedName>
    <definedName name="_xlnm._FilterDatabase" localSheetId="10" hidden="1">'Model 7'!$E$4:$X$4</definedName>
    <definedName name="_xlnm._FilterDatabase" localSheetId="11" hidden="1">'Model 8'!$E$4:$X$4</definedName>
    <definedName name="_xlnm._FilterDatabase" localSheetId="12" hidden="1">'Model 9'!$E$4:$X$4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2" i="79" l="1"/>
  <c r="O51" i="79"/>
  <c r="O50" i="79"/>
  <c r="O49" i="79"/>
  <c r="O48" i="79"/>
  <c r="O23" i="79"/>
  <c r="O22" i="79"/>
  <c r="O21" i="79"/>
  <c r="O20" i="79"/>
  <c r="O19" i="79"/>
  <c r="J21" i="47"/>
  <c r="H21" i="47"/>
  <c r="E21" i="47"/>
  <c r="R23" i="79"/>
  <c r="U20" i="79"/>
  <c r="U19" i="79"/>
  <c r="R52" i="79"/>
  <c r="U51" i="79"/>
  <c r="N51" i="79"/>
  <c r="R51" i="79"/>
  <c r="T20" i="79"/>
  <c r="U48" i="79"/>
  <c r="T21" i="79"/>
  <c r="T23" i="79"/>
  <c r="Q23" i="79"/>
  <c r="U21" i="79"/>
  <c r="T52" i="79"/>
  <c r="U22" i="79"/>
  <c r="R22" i="79"/>
  <c r="R48" i="79"/>
  <c r="U52" i="79"/>
  <c r="Q52" i="79"/>
  <c r="T22" i="79"/>
  <c r="R19" i="79"/>
  <c r="R20" i="79"/>
  <c r="Q49" i="79"/>
  <c r="Q48" i="79"/>
  <c r="R21" i="79"/>
  <c r="R49" i="79"/>
  <c r="T48" i="79"/>
  <c r="Q21" i="79"/>
  <c r="N22" i="79"/>
  <c r="Q50" i="79"/>
  <c r="Q22" i="79"/>
  <c r="T51" i="79"/>
  <c r="T19" i="79"/>
  <c r="Q19" i="79"/>
  <c r="Q51" i="79"/>
  <c r="U49" i="79"/>
  <c r="U50" i="79"/>
  <c r="N21" i="79"/>
  <c r="T49" i="79"/>
  <c r="N50" i="79"/>
  <c r="T50" i="79"/>
  <c r="Q20" i="79"/>
  <c r="U23" i="79"/>
  <c r="R50" i="79"/>
  <c r="P50" i="79" l="1"/>
  <c r="S50" i="79"/>
  <c r="S51" i="79"/>
  <c r="P51" i="79"/>
  <c r="P21" i="79"/>
  <c r="S22" i="79"/>
  <c r="S21" i="79"/>
  <c r="P22" i="79"/>
  <c r="V72" i="88" l="1"/>
  <c r="S72" i="88"/>
  <c r="R72" i="88"/>
  <c r="Y72" i="88" s="1"/>
  <c r="D72" i="88"/>
  <c r="T72" i="88" s="1"/>
  <c r="C72" i="88"/>
  <c r="Y71" i="88"/>
  <c r="V71" i="88"/>
  <c r="T71" i="88"/>
  <c r="W71" i="88" s="1"/>
  <c r="S71" i="88"/>
  <c r="R71" i="88"/>
  <c r="D71" i="88"/>
  <c r="C71" i="88"/>
  <c r="B71" i="88"/>
  <c r="V70" i="88"/>
  <c r="T70" i="88"/>
  <c r="W70" i="88" s="1"/>
  <c r="X70" i="88" s="1"/>
  <c r="S70" i="88"/>
  <c r="U70" i="88" s="1"/>
  <c r="R70" i="88"/>
  <c r="D70" i="88"/>
  <c r="Y70" i="88" s="1"/>
  <c r="C70" i="88"/>
  <c r="B70" i="88"/>
  <c r="Y69" i="88"/>
  <c r="V69" i="88"/>
  <c r="T69" i="88"/>
  <c r="W69" i="88" s="1"/>
  <c r="X69" i="88" s="1"/>
  <c r="S69" i="88"/>
  <c r="R69" i="88"/>
  <c r="D69" i="88"/>
  <c r="C69" i="88"/>
  <c r="B69" i="88"/>
  <c r="Y68" i="88"/>
  <c r="V68" i="88"/>
  <c r="S68" i="88"/>
  <c r="R68" i="88"/>
  <c r="D68" i="88"/>
  <c r="T68" i="88" s="1"/>
  <c r="W68" i="88" s="1"/>
  <c r="X68" i="88" s="1"/>
  <c r="C68" i="88"/>
  <c r="V67" i="88"/>
  <c r="S67" i="88"/>
  <c r="R67" i="88"/>
  <c r="Y67" i="88" s="1"/>
  <c r="D67" i="88"/>
  <c r="T67" i="88" s="1"/>
  <c r="C67" i="88"/>
  <c r="V66" i="88"/>
  <c r="T66" i="88"/>
  <c r="U66" i="88" s="1"/>
  <c r="S66" i="88"/>
  <c r="R66" i="88"/>
  <c r="Y66" i="88" s="1"/>
  <c r="D66" i="88"/>
  <c r="C66" i="88"/>
  <c r="B66" i="88"/>
  <c r="V65" i="88"/>
  <c r="S65" i="88"/>
  <c r="R65" i="88"/>
  <c r="D65" i="88"/>
  <c r="Y65" i="88" s="1"/>
  <c r="C65" i="88"/>
  <c r="B65" i="88"/>
  <c r="V64" i="88"/>
  <c r="T64" i="88"/>
  <c r="W64" i="88" s="1"/>
  <c r="S64" i="88"/>
  <c r="R64" i="88"/>
  <c r="Y64" i="88" s="1"/>
  <c r="D64" i="88"/>
  <c r="C64" i="88"/>
  <c r="B64" i="88"/>
  <c r="V63" i="88"/>
  <c r="T63" i="88"/>
  <c r="W63" i="88" s="1"/>
  <c r="X63" i="88" s="1"/>
  <c r="S63" i="88"/>
  <c r="U63" i="88" s="1"/>
  <c r="R63" i="88"/>
  <c r="D63" i="88"/>
  <c r="B63" i="88" s="1"/>
  <c r="C63" i="88"/>
  <c r="V62" i="88"/>
  <c r="T62" i="88"/>
  <c r="W62" i="88" s="1"/>
  <c r="X62" i="88" s="1"/>
  <c r="S62" i="88"/>
  <c r="R62" i="88"/>
  <c r="Y62" i="88" s="1"/>
  <c r="D62" i="88"/>
  <c r="B62" i="88" s="1"/>
  <c r="C62" i="88"/>
  <c r="V61" i="88"/>
  <c r="S61" i="88"/>
  <c r="R61" i="88"/>
  <c r="Y61" i="88" s="1"/>
  <c r="D61" i="88"/>
  <c r="T61" i="88" s="1"/>
  <c r="W61" i="88" s="1"/>
  <c r="C61" i="88"/>
  <c r="V60" i="88"/>
  <c r="S60" i="88"/>
  <c r="R60" i="88"/>
  <c r="Y60" i="88" s="1"/>
  <c r="D60" i="88"/>
  <c r="T60" i="88" s="1"/>
  <c r="C60" i="88"/>
  <c r="Y59" i="88"/>
  <c r="V59" i="88"/>
  <c r="T59" i="88"/>
  <c r="W59" i="88" s="1"/>
  <c r="S59" i="88"/>
  <c r="R59" i="88"/>
  <c r="D59" i="88"/>
  <c r="C59" i="88"/>
  <c r="B59" i="88"/>
  <c r="Y58" i="88"/>
  <c r="V58" i="88"/>
  <c r="T58" i="88"/>
  <c r="W58" i="88" s="1"/>
  <c r="X58" i="88" s="1"/>
  <c r="S58" i="88"/>
  <c r="R58" i="88"/>
  <c r="D58" i="88"/>
  <c r="C58" i="88"/>
  <c r="B58" i="88"/>
  <c r="Y57" i="88"/>
  <c r="V57" i="88"/>
  <c r="T57" i="88"/>
  <c r="W57" i="88" s="1"/>
  <c r="X57" i="88" s="1"/>
  <c r="S57" i="88"/>
  <c r="R57" i="88"/>
  <c r="D57" i="88"/>
  <c r="C57" i="88"/>
  <c r="B57" i="88"/>
  <c r="Y56" i="88"/>
  <c r="V56" i="88"/>
  <c r="S56" i="88"/>
  <c r="R56" i="88"/>
  <c r="D56" i="88"/>
  <c r="T56" i="88" s="1"/>
  <c r="W56" i="88" s="1"/>
  <c r="X56" i="88" s="1"/>
  <c r="C56" i="88"/>
  <c r="V55" i="88"/>
  <c r="S55" i="88"/>
  <c r="R55" i="88"/>
  <c r="Y55" i="88" s="1"/>
  <c r="D55" i="88"/>
  <c r="T55" i="88" s="1"/>
  <c r="C55" i="88"/>
  <c r="V54" i="88"/>
  <c r="T54" i="88"/>
  <c r="U54" i="88" s="1"/>
  <c r="S54" i="88"/>
  <c r="R54" i="88"/>
  <c r="Y54" i="88" s="1"/>
  <c r="D54" i="88"/>
  <c r="C54" i="88"/>
  <c r="B54" i="88"/>
  <c r="V53" i="88"/>
  <c r="T53" i="88"/>
  <c r="W53" i="88" s="1"/>
  <c r="S53" i="88"/>
  <c r="R53" i="88"/>
  <c r="D53" i="88"/>
  <c r="Y53" i="88" s="1"/>
  <c r="C53" i="88"/>
  <c r="B53" i="88"/>
  <c r="V52" i="88"/>
  <c r="T52" i="88"/>
  <c r="W52" i="88" s="1"/>
  <c r="S52" i="88"/>
  <c r="R52" i="88"/>
  <c r="Y52" i="88" s="1"/>
  <c r="D52" i="88"/>
  <c r="C52" i="88"/>
  <c r="B52" i="88"/>
  <c r="V51" i="88"/>
  <c r="T51" i="88"/>
  <c r="W51" i="88" s="1"/>
  <c r="X51" i="88" s="1"/>
  <c r="S51" i="88"/>
  <c r="R51" i="88"/>
  <c r="D51" i="88"/>
  <c r="B51" i="88" s="1"/>
  <c r="C51" i="88"/>
  <c r="V50" i="88"/>
  <c r="S50" i="88"/>
  <c r="R50" i="88"/>
  <c r="Y50" i="88" s="1"/>
  <c r="D50" i="88"/>
  <c r="B50" i="88" s="1"/>
  <c r="C50" i="88"/>
  <c r="V49" i="88"/>
  <c r="S49" i="88"/>
  <c r="R49" i="88"/>
  <c r="Y49" i="88" s="1"/>
  <c r="D49" i="88"/>
  <c r="T49" i="88" s="1"/>
  <c r="W49" i="88" s="1"/>
  <c r="C49" i="88"/>
  <c r="V48" i="88"/>
  <c r="S48" i="88"/>
  <c r="R48" i="88"/>
  <c r="Y48" i="88" s="1"/>
  <c r="D48" i="88"/>
  <c r="T48" i="88" s="1"/>
  <c r="C48" i="88"/>
  <c r="V47" i="88"/>
  <c r="S47" i="88"/>
  <c r="R47" i="88"/>
  <c r="D47" i="88"/>
  <c r="B47" i="88" s="1"/>
  <c r="C47" i="88"/>
  <c r="V46" i="88"/>
  <c r="S46" i="88"/>
  <c r="R46" i="88"/>
  <c r="D46" i="88"/>
  <c r="T46" i="88" s="1"/>
  <c r="W46" i="88" s="1"/>
  <c r="X46" i="88" s="1"/>
  <c r="C46" i="88"/>
  <c r="V45" i="88"/>
  <c r="S45" i="88"/>
  <c r="R45" i="88"/>
  <c r="Y45" i="88" s="1"/>
  <c r="D45" i="88"/>
  <c r="T45" i="88" s="1"/>
  <c r="W45" i="88" s="1"/>
  <c r="X45" i="88" s="1"/>
  <c r="C45" i="88"/>
  <c r="V44" i="88"/>
  <c r="S44" i="88"/>
  <c r="R44" i="88"/>
  <c r="D44" i="88"/>
  <c r="T44" i="88" s="1"/>
  <c r="W44" i="88" s="1"/>
  <c r="X44" i="88" s="1"/>
  <c r="C44" i="88"/>
  <c r="V43" i="88"/>
  <c r="S43" i="88"/>
  <c r="R43" i="88"/>
  <c r="D43" i="88"/>
  <c r="T43" i="88" s="1"/>
  <c r="C43" i="88"/>
  <c r="Y42" i="88"/>
  <c r="V42" i="88"/>
  <c r="S42" i="88"/>
  <c r="R42" i="88"/>
  <c r="D42" i="88"/>
  <c r="B42" i="88" s="1"/>
  <c r="C42" i="88"/>
  <c r="V41" i="88"/>
  <c r="S41" i="88"/>
  <c r="R41" i="88"/>
  <c r="D41" i="88"/>
  <c r="Y41" i="88" s="1"/>
  <c r="C41" i="88"/>
  <c r="V40" i="88"/>
  <c r="S40" i="88"/>
  <c r="R40" i="88"/>
  <c r="D40" i="88"/>
  <c r="T40" i="88" s="1"/>
  <c r="U40" i="88" s="1"/>
  <c r="C40" i="88"/>
  <c r="V39" i="88"/>
  <c r="S39" i="88"/>
  <c r="R39" i="88"/>
  <c r="D39" i="88"/>
  <c r="B39" i="88" s="1"/>
  <c r="C39" i="88"/>
  <c r="V38" i="88"/>
  <c r="S38" i="88"/>
  <c r="R38" i="88"/>
  <c r="D38" i="88"/>
  <c r="B38" i="88" s="1"/>
  <c r="C38" i="88"/>
  <c r="V37" i="88"/>
  <c r="S37" i="88"/>
  <c r="R37" i="88"/>
  <c r="D37" i="88"/>
  <c r="T37" i="88" s="1"/>
  <c r="W37" i="88" s="1"/>
  <c r="C37" i="88"/>
  <c r="V36" i="88"/>
  <c r="S36" i="88"/>
  <c r="R36" i="88"/>
  <c r="D36" i="88"/>
  <c r="T36" i="88" s="1"/>
  <c r="W36" i="88" s="1"/>
  <c r="C36" i="88"/>
  <c r="V35" i="88"/>
  <c r="S35" i="88"/>
  <c r="R35" i="88"/>
  <c r="D35" i="88"/>
  <c r="B35" i="88" s="1"/>
  <c r="C35" i="88"/>
  <c r="V34" i="88"/>
  <c r="S34" i="88"/>
  <c r="R34" i="88"/>
  <c r="D34" i="88"/>
  <c r="T34" i="88" s="1"/>
  <c r="W34" i="88" s="1"/>
  <c r="C34" i="88"/>
  <c r="B34" i="88"/>
  <c r="V33" i="88"/>
  <c r="S33" i="88"/>
  <c r="R33" i="88"/>
  <c r="Y33" i="88" s="1"/>
  <c r="D33" i="88"/>
  <c r="T33" i="88" s="1"/>
  <c r="W33" i="88" s="1"/>
  <c r="X33" i="88" s="1"/>
  <c r="C33" i="88"/>
  <c r="B33" i="88"/>
  <c r="V32" i="88"/>
  <c r="S32" i="88"/>
  <c r="R32" i="88"/>
  <c r="D32" i="88"/>
  <c r="T32" i="88" s="1"/>
  <c r="W32" i="88" s="1"/>
  <c r="X32" i="88" s="1"/>
  <c r="C32" i="88"/>
  <c r="B32" i="88"/>
  <c r="V31" i="88"/>
  <c r="S31" i="88"/>
  <c r="R31" i="88"/>
  <c r="Y31" i="88" s="1"/>
  <c r="D31" i="88"/>
  <c r="T31" i="88" s="1"/>
  <c r="C31" i="88"/>
  <c r="V30" i="88"/>
  <c r="S30" i="88"/>
  <c r="R30" i="88"/>
  <c r="D30" i="88"/>
  <c r="B30" i="88" s="1"/>
  <c r="C30" i="88"/>
  <c r="V29" i="88"/>
  <c r="S29" i="88"/>
  <c r="R29" i="88"/>
  <c r="D29" i="88"/>
  <c r="C29" i="88"/>
  <c r="B29" i="88"/>
  <c r="V28" i="88"/>
  <c r="T28" i="88"/>
  <c r="U28" i="88" s="1"/>
  <c r="S28" i="88"/>
  <c r="R28" i="88"/>
  <c r="D28" i="88"/>
  <c r="B28" i="88" s="1"/>
  <c r="C28" i="88"/>
  <c r="V27" i="88"/>
  <c r="S27" i="88"/>
  <c r="R27" i="88"/>
  <c r="D27" i="88"/>
  <c r="B27" i="88" s="1"/>
  <c r="C27" i="88"/>
  <c r="V26" i="88"/>
  <c r="S26" i="88"/>
  <c r="R26" i="88"/>
  <c r="Y26" i="88" s="1"/>
  <c r="D26" i="88"/>
  <c r="B26" i="88" s="1"/>
  <c r="C26" i="88"/>
  <c r="V25" i="88"/>
  <c r="S25" i="88"/>
  <c r="R25" i="88"/>
  <c r="D25" i="88"/>
  <c r="T25" i="88" s="1"/>
  <c r="W25" i="88" s="1"/>
  <c r="C25" i="88"/>
  <c r="V24" i="88"/>
  <c r="S24" i="88"/>
  <c r="R24" i="88"/>
  <c r="D24" i="88"/>
  <c r="T24" i="88" s="1"/>
  <c r="W24" i="88" s="1"/>
  <c r="C24" i="88"/>
  <c r="V23" i="88"/>
  <c r="S23" i="88"/>
  <c r="R23" i="88"/>
  <c r="D23" i="88"/>
  <c r="C23" i="88"/>
  <c r="V22" i="88"/>
  <c r="S22" i="88"/>
  <c r="R22" i="88"/>
  <c r="D22" i="88"/>
  <c r="T22" i="88" s="1"/>
  <c r="W22" i="88" s="1"/>
  <c r="X22" i="88" s="1"/>
  <c r="C22" i="88"/>
  <c r="V21" i="88"/>
  <c r="S21" i="88"/>
  <c r="R21" i="88"/>
  <c r="Y21" i="88" s="1"/>
  <c r="D21" i="88"/>
  <c r="B21" i="88" s="1"/>
  <c r="C21" i="88"/>
  <c r="V20" i="88"/>
  <c r="S20" i="88"/>
  <c r="R20" i="88"/>
  <c r="Y20" i="88" s="1"/>
  <c r="D20" i="88"/>
  <c r="T20" i="88" s="1"/>
  <c r="W20" i="88" s="1"/>
  <c r="C20" i="88"/>
  <c r="V19" i="88"/>
  <c r="S19" i="88"/>
  <c r="R19" i="88"/>
  <c r="D19" i="88"/>
  <c r="T19" i="88" s="1"/>
  <c r="C19" i="88"/>
  <c r="V18" i="88"/>
  <c r="S18" i="88"/>
  <c r="R18" i="88"/>
  <c r="D18" i="88"/>
  <c r="Y18" i="88" s="1"/>
  <c r="C18" i="88"/>
  <c r="V17" i="88"/>
  <c r="T17" i="88"/>
  <c r="W17" i="88" s="1"/>
  <c r="S17" i="88"/>
  <c r="R17" i="88"/>
  <c r="Y17" i="88" s="1"/>
  <c r="D17" i="88"/>
  <c r="C17" i="88"/>
  <c r="B17" i="88"/>
  <c r="V16" i="88"/>
  <c r="T16" i="88"/>
  <c r="S16" i="88"/>
  <c r="R16" i="88"/>
  <c r="Y16" i="88" s="1"/>
  <c r="D16" i="88"/>
  <c r="C16" i="88"/>
  <c r="B16" i="88"/>
  <c r="V15" i="88"/>
  <c r="T15" i="88"/>
  <c r="W15" i="88" s="1"/>
  <c r="S15" i="88"/>
  <c r="R15" i="88"/>
  <c r="D15" i="88"/>
  <c r="B15" i="88" s="1"/>
  <c r="C15" i="88"/>
  <c r="V14" i="88"/>
  <c r="S14" i="88"/>
  <c r="R14" i="88"/>
  <c r="Y14" i="88" s="1"/>
  <c r="D14" i="88"/>
  <c r="B14" i="88" s="1"/>
  <c r="C14" i="88"/>
  <c r="V13" i="88"/>
  <c r="S13" i="88"/>
  <c r="R13" i="88"/>
  <c r="Y13" i="88" s="1"/>
  <c r="D13" i="88"/>
  <c r="T13" i="88" s="1"/>
  <c r="W13" i="88" s="1"/>
  <c r="C13" i="88"/>
  <c r="V12" i="88"/>
  <c r="S12" i="88"/>
  <c r="R12" i="88"/>
  <c r="Y12" i="88" s="1"/>
  <c r="D12" i="88"/>
  <c r="T12" i="88" s="1"/>
  <c r="W12" i="88" s="1"/>
  <c r="C12" i="88"/>
  <c r="V11" i="88"/>
  <c r="S11" i="88"/>
  <c r="R11" i="88"/>
  <c r="Y11" i="88" s="1"/>
  <c r="D11" i="88"/>
  <c r="B11" i="88" s="1"/>
  <c r="C11" i="88"/>
  <c r="V10" i="88"/>
  <c r="S10" i="88"/>
  <c r="R10" i="88"/>
  <c r="Y10" i="88" s="1"/>
  <c r="D10" i="88"/>
  <c r="T10" i="88" s="1"/>
  <c r="W10" i="88" s="1"/>
  <c r="C10" i="88"/>
  <c r="V9" i="88"/>
  <c r="S9" i="88"/>
  <c r="R9" i="88"/>
  <c r="Y9" i="88" s="1"/>
  <c r="D9" i="88"/>
  <c r="T9" i="88" s="1"/>
  <c r="W9" i="88" s="1"/>
  <c r="C9" i="88"/>
  <c r="B9" i="88"/>
  <c r="V8" i="88"/>
  <c r="S8" i="88"/>
  <c r="R8" i="88"/>
  <c r="Y8" i="88" s="1"/>
  <c r="D8" i="88"/>
  <c r="T8" i="88" s="1"/>
  <c r="W8" i="88" s="1"/>
  <c r="C8" i="88"/>
  <c r="AC7" i="88"/>
  <c r="V7" i="88"/>
  <c r="S7" i="88"/>
  <c r="R7" i="88"/>
  <c r="Y7" i="88" s="1"/>
  <c r="D7" i="88"/>
  <c r="T7" i="88" s="1"/>
  <c r="W7" i="88" s="1"/>
  <c r="C7" i="88"/>
  <c r="V6" i="88"/>
  <c r="S6" i="88"/>
  <c r="R6" i="88"/>
  <c r="Y6" i="88" s="1"/>
  <c r="D6" i="88"/>
  <c r="T6" i="88" s="1"/>
  <c r="C6" i="88"/>
  <c r="V5" i="88"/>
  <c r="T5" i="88"/>
  <c r="U5" i="88" s="1"/>
  <c r="S5" i="88"/>
  <c r="R5" i="88"/>
  <c r="Y5" i="88" s="1"/>
  <c r="D5" i="88"/>
  <c r="B5" i="88" s="1"/>
  <c r="C5" i="88"/>
  <c r="V72" i="87"/>
  <c r="S72" i="87"/>
  <c r="R72" i="87"/>
  <c r="D72" i="87"/>
  <c r="T72" i="87" s="1"/>
  <c r="W72" i="87" s="1"/>
  <c r="X72" i="87" s="1"/>
  <c r="C72" i="87"/>
  <c r="V71" i="87"/>
  <c r="S71" i="87"/>
  <c r="R71" i="87"/>
  <c r="D71" i="87"/>
  <c r="T71" i="87" s="1"/>
  <c r="C71" i="87"/>
  <c r="V70" i="87"/>
  <c r="S70" i="87"/>
  <c r="R70" i="87"/>
  <c r="D70" i="87"/>
  <c r="T70" i="87" s="1"/>
  <c r="C70" i="87"/>
  <c r="V69" i="87"/>
  <c r="S69" i="87"/>
  <c r="R69" i="87"/>
  <c r="D69" i="87"/>
  <c r="T69" i="87" s="1"/>
  <c r="C69" i="87"/>
  <c r="V68" i="87"/>
  <c r="S68" i="87"/>
  <c r="R68" i="87"/>
  <c r="D68" i="87"/>
  <c r="Y68" i="87" s="1"/>
  <c r="C68" i="87"/>
  <c r="V67" i="87"/>
  <c r="S67" i="87"/>
  <c r="R67" i="87"/>
  <c r="D67" i="87"/>
  <c r="T67" i="87" s="1"/>
  <c r="C67" i="87"/>
  <c r="V66" i="87"/>
  <c r="S66" i="87"/>
  <c r="R66" i="87"/>
  <c r="D66" i="87"/>
  <c r="C66" i="87"/>
  <c r="V65" i="87"/>
  <c r="S65" i="87"/>
  <c r="R65" i="87"/>
  <c r="D65" i="87"/>
  <c r="C65" i="87"/>
  <c r="V64" i="87"/>
  <c r="S64" i="87"/>
  <c r="R64" i="87"/>
  <c r="D64" i="87"/>
  <c r="C64" i="87"/>
  <c r="V63" i="87"/>
  <c r="S63" i="87"/>
  <c r="R63" i="87"/>
  <c r="D63" i="87"/>
  <c r="C63" i="87"/>
  <c r="V62" i="87"/>
  <c r="S62" i="87"/>
  <c r="R62" i="87"/>
  <c r="D62" i="87"/>
  <c r="C62" i="87"/>
  <c r="V61" i="87"/>
  <c r="S61" i="87"/>
  <c r="R61" i="87"/>
  <c r="D61" i="87"/>
  <c r="T61" i="87" s="1"/>
  <c r="W61" i="87" s="1"/>
  <c r="C61" i="87"/>
  <c r="V60" i="87"/>
  <c r="S60" i="87"/>
  <c r="R60" i="87"/>
  <c r="D60" i="87"/>
  <c r="T60" i="87" s="1"/>
  <c r="C60" i="87"/>
  <c r="V59" i="87"/>
  <c r="S59" i="87"/>
  <c r="R59" i="87"/>
  <c r="D59" i="87"/>
  <c r="Y59" i="87" s="1"/>
  <c r="C59" i="87"/>
  <c r="V58" i="87"/>
  <c r="S58" i="87"/>
  <c r="R58" i="87"/>
  <c r="D58" i="87"/>
  <c r="T58" i="87" s="1"/>
  <c r="W58" i="87" s="1"/>
  <c r="X58" i="87" s="1"/>
  <c r="C58" i="87"/>
  <c r="V57" i="87"/>
  <c r="S57" i="87"/>
  <c r="R57" i="87"/>
  <c r="D57" i="87"/>
  <c r="T57" i="87" s="1"/>
  <c r="C57" i="87"/>
  <c r="V56" i="87"/>
  <c r="S56" i="87"/>
  <c r="R56" i="87"/>
  <c r="D56" i="87"/>
  <c r="T56" i="87" s="1"/>
  <c r="W56" i="87" s="1"/>
  <c r="C56" i="87"/>
  <c r="V55" i="87"/>
  <c r="S55" i="87"/>
  <c r="R55" i="87"/>
  <c r="D55" i="87"/>
  <c r="T55" i="87" s="1"/>
  <c r="C55" i="87"/>
  <c r="V54" i="87"/>
  <c r="S54" i="87"/>
  <c r="R54" i="87"/>
  <c r="D54" i="87"/>
  <c r="C54" i="87"/>
  <c r="V53" i="87"/>
  <c r="S53" i="87"/>
  <c r="R53" i="87"/>
  <c r="D53" i="87"/>
  <c r="Y53" i="87" s="1"/>
  <c r="C53" i="87"/>
  <c r="V52" i="87"/>
  <c r="S52" i="87"/>
  <c r="R52" i="87"/>
  <c r="D52" i="87"/>
  <c r="T52" i="87" s="1"/>
  <c r="W52" i="87" s="1"/>
  <c r="C52" i="87"/>
  <c r="V51" i="87"/>
  <c r="S51" i="87"/>
  <c r="R51" i="87"/>
  <c r="D51" i="87"/>
  <c r="C51" i="87"/>
  <c r="V50" i="87"/>
  <c r="S50" i="87"/>
  <c r="R50" i="87"/>
  <c r="D50" i="87"/>
  <c r="C50" i="87"/>
  <c r="V49" i="87"/>
  <c r="S49" i="87"/>
  <c r="R49" i="87"/>
  <c r="D49" i="87"/>
  <c r="T49" i="87" s="1"/>
  <c r="W49" i="87" s="1"/>
  <c r="C49" i="87"/>
  <c r="V48" i="87"/>
  <c r="S48" i="87"/>
  <c r="R48" i="87"/>
  <c r="D48" i="87"/>
  <c r="T48" i="87" s="1"/>
  <c r="C48" i="87"/>
  <c r="V47" i="87"/>
  <c r="S47" i="87"/>
  <c r="R47" i="87"/>
  <c r="D47" i="87"/>
  <c r="C47" i="87"/>
  <c r="V46" i="87"/>
  <c r="S46" i="87"/>
  <c r="R46" i="87"/>
  <c r="D46" i="87"/>
  <c r="T46" i="87" s="1"/>
  <c r="C46" i="87"/>
  <c r="V45" i="87"/>
  <c r="S45" i="87"/>
  <c r="R45" i="87"/>
  <c r="D45" i="87"/>
  <c r="T45" i="87" s="1"/>
  <c r="W45" i="87" s="1"/>
  <c r="X45" i="87" s="1"/>
  <c r="C45" i="87"/>
  <c r="V44" i="87"/>
  <c r="S44" i="87"/>
  <c r="R44" i="87"/>
  <c r="D44" i="87"/>
  <c r="T44" i="87" s="1"/>
  <c r="W44" i="87" s="1"/>
  <c r="C44" i="87"/>
  <c r="V43" i="87"/>
  <c r="S43" i="87"/>
  <c r="R43" i="87"/>
  <c r="D43" i="87"/>
  <c r="T43" i="87" s="1"/>
  <c r="C43" i="87"/>
  <c r="V42" i="87"/>
  <c r="S42" i="87"/>
  <c r="R42" i="87"/>
  <c r="D42" i="87"/>
  <c r="T42" i="87" s="1"/>
  <c r="C42" i="87"/>
  <c r="V41" i="87"/>
  <c r="S41" i="87"/>
  <c r="R41" i="87"/>
  <c r="D41" i="87"/>
  <c r="T41" i="87" s="1"/>
  <c r="W41" i="87" s="1"/>
  <c r="C41" i="87"/>
  <c r="V40" i="87"/>
  <c r="S40" i="87"/>
  <c r="R40" i="87"/>
  <c r="D40" i="87"/>
  <c r="T40" i="87" s="1"/>
  <c r="W40" i="87" s="1"/>
  <c r="C40" i="87"/>
  <c r="V39" i="87"/>
  <c r="S39" i="87"/>
  <c r="R39" i="87"/>
  <c r="D39" i="87"/>
  <c r="C39" i="87"/>
  <c r="V38" i="87"/>
  <c r="S38" i="87"/>
  <c r="R38" i="87"/>
  <c r="D38" i="87"/>
  <c r="C38" i="87"/>
  <c r="V37" i="87"/>
  <c r="S37" i="87"/>
  <c r="R37" i="87"/>
  <c r="D37" i="87"/>
  <c r="T37" i="87" s="1"/>
  <c r="W37" i="87" s="1"/>
  <c r="C37" i="87"/>
  <c r="V36" i="87"/>
  <c r="S36" i="87"/>
  <c r="R36" i="87"/>
  <c r="D36" i="87"/>
  <c r="T36" i="87" s="1"/>
  <c r="C36" i="87"/>
  <c r="V35" i="87"/>
  <c r="S35" i="87"/>
  <c r="R35" i="87"/>
  <c r="D35" i="87"/>
  <c r="C35" i="87"/>
  <c r="V34" i="87"/>
  <c r="S34" i="87"/>
  <c r="R34" i="87"/>
  <c r="D34" i="87"/>
  <c r="C34" i="87"/>
  <c r="V33" i="87"/>
  <c r="S33" i="87"/>
  <c r="R33" i="87"/>
  <c r="D33" i="87"/>
  <c r="T33" i="87" s="1"/>
  <c r="W33" i="87" s="1"/>
  <c r="C33" i="87"/>
  <c r="V32" i="87"/>
  <c r="S32" i="87"/>
  <c r="R32" i="87"/>
  <c r="D32" i="87"/>
  <c r="T32" i="87" s="1"/>
  <c r="W32" i="87" s="1"/>
  <c r="C32" i="87"/>
  <c r="V31" i="87"/>
  <c r="S31" i="87"/>
  <c r="R31" i="87"/>
  <c r="D31" i="87"/>
  <c r="T31" i="87" s="1"/>
  <c r="C31" i="87"/>
  <c r="V30" i="87"/>
  <c r="S30" i="87"/>
  <c r="R30" i="87"/>
  <c r="D30" i="87"/>
  <c r="C30" i="87"/>
  <c r="V29" i="87"/>
  <c r="S29" i="87"/>
  <c r="R29" i="87"/>
  <c r="D29" i="87"/>
  <c r="C29" i="87"/>
  <c r="V28" i="87"/>
  <c r="S28" i="87"/>
  <c r="R28" i="87"/>
  <c r="D28" i="87"/>
  <c r="T28" i="87" s="1"/>
  <c r="W28" i="87" s="1"/>
  <c r="C28" i="87"/>
  <c r="V27" i="87"/>
  <c r="S27" i="87"/>
  <c r="R27" i="87"/>
  <c r="D27" i="87"/>
  <c r="C27" i="87"/>
  <c r="V26" i="87"/>
  <c r="S26" i="87"/>
  <c r="R26" i="87"/>
  <c r="D26" i="87"/>
  <c r="C26" i="87"/>
  <c r="V25" i="87"/>
  <c r="S25" i="87"/>
  <c r="R25" i="87"/>
  <c r="D25" i="87"/>
  <c r="T25" i="87" s="1"/>
  <c r="W25" i="87" s="1"/>
  <c r="C25" i="87"/>
  <c r="V24" i="87"/>
  <c r="S24" i="87"/>
  <c r="R24" i="87"/>
  <c r="D24" i="87"/>
  <c r="T24" i="87" s="1"/>
  <c r="C24" i="87"/>
  <c r="V23" i="87"/>
  <c r="S23" i="87"/>
  <c r="R23" i="87"/>
  <c r="D23" i="87"/>
  <c r="T23" i="87" s="1"/>
  <c r="W23" i="87" s="1"/>
  <c r="C23" i="87"/>
  <c r="V22" i="87"/>
  <c r="T22" i="87"/>
  <c r="W22" i="87" s="1"/>
  <c r="X22" i="87" s="1"/>
  <c r="S22" i="87"/>
  <c r="R22" i="87"/>
  <c r="D22" i="87"/>
  <c r="C22" i="87"/>
  <c r="V21" i="87"/>
  <c r="S21" i="87"/>
  <c r="R21" i="87"/>
  <c r="D21" i="87"/>
  <c r="C21" i="87"/>
  <c r="V20" i="87"/>
  <c r="S20" i="87"/>
  <c r="R20" i="87"/>
  <c r="D20" i="87"/>
  <c r="T20" i="87" s="1"/>
  <c r="W20" i="87" s="1"/>
  <c r="C20" i="87"/>
  <c r="V19" i="87"/>
  <c r="S19" i="87"/>
  <c r="R19" i="87"/>
  <c r="D19" i="87"/>
  <c r="T19" i="87" s="1"/>
  <c r="C19" i="87"/>
  <c r="V18" i="87"/>
  <c r="S18" i="87"/>
  <c r="R18" i="87"/>
  <c r="D18" i="87"/>
  <c r="T18" i="87" s="1"/>
  <c r="U18" i="87" s="1"/>
  <c r="C18" i="87"/>
  <c r="V17" i="87"/>
  <c r="S17" i="87"/>
  <c r="R17" i="87"/>
  <c r="D17" i="87"/>
  <c r="C17" i="87"/>
  <c r="V16" i="87"/>
  <c r="S16" i="87"/>
  <c r="R16" i="87"/>
  <c r="D16" i="87"/>
  <c r="T16" i="87" s="1"/>
  <c r="W16" i="87" s="1"/>
  <c r="C16" i="87"/>
  <c r="V15" i="87"/>
  <c r="S15" i="87"/>
  <c r="R15" i="87"/>
  <c r="D15" i="87"/>
  <c r="C15" i="87"/>
  <c r="V14" i="87"/>
  <c r="S14" i="87"/>
  <c r="R14" i="87"/>
  <c r="D14" i="87"/>
  <c r="C14" i="87"/>
  <c r="V13" i="87"/>
  <c r="S13" i="87"/>
  <c r="R13" i="87"/>
  <c r="Y13" i="87" s="1"/>
  <c r="D13" i="87"/>
  <c r="T13" i="87" s="1"/>
  <c r="W13" i="87" s="1"/>
  <c r="C13" i="87"/>
  <c r="V12" i="87"/>
  <c r="S12" i="87"/>
  <c r="R12" i="87"/>
  <c r="Y12" i="87" s="1"/>
  <c r="D12" i="87"/>
  <c r="T12" i="87" s="1"/>
  <c r="C12" i="87"/>
  <c r="V11" i="87"/>
  <c r="S11" i="87"/>
  <c r="R11" i="87"/>
  <c r="Y11" i="87" s="1"/>
  <c r="D11" i="87"/>
  <c r="C11" i="87"/>
  <c r="V10" i="87"/>
  <c r="S10" i="87"/>
  <c r="R10" i="87"/>
  <c r="Y10" i="87" s="1"/>
  <c r="D10" i="87"/>
  <c r="C10" i="87"/>
  <c r="V9" i="87"/>
  <c r="S9" i="87"/>
  <c r="R9" i="87"/>
  <c r="Y9" i="87" s="1"/>
  <c r="D9" i="87"/>
  <c r="T9" i="87" s="1"/>
  <c r="W9" i="87" s="1"/>
  <c r="C9" i="87"/>
  <c r="V8" i="87"/>
  <c r="S8" i="87"/>
  <c r="R8" i="87"/>
  <c r="Y8" i="87" s="1"/>
  <c r="D8" i="87"/>
  <c r="T8" i="87" s="1"/>
  <c r="W8" i="87" s="1"/>
  <c r="C8" i="87"/>
  <c r="AC7" i="87"/>
  <c r="V7" i="87"/>
  <c r="S7" i="87"/>
  <c r="R7" i="87"/>
  <c r="Y7" i="87" s="1"/>
  <c r="D7" i="87"/>
  <c r="T7" i="87" s="1"/>
  <c r="W7" i="87" s="1"/>
  <c r="C7" i="87"/>
  <c r="V6" i="87"/>
  <c r="S6" i="87"/>
  <c r="R6" i="87"/>
  <c r="Y6" i="87" s="1"/>
  <c r="D6" i="87"/>
  <c r="T6" i="87" s="1"/>
  <c r="C6" i="87"/>
  <c r="V5" i="87"/>
  <c r="S5" i="87"/>
  <c r="R5" i="87"/>
  <c r="Y5" i="87" s="1"/>
  <c r="D5" i="87"/>
  <c r="C5" i="87"/>
  <c r="I20" i="47"/>
  <c r="L52" i="79"/>
  <c r="K52" i="79"/>
  <c r="I52" i="79"/>
  <c r="H52" i="79"/>
  <c r="F52" i="79"/>
  <c r="E52" i="79"/>
  <c r="L51" i="79"/>
  <c r="K51" i="79"/>
  <c r="I51" i="79"/>
  <c r="H51" i="79"/>
  <c r="F51" i="79"/>
  <c r="E51" i="79"/>
  <c r="L22" i="79"/>
  <c r="K22" i="79"/>
  <c r="I22" i="79"/>
  <c r="H22" i="79"/>
  <c r="F22" i="79"/>
  <c r="E22" i="79"/>
  <c r="G22" i="79" s="1"/>
  <c r="V72" i="86"/>
  <c r="S72" i="86"/>
  <c r="R72" i="86"/>
  <c r="D72" i="86"/>
  <c r="Y72" i="86" s="1"/>
  <c r="C72" i="86"/>
  <c r="V71" i="86"/>
  <c r="S71" i="86"/>
  <c r="R71" i="86"/>
  <c r="D71" i="86"/>
  <c r="C71" i="86"/>
  <c r="V70" i="86"/>
  <c r="S70" i="86"/>
  <c r="R70" i="86"/>
  <c r="D70" i="86"/>
  <c r="T70" i="86" s="1"/>
  <c r="W70" i="86" s="1"/>
  <c r="X70" i="86" s="1"/>
  <c r="C70" i="86"/>
  <c r="V69" i="86"/>
  <c r="S69" i="86"/>
  <c r="R69" i="86"/>
  <c r="D69" i="86"/>
  <c r="T69" i="86" s="1"/>
  <c r="C69" i="86"/>
  <c r="V68" i="86"/>
  <c r="S68" i="86"/>
  <c r="R68" i="86"/>
  <c r="D68" i="86"/>
  <c r="T68" i="86" s="1"/>
  <c r="C68" i="86"/>
  <c r="V67" i="86"/>
  <c r="S67" i="86"/>
  <c r="R67" i="86"/>
  <c r="D67" i="86"/>
  <c r="T67" i="86" s="1"/>
  <c r="C67" i="86"/>
  <c r="V66" i="86"/>
  <c r="S66" i="86"/>
  <c r="R66" i="86"/>
  <c r="D66" i="86"/>
  <c r="T66" i="86" s="1"/>
  <c r="W66" i="86" s="1"/>
  <c r="C66" i="86"/>
  <c r="V65" i="86"/>
  <c r="S65" i="86"/>
  <c r="R65" i="86"/>
  <c r="D65" i="86"/>
  <c r="C65" i="86"/>
  <c r="V64" i="86"/>
  <c r="S64" i="86"/>
  <c r="R64" i="86"/>
  <c r="D64" i="86"/>
  <c r="C64" i="86"/>
  <c r="V63" i="86"/>
  <c r="S63" i="86"/>
  <c r="R63" i="86"/>
  <c r="D63" i="86"/>
  <c r="C63" i="86"/>
  <c r="V62" i="86"/>
  <c r="S62" i="86"/>
  <c r="R62" i="86"/>
  <c r="D62" i="86"/>
  <c r="C62" i="86"/>
  <c r="V61" i="86"/>
  <c r="S61" i="86"/>
  <c r="R61" i="86"/>
  <c r="D61" i="86"/>
  <c r="Y61" i="86" s="1"/>
  <c r="C61" i="86"/>
  <c r="V60" i="86"/>
  <c r="S60" i="86"/>
  <c r="R60" i="86"/>
  <c r="D60" i="86"/>
  <c r="C60" i="86"/>
  <c r="V59" i="86"/>
  <c r="S59" i="86"/>
  <c r="R59" i="86"/>
  <c r="D59" i="86"/>
  <c r="Y59" i="86" s="1"/>
  <c r="C59" i="86"/>
  <c r="V58" i="86"/>
  <c r="S58" i="86"/>
  <c r="R58" i="86"/>
  <c r="D58" i="86"/>
  <c r="T58" i="86" s="1"/>
  <c r="W58" i="86" s="1"/>
  <c r="X58" i="86" s="1"/>
  <c r="C58" i="86"/>
  <c r="V57" i="86"/>
  <c r="S57" i="86"/>
  <c r="R57" i="86"/>
  <c r="D57" i="86"/>
  <c r="T57" i="86" s="1"/>
  <c r="C57" i="86"/>
  <c r="V56" i="86"/>
  <c r="S56" i="86"/>
  <c r="R56" i="86"/>
  <c r="D56" i="86"/>
  <c r="T56" i="86" s="1"/>
  <c r="C56" i="86"/>
  <c r="V55" i="86"/>
  <c r="S55" i="86"/>
  <c r="R55" i="86"/>
  <c r="D55" i="86"/>
  <c r="T55" i="86" s="1"/>
  <c r="W55" i="86" s="1"/>
  <c r="C55" i="86"/>
  <c r="V54" i="86"/>
  <c r="S54" i="86"/>
  <c r="R54" i="86"/>
  <c r="D54" i="86"/>
  <c r="T54" i="86" s="1"/>
  <c r="U54" i="86" s="1"/>
  <c r="C54" i="86"/>
  <c r="V53" i="86"/>
  <c r="S53" i="86"/>
  <c r="R53" i="86"/>
  <c r="D53" i="86"/>
  <c r="Y53" i="86" s="1"/>
  <c r="C53" i="86"/>
  <c r="V52" i="86"/>
  <c r="S52" i="86"/>
  <c r="R52" i="86"/>
  <c r="D52" i="86"/>
  <c r="C52" i="86"/>
  <c r="V51" i="86"/>
  <c r="S51" i="86"/>
  <c r="R51" i="86"/>
  <c r="D51" i="86"/>
  <c r="C51" i="86"/>
  <c r="V50" i="86"/>
  <c r="S50" i="86"/>
  <c r="R50" i="86"/>
  <c r="D50" i="86"/>
  <c r="C50" i="86"/>
  <c r="V49" i="86"/>
  <c r="S49" i="86"/>
  <c r="R49" i="86"/>
  <c r="D49" i="86"/>
  <c r="Y49" i="86" s="1"/>
  <c r="C49" i="86"/>
  <c r="V48" i="86"/>
  <c r="S48" i="86"/>
  <c r="R48" i="86"/>
  <c r="D48" i="86"/>
  <c r="Y48" i="86" s="1"/>
  <c r="C48" i="86"/>
  <c r="V47" i="86"/>
  <c r="S47" i="86"/>
  <c r="R47" i="86"/>
  <c r="D47" i="86"/>
  <c r="T47" i="86" s="1"/>
  <c r="W47" i="86" s="1"/>
  <c r="C47" i="86"/>
  <c r="V46" i="86"/>
  <c r="S46" i="86"/>
  <c r="R46" i="86"/>
  <c r="D46" i="86"/>
  <c r="T46" i="86" s="1"/>
  <c r="W46" i="86" s="1"/>
  <c r="C46" i="86"/>
  <c r="V45" i="86"/>
  <c r="S45" i="86"/>
  <c r="R45" i="86"/>
  <c r="D45" i="86"/>
  <c r="T45" i="86" s="1"/>
  <c r="C45" i="86"/>
  <c r="V44" i="86"/>
  <c r="S44" i="86"/>
  <c r="R44" i="86"/>
  <c r="D44" i="86"/>
  <c r="T44" i="86" s="1"/>
  <c r="C44" i="86"/>
  <c r="V43" i="86"/>
  <c r="S43" i="86"/>
  <c r="R43" i="86"/>
  <c r="D43" i="86"/>
  <c r="T43" i="86" s="1"/>
  <c r="W43" i="86" s="1"/>
  <c r="C43" i="86"/>
  <c r="V42" i="86"/>
  <c r="S42" i="86"/>
  <c r="R42" i="86"/>
  <c r="D42" i="86"/>
  <c r="C42" i="86"/>
  <c r="V41" i="86"/>
  <c r="S41" i="86"/>
  <c r="R41" i="86"/>
  <c r="D41" i="86"/>
  <c r="C41" i="86"/>
  <c r="V40" i="86"/>
  <c r="S40" i="86"/>
  <c r="R40" i="86"/>
  <c r="D40" i="86"/>
  <c r="C40" i="86"/>
  <c r="V39" i="86"/>
  <c r="S39" i="86"/>
  <c r="R39" i="86"/>
  <c r="D39" i="86"/>
  <c r="C39" i="86"/>
  <c r="V38" i="86"/>
  <c r="S38" i="86"/>
  <c r="R38" i="86"/>
  <c r="D38" i="86"/>
  <c r="C38" i="86"/>
  <c r="V37" i="86"/>
  <c r="S37" i="86"/>
  <c r="R37" i="86"/>
  <c r="D37" i="86"/>
  <c r="C37" i="86"/>
  <c r="V36" i="86"/>
  <c r="S36" i="86"/>
  <c r="R36" i="86"/>
  <c r="D36" i="86"/>
  <c r="C36" i="86"/>
  <c r="V35" i="86"/>
  <c r="S35" i="86"/>
  <c r="R35" i="86"/>
  <c r="D35" i="86"/>
  <c r="C35" i="86"/>
  <c r="V34" i="86"/>
  <c r="S34" i="86"/>
  <c r="R34" i="86"/>
  <c r="D34" i="86"/>
  <c r="T34" i="86" s="1"/>
  <c r="W34" i="86" s="1"/>
  <c r="X34" i="86" s="1"/>
  <c r="C34" i="86"/>
  <c r="V33" i="86"/>
  <c r="S33" i="86"/>
  <c r="R33" i="86"/>
  <c r="D33" i="86"/>
  <c r="T33" i="86" s="1"/>
  <c r="C33" i="86"/>
  <c r="V32" i="86"/>
  <c r="S32" i="86"/>
  <c r="R32" i="86"/>
  <c r="D32" i="86"/>
  <c r="T32" i="86" s="1"/>
  <c r="C32" i="86"/>
  <c r="V31" i="86"/>
  <c r="S31" i="86"/>
  <c r="R31" i="86"/>
  <c r="D31" i="86"/>
  <c r="C31" i="86"/>
  <c r="V30" i="86"/>
  <c r="S30" i="86"/>
  <c r="R30" i="86"/>
  <c r="D30" i="86"/>
  <c r="T30" i="86" s="1"/>
  <c r="W30" i="86" s="1"/>
  <c r="C30" i="86"/>
  <c r="V29" i="86"/>
  <c r="S29" i="86"/>
  <c r="R29" i="86"/>
  <c r="D29" i="86"/>
  <c r="C29" i="86"/>
  <c r="V28" i="86"/>
  <c r="S28" i="86"/>
  <c r="R28" i="86"/>
  <c r="D28" i="86"/>
  <c r="C28" i="86"/>
  <c r="V27" i="86"/>
  <c r="S27" i="86"/>
  <c r="R27" i="86"/>
  <c r="D27" i="86"/>
  <c r="C27" i="86"/>
  <c r="V26" i="86"/>
  <c r="S26" i="86"/>
  <c r="R26" i="86"/>
  <c r="D26" i="86"/>
  <c r="C26" i="86"/>
  <c r="V25" i="86"/>
  <c r="S25" i="86"/>
  <c r="R25" i="86"/>
  <c r="D25" i="86"/>
  <c r="C25" i="86"/>
  <c r="V24" i="86"/>
  <c r="S24" i="86"/>
  <c r="R24" i="86"/>
  <c r="D24" i="86"/>
  <c r="T24" i="86" s="1"/>
  <c r="W24" i="86" s="1"/>
  <c r="C24" i="86"/>
  <c r="V23" i="86"/>
  <c r="S23" i="86"/>
  <c r="R23" i="86"/>
  <c r="D23" i="86"/>
  <c r="T23" i="86" s="1"/>
  <c r="W23" i="86" s="1"/>
  <c r="C23" i="86"/>
  <c r="V22" i="86"/>
  <c r="S22" i="86"/>
  <c r="R22" i="86"/>
  <c r="D22" i="86"/>
  <c r="T22" i="86" s="1"/>
  <c r="W22" i="86" s="1"/>
  <c r="X22" i="86" s="1"/>
  <c r="C22" i="86"/>
  <c r="V21" i="86"/>
  <c r="S21" i="86"/>
  <c r="R21" i="86"/>
  <c r="D21" i="86"/>
  <c r="T21" i="86" s="1"/>
  <c r="C21" i="86"/>
  <c r="V20" i="86"/>
  <c r="S20" i="86"/>
  <c r="R20" i="86"/>
  <c r="D20" i="86"/>
  <c r="T20" i="86" s="1"/>
  <c r="C20" i="86"/>
  <c r="V19" i="86"/>
  <c r="S19" i="86"/>
  <c r="R19" i="86"/>
  <c r="D19" i="86"/>
  <c r="T19" i="86" s="1"/>
  <c r="W19" i="86" s="1"/>
  <c r="C19" i="86"/>
  <c r="V18" i="86"/>
  <c r="S18" i="86"/>
  <c r="R18" i="86"/>
  <c r="D18" i="86"/>
  <c r="T18" i="86" s="1"/>
  <c r="C18" i="86"/>
  <c r="V17" i="86"/>
  <c r="S17" i="86"/>
  <c r="R17" i="86"/>
  <c r="D17" i="86"/>
  <c r="C17" i="86"/>
  <c r="V16" i="86"/>
  <c r="S16" i="86"/>
  <c r="R16" i="86"/>
  <c r="D16" i="86"/>
  <c r="T16" i="86" s="1"/>
  <c r="W16" i="86" s="1"/>
  <c r="C16" i="86"/>
  <c r="V15" i="86"/>
  <c r="S15" i="86"/>
  <c r="R15" i="86"/>
  <c r="D15" i="86"/>
  <c r="C15" i="86"/>
  <c r="V14" i="86"/>
  <c r="S14" i="86"/>
  <c r="R14" i="86"/>
  <c r="D14" i="86"/>
  <c r="C14" i="86"/>
  <c r="V13" i="86"/>
  <c r="S13" i="86"/>
  <c r="R13" i="86"/>
  <c r="Y13" i="86" s="1"/>
  <c r="D13" i="86"/>
  <c r="T13" i="86" s="1"/>
  <c r="C13" i="86"/>
  <c r="V12" i="86"/>
  <c r="S12" i="86"/>
  <c r="R12" i="86"/>
  <c r="Y12" i="86" s="1"/>
  <c r="D12" i="86"/>
  <c r="C12" i="86"/>
  <c r="V11" i="86"/>
  <c r="S11" i="86"/>
  <c r="R11" i="86"/>
  <c r="Y11" i="86" s="1"/>
  <c r="D11" i="86"/>
  <c r="T11" i="86" s="1"/>
  <c r="W11" i="86" s="1"/>
  <c r="C11" i="86"/>
  <c r="V10" i="86"/>
  <c r="S10" i="86"/>
  <c r="R10" i="86"/>
  <c r="Y10" i="86" s="1"/>
  <c r="D10" i="86"/>
  <c r="T10" i="86" s="1"/>
  <c r="W10" i="86" s="1"/>
  <c r="C10" i="86"/>
  <c r="V9" i="86"/>
  <c r="S9" i="86"/>
  <c r="R9" i="86"/>
  <c r="Y9" i="86" s="1"/>
  <c r="D9" i="86"/>
  <c r="T9" i="86" s="1"/>
  <c r="C9" i="86"/>
  <c r="V8" i="86"/>
  <c r="S8" i="86"/>
  <c r="R8" i="86"/>
  <c r="Y8" i="86" s="1"/>
  <c r="D8" i="86"/>
  <c r="T8" i="86" s="1"/>
  <c r="C8" i="86"/>
  <c r="AC7" i="86"/>
  <c r="V7" i="86"/>
  <c r="S7" i="86"/>
  <c r="R7" i="86"/>
  <c r="Y7" i="86" s="1"/>
  <c r="D7" i="86"/>
  <c r="T7" i="86" s="1"/>
  <c r="C7" i="86"/>
  <c r="V6" i="86"/>
  <c r="S6" i="86"/>
  <c r="R6" i="86"/>
  <c r="Y6" i="86" s="1"/>
  <c r="D6" i="86"/>
  <c r="T6" i="86" s="1"/>
  <c r="W6" i="86" s="1"/>
  <c r="C6" i="86"/>
  <c r="V5" i="86"/>
  <c r="S5" i="86"/>
  <c r="R5" i="86"/>
  <c r="Y5" i="86" s="1"/>
  <c r="D5" i="86"/>
  <c r="T5" i="86" s="1"/>
  <c r="W5" i="86" s="1"/>
  <c r="C5" i="86"/>
  <c r="V72" i="85"/>
  <c r="S72" i="85"/>
  <c r="R72" i="85"/>
  <c r="D72" i="85"/>
  <c r="T72" i="85" s="1"/>
  <c r="W72" i="85" s="1"/>
  <c r="C72" i="85"/>
  <c r="V71" i="85"/>
  <c r="S71" i="85"/>
  <c r="R71" i="85"/>
  <c r="D71" i="85"/>
  <c r="T71" i="85" s="1"/>
  <c r="W71" i="85" s="1"/>
  <c r="C71" i="85"/>
  <c r="V70" i="85"/>
  <c r="S70" i="85"/>
  <c r="R70" i="85"/>
  <c r="D70" i="85"/>
  <c r="T70" i="85" s="1"/>
  <c r="C70" i="85"/>
  <c r="V69" i="85"/>
  <c r="S69" i="85"/>
  <c r="R69" i="85"/>
  <c r="D69" i="85"/>
  <c r="T69" i="85" s="1"/>
  <c r="W69" i="85" s="1"/>
  <c r="X69" i="85" s="1"/>
  <c r="C69" i="85"/>
  <c r="V68" i="85"/>
  <c r="S68" i="85"/>
  <c r="R68" i="85"/>
  <c r="D68" i="85"/>
  <c r="T68" i="85" s="1"/>
  <c r="W68" i="85" s="1"/>
  <c r="C68" i="85"/>
  <c r="V67" i="85"/>
  <c r="S67" i="85"/>
  <c r="R67" i="85"/>
  <c r="D67" i="85"/>
  <c r="T67" i="85" s="1"/>
  <c r="C67" i="85"/>
  <c r="V66" i="85"/>
  <c r="S66" i="85"/>
  <c r="R66" i="85"/>
  <c r="D66" i="85"/>
  <c r="C66" i="85"/>
  <c r="V65" i="85"/>
  <c r="S65" i="85"/>
  <c r="R65" i="85"/>
  <c r="D65" i="85"/>
  <c r="T65" i="85" s="1"/>
  <c r="W65" i="85" s="1"/>
  <c r="C65" i="85"/>
  <c r="V64" i="85"/>
  <c r="S64" i="85"/>
  <c r="R64" i="85"/>
  <c r="D64" i="85"/>
  <c r="C64" i="85"/>
  <c r="V63" i="85"/>
  <c r="S63" i="85"/>
  <c r="R63" i="85"/>
  <c r="D63" i="85"/>
  <c r="C63" i="85"/>
  <c r="V62" i="85"/>
  <c r="S62" i="85"/>
  <c r="R62" i="85"/>
  <c r="D62" i="85"/>
  <c r="C62" i="85"/>
  <c r="V61" i="85"/>
  <c r="S61" i="85"/>
  <c r="R61" i="85"/>
  <c r="D61" i="85"/>
  <c r="T61" i="85" s="1"/>
  <c r="C61" i="85"/>
  <c r="V60" i="85"/>
  <c r="S60" i="85"/>
  <c r="R60" i="85"/>
  <c r="D60" i="85"/>
  <c r="T60" i="85" s="1"/>
  <c r="W60" i="85" s="1"/>
  <c r="C60" i="85"/>
  <c r="V59" i="85"/>
  <c r="S59" i="85"/>
  <c r="R59" i="85"/>
  <c r="D59" i="85"/>
  <c r="T59" i="85" s="1"/>
  <c r="W59" i="85" s="1"/>
  <c r="C59" i="85"/>
  <c r="V58" i="85"/>
  <c r="S58" i="85"/>
  <c r="R58" i="85"/>
  <c r="D58" i="85"/>
  <c r="T58" i="85" s="1"/>
  <c r="C58" i="85"/>
  <c r="V57" i="85"/>
  <c r="S57" i="85"/>
  <c r="R57" i="85"/>
  <c r="D57" i="85"/>
  <c r="C57" i="85"/>
  <c r="V56" i="85"/>
  <c r="S56" i="85"/>
  <c r="R56" i="85"/>
  <c r="D56" i="85"/>
  <c r="T56" i="85" s="1"/>
  <c r="W56" i="85" s="1"/>
  <c r="C56" i="85"/>
  <c r="V55" i="85"/>
  <c r="S55" i="85"/>
  <c r="R55" i="85"/>
  <c r="D55" i="85"/>
  <c r="T55" i="85" s="1"/>
  <c r="C55" i="85"/>
  <c r="V54" i="85"/>
  <c r="S54" i="85"/>
  <c r="R54" i="85"/>
  <c r="D54" i="85"/>
  <c r="C54" i="85"/>
  <c r="V53" i="85"/>
  <c r="S53" i="85"/>
  <c r="R53" i="85"/>
  <c r="D53" i="85"/>
  <c r="C53" i="85"/>
  <c r="V52" i="85"/>
  <c r="S52" i="85"/>
  <c r="R52" i="85"/>
  <c r="D52" i="85"/>
  <c r="T52" i="85" s="1"/>
  <c r="W52" i="85" s="1"/>
  <c r="X52" i="85" s="1"/>
  <c r="C52" i="85"/>
  <c r="V51" i="85"/>
  <c r="S51" i="85"/>
  <c r="R51" i="85"/>
  <c r="D51" i="85"/>
  <c r="C51" i="85"/>
  <c r="V50" i="85"/>
  <c r="S50" i="85"/>
  <c r="R50" i="85"/>
  <c r="D50" i="85"/>
  <c r="C50" i="85"/>
  <c r="V49" i="85"/>
  <c r="S49" i="85"/>
  <c r="R49" i="85"/>
  <c r="D49" i="85"/>
  <c r="T49" i="85" s="1"/>
  <c r="C49" i="85"/>
  <c r="V48" i="85"/>
  <c r="S48" i="85"/>
  <c r="R48" i="85"/>
  <c r="D48" i="85"/>
  <c r="T48" i="85" s="1"/>
  <c r="W48" i="85" s="1"/>
  <c r="C48" i="85"/>
  <c r="V47" i="85"/>
  <c r="S47" i="85"/>
  <c r="R47" i="85"/>
  <c r="D47" i="85"/>
  <c r="T47" i="85" s="1"/>
  <c r="W47" i="85" s="1"/>
  <c r="C47" i="85"/>
  <c r="V46" i="85"/>
  <c r="S46" i="85"/>
  <c r="R46" i="85"/>
  <c r="D46" i="85"/>
  <c r="T46" i="85" s="1"/>
  <c r="C46" i="85"/>
  <c r="V45" i="85"/>
  <c r="S45" i="85"/>
  <c r="R45" i="85"/>
  <c r="D45" i="85"/>
  <c r="C45" i="85"/>
  <c r="V44" i="85"/>
  <c r="S44" i="85"/>
  <c r="R44" i="85"/>
  <c r="D44" i="85"/>
  <c r="T44" i="85" s="1"/>
  <c r="W44" i="85" s="1"/>
  <c r="C44" i="85"/>
  <c r="V43" i="85"/>
  <c r="S43" i="85"/>
  <c r="R43" i="85"/>
  <c r="D43" i="85"/>
  <c r="T43" i="85" s="1"/>
  <c r="C43" i="85"/>
  <c r="V42" i="85"/>
  <c r="S42" i="85"/>
  <c r="R42" i="85"/>
  <c r="D42" i="85"/>
  <c r="C42" i="85"/>
  <c r="V41" i="85"/>
  <c r="S41" i="85"/>
  <c r="R41" i="85"/>
  <c r="D41" i="85"/>
  <c r="T41" i="85" s="1"/>
  <c r="W41" i="85" s="1"/>
  <c r="C41" i="85"/>
  <c r="V40" i="85"/>
  <c r="S40" i="85"/>
  <c r="R40" i="85"/>
  <c r="D40" i="85"/>
  <c r="T40" i="85" s="1"/>
  <c r="W40" i="85" s="1"/>
  <c r="C40" i="85"/>
  <c r="V39" i="85"/>
  <c r="S39" i="85"/>
  <c r="R39" i="85"/>
  <c r="D39" i="85"/>
  <c r="C39" i="85"/>
  <c r="V38" i="85"/>
  <c r="S38" i="85"/>
  <c r="R38" i="85"/>
  <c r="D38" i="85"/>
  <c r="C38" i="85"/>
  <c r="V37" i="85"/>
  <c r="S37" i="85"/>
  <c r="R37" i="85"/>
  <c r="D37" i="85"/>
  <c r="T37" i="85" s="1"/>
  <c r="C37" i="85"/>
  <c r="V36" i="85"/>
  <c r="S36" i="85"/>
  <c r="R36" i="85"/>
  <c r="D36" i="85"/>
  <c r="T36" i="85" s="1"/>
  <c r="W36" i="85" s="1"/>
  <c r="C36" i="85"/>
  <c r="V35" i="85"/>
  <c r="S35" i="85"/>
  <c r="R35" i="85"/>
  <c r="D35" i="85"/>
  <c r="T35" i="85" s="1"/>
  <c r="W35" i="85" s="1"/>
  <c r="C35" i="85"/>
  <c r="V34" i="85"/>
  <c r="S34" i="85"/>
  <c r="R34" i="85"/>
  <c r="D34" i="85"/>
  <c r="T34" i="85" s="1"/>
  <c r="C34" i="85"/>
  <c r="V33" i="85"/>
  <c r="S33" i="85"/>
  <c r="R33" i="85"/>
  <c r="D33" i="85"/>
  <c r="T33" i="85" s="1"/>
  <c r="W33" i="85" s="1"/>
  <c r="C33" i="85"/>
  <c r="V32" i="85"/>
  <c r="S32" i="85"/>
  <c r="R32" i="85"/>
  <c r="D32" i="85"/>
  <c r="T32" i="85" s="1"/>
  <c r="W32" i="85" s="1"/>
  <c r="C32" i="85"/>
  <c r="V31" i="85"/>
  <c r="S31" i="85"/>
  <c r="R31" i="85"/>
  <c r="D31" i="85"/>
  <c r="T31" i="85" s="1"/>
  <c r="C31" i="85"/>
  <c r="V30" i="85"/>
  <c r="S30" i="85"/>
  <c r="R30" i="85"/>
  <c r="D30" i="85"/>
  <c r="C30" i="85"/>
  <c r="V29" i="85"/>
  <c r="S29" i="85"/>
  <c r="R29" i="85"/>
  <c r="D29" i="85"/>
  <c r="C29" i="85"/>
  <c r="V28" i="85"/>
  <c r="S28" i="85"/>
  <c r="R28" i="85"/>
  <c r="D28" i="85"/>
  <c r="C28" i="85"/>
  <c r="V27" i="85"/>
  <c r="S27" i="85"/>
  <c r="R27" i="85"/>
  <c r="D27" i="85"/>
  <c r="C27" i="85"/>
  <c r="V26" i="85"/>
  <c r="S26" i="85"/>
  <c r="R26" i="85"/>
  <c r="D26" i="85"/>
  <c r="C26" i="85"/>
  <c r="V25" i="85"/>
  <c r="S25" i="85"/>
  <c r="R25" i="85"/>
  <c r="D25" i="85"/>
  <c r="T25" i="85" s="1"/>
  <c r="C25" i="85"/>
  <c r="V24" i="85"/>
  <c r="S24" i="85"/>
  <c r="R24" i="85"/>
  <c r="D24" i="85"/>
  <c r="T24" i="85" s="1"/>
  <c r="W24" i="85" s="1"/>
  <c r="C24" i="85"/>
  <c r="V23" i="85"/>
  <c r="S23" i="85"/>
  <c r="R23" i="85"/>
  <c r="D23" i="85"/>
  <c r="T23" i="85" s="1"/>
  <c r="W23" i="85" s="1"/>
  <c r="C23" i="85"/>
  <c r="V22" i="85"/>
  <c r="S22" i="85"/>
  <c r="R22" i="85"/>
  <c r="D22" i="85"/>
  <c r="T22" i="85" s="1"/>
  <c r="C22" i="85"/>
  <c r="V21" i="85"/>
  <c r="S21" i="85"/>
  <c r="R21" i="85"/>
  <c r="D21" i="85"/>
  <c r="T21" i="85" s="1"/>
  <c r="W21" i="85" s="1"/>
  <c r="C21" i="85"/>
  <c r="V20" i="85"/>
  <c r="S20" i="85"/>
  <c r="R20" i="85"/>
  <c r="D20" i="85"/>
  <c r="T20" i="85" s="1"/>
  <c r="W20" i="85" s="1"/>
  <c r="C20" i="85"/>
  <c r="V19" i="85"/>
  <c r="S19" i="85"/>
  <c r="R19" i="85"/>
  <c r="D19" i="85"/>
  <c r="T19" i="85" s="1"/>
  <c r="C19" i="85"/>
  <c r="V18" i="85"/>
  <c r="S18" i="85"/>
  <c r="R18" i="85"/>
  <c r="D18" i="85"/>
  <c r="C18" i="85"/>
  <c r="V17" i="85"/>
  <c r="S17" i="85"/>
  <c r="R17" i="85"/>
  <c r="D17" i="85"/>
  <c r="C17" i="85"/>
  <c r="V16" i="85"/>
  <c r="S16" i="85"/>
  <c r="R16" i="85"/>
  <c r="D16" i="85"/>
  <c r="T16" i="85" s="1"/>
  <c r="W16" i="85" s="1"/>
  <c r="X16" i="85" s="1"/>
  <c r="C16" i="85"/>
  <c r="V15" i="85"/>
  <c r="S15" i="85"/>
  <c r="R15" i="85"/>
  <c r="D15" i="85"/>
  <c r="C15" i="85"/>
  <c r="V14" i="85"/>
  <c r="S14" i="85"/>
  <c r="R14" i="85"/>
  <c r="D14" i="85"/>
  <c r="C14" i="85"/>
  <c r="V13" i="85"/>
  <c r="S13" i="85"/>
  <c r="R13" i="85"/>
  <c r="Y13" i="85" s="1"/>
  <c r="D13" i="85"/>
  <c r="T13" i="85" s="1"/>
  <c r="C13" i="85"/>
  <c r="V12" i="85"/>
  <c r="S12" i="85"/>
  <c r="R12" i="85"/>
  <c r="Y12" i="85" s="1"/>
  <c r="D12" i="85"/>
  <c r="T12" i="85" s="1"/>
  <c r="W12" i="85" s="1"/>
  <c r="C12" i="85"/>
  <c r="V11" i="85"/>
  <c r="S11" i="85"/>
  <c r="R11" i="85"/>
  <c r="Y11" i="85" s="1"/>
  <c r="D11" i="85"/>
  <c r="T11" i="85" s="1"/>
  <c r="W11" i="85" s="1"/>
  <c r="C11" i="85"/>
  <c r="V10" i="85"/>
  <c r="S10" i="85"/>
  <c r="R10" i="85"/>
  <c r="Y10" i="85" s="1"/>
  <c r="D10" i="85"/>
  <c r="T10" i="85" s="1"/>
  <c r="C10" i="85"/>
  <c r="V9" i="85"/>
  <c r="S9" i="85"/>
  <c r="R9" i="85"/>
  <c r="Y9" i="85" s="1"/>
  <c r="D9" i="85"/>
  <c r="T9" i="85" s="1"/>
  <c r="W9" i="85" s="1"/>
  <c r="X9" i="85" s="1"/>
  <c r="C9" i="85"/>
  <c r="V8" i="85"/>
  <c r="S8" i="85"/>
  <c r="R8" i="85"/>
  <c r="Y8" i="85" s="1"/>
  <c r="D8" i="85"/>
  <c r="T8" i="85" s="1"/>
  <c r="W8" i="85" s="1"/>
  <c r="C8" i="85"/>
  <c r="AC7" i="85"/>
  <c r="Y7" i="85"/>
  <c r="V7" i="85"/>
  <c r="S7" i="85"/>
  <c r="R7" i="85"/>
  <c r="D7" i="85"/>
  <c r="T7" i="85" s="1"/>
  <c r="W7" i="85" s="1"/>
  <c r="C7" i="85"/>
  <c r="V6" i="85"/>
  <c r="S6" i="85"/>
  <c r="R6" i="85"/>
  <c r="Y6" i="85" s="1"/>
  <c r="D6" i="85"/>
  <c r="T6" i="85" s="1"/>
  <c r="C6" i="85"/>
  <c r="V5" i="85"/>
  <c r="S5" i="85"/>
  <c r="R5" i="85"/>
  <c r="Y5" i="85" s="1"/>
  <c r="D5" i="85"/>
  <c r="C5" i="85"/>
  <c r="N48" i="79"/>
  <c r="N52" i="79"/>
  <c r="S52" i="79" l="1"/>
  <c r="P52" i="79"/>
  <c r="S48" i="79"/>
  <c r="P48" i="79"/>
  <c r="W46" i="87"/>
  <c r="X46" i="87" s="1"/>
  <c r="J52" i="79"/>
  <c r="G51" i="79"/>
  <c r="W66" i="88"/>
  <c r="X66" i="88" s="1"/>
  <c r="X13" i="88"/>
  <c r="U53" i="88"/>
  <c r="U51" i="88"/>
  <c r="W54" i="88"/>
  <c r="X54" i="88" s="1"/>
  <c r="U69" i="88"/>
  <c r="U58" i="88"/>
  <c r="U17" i="88"/>
  <c r="U62" i="88"/>
  <c r="U57" i="88"/>
  <c r="X64" i="88"/>
  <c r="X71" i="88"/>
  <c r="U13" i="88"/>
  <c r="Y23" i="88"/>
  <c r="Y47" i="88"/>
  <c r="T11" i="88"/>
  <c r="W11" i="88" s="1"/>
  <c r="X11" i="88" s="1"/>
  <c r="X34" i="88"/>
  <c r="B10" i="88"/>
  <c r="B20" i="88"/>
  <c r="T21" i="88"/>
  <c r="W21" i="88" s="1"/>
  <c r="X21" i="88" s="1"/>
  <c r="Y28" i="88"/>
  <c r="X36" i="88"/>
  <c r="B18" i="88"/>
  <c r="Y24" i="88"/>
  <c r="U16" i="88"/>
  <c r="U12" i="88"/>
  <c r="Y46" i="88"/>
  <c r="B7" i="88"/>
  <c r="X12" i="88"/>
  <c r="Y29" i="88"/>
  <c r="T42" i="88"/>
  <c r="W42" i="88" s="1"/>
  <c r="X42" i="88" s="1"/>
  <c r="X9" i="88"/>
  <c r="B23" i="88"/>
  <c r="Y44" i="88"/>
  <c r="B46" i="88"/>
  <c r="X7" i="88"/>
  <c r="X10" i="88"/>
  <c r="Y19" i="88"/>
  <c r="Y37" i="88"/>
  <c r="T39" i="88"/>
  <c r="W39" i="88" s="1"/>
  <c r="X39" i="88" s="1"/>
  <c r="T47" i="88"/>
  <c r="W47" i="88" s="1"/>
  <c r="X47" i="88" s="1"/>
  <c r="T30" i="88"/>
  <c r="T35" i="88"/>
  <c r="W35" i="88" s="1"/>
  <c r="X35" i="88" s="1"/>
  <c r="B40" i="88"/>
  <c r="T41" i="88"/>
  <c r="W41" i="88" s="1"/>
  <c r="X41" i="88" s="1"/>
  <c r="B45" i="88"/>
  <c r="U46" i="88"/>
  <c r="Y25" i="88"/>
  <c r="T27" i="88"/>
  <c r="W27" i="88" s="1"/>
  <c r="X27" i="88" s="1"/>
  <c r="Y35" i="88"/>
  <c r="Y43" i="88"/>
  <c r="U9" i="88"/>
  <c r="X20" i="88"/>
  <c r="U25" i="88"/>
  <c r="Y30" i="88"/>
  <c r="Y32" i="88"/>
  <c r="Y38" i="88"/>
  <c r="Y40" i="88"/>
  <c r="B8" i="88"/>
  <c r="T18" i="88"/>
  <c r="T23" i="88"/>
  <c r="W23" i="88" s="1"/>
  <c r="X23" i="88" s="1"/>
  <c r="X25" i="88"/>
  <c r="T29" i="88"/>
  <c r="W29" i="88" s="1"/>
  <c r="X29" i="88" s="1"/>
  <c r="U45" i="88"/>
  <c r="W5" i="88"/>
  <c r="X5" i="88" s="1"/>
  <c r="U15" i="88"/>
  <c r="B22" i="88"/>
  <c r="Y36" i="88"/>
  <c r="B44" i="88"/>
  <c r="X8" i="88"/>
  <c r="X15" i="88"/>
  <c r="U36" i="88"/>
  <c r="B41" i="88"/>
  <c r="U33" i="88"/>
  <c r="W19" i="88"/>
  <c r="X19" i="88" s="1"/>
  <c r="U19" i="88"/>
  <c r="U22" i="88"/>
  <c r="U44" i="88"/>
  <c r="X17" i="88"/>
  <c r="U24" i="88"/>
  <c r="X49" i="88"/>
  <c r="W55" i="88"/>
  <c r="X55" i="88" s="1"/>
  <c r="U55" i="88"/>
  <c r="W60" i="88"/>
  <c r="X60" i="88" s="1"/>
  <c r="U60" i="88"/>
  <c r="U37" i="88"/>
  <c r="U49" i="88"/>
  <c r="X24" i="88"/>
  <c r="U7" i="88"/>
  <c r="U10" i="88"/>
  <c r="X37" i="88"/>
  <c r="X53" i="88"/>
  <c r="U32" i="88"/>
  <c r="W43" i="88"/>
  <c r="X43" i="88" s="1"/>
  <c r="U43" i="88"/>
  <c r="U68" i="88"/>
  <c r="W48" i="88"/>
  <c r="X48" i="88" s="1"/>
  <c r="U48" i="88"/>
  <c r="W6" i="88"/>
  <c r="X6" i="88" s="1"/>
  <c r="U6" i="88"/>
  <c r="X52" i="88"/>
  <c r="U20" i="88"/>
  <c r="W31" i="88"/>
  <c r="X31" i="88" s="1"/>
  <c r="U31" i="88"/>
  <c r="U34" i="88"/>
  <c r="U56" i="88"/>
  <c r="U61" i="88"/>
  <c r="W72" i="88"/>
  <c r="X72" i="88" s="1"/>
  <c r="U72" i="88"/>
  <c r="X61" i="88"/>
  <c r="U67" i="88"/>
  <c r="W67" i="88"/>
  <c r="X67" i="88" s="1"/>
  <c r="X59" i="88"/>
  <c r="U8" i="88"/>
  <c r="B37" i="88"/>
  <c r="B49" i="88"/>
  <c r="B61" i="88"/>
  <c r="B13" i="88"/>
  <c r="B25" i="88"/>
  <c r="B12" i="88"/>
  <c r="Y22" i="88"/>
  <c r="B24" i="88"/>
  <c r="Y34" i="88"/>
  <c r="B36" i="88"/>
  <c r="B48" i="88"/>
  <c r="B60" i="88"/>
  <c r="T65" i="88"/>
  <c r="B72" i="88"/>
  <c r="U52" i="88"/>
  <c r="U64" i="88"/>
  <c r="T14" i="88"/>
  <c r="W14" i="88" s="1"/>
  <c r="X14" i="88" s="1"/>
  <c r="T26" i="88"/>
  <c r="W26" i="88" s="1"/>
  <c r="X26" i="88" s="1"/>
  <c r="T38" i="88"/>
  <c r="W38" i="88" s="1"/>
  <c r="X38" i="88" s="1"/>
  <c r="T50" i="88"/>
  <c r="W50" i="88" s="1"/>
  <c r="X50" i="88" s="1"/>
  <c r="W16" i="88"/>
  <c r="X16" i="88" s="1"/>
  <c r="W28" i="88"/>
  <c r="X28" i="88" s="1"/>
  <c r="W40" i="88"/>
  <c r="X40" i="88" s="1"/>
  <c r="B56" i="88"/>
  <c r="B68" i="88"/>
  <c r="B6" i="88"/>
  <c r="B19" i="88"/>
  <c r="B31" i="88"/>
  <c r="B43" i="88"/>
  <c r="B55" i="88"/>
  <c r="B67" i="88"/>
  <c r="Y15" i="88"/>
  <c r="U23" i="88"/>
  <c r="Y27" i="88"/>
  <c r="Y39" i="88"/>
  <c r="Y51" i="88"/>
  <c r="U59" i="88"/>
  <c r="Y63" i="88"/>
  <c r="U71" i="88"/>
  <c r="T59" i="87"/>
  <c r="W59" i="87" s="1"/>
  <c r="X59" i="87" s="1"/>
  <c r="T53" i="87"/>
  <c r="W53" i="87" s="1"/>
  <c r="X53" i="87" s="1"/>
  <c r="Y61" i="87"/>
  <c r="Y52" i="87"/>
  <c r="T68" i="87"/>
  <c r="W68" i="87" s="1"/>
  <c r="X68" i="87" s="1"/>
  <c r="Y39" i="87"/>
  <c r="U13" i="87"/>
  <c r="T54" i="87"/>
  <c r="U54" i="87" s="1"/>
  <c r="X56" i="87"/>
  <c r="U58" i="87"/>
  <c r="T65" i="87"/>
  <c r="W65" i="87" s="1"/>
  <c r="X65" i="87" s="1"/>
  <c r="Y67" i="87"/>
  <c r="Y63" i="86"/>
  <c r="U49" i="87"/>
  <c r="Y55" i="87"/>
  <c r="Y57" i="87"/>
  <c r="U7" i="87"/>
  <c r="Y64" i="87"/>
  <c r="Y23" i="87"/>
  <c r="Y62" i="87"/>
  <c r="Y66" i="87"/>
  <c r="Y28" i="87"/>
  <c r="Y51" i="87"/>
  <c r="Y58" i="87"/>
  <c r="Y60" i="87"/>
  <c r="T64" i="87"/>
  <c r="W64" i="87" s="1"/>
  <c r="X64" i="87" s="1"/>
  <c r="T66" i="87"/>
  <c r="W66" i="87" s="1"/>
  <c r="X66" i="87" s="1"/>
  <c r="Y69" i="87"/>
  <c r="T35" i="87"/>
  <c r="W35" i="87" s="1"/>
  <c r="X35" i="87" s="1"/>
  <c r="Y47" i="87"/>
  <c r="Y49" i="87"/>
  <c r="Y71" i="87"/>
  <c r="Y22" i="87"/>
  <c r="Y33" i="87"/>
  <c r="Y63" i="87"/>
  <c r="U59" i="87"/>
  <c r="U65" i="87"/>
  <c r="Y50" i="87"/>
  <c r="U52" i="87"/>
  <c r="U61" i="87"/>
  <c r="Y72" i="87"/>
  <c r="Y48" i="87"/>
  <c r="Y54" i="87"/>
  <c r="Y70" i="87"/>
  <c r="X7" i="87"/>
  <c r="Y27" i="87"/>
  <c r="Y38" i="87"/>
  <c r="T5" i="87"/>
  <c r="U5" i="87" s="1"/>
  <c r="T11" i="87"/>
  <c r="W11" i="87" s="1"/>
  <c r="X11" i="87" s="1"/>
  <c r="Y45" i="87"/>
  <c r="Y40" i="87"/>
  <c r="Y16" i="87"/>
  <c r="Y34" i="87"/>
  <c r="U45" i="87"/>
  <c r="T47" i="87"/>
  <c r="Y41" i="87"/>
  <c r="U8" i="87"/>
  <c r="T10" i="87"/>
  <c r="W10" i="87" s="1"/>
  <c r="X10" i="87" s="1"/>
  <c r="Y46" i="87"/>
  <c r="U28" i="87"/>
  <c r="X33" i="87"/>
  <c r="X9" i="87"/>
  <c r="Y15" i="87"/>
  <c r="Y35" i="87"/>
  <c r="U37" i="87"/>
  <c r="Y44" i="87"/>
  <c r="X28" i="87"/>
  <c r="U42" i="87"/>
  <c r="T17" i="87"/>
  <c r="W17" i="87" s="1"/>
  <c r="X17" i="87" s="1"/>
  <c r="T21" i="87"/>
  <c r="W21" i="87" s="1"/>
  <c r="X21" i="87" s="1"/>
  <c r="X32" i="87"/>
  <c r="T30" i="87"/>
  <c r="U30" i="87" s="1"/>
  <c r="Y21" i="87"/>
  <c r="Y29" i="87"/>
  <c r="T34" i="87"/>
  <c r="W34" i="87" s="1"/>
  <c r="X34" i="87" s="1"/>
  <c r="U16" i="87"/>
  <c r="U40" i="87"/>
  <c r="U9" i="87"/>
  <c r="Y18" i="87"/>
  <c r="Y25" i="87"/>
  <c r="U33" i="87"/>
  <c r="Y36" i="87"/>
  <c r="Y42" i="87"/>
  <c r="U44" i="87"/>
  <c r="T29" i="87"/>
  <c r="W29" i="87" s="1"/>
  <c r="X29" i="87" s="1"/>
  <c r="U46" i="87"/>
  <c r="Y14" i="87"/>
  <c r="U22" i="87"/>
  <c r="Y17" i="87"/>
  <c r="Y26" i="87"/>
  <c r="Y24" i="87"/>
  <c r="Y30" i="87"/>
  <c r="Y37" i="87"/>
  <c r="U41" i="87"/>
  <c r="X13" i="87"/>
  <c r="X37" i="87"/>
  <c r="X41" i="87"/>
  <c r="W60" i="87"/>
  <c r="X60" i="87" s="1"/>
  <c r="U60" i="87"/>
  <c r="W71" i="87"/>
  <c r="X71" i="87" s="1"/>
  <c r="U71" i="87"/>
  <c r="W55" i="87"/>
  <c r="X55" i="87" s="1"/>
  <c r="U55" i="87"/>
  <c r="W57" i="87"/>
  <c r="X57" i="87" s="1"/>
  <c r="U57" i="87"/>
  <c r="U12" i="87"/>
  <c r="W12" i="87"/>
  <c r="X12" i="87" s="1"/>
  <c r="W31" i="87"/>
  <c r="X31" i="87" s="1"/>
  <c r="U31" i="87"/>
  <c r="W36" i="87"/>
  <c r="X36" i="87" s="1"/>
  <c r="U36" i="87"/>
  <c r="X16" i="87"/>
  <c r="X20" i="87"/>
  <c r="X23" i="87"/>
  <c r="U25" i="87"/>
  <c r="X40" i="87"/>
  <c r="X44" i="87"/>
  <c r="X49" i="87"/>
  <c r="W70" i="87"/>
  <c r="X70" i="87" s="1"/>
  <c r="U70" i="87"/>
  <c r="U20" i="87"/>
  <c r="W6" i="87"/>
  <c r="X6" i="87" s="1"/>
  <c r="U6" i="87"/>
  <c r="X25" i="87"/>
  <c r="U67" i="87"/>
  <c r="W67" i="87"/>
  <c r="X67" i="87" s="1"/>
  <c r="W48" i="87"/>
  <c r="X48" i="87" s="1"/>
  <c r="U48" i="87"/>
  <c r="U19" i="87"/>
  <c r="W19" i="87"/>
  <c r="X19" i="87" s="1"/>
  <c r="W24" i="87"/>
  <c r="X24" i="87" s="1"/>
  <c r="U24" i="87"/>
  <c r="U43" i="87"/>
  <c r="W43" i="87"/>
  <c r="X43" i="87" s="1"/>
  <c r="X61" i="87"/>
  <c r="U72" i="87"/>
  <c r="X8" i="87"/>
  <c r="U32" i="87"/>
  <c r="X52" i="87"/>
  <c r="U56" i="87"/>
  <c r="U69" i="87"/>
  <c r="W69" i="87"/>
  <c r="X69" i="87" s="1"/>
  <c r="T51" i="87"/>
  <c r="W51" i="87" s="1"/>
  <c r="X51" i="87" s="1"/>
  <c r="W54" i="87"/>
  <c r="X54" i="87" s="1"/>
  <c r="Y56" i="87"/>
  <c r="T63" i="87"/>
  <c r="W63" i="87" s="1"/>
  <c r="X63" i="87" s="1"/>
  <c r="T39" i="87"/>
  <c r="W39" i="87" s="1"/>
  <c r="X39" i="87" s="1"/>
  <c r="W42" i="87"/>
  <c r="X42" i="87" s="1"/>
  <c r="T14" i="87"/>
  <c r="W14" i="87" s="1"/>
  <c r="X14" i="87" s="1"/>
  <c r="Y19" i="87"/>
  <c r="T26" i="87"/>
  <c r="W26" i="87" s="1"/>
  <c r="X26" i="87" s="1"/>
  <c r="Y31" i="87"/>
  <c r="T38" i="87"/>
  <c r="W38" i="87" s="1"/>
  <c r="X38" i="87" s="1"/>
  <c r="Y43" i="87"/>
  <c r="T50" i="87"/>
  <c r="W50" i="87" s="1"/>
  <c r="X50" i="87" s="1"/>
  <c r="T62" i="87"/>
  <c r="W62" i="87" s="1"/>
  <c r="X62" i="87" s="1"/>
  <c r="W18" i="87"/>
  <c r="X18" i="87" s="1"/>
  <c r="T27" i="87"/>
  <c r="W27" i="87" s="1"/>
  <c r="X27" i="87" s="1"/>
  <c r="T15" i="87"/>
  <c r="W15" i="87" s="1"/>
  <c r="X15" i="87" s="1"/>
  <c r="Y20" i="87"/>
  <c r="Y32" i="87"/>
  <c r="Y65" i="87"/>
  <c r="U23" i="87"/>
  <c r="Y29" i="85"/>
  <c r="X11" i="86"/>
  <c r="X47" i="86"/>
  <c r="Y36" i="86"/>
  <c r="G52" i="79"/>
  <c r="J51" i="79"/>
  <c r="J22" i="79"/>
  <c r="Y57" i="86"/>
  <c r="T60" i="86"/>
  <c r="W60" i="86" s="1"/>
  <c r="X60" i="86" s="1"/>
  <c r="Y23" i="85"/>
  <c r="T12" i="86"/>
  <c r="W12" i="86" s="1"/>
  <c r="X12" i="86" s="1"/>
  <c r="Y31" i="86"/>
  <c r="Y67" i="86"/>
  <c r="Y71" i="86"/>
  <c r="Y58" i="86"/>
  <c r="Y60" i="86"/>
  <c r="Y69" i="86"/>
  <c r="T53" i="86"/>
  <c r="W53" i="86" s="1"/>
  <c r="X53" i="86" s="1"/>
  <c r="U67" i="86"/>
  <c r="W67" i="86"/>
  <c r="X67" i="86" s="1"/>
  <c r="Y38" i="86"/>
  <c r="Y55" i="86"/>
  <c r="Y62" i="86"/>
  <c r="T64" i="86"/>
  <c r="W64" i="86" s="1"/>
  <c r="X64" i="86" s="1"/>
  <c r="Y66" i="86"/>
  <c r="T71" i="86"/>
  <c r="W71" i="86" s="1"/>
  <c r="X71" i="86" s="1"/>
  <c r="Y52" i="86"/>
  <c r="U55" i="86"/>
  <c r="Y29" i="86"/>
  <c r="X55" i="86"/>
  <c r="Y23" i="86"/>
  <c r="Y50" i="86"/>
  <c r="T52" i="86"/>
  <c r="W52" i="86" s="1"/>
  <c r="X52" i="86" s="1"/>
  <c r="Y54" i="86"/>
  <c r="T59" i="86"/>
  <c r="W59" i="86" s="1"/>
  <c r="X59" i="86" s="1"/>
  <c r="T48" i="86"/>
  <c r="T65" i="86"/>
  <c r="W65" i="86" s="1"/>
  <c r="X65" i="86" s="1"/>
  <c r="Y70" i="86"/>
  <c r="Y60" i="85"/>
  <c r="Y69" i="85"/>
  <c r="Y65" i="86"/>
  <c r="T72" i="86"/>
  <c r="W72" i="86" s="1"/>
  <c r="X72" i="86" s="1"/>
  <c r="U6" i="86"/>
  <c r="Y24" i="86"/>
  <c r="Y51" i="86"/>
  <c r="Y64" i="86"/>
  <c r="U16" i="86"/>
  <c r="Y27" i="86"/>
  <c r="T31" i="86"/>
  <c r="U43" i="86"/>
  <c r="X10" i="86"/>
  <c r="X23" i="86"/>
  <c r="T35" i="86"/>
  <c r="W35" i="86" s="1"/>
  <c r="X35" i="86" s="1"/>
  <c r="Y37" i="86"/>
  <c r="Y47" i="86"/>
  <c r="Y21" i="86"/>
  <c r="Y28" i="86"/>
  <c r="Y34" i="86"/>
  <c r="Y40" i="86"/>
  <c r="T42" i="86"/>
  <c r="U42" i="86" s="1"/>
  <c r="X24" i="86"/>
  <c r="T28" i="86"/>
  <c r="W28" i="86" s="1"/>
  <c r="X28" i="86" s="1"/>
  <c r="T40" i="86"/>
  <c r="W40" i="86" s="1"/>
  <c r="X40" i="86" s="1"/>
  <c r="T36" i="86"/>
  <c r="W36" i="86" s="1"/>
  <c r="X36" i="86" s="1"/>
  <c r="Y46" i="86"/>
  <c r="Y45" i="86"/>
  <c r="U47" i="86"/>
  <c r="Y42" i="86"/>
  <c r="Y35" i="86"/>
  <c r="Y41" i="86"/>
  <c r="U19" i="86"/>
  <c r="Y14" i="86"/>
  <c r="U18" i="86"/>
  <c r="X46" i="86"/>
  <c r="Y30" i="86"/>
  <c r="Y15" i="86"/>
  <c r="Y19" i="86"/>
  <c r="T41" i="86"/>
  <c r="W41" i="86" s="1"/>
  <c r="X41" i="86" s="1"/>
  <c r="X6" i="86"/>
  <c r="U10" i="86"/>
  <c r="Y43" i="86"/>
  <c r="Y22" i="86"/>
  <c r="Y33" i="86"/>
  <c r="Y39" i="86"/>
  <c r="U5" i="86"/>
  <c r="U23" i="86"/>
  <c r="Y17" i="86"/>
  <c r="U11" i="86"/>
  <c r="T17" i="86"/>
  <c r="W17" i="86" s="1"/>
  <c r="X17" i="86" s="1"/>
  <c r="X16" i="86"/>
  <c r="X19" i="86"/>
  <c r="Y26" i="86"/>
  <c r="Y16" i="86"/>
  <c r="Y18" i="86"/>
  <c r="Y25" i="86"/>
  <c r="T29" i="86"/>
  <c r="W29" i="86" s="1"/>
  <c r="X29" i="86" s="1"/>
  <c r="X43" i="86"/>
  <c r="X5" i="86"/>
  <c r="U32" i="86"/>
  <c r="W32" i="86"/>
  <c r="X32" i="86" s="1"/>
  <c r="U44" i="86"/>
  <c r="W44" i="86"/>
  <c r="X44" i="86" s="1"/>
  <c r="U57" i="86"/>
  <c r="W57" i="86"/>
  <c r="X57" i="86" s="1"/>
  <c r="U8" i="86"/>
  <c r="W8" i="86"/>
  <c r="X8" i="86" s="1"/>
  <c r="U46" i="86"/>
  <c r="U68" i="86"/>
  <c r="W68" i="86"/>
  <c r="X68" i="86" s="1"/>
  <c r="U22" i="86"/>
  <c r="U21" i="86"/>
  <c r="W21" i="86"/>
  <c r="X21" i="86" s="1"/>
  <c r="X66" i="86"/>
  <c r="U20" i="86"/>
  <c r="W20" i="86"/>
  <c r="X20" i="86" s="1"/>
  <c r="U70" i="86"/>
  <c r="X30" i="86"/>
  <c r="W13" i="86"/>
  <c r="X13" i="86" s="1"/>
  <c r="U13" i="86"/>
  <c r="U7" i="86"/>
  <c r="W7" i="86"/>
  <c r="X7" i="86" s="1"/>
  <c r="U34" i="86"/>
  <c r="U56" i="86"/>
  <c r="W56" i="86"/>
  <c r="X56" i="86" s="1"/>
  <c r="U69" i="86"/>
  <c r="W69" i="86"/>
  <c r="X69" i="86" s="1"/>
  <c r="U45" i="86"/>
  <c r="W45" i="86"/>
  <c r="X45" i="86" s="1"/>
  <c r="U9" i="86"/>
  <c r="W9" i="86"/>
  <c r="X9" i="86" s="1"/>
  <c r="U58" i="86"/>
  <c r="U33" i="86"/>
  <c r="W33" i="86"/>
  <c r="X33" i="86" s="1"/>
  <c r="U30" i="86"/>
  <c r="U66" i="86"/>
  <c r="T15" i="86"/>
  <c r="W15" i="86" s="1"/>
  <c r="X15" i="86" s="1"/>
  <c r="W18" i="86"/>
  <c r="X18" i="86" s="1"/>
  <c r="Y20" i="86"/>
  <c r="T27" i="86"/>
  <c r="W27" i="86" s="1"/>
  <c r="X27" i="86" s="1"/>
  <c r="Y32" i="86"/>
  <c r="T39" i="86"/>
  <c r="W39" i="86" s="1"/>
  <c r="X39" i="86" s="1"/>
  <c r="Y44" i="86"/>
  <c r="T51" i="86"/>
  <c r="W51" i="86" s="1"/>
  <c r="X51" i="86" s="1"/>
  <c r="W54" i="86"/>
  <c r="X54" i="86" s="1"/>
  <c r="Y56" i="86"/>
  <c r="T63" i="86"/>
  <c r="W63" i="86" s="1"/>
  <c r="X63" i="86" s="1"/>
  <c r="Y68" i="86"/>
  <c r="T14" i="86"/>
  <c r="W14" i="86" s="1"/>
  <c r="X14" i="86" s="1"/>
  <c r="T26" i="86"/>
  <c r="W26" i="86" s="1"/>
  <c r="X26" i="86" s="1"/>
  <c r="T38" i="86"/>
  <c r="W38" i="86" s="1"/>
  <c r="X38" i="86" s="1"/>
  <c r="T50" i="86"/>
  <c r="W50" i="86" s="1"/>
  <c r="X50" i="86" s="1"/>
  <c r="T62" i="86"/>
  <c r="W62" i="86" s="1"/>
  <c r="X62" i="86" s="1"/>
  <c r="T25" i="86"/>
  <c r="T37" i="86"/>
  <c r="T49" i="86"/>
  <c r="T61" i="86"/>
  <c r="U24" i="86"/>
  <c r="U35" i="85"/>
  <c r="Y68" i="85"/>
  <c r="U20" i="85"/>
  <c r="Y52" i="85"/>
  <c r="Y63" i="85"/>
  <c r="U69" i="85"/>
  <c r="X56" i="85"/>
  <c r="Y65" i="85"/>
  <c r="Y56" i="85"/>
  <c r="Y51" i="85"/>
  <c r="Y33" i="85"/>
  <c r="Y64" i="85"/>
  <c r="U33" i="85"/>
  <c r="Y47" i="85"/>
  <c r="Y49" i="85"/>
  <c r="Y17" i="85"/>
  <c r="T64" i="85"/>
  <c r="W64" i="85" s="1"/>
  <c r="X64" i="85" s="1"/>
  <c r="T17" i="85"/>
  <c r="W17" i="85" s="1"/>
  <c r="X17" i="85" s="1"/>
  <c r="T53" i="85"/>
  <c r="W53" i="85" s="1"/>
  <c r="X53" i="85" s="1"/>
  <c r="Y55" i="85"/>
  <c r="Y58" i="85"/>
  <c r="T66" i="85"/>
  <c r="W66" i="85" s="1"/>
  <c r="X66" i="85" s="1"/>
  <c r="Y71" i="85"/>
  <c r="X24" i="85"/>
  <c r="Y53" i="85"/>
  <c r="T57" i="85"/>
  <c r="W57" i="85" s="1"/>
  <c r="X57" i="85" s="1"/>
  <c r="Y48" i="85"/>
  <c r="T18" i="85"/>
  <c r="U18" i="85" s="1"/>
  <c r="Y46" i="85"/>
  <c r="U48" i="85"/>
  <c r="U52" i="85"/>
  <c r="Y57" i="85"/>
  <c r="U59" i="85"/>
  <c r="Y61" i="85"/>
  <c r="U65" i="85"/>
  <c r="Y72" i="85"/>
  <c r="Y37" i="85"/>
  <c r="Y41" i="85"/>
  <c r="X48" i="85"/>
  <c r="X59" i="85"/>
  <c r="Y67" i="85"/>
  <c r="U72" i="85"/>
  <c r="T54" i="85"/>
  <c r="W54" i="85" s="1"/>
  <c r="X54" i="85" s="1"/>
  <c r="Y59" i="85"/>
  <c r="Y70" i="85"/>
  <c r="Y28" i="85"/>
  <c r="Y32" i="85"/>
  <c r="Y34" i="85"/>
  <c r="U11" i="85"/>
  <c r="U32" i="85"/>
  <c r="Y45" i="85"/>
  <c r="X11" i="85"/>
  <c r="Y22" i="85"/>
  <c r="T28" i="85"/>
  <c r="W28" i="85" s="1"/>
  <c r="X28" i="85" s="1"/>
  <c r="T30" i="85"/>
  <c r="U30" i="85" s="1"/>
  <c r="X32" i="85"/>
  <c r="Y16" i="85"/>
  <c r="U41" i="85"/>
  <c r="X33" i="85"/>
  <c r="X21" i="85"/>
  <c r="X40" i="85"/>
  <c r="Y21" i="85"/>
  <c r="Y25" i="85"/>
  <c r="Y40" i="85"/>
  <c r="Y44" i="85"/>
  <c r="Y38" i="85"/>
  <c r="U40" i="85"/>
  <c r="Y27" i="85"/>
  <c r="Y36" i="85"/>
  <c r="Y19" i="85"/>
  <c r="T42" i="85"/>
  <c r="W42" i="85" s="1"/>
  <c r="X42" i="85" s="1"/>
  <c r="Y14" i="85"/>
  <c r="U16" i="85"/>
  <c r="T29" i="85"/>
  <c r="W29" i="85" s="1"/>
  <c r="X29" i="85" s="1"/>
  <c r="Y31" i="85"/>
  <c r="X44" i="85"/>
  <c r="Y39" i="85"/>
  <c r="T5" i="85"/>
  <c r="W5" i="85" s="1"/>
  <c r="X5" i="85" s="1"/>
  <c r="U7" i="85"/>
  <c r="X7" i="85"/>
  <c r="Y26" i="85"/>
  <c r="X35" i="85"/>
  <c r="Y43" i="85"/>
  <c r="Y15" i="85"/>
  <c r="Y20" i="85"/>
  <c r="Y24" i="85"/>
  <c r="Y35" i="85"/>
  <c r="X20" i="85"/>
  <c r="T45" i="85"/>
  <c r="W45" i="85" s="1"/>
  <c r="X45" i="85" s="1"/>
  <c r="W49" i="85"/>
  <c r="X49" i="85" s="1"/>
  <c r="U49" i="85"/>
  <c r="U47" i="85"/>
  <c r="W58" i="85"/>
  <c r="X58" i="85" s="1"/>
  <c r="U58" i="85"/>
  <c r="W10" i="85"/>
  <c r="X10" i="85" s="1"/>
  <c r="U10" i="85"/>
  <c r="W25" i="85"/>
  <c r="X25" i="85" s="1"/>
  <c r="U25" i="85"/>
  <c r="U36" i="85"/>
  <c r="X47" i="85"/>
  <c r="U55" i="85"/>
  <c r="W55" i="85"/>
  <c r="X55" i="85" s="1"/>
  <c r="U71" i="85"/>
  <c r="U21" i="85"/>
  <c r="U8" i="85"/>
  <c r="U23" i="85"/>
  <c r="U31" i="85"/>
  <c r="W31" i="85"/>
  <c r="X31" i="85" s="1"/>
  <c r="X36" i="85"/>
  <c r="U44" i="85"/>
  <c r="U60" i="85"/>
  <c r="X71" i="85"/>
  <c r="X60" i="85"/>
  <c r="U68" i="85"/>
  <c r="U6" i="85"/>
  <c r="W6" i="85"/>
  <c r="X6" i="85" s="1"/>
  <c r="X68" i="85"/>
  <c r="W19" i="85"/>
  <c r="X19" i="85" s="1"/>
  <c r="U19" i="85"/>
  <c r="X23" i="85"/>
  <c r="W46" i="85"/>
  <c r="X46" i="85" s="1"/>
  <c r="U46" i="85"/>
  <c r="U12" i="85"/>
  <c r="W22" i="85"/>
  <c r="X22" i="85" s="1"/>
  <c r="U22" i="85"/>
  <c r="W37" i="85"/>
  <c r="X37" i="85" s="1"/>
  <c r="U37" i="85"/>
  <c r="W70" i="85"/>
  <c r="X70" i="85" s="1"/>
  <c r="U70" i="85"/>
  <c r="W43" i="85"/>
  <c r="X43" i="85" s="1"/>
  <c r="U43" i="85"/>
  <c r="W61" i="85"/>
  <c r="X61" i="85" s="1"/>
  <c r="U61" i="85"/>
  <c r="U67" i="85"/>
  <c r="W67" i="85"/>
  <c r="X67" i="85" s="1"/>
  <c r="X8" i="85"/>
  <c r="U9" i="85"/>
  <c r="X12" i="85"/>
  <c r="X41" i="85"/>
  <c r="U13" i="85"/>
  <c r="W13" i="85"/>
  <c r="X13" i="85" s="1"/>
  <c r="U24" i="85"/>
  <c r="W34" i="85"/>
  <c r="X34" i="85" s="1"/>
  <c r="U34" i="85"/>
  <c r="U56" i="85"/>
  <c r="X65" i="85"/>
  <c r="X72" i="85"/>
  <c r="T63" i="85"/>
  <c r="W63" i="85" s="1"/>
  <c r="X63" i="85" s="1"/>
  <c r="T51" i="85"/>
  <c r="W51" i="85" s="1"/>
  <c r="X51" i="85" s="1"/>
  <c r="T14" i="85"/>
  <c r="W14" i="85" s="1"/>
  <c r="X14" i="85" s="1"/>
  <c r="T26" i="85"/>
  <c r="W26" i="85" s="1"/>
  <c r="X26" i="85" s="1"/>
  <c r="T38" i="85"/>
  <c r="W38" i="85" s="1"/>
  <c r="X38" i="85" s="1"/>
  <c r="T50" i="85"/>
  <c r="W50" i="85" s="1"/>
  <c r="X50" i="85" s="1"/>
  <c r="T62" i="85"/>
  <c r="W62" i="85" s="1"/>
  <c r="X62" i="85" s="1"/>
  <c r="Y18" i="85"/>
  <c r="Y30" i="85"/>
  <c r="Y42" i="85"/>
  <c r="Y54" i="85"/>
  <c r="Y66" i="85"/>
  <c r="T39" i="85"/>
  <c r="W39" i="85" s="1"/>
  <c r="X39" i="85" s="1"/>
  <c r="T15" i="85"/>
  <c r="W15" i="85" s="1"/>
  <c r="X15" i="85" s="1"/>
  <c r="Y50" i="85"/>
  <c r="Y62" i="85"/>
  <c r="T27" i="85"/>
  <c r="W27" i="85" s="1"/>
  <c r="X27" i="85" s="1"/>
  <c r="N49" i="79"/>
  <c r="P49" i="79" l="1"/>
  <c r="S49" i="79"/>
  <c r="U11" i="88"/>
  <c r="W47" i="87"/>
  <c r="X47" i="87" s="1"/>
  <c r="U53" i="87"/>
  <c r="U47" i="88"/>
  <c r="U42" i="88"/>
  <c r="U12" i="86"/>
  <c r="W42" i="86"/>
  <c r="X42" i="86" s="1"/>
  <c r="U35" i="87"/>
  <c r="U50" i="88"/>
  <c r="U21" i="88"/>
  <c r="U11" i="87"/>
  <c r="U68" i="87"/>
  <c r="U41" i="88"/>
  <c r="U35" i="88"/>
  <c r="U26" i="88"/>
  <c r="U27" i="88"/>
  <c r="U14" i="88"/>
  <c r="U30" i="88"/>
  <c r="W30" i="88"/>
  <c r="X30" i="88" s="1"/>
  <c r="U39" i="88"/>
  <c r="U29" i="88"/>
  <c r="U18" i="88"/>
  <c r="W18" i="88"/>
  <c r="X18" i="88" s="1"/>
  <c r="U38" i="88"/>
  <c r="W65" i="88"/>
  <c r="X65" i="88" s="1"/>
  <c r="U65" i="88"/>
  <c r="W5" i="87"/>
  <c r="X5" i="87" s="1"/>
  <c r="W18" i="85"/>
  <c r="X18" i="85" s="1"/>
  <c r="U66" i="87"/>
  <c r="U64" i="87"/>
  <c r="U10" i="87"/>
  <c r="U17" i="87"/>
  <c r="U47" i="87"/>
  <c r="W30" i="87"/>
  <c r="X30" i="87" s="1"/>
  <c r="U26" i="87"/>
  <c r="U29" i="87"/>
  <c r="U34" i="87"/>
  <c r="U14" i="87"/>
  <c r="U21" i="87"/>
  <c r="U50" i="87"/>
  <c r="U27" i="87"/>
  <c r="U39" i="87"/>
  <c r="U38" i="87"/>
  <c r="U63" i="87"/>
  <c r="U51" i="87"/>
  <c r="U62" i="87"/>
  <c r="U15" i="87"/>
  <c r="U41" i="86"/>
  <c r="U60" i="86"/>
  <c r="U54" i="85"/>
  <c r="W48" i="86"/>
  <c r="X48" i="86" s="1"/>
  <c r="U36" i="86"/>
  <c r="U72" i="86"/>
  <c r="U53" i="86"/>
  <c r="U52" i="86"/>
  <c r="U66" i="85"/>
  <c r="U59" i="86"/>
  <c r="U29" i="86"/>
  <c r="U65" i="86"/>
  <c r="U27" i="86"/>
  <c r="U71" i="86"/>
  <c r="U64" i="86"/>
  <c r="U63" i="86"/>
  <c r="U48" i="86"/>
  <c r="U40" i="86"/>
  <c r="U28" i="86"/>
  <c r="U35" i="86"/>
  <c r="W31" i="86"/>
  <c r="X31" i="86" s="1"/>
  <c r="U31" i="86"/>
  <c r="U17" i="86"/>
  <c r="U15" i="86"/>
  <c r="W37" i="86"/>
  <c r="X37" i="86" s="1"/>
  <c r="U37" i="86"/>
  <c r="U39" i="86"/>
  <c r="U26" i="86"/>
  <c r="U14" i="86"/>
  <c r="U38" i="86"/>
  <c r="W25" i="86"/>
  <c r="X25" i="86" s="1"/>
  <c r="U25" i="86"/>
  <c r="U62" i="86"/>
  <c r="W49" i="86"/>
  <c r="X49" i="86" s="1"/>
  <c r="U49" i="86"/>
  <c r="U50" i="86"/>
  <c r="U51" i="86"/>
  <c r="W61" i="86"/>
  <c r="X61" i="86" s="1"/>
  <c r="U61" i="86"/>
  <c r="U64" i="85"/>
  <c r="U62" i="85"/>
  <c r="U50" i="85"/>
  <c r="U53" i="85"/>
  <c r="U57" i="85"/>
  <c r="U38" i="85"/>
  <c r="U17" i="85"/>
  <c r="W30" i="85"/>
  <c r="X30" i="85" s="1"/>
  <c r="U39" i="85"/>
  <c r="U45" i="85"/>
  <c r="U28" i="85"/>
  <c r="U5" i="85"/>
  <c r="U29" i="85"/>
  <c r="U42" i="85"/>
  <c r="U15" i="85"/>
  <c r="U63" i="85"/>
  <c r="U14" i="85"/>
  <c r="U26" i="85"/>
  <c r="U27" i="85"/>
  <c r="U51" i="85"/>
  <c r="L50" i="79" l="1"/>
  <c r="K50" i="79"/>
  <c r="I50" i="79"/>
  <c r="H50" i="79"/>
  <c r="F50" i="79"/>
  <c r="E50" i="79"/>
  <c r="G50" i="79" s="1"/>
  <c r="L21" i="79"/>
  <c r="K21" i="79"/>
  <c r="I21" i="79"/>
  <c r="H21" i="79"/>
  <c r="F21" i="79"/>
  <c r="E21" i="79"/>
  <c r="J50" i="79" l="1"/>
  <c r="G21" i="79"/>
  <c r="J21" i="79"/>
  <c r="C72" i="83" l="1"/>
  <c r="C71" i="83"/>
  <c r="C70" i="83"/>
  <c r="C69" i="83"/>
  <c r="C68" i="83"/>
  <c r="C67" i="83"/>
  <c r="C66" i="83"/>
  <c r="C65" i="83"/>
  <c r="C64" i="83"/>
  <c r="C63" i="83"/>
  <c r="C62" i="83"/>
  <c r="C61" i="83"/>
  <c r="C60" i="83"/>
  <c r="C59" i="83"/>
  <c r="C58" i="83"/>
  <c r="C57" i="83"/>
  <c r="C56" i="83"/>
  <c r="C55" i="83"/>
  <c r="C54" i="83"/>
  <c r="C53" i="83"/>
  <c r="C52" i="83"/>
  <c r="C51" i="83"/>
  <c r="C50" i="83"/>
  <c r="C49" i="83"/>
  <c r="C48" i="83"/>
  <c r="C47" i="83"/>
  <c r="C46" i="83"/>
  <c r="C45" i="83"/>
  <c r="C44" i="83"/>
  <c r="C43" i="83"/>
  <c r="C42" i="83"/>
  <c r="C41" i="83"/>
  <c r="C40" i="83"/>
  <c r="C39" i="83"/>
  <c r="C38" i="83"/>
  <c r="C37" i="83"/>
  <c r="C36" i="83"/>
  <c r="C35" i="83"/>
  <c r="C34" i="83"/>
  <c r="C33" i="83"/>
  <c r="C32" i="83"/>
  <c r="C31" i="83"/>
  <c r="C30" i="83"/>
  <c r="C29" i="83"/>
  <c r="C28" i="83"/>
  <c r="C27" i="83"/>
  <c r="C26" i="83"/>
  <c r="C25" i="83"/>
  <c r="C24" i="83"/>
  <c r="C23" i="83"/>
  <c r="C22" i="83"/>
  <c r="C21" i="83"/>
  <c r="C20" i="83"/>
  <c r="C19" i="83"/>
  <c r="C18" i="83"/>
  <c r="C17" i="83"/>
  <c r="C16" i="83"/>
  <c r="C15" i="83"/>
  <c r="C14" i="83"/>
  <c r="C13" i="83"/>
  <c r="C12" i="83"/>
  <c r="C11" i="83"/>
  <c r="C10" i="83"/>
  <c r="C9" i="83"/>
  <c r="C8" i="83"/>
  <c r="C7" i="83"/>
  <c r="C6" i="83"/>
  <c r="C5" i="83"/>
  <c r="C72" i="84"/>
  <c r="C71" i="84"/>
  <c r="C70" i="84"/>
  <c r="C69" i="84"/>
  <c r="C68" i="84"/>
  <c r="C67" i="84"/>
  <c r="C66" i="84"/>
  <c r="C65" i="84"/>
  <c r="C64" i="84"/>
  <c r="C63" i="84"/>
  <c r="C62" i="84"/>
  <c r="C61" i="84"/>
  <c r="C60" i="84"/>
  <c r="C59" i="84"/>
  <c r="C58" i="84"/>
  <c r="C57" i="84"/>
  <c r="C56" i="84"/>
  <c r="C55" i="84"/>
  <c r="C54" i="84"/>
  <c r="C53" i="84"/>
  <c r="C52" i="84"/>
  <c r="C51" i="84"/>
  <c r="C50" i="84"/>
  <c r="C49" i="84"/>
  <c r="C48" i="84"/>
  <c r="C47" i="84"/>
  <c r="C46" i="84"/>
  <c r="C45" i="84"/>
  <c r="C44" i="84"/>
  <c r="C43" i="84"/>
  <c r="C42" i="84"/>
  <c r="C41" i="84"/>
  <c r="C40" i="84"/>
  <c r="C39" i="84"/>
  <c r="C38" i="84"/>
  <c r="C37" i="84"/>
  <c r="C36" i="84"/>
  <c r="C35" i="84"/>
  <c r="C34" i="84"/>
  <c r="C33" i="84"/>
  <c r="C32" i="84"/>
  <c r="C31" i="84"/>
  <c r="C30" i="84"/>
  <c r="C29" i="84"/>
  <c r="C28" i="84"/>
  <c r="C27" i="84"/>
  <c r="C26" i="84"/>
  <c r="C25" i="84"/>
  <c r="C24" i="84"/>
  <c r="C23" i="84"/>
  <c r="C22" i="84"/>
  <c r="C21" i="84"/>
  <c r="C20" i="84"/>
  <c r="C19" i="84"/>
  <c r="C18" i="84"/>
  <c r="C17" i="84"/>
  <c r="C16" i="84"/>
  <c r="C15" i="84"/>
  <c r="C14" i="84"/>
  <c r="C13" i="84"/>
  <c r="C12" i="84"/>
  <c r="C11" i="84"/>
  <c r="C10" i="84"/>
  <c r="C9" i="84"/>
  <c r="C8" i="84"/>
  <c r="C7" i="84"/>
  <c r="C6" i="84"/>
  <c r="C5" i="84"/>
  <c r="V72" i="84"/>
  <c r="S72" i="84"/>
  <c r="R72" i="84"/>
  <c r="D72" i="84"/>
  <c r="T72" i="84" s="1"/>
  <c r="W72" i="84" s="1"/>
  <c r="V71" i="84"/>
  <c r="S71" i="84"/>
  <c r="R71" i="84"/>
  <c r="D71" i="84"/>
  <c r="T71" i="84" s="1"/>
  <c r="W71" i="84" s="1"/>
  <c r="V70" i="84"/>
  <c r="S70" i="84"/>
  <c r="R70" i="84"/>
  <c r="D70" i="84"/>
  <c r="T70" i="84" s="1"/>
  <c r="V69" i="84"/>
  <c r="S69" i="84"/>
  <c r="R69" i="84"/>
  <c r="D69" i="84"/>
  <c r="T69" i="84" s="1"/>
  <c r="W69" i="84" s="1"/>
  <c r="X69" i="84" s="1"/>
  <c r="V68" i="84"/>
  <c r="S68" i="84"/>
  <c r="R68" i="84"/>
  <c r="D68" i="84"/>
  <c r="T68" i="84" s="1"/>
  <c r="W68" i="84" s="1"/>
  <c r="V67" i="84"/>
  <c r="S67" i="84"/>
  <c r="R67" i="84"/>
  <c r="D67" i="84"/>
  <c r="T67" i="84" s="1"/>
  <c r="V66" i="84"/>
  <c r="S66" i="84"/>
  <c r="R66" i="84"/>
  <c r="D66" i="84"/>
  <c r="T66" i="84" s="1"/>
  <c r="W66" i="84" s="1"/>
  <c r="X66" i="84" s="1"/>
  <c r="V65" i="84"/>
  <c r="S65" i="84"/>
  <c r="R65" i="84"/>
  <c r="D65" i="84"/>
  <c r="Y65" i="84" s="1"/>
  <c r="V64" i="84"/>
  <c r="S64" i="84"/>
  <c r="R64" i="84"/>
  <c r="D64" i="84"/>
  <c r="V63" i="84"/>
  <c r="S63" i="84"/>
  <c r="R63" i="84"/>
  <c r="D63" i="84"/>
  <c r="V62" i="84"/>
  <c r="S62" i="84"/>
  <c r="R62" i="84"/>
  <c r="D62" i="84"/>
  <c r="V61" i="84"/>
  <c r="S61" i="84"/>
  <c r="R61" i="84"/>
  <c r="D61" i="84"/>
  <c r="T61" i="84" s="1"/>
  <c r="W61" i="84" s="1"/>
  <c r="V60" i="84"/>
  <c r="S60" i="84"/>
  <c r="R60" i="84"/>
  <c r="D60" i="84"/>
  <c r="T60" i="84" s="1"/>
  <c r="W60" i="84" s="1"/>
  <c r="V59" i="84"/>
  <c r="S59" i="84"/>
  <c r="R59" i="84"/>
  <c r="D59" i="84"/>
  <c r="T59" i="84" s="1"/>
  <c r="W59" i="84" s="1"/>
  <c r="V58" i="84"/>
  <c r="S58" i="84"/>
  <c r="R58" i="84"/>
  <c r="D58" i="84"/>
  <c r="T58" i="84" s="1"/>
  <c r="W58" i="84" s="1"/>
  <c r="X58" i="84" s="1"/>
  <c r="V57" i="84"/>
  <c r="S57" i="84"/>
  <c r="R57" i="84"/>
  <c r="D57" i="84"/>
  <c r="T57" i="84" s="1"/>
  <c r="W57" i="84" s="1"/>
  <c r="X57" i="84" s="1"/>
  <c r="V56" i="84"/>
  <c r="S56" i="84"/>
  <c r="R56" i="84"/>
  <c r="D56" i="84"/>
  <c r="T56" i="84" s="1"/>
  <c r="W56" i="84" s="1"/>
  <c r="V55" i="84"/>
  <c r="S55" i="84"/>
  <c r="R55" i="84"/>
  <c r="D55" i="84"/>
  <c r="T55" i="84" s="1"/>
  <c r="V54" i="84"/>
  <c r="S54" i="84"/>
  <c r="R54" i="84"/>
  <c r="D54" i="84"/>
  <c r="T54" i="84" s="1"/>
  <c r="U54" i="84" s="1"/>
  <c r="V53" i="84"/>
  <c r="S53" i="84"/>
  <c r="R53" i="84"/>
  <c r="D53" i="84"/>
  <c r="V52" i="84"/>
  <c r="S52" i="84"/>
  <c r="R52" i="84"/>
  <c r="D52" i="84"/>
  <c r="T52" i="84" s="1"/>
  <c r="W52" i="84" s="1"/>
  <c r="V51" i="84"/>
  <c r="S51" i="84"/>
  <c r="R51" i="84"/>
  <c r="D51" i="84"/>
  <c r="V50" i="84"/>
  <c r="S50" i="84"/>
  <c r="R50" i="84"/>
  <c r="D50" i="84"/>
  <c r="V49" i="84"/>
  <c r="S49" i="84"/>
  <c r="R49" i="84"/>
  <c r="D49" i="84"/>
  <c r="V48" i="84"/>
  <c r="S48" i="84"/>
  <c r="R48" i="84"/>
  <c r="D48" i="84"/>
  <c r="T48" i="84" s="1"/>
  <c r="V47" i="84"/>
  <c r="S47" i="84"/>
  <c r="R47" i="84"/>
  <c r="D47" i="84"/>
  <c r="T47" i="84" s="1"/>
  <c r="V46" i="84"/>
  <c r="S46" i="84"/>
  <c r="R46" i="84"/>
  <c r="D46" i="84"/>
  <c r="T46" i="84" s="1"/>
  <c r="V45" i="84"/>
  <c r="S45" i="84"/>
  <c r="R45" i="84"/>
  <c r="D45" i="84"/>
  <c r="T45" i="84" s="1"/>
  <c r="W45" i="84" s="1"/>
  <c r="X45" i="84" s="1"/>
  <c r="V44" i="84"/>
  <c r="S44" i="84"/>
  <c r="R44" i="84"/>
  <c r="D44" i="84"/>
  <c r="T44" i="84" s="1"/>
  <c r="W44" i="84" s="1"/>
  <c r="V43" i="84"/>
  <c r="S43" i="84"/>
  <c r="R43" i="84"/>
  <c r="D43" i="84"/>
  <c r="T43" i="84" s="1"/>
  <c r="V42" i="84"/>
  <c r="S42" i="84"/>
  <c r="R42" i="84"/>
  <c r="D42" i="84"/>
  <c r="T42" i="84" s="1"/>
  <c r="U42" i="84" s="1"/>
  <c r="V41" i="84"/>
  <c r="S41" i="84"/>
  <c r="R41" i="84"/>
  <c r="D41" i="84"/>
  <c r="T41" i="84" s="1"/>
  <c r="W41" i="84" s="1"/>
  <c r="X41" i="84" s="1"/>
  <c r="V40" i="84"/>
  <c r="S40" i="84"/>
  <c r="R40" i="84"/>
  <c r="D40" i="84"/>
  <c r="V39" i="84"/>
  <c r="S39" i="84"/>
  <c r="R39" i="84"/>
  <c r="D39" i="84"/>
  <c r="V38" i="84"/>
  <c r="S38" i="84"/>
  <c r="R38" i="84"/>
  <c r="D38" i="84"/>
  <c r="V37" i="84"/>
  <c r="S37" i="84"/>
  <c r="R37" i="84"/>
  <c r="D37" i="84"/>
  <c r="T37" i="84" s="1"/>
  <c r="W37" i="84" s="1"/>
  <c r="V36" i="84"/>
  <c r="S36" i="84"/>
  <c r="R36" i="84"/>
  <c r="D36" i="84"/>
  <c r="V35" i="84"/>
  <c r="S35" i="84"/>
  <c r="R35" i="84"/>
  <c r="D35" i="84"/>
  <c r="T35" i="84" s="1"/>
  <c r="W35" i="84" s="1"/>
  <c r="V34" i="84"/>
  <c r="S34" i="84"/>
  <c r="R34" i="84"/>
  <c r="D34" i="84"/>
  <c r="T34" i="84" s="1"/>
  <c r="V33" i="84"/>
  <c r="S33" i="84"/>
  <c r="R33" i="84"/>
  <c r="D33" i="84"/>
  <c r="T33" i="84" s="1"/>
  <c r="W33" i="84" s="1"/>
  <c r="V32" i="84"/>
  <c r="S32" i="84"/>
  <c r="R32" i="84"/>
  <c r="D32" i="84"/>
  <c r="T32" i="84" s="1"/>
  <c r="W32" i="84" s="1"/>
  <c r="V31" i="84"/>
  <c r="S31" i="84"/>
  <c r="R31" i="84"/>
  <c r="D31" i="84"/>
  <c r="T31" i="84" s="1"/>
  <c r="V30" i="84"/>
  <c r="S30" i="84"/>
  <c r="R30" i="84"/>
  <c r="D30" i="84"/>
  <c r="V29" i="84"/>
  <c r="S29" i="84"/>
  <c r="R29" i="84"/>
  <c r="D29" i="84"/>
  <c r="V28" i="84"/>
  <c r="S28" i="84"/>
  <c r="R28" i="84"/>
  <c r="D28" i="84"/>
  <c r="V27" i="84"/>
  <c r="S27" i="84"/>
  <c r="R27" i="84"/>
  <c r="D27" i="84"/>
  <c r="V26" i="84"/>
  <c r="S26" i="84"/>
  <c r="R26" i="84"/>
  <c r="D26" i="84"/>
  <c r="V25" i="84"/>
  <c r="S25" i="84"/>
  <c r="R25" i="84"/>
  <c r="D25" i="84"/>
  <c r="T25" i="84" s="1"/>
  <c r="W25" i="84" s="1"/>
  <c r="V24" i="84"/>
  <c r="S24" i="84"/>
  <c r="R24" i="84"/>
  <c r="D24" i="84"/>
  <c r="V23" i="84"/>
  <c r="S23" i="84"/>
  <c r="R23" i="84"/>
  <c r="D23" i="84"/>
  <c r="T23" i="84" s="1"/>
  <c r="W23" i="84" s="1"/>
  <c r="V22" i="84"/>
  <c r="S22" i="84"/>
  <c r="R22" i="84"/>
  <c r="D22" i="84"/>
  <c r="T22" i="84" s="1"/>
  <c r="V21" i="84"/>
  <c r="S21" i="84"/>
  <c r="R21" i="84"/>
  <c r="D21" i="84"/>
  <c r="T21" i="84" s="1"/>
  <c r="W21" i="84" s="1"/>
  <c r="X21" i="84" s="1"/>
  <c r="V20" i="84"/>
  <c r="S20" i="84"/>
  <c r="R20" i="84"/>
  <c r="D20" i="84"/>
  <c r="T20" i="84" s="1"/>
  <c r="W20" i="84" s="1"/>
  <c r="V19" i="84"/>
  <c r="S19" i="84"/>
  <c r="R19" i="84"/>
  <c r="D19" i="84"/>
  <c r="T19" i="84" s="1"/>
  <c r="V18" i="84"/>
  <c r="S18" i="84"/>
  <c r="R18" i="84"/>
  <c r="D18" i="84"/>
  <c r="V17" i="84"/>
  <c r="S17" i="84"/>
  <c r="R17" i="84"/>
  <c r="D17" i="84"/>
  <c r="T17" i="84" s="1"/>
  <c r="W17" i="84" s="1"/>
  <c r="X17" i="84" s="1"/>
  <c r="V16" i="84"/>
  <c r="S16" i="84"/>
  <c r="R16" i="84"/>
  <c r="D16" i="84"/>
  <c r="V15" i="84"/>
  <c r="S15" i="84"/>
  <c r="R15" i="84"/>
  <c r="D15" i="84"/>
  <c r="V14" i="84"/>
  <c r="S14" i="84"/>
  <c r="R14" i="84"/>
  <c r="D14" i="84"/>
  <c r="V13" i="84"/>
  <c r="S13" i="84"/>
  <c r="R13" i="84"/>
  <c r="Y13" i="84" s="1"/>
  <c r="D13" i="84"/>
  <c r="V12" i="84"/>
  <c r="S12" i="84"/>
  <c r="R12" i="84"/>
  <c r="Y12" i="84" s="1"/>
  <c r="D12" i="84"/>
  <c r="T12" i="84" s="1"/>
  <c r="W12" i="84" s="1"/>
  <c r="V11" i="84"/>
  <c r="S11" i="84"/>
  <c r="R11" i="84"/>
  <c r="Y11" i="84" s="1"/>
  <c r="D11" i="84"/>
  <c r="T11" i="84" s="1"/>
  <c r="W11" i="84" s="1"/>
  <c r="V10" i="84"/>
  <c r="S10" i="84"/>
  <c r="R10" i="84"/>
  <c r="Y10" i="84" s="1"/>
  <c r="D10" i="84"/>
  <c r="T10" i="84" s="1"/>
  <c r="V9" i="84"/>
  <c r="S9" i="84"/>
  <c r="R9" i="84"/>
  <c r="Y9" i="84" s="1"/>
  <c r="D9" i="84"/>
  <c r="T9" i="84" s="1"/>
  <c r="W9" i="84" s="1"/>
  <c r="V8" i="84"/>
  <c r="S8" i="84"/>
  <c r="R8" i="84"/>
  <c r="Y8" i="84" s="1"/>
  <c r="D8" i="84"/>
  <c r="T8" i="84" s="1"/>
  <c r="W8" i="84" s="1"/>
  <c r="AC7" i="84"/>
  <c r="V7" i="84"/>
  <c r="S7" i="84"/>
  <c r="R7" i="84"/>
  <c r="Y7" i="84" s="1"/>
  <c r="D7" i="84"/>
  <c r="T7" i="84" s="1"/>
  <c r="W7" i="84" s="1"/>
  <c r="V6" i="84"/>
  <c r="S6" i="84"/>
  <c r="R6" i="84"/>
  <c r="Y6" i="84" s="1"/>
  <c r="D6" i="84"/>
  <c r="T6" i="84" s="1"/>
  <c r="V5" i="84"/>
  <c r="S5" i="84"/>
  <c r="R5" i="84"/>
  <c r="Y5" i="84" s="1"/>
  <c r="D5" i="84"/>
  <c r="V72" i="83"/>
  <c r="S72" i="83"/>
  <c r="R72" i="83"/>
  <c r="Y72" i="83" s="1"/>
  <c r="D72" i="83"/>
  <c r="V71" i="83"/>
  <c r="S71" i="83"/>
  <c r="R71" i="83"/>
  <c r="D71" i="83"/>
  <c r="T71" i="83" s="1"/>
  <c r="W71" i="83" s="1"/>
  <c r="V70" i="83"/>
  <c r="S70" i="83"/>
  <c r="R70" i="83"/>
  <c r="D70" i="83"/>
  <c r="T70" i="83" s="1"/>
  <c r="W70" i="83" s="1"/>
  <c r="X70" i="83" s="1"/>
  <c r="V69" i="83"/>
  <c r="S69" i="83"/>
  <c r="R69" i="83"/>
  <c r="D69" i="83"/>
  <c r="T69" i="83" s="1"/>
  <c r="W69" i="83" s="1"/>
  <c r="V68" i="83"/>
  <c r="S68" i="83"/>
  <c r="R68" i="83"/>
  <c r="D68" i="83"/>
  <c r="T68" i="83" s="1"/>
  <c r="W68" i="83" s="1"/>
  <c r="V67" i="83"/>
  <c r="S67" i="83"/>
  <c r="R67" i="83"/>
  <c r="D67" i="83"/>
  <c r="T67" i="83" s="1"/>
  <c r="V66" i="83"/>
  <c r="S66" i="83"/>
  <c r="R66" i="83"/>
  <c r="D66" i="83"/>
  <c r="Y66" i="83" s="1"/>
  <c r="V65" i="83"/>
  <c r="S65" i="83"/>
  <c r="R65" i="83"/>
  <c r="D65" i="83"/>
  <c r="T65" i="83" s="1"/>
  <c r="W65" i="83" s="1"/>
  <c r="X65" i="83" s="1"/>
  <c r="V64" i="83"/>
  <c r="S64" i="83"/>
  <c r="R64" i="83"/>
  <c r="D64" i="83"/>
  <c r="T64" i="83" s="1"/>
  <c r="V63" i="83"/>
  <c r="S63" i="83"/>
  <c r="R63" i="83"/>
  <c r="D63" i="83"/>
  <c r="V62" i="83"/>
  <c r="S62" i="83"/>
  <c r="R62" i="83"/>
  <c r="D62" i="83"/>
  <c r="T62" i="83" s="1"/>
  <c r="W62" i="83" s="1"/>
  <c r="V61" i="83"/>
  <c r="S61" i="83"/>
  <c r="R61" i="83"/>
  <c r="D61" i="83"/>
  <c r="V60" i="83"/>
  <c r="S60" i="83"/>
  <c r="R60" i="83"/>
  <c r="D60" i="83"/>
  <c r="V59" i="83"/>
  <c r="S59" i="83"/>
  <c r="R59" i="83"/>
  <c r="D59" i="83"/>
  <c r="T59" i="83" s="1"/>
  <c r="W59" i="83" s="1"/>
  <c r="V58" i="83"/>
  <c r="S58" i="83"/>
  <c r="R58" i="83"/>
  <c r="D58" i="83"/>
  <c r="T58" i="83" s="1"/>
  <c r="W58" i="83" s="1"/>
  <c r="X58" i="83" s="1"/>
  <c r="V57" i="83"/>
  <c r="S57" i="83"/>
  <c r="R57" i="83"/>
  <c r="D57" i="83"/>
  <c r="T57" i="83" s="1"/>
  <c r="V56" i="83"/>
  <c r="S56" i="83"/>
  <c r="R56" i="83"/>
  <c r="D56" i="83"/>
  <c r="T56" i="83" s="1"/>
  <c r="W56" i="83" s="1"/>
  <c r="V55" i="83"/>
  <c r="S55" i="83"/>
  <c r="R55" i="83"/>
  <c r="D55" i="83"/>
  <c r="T55" i="83" s="1"/>
  <c r="V54" i="83"/>
  <c r="S54" i="83"/>
  <c r="R54" i="83"/>
  <c r="D54" i="83"/>
  <c r="Y54" i="83" s="1"/>
  <c r="V53" i="83"/>
  <c r="S53" i="83"/>
  <c r="R53" i="83"/>
  <c r="D53" i="83"/>
  <c r="V52" i="83"/>
  <c r="S52" i="83"/>
  <c r="R52" i="83"/>
  <c r="D52" i="83"/>
  <c r="T52" i="83" s="1"/>
  <c r="V51" i="83"/>
  <c r="S51" i="83"/>
  <c r="R51" i="83"/>
  <c r="D51" i="83"/>
  <c r="V50" i="83"/>
  <c r="S50" i="83"/>
  <c r="R50" i="83"/>
  <c r="D50" i="83"/>
  <c r="Y50" i="83" s="1"/>
  <c r="V49" i="83"/>
  <c r="S49" i="83"/>
  <c r="R49" i="83"/>
  <c r="D49" i="83"/>
  <c r="Y49" i="83" s="1"/>
  <c r="V48" i="83"/>
  <c r="S48" i="83"/>
  <c r="R48" i="83"/>
  <c r="D48" i="83"/>
  <c r="V47" i="83"/>
  <c r="S47" i="83"/>
  <c r="R47" i="83"/>
  <c r="D47" i="83"/>
  <c r="T47" i="83" s="1"/>
  <c r="W47" i="83" s="1"/>
  <c r="V46" i="83"/>
  <c r="S46" i="83"/>
  <c r="R46" i="83"/>
  <c r="D46" i="83"/>
  <c r="T46" i="83" s="1"/>
  <c r="W46" i="83" s="1"/>
  <c r="V45" i="83"/>
  <c r="S45" i="83"/>
  <c r="R45" i="83"/>
  <c r="D45" i="83"/>
  <c r="T45" i="83" s="1"/>
  <c r="V44" i="83"/>
  <c r="S44" i="83"/>
  <c r="R44" i="83"/>
  <c r="D44" i="83"/>
  <c r="T44" i="83" s="1"/>
  <c r="W44" i="83" s="1"/>
  <c r="V43" i="83"/>
  <c r="S43" i="83"/>
  <c r="R43" i="83"/>
  <c r="D43" i="83"/>
  <c r="T43" i="83" s="1"/>
  <c r="W43" i="83" s="1"/>
  <c r="X43" i="83" s="1"/>
  <c r="V42" i="83"/>
  <c r="S42" i="83"/>
  <c r="R42" i="83"/>
  <c r="D42" i="83"/>
  <c r="T42" i="83" s="1"/>
  <c r="W42" i="83" s="1"/>
  <c r="V41" i="83"/>
  <c r="S41" i="83"/>
  <c r="R41" i="83"/>
  <c r="D41" i="83"/>
  <c r="V40" i="83"/>
  <c r="S40" i="83"/>
  <c r="R40" i="83"/>
  <c r="D40" i="83"/>
  <c r="T40" i="83" s="1"/>
  <c r="V39" i="83"/>
  <c r="S39" i="83"/>
  <c r="R39" i="83"/>
  <c r="D39" i="83"/>
  <c r="T39" i="83" s="1"/>
  <c r="V38" i="83"/>
  <c r="S38" i="83"/>
  <c r="R38" i="83"/>
  <c r="D38" i="83"/>
  <c r="T38" i="83" s="1"/>
  <c r="V37" i="83"/>
  <c r="S37" i="83"/>
  <c r="R37" i="83"/>
  <c r="D37" i="83"/>
  <c r="V36" i="83"/>
  <c r="S36" i="83"/>
  <c r="R36" i="83"/>
  <c r="D36" i="83"/>
  <c r="V35" i="83"/>
  <c r="S35" i="83"/>
  <c r="R35" i="83"/>
  <c r="D35" i="83"/>
  <c r="T35" i="83" s="1"/>
  <c r="W35" i="83" s="1"/>
  <c r="V34" i="83"/>
  <c r="S34" i="83"/>
  <c r="R34" i="83"/>
  <c r="D34" i="83"/>
  <c r="T34" i="83" s="1"/>
  <c r="V33" i="83"/>
  <c r="S33" i="83"/>
  <c r="R33" i="83"/>
  <c r="D33" i="83"/>
  <c r="T33" i="83" s="1"/>
  <c r="V32" i="83"/>
  <c r="S32" i="83"/>
  <c r="R32" i="83"/>
  <c r="D32" i="83"/>
  <c r="T32" i="83" s="1"/>
  <c r="W32" i="83" s="1"/>
  <c r="V31" i="83"/>
  <c r="S31" i="83"/>
  <c r="R31" i="83"/>
  <c r="D31" i="83"/>
  <c r="T31" i="83" s="1"/>
  <c r="W31" i="83" s="1"/>
  <c r="X31" i="83" s="1"/>
  <c r="V30" i="83"/>
  <c r="S30" i="83"/>
  <c r="R30" i="83"/>
  <c r="D30" i="83"/>
  <c r="T30" i="83" s="1"/>
  <c r="W30" i="83" s="1"/>
  <c r="X30" i="83" s="1"/>
  <c r="V29" i="83"/>
  <c r="S29" i="83"/>
  <c r="R29" i="83"/>
  <c r="D29" i="83"/>
  <c r="V28" i="83"/>
  <c r="S28" i="83"/>
  <c r="R28" i="83"/>
  <c r="D28" i="83"/>
  <c r="T28" i="83" s="1"/>
  <c r="V27" i="83"/>
  <c r="S27" i="83"/>
  <c r="R27" i="83"/>
  <c r="D27" i="83"/>
  <c r="T27" i="83" s="1"/>
  <c r="V26" i="83"/>
  <c r="S26" i="83"/>
  <c r="R26" i="83"/>
  <c r="D26" i="83"/>
  <c r="V25" i="83"/>
  <c r="S25" i="83"/>
  <c r="R25" i="83"/>
  <c r="D25" i="83"/>
  <c r="T25" i="83" s="1"/>
  <c r="W25" i="83" s="1"/>
  <c r="V24" i="83"/>
  <c r="S24" i="83"/>
  <c r="R24" i="83"/>
  <c r="D24" i="83"/>
  <c r="V23" i="83"/>
  <c r="S23" i="83"/>
  <c r="R23" i="83"/>
  <c r="D23" i="83"/>
  <c r="T23" i="83" s="1"/>
  <c r="W23" i="83" s="1"/>
  <c r="V22" i="83"/>
  <c r="S22" i="83"/>
  <c r="R22" i="83"/>
  <c r="D22" i="83"/>
  <c r="T22" i="83" s="1"/>
  <c r="W22" i="83" s="1"/>
  <c r="V21" i="83"/>
  <c r="S21" i="83"/>
  <c r="R21" i="83"/>
  <c r="D21" i="83"/>
  <c r="T21" i="83" s="1"/>
  <c r="W21" i="83" s="1"/>
  <c r="V20" i="83"/>
  <c r="S20" i="83"/>
  <c r="R20" i="83"/>
  <c r="D20" i="83"/>
  <c r="T20" i="83" s="1"/>
  <c r="W20" i="83" s="1"/>
  <c r="V19" i="83"/>
  <c r="S19" i="83"/>
  <c r="R19" i="83"/>
  <c r="D19" i="83"/>
  <c r="T19" i="83" s="1"/>
  <c r="W19" i="83" s="1"/>
  <c r="V18" i="83"/>
  <c r="S18" i="83"/>
  <c r="R18" i="83"/>
  <c r="D18" i="83"/>
  <c r="T18" i="83" s="1"/>
  <c r="W18" i="83" s="1"/>
  <c r="V17" i="83"/>
  <c r="S17" i="83"/>
  <c r="R17" i="83"/>
  <c r="D17" i="83"/>
  <c r="T17" i="83" s="1"/>
  <c r="W17" i="83" s="1"/>
  <c r="V16" i="83"/>
  <c r="S16" i="83"/>
  <c r="R16" i="83"/>
  <c r="D16" i="83"/>
  <c r="T16" i="83" s="1"/>
  <c r="V15" i="83"/>
  <c r="S15" i="83"/>
  <c r="R15" i="83"/>
  <c r="D15" i="83"/>
  <c r="T15" i="83" s="1"/>
  <c r="V14" i="83"/>
  <c r="S14" i="83"/>
  <c r="R14" i="83"/>
  <c r="D14" i="83"/>
  <c r="T14" i="83" s="1"/>
  <c r="W14" i="83" s="1"/>
  <c r="V13" i="83"/>
  <c r="S13" i="83"/>
  <c r="R13" i="83"/>
  <c r="Y13" i="83" s="1"/>
  <c r="D13" i="83"/>
  <c r="V12" i="83"/>
  <c r="S12" i="83"/>
  <c r="R12" i="83"/>
  <c r="Y12" i="83" s="1"/>
  <c r="D12" i="83"/>
  <c r="V11" i="83"/>
  <c r="S11" i="83"/>
  <c r="R11" i="83"/>
  <c r="Y11" i="83" s="1"/>
  <c r="D11" i="83"/>
  <c r="T11" i="83" s="1"/>
  <c r="W11" i="83" s="1"/>
  <c r="V10" i="83"/>
  <c r="S10" i="83"/>
  <c r="R10" i="83"/>
  <c r="Y10" i="83" s="1"/>
  <c r="D10" i="83"/>
  <c r="V9" i="83"/>
  <c r="S9" i="83"/>
  <c r="R9" i="83"/>
  <c r="Y9" i="83" s="1"/>
  <c r="D9" i="83"/>
  <c r="T9" i="83" s="1"/>
  <c r="W9" i="83" s="1"/>
  <c r="V8" i="83"/>
  <c r="S8" i="83"/>
  <c r="R8" i="83"/>
  <c r="Y8" i="83" s="1"/>
  <c r="D8" i="83"/>
  <c r="T8" i="83" s="1"/>
  <c r="W8" i="83" s="1"/>
  <c r="AC7" i="83"/>
  <c r="V7" i="83"/>
  <c r="S7" i="83"/>
  <c r="R7" i="83"/>
  <c r="Y7" i="83" s="1"/>
  <c r="D7" i="83"/>
  <c r="T7" i="83" s="1"/>
  <c r="W7" i="83" s="1"/>
  <c r="V6" i="83"/>
  <c r="S6" i="83"/>
  <c r="R6" i="83"/>
  <c r="Y6" i="83" s="1"/>
  <c r="D6" i="83"/>
  <c r="T6" i="83" s="1"/>
  <c r="W6" i="83" s="1"/>
  <c r="V5" i="83"/>
  <c r="S5" i="83"/>
  <c r="R5" i="83"/>
  <c r="Y5" i="83" s="1"/>
  <c r="D5" i="83"/>
  <c r="N19" i="79"/>
  <c r="N20" i="79"/>
  <c r="N23" i="79"/>
  <c r="S20" i="79" l="1"/>
  <c r="P20" i="79"/>
  <c r="P23" i="79"/>
  <c r="S23" i="79"/>
  <c r="P19" i="79"/>
  <c r="S19" i="79"/>
  <c r="W47" i="84"/>
  <c r="W48" i="84"/>
  <c r="W46" i="84"/>
  <c r="T65" i="84"/>
  <c r="W65" i="84" s="1"/>
  <c r="X69" i="83"/>
  <c r="U68" i="84"/>
  <c r="Y52" i="83"/>
  <c r="T50" i="83"/>
  <c r="W50" i="83" s="1"/>
  <c r="Y71" i="84"/>
  <c r="Y67" i="83"/>
  <c r="Y55" i="84"/>
  <c r="Y64" i="84"/>
  <c r="T54" i="83"/>
  <c r="W54" i="83" s="1"/>
  <c r="X54" i="83" s="1"/>
  <c r="Y59" i="84"/>
  <c r="X25" i="84"/>
  <c r="X46" i="84"/>
  <c r="T5" i="84"/>
  <c r="U5" i="84" s="1"/>
  <c r="Y29" i="84"/>
  <c r="Y27" i="84"/>
  <c r="Y42" i="83"/>
  <c r="T5" i="83"/>
  <c r="W5" i="83" s="1"/>
  <c r="U69" i="83"/>
  <c r="Y49" i="84"/>
  <c r="Y23" i="84"/>
  <c r="Y36" i="83"/>
  <c r="U58" i="83"/>
  <c r="X62" i="83"/>
  <c r="Y52" i="84"/>
  <c r="Y66" i="84"/>
  <c r="Y70" i="84"/>
  <c r="Y60" i="83"/>
  <c r="Y16" i="84"/>
  <c r="Y62" i="83"/>
  <c r="U52" i="84"/>
  <c r="X47" i="83"/>
  <c r="Y55" i="83"/>
  <c r="Y71" i="83"/>
  <c r="Y43" i="84"/>
  <c r="X65" i="84"/>
  <c r="U47" i="83"/>
  <c r="Y22" i="84"/>
  <c r="T49" i="83"/>
  <c r="W49" i="83" s="1"/>
  <c r="X49" i="83" s="1"/>
  <c r="Y51" i="84"/>
  <c r="Y72" i="84"/>
  <c r="Y17" i="83"/>
  <c r="Y24" i="83"/>
  <c r="U62" i="83"/>
  <c r="Y47" i="84"/>
  <c r="Y68" i="84"/>
  <c r="T13" i="83"/>
  <c r="W13" i="83" s="1"/>
  <c r="X13" i="83" s="1"/>
  <c r="T66" i="83"/>
  <c r="W66" i="83" s="1"/>
  <c r="X66" i="83" s="1"/>
  <c r="T72" i="83"/>
  <c r="W72" i="83" s="1"/>
  <c r="X72" i="83" s="1"/>
  <c r="Y24" i="84"/>
  <c r="U47" i="84"/>
  <c r="Y54" i="84"/>
  <c r="U56" i="84"/>
  <c r="U58" i="84"/>
  <c r="Y60" i="84"/>
  <c r="Y62" i="84"/>
  <c r="Y59" i="83"/>
  <c r="Y70" i="83"/>
  <c r="Y43" i="83"/>
  <c r="Y39" i="83"/>
  <c r="Y46" i="83"/>
  <c r="T48" i="83"/>
  <c r="W48" i="83" s="1"/>
  <c r="X48" i="83" s="1"/>
  <c r="Y53" i="83"/>
  <c r="Y57" i="83"/>
  <c r="T61" i="83"/>
  <c r="W61" i="83" s="1"/>
  <c r="X61" i="83" s="1"/>
  <c r="Y68" i="83"/>
  <c r="T49" i="84"/>
  <c r="W49" i="84" s="1"/>
  <c r="X49" i="84" s="1"/>
  <c r="T64" i="84"/>
  <c r="W64" i="84" s="1"/>
  <c r="X64" i="84" s="1"/>
  <c r="Y48" i="83"/>
  <c r="Y27" i="83"/>
  <c r="T53" i="84"/>
  <c r="W53" i="84" s="1"/>
  <c r="X53" i="84" s="1"/>
  <c r="Y56" i="84"/>
  <c r="Y58" i="84"/>
  <c r="Y67" i="84"/>
  <c r="Y14" i="83"/>
  <c r="Y30" i="83"/>
  <c r="Y37" i="83"/>
  <c r="Y61" i="83"/>
  <c r="Y34" i="84"/>
  <c r="Y41" i="84"/>
  <c r="Y53" i="84"/>
  <c r="Y26" i="83"/>
  <c r="U50" i="83"/>
  <c r="Y48" i="84"/>
  <c r="Y63" i="84"/>
  <c r="Y40" i="83"/>
  <c r="Y47" i="83"/>
  <c r="X50" i="83"/>
  <c r="Y58" i="83"/>
  <c r="T60" i="83"/>
  <c r="W60" i="83" s="1"/>
  <c r="X60" i="83" s="1"/>
  <c r="Y65" i="83"/>
  <c r="Y69" i="83"/>
  <c r="X71" i="83"/>
  <c r="Y18" i="84"/>
  <c r="Y20" i="84"/>
  <c r="Y46" i="84"/>
  <c r="U59" i="84"/>
  <c r="Y61" i="84"/>
  <c r="X32" i="84"/>
  <c r="X52" i="84"/>
  <c r="U61" i="84"/>
  <c r="Y56" i="83"/>
  <c r="Y64" i="83"/>
  <c r="Y28" i="84"/>
  <c r="T16" i="84"/>
  <c r="W16" i="84" s="1"/>
  <c r="X16" i="84" s="1"/>
  <c r="T24" i="84"/>
  <c r="W24" i="84" s="1"/>
  <c r="X24" i="84" s="1"/>
  <c r="T28" i="84"/>
  <c r="W28" i="84" s="1"/>
  <c r="X28" i="84" s="1"/>
  <c r="Y32" i="84"/>
  <c r="Y39" i="84"/>
  <c r="U45" i="84"/>
  <c r="X47" i="84"/>
  <c r="Y30" i="84"/>
  <c r="T30" i="84"/>
  <c r="U30" i="84" s="1"/>
  <c r="Y42" i="84"/>
  <c r="Y44" i="84"/>
  <c r="U46" i="84"/>
  <c r="Y17" i="84"/>
  <c r="X7" i="84"/>
  <c r="Y19" i="84"/>
  <c r="Y31" i="84"/>
  <c r="U44" i="84"/>
  <c r="T13" i="84"/>
  <c r="W13" i="84" s="1"/>
  <c r="X13" i="84" s="1"/>
  <c r="Y15" i="84"/>
  <c r="T18" i="84"/>
  <c r="U18" i="84" s="1"/>
  <c r="T29" i="84"/>
  <c r="W29" i="84" s="1"/>
  <c r="X29" i="84" s="1"/>
  <c r="T36" i="84"/>
  <c r="W36" i="84" s="1"/>
  <c r="X36" i="84" s="1"/>
  <c r="T40" i="84"/>
  <c r="W40" i="84" s="1"/>
  <c r="X40" i="84" s="1"/>
  <c r="X9" i="84"/>
  <c r="U17" i="84"/>
  <c r="X33" i="84"/>
  <c r="U35" i="84"/>
  <c r="U33" i="84"/>
  <c r="X35" i="84"/>
  <c r="Y37" i="84"/>
  <c r="Y35" i="84"/>
  <c r="U37" i="84"/>
  <c r="X8" i="84"/>
  <c r="U41" i="84"/>
  <c r="X44" i="84"/>
  <c r="U8" i="84"/>
  <c r="Y25" i="84"/>
  <c r="U25" i="84"/>
  <c r="U32" i="84"/>
  <c r="Y36" i="84"/>
  <c r="Y40" i="84"/>
  <c r="Y28" i="83"/>
  <c r="X18" i="83"/>
  <c r="T24" i="83"/>
  <c r="W24" i="83" s="1"/>
  <c r="X24" i="83" s="1"/>
  <c r="T26" i="83"/>
  <c r="W26" i="83" s="1"/>
  <c r="X26" i="83" s="1"/>
  <c r="X42" i="83"/>
  <c r="T12" i="83"/>
  <c r="W12" i="83" s="1"/>
  <c r="X12" i="83" s="1"/>
  <c r="Y18" i="83"/>
  <c r="X6" i="83"/>
  <c r="Y33" i="83"/>
  <c r="Y25" i="83"/>
  <c r="Y29" i="83"/>
  <c r="Y16" i="83"/>
  <c r="X17" i="83"/>
  <c r="Y19" i="83"/>
  <c r="Y34" i="83"/>
  <c r="Y45" i="83"/>
  <c r="W38" i="83"/>
  <c r="X38" i="83" s="1"/>
  <c r="U38" i="83"/>
  <c r="Y22" i="83"/>
  <c r="Y38" i="83"/>
  <c r="Y35" i="83"/>
  <c r="Y20" i="83"/>
  <c r="T37" i="83"/>
  <c r="W37" i="83" s="1"/>
  <c r="X37" i="83" s="1"/>
  <c r="Y44" i="83"/>
  <c r="Y31" i="83"/>
  <c r="Y15" i="83"/>
  <c r="U17" i="83"/>
  <c r="X19" i="83"/>
  <c r="Y23" i="83"/>
  <c r="U23" i="83"/>
  <c r="U25" i="83"/>
  <c r="U30" i="83"/>
  <c r="T36" i="83"/>
  <c r="W36" i="83" s="1"/>
  <c r="X36" i="83" s="1"/>
  <c r="Y21" i="83"/>
  <c r="X23" i="83"/>
  <c r="Y32" i="83"/>
  <c r="X5" i="83"/>
  <c r="Y41" i="83"/>
  <c r="U6" i="83"/>
  <c r="X14" i="83"/>
  <c r="U6" i="84"/>
  <c r="W6" i="84"/>
  <c r="X6" i="84" s="1"/>
  <c r="U11" i="84"/>
  <c r="U31" i="84"/>
  <c r="W31" i="84"/>
  <c r="X31" i="84" s="1"/>
  <c r="X56" i="84"/>
  <c r="U60" i="84"/>
  <c r="U9" i="84"/>
  <c r="X11" i="84"/>
  <c r="U20" i="84"/>
  <c r="X20" i="84"/>
  <c r="X60" i="84"/>
  <c r="U69" i="84"/>
  <c r="U71" i="84"/>
  <c r="U55" i="84"/>
  <c r="W55" i="84"/>
  <c r="X55" i="84" s="1"/>
  <c r="X71" i="84"/>
  <c r="W10" i="84"/>
  <c r="X10" i="84" s="1"/>
  <c r="U10" i="84"/>
  <c r="U19" i="84"/>
  <c r="W19" i="84"/>
  <c r="X19" i="84" s="1"/>
  <c r="W22" i="84"/>
  <c r="X22" i="84" s="1"/>
  <c r="U22" i="84"/>
  <c r="U48" i="84"/>
  <c r="W70" i="84"/>
  <c r="X70" i="84" s="1"/>
  <c r="U70" i="84"/>
  <c r="U12" i="84"/>
  <c r="U23" i="84"/>
  <c r="W34" i="84"/>
  <c r="X34" i="84" s="1"/>
  <c r="U34" i="84"/>
  <c r="X37" i="84"/>
  <c r="X48" i="84"/>
  <c r="U57" i="84"/>
  <c r="X59" i="84"/>
  <c r="X12" i="84"/>
  <c r="U21" i="84"/>
  <c r="X23" i="84"/>
  <c r="U43" i="84"/>
  <c r="W43" i="84"/>
  <c r="X43" i="84" s="1"/>
  <c r="X68" i="84"/>
  <c r="U7" i="84"/>
  <c r="X61" i="84"/>
  <c r="U72" i="84"/>
  <c r="U67" i="84"/>
  <c r="W67" i="84"/>
  <c r="X67" i="84" s="1"/>
  <c r="X72" i="84"/>
  <c r="U66" i="84"/>
  <c r="Y21" i="84"/>
  <c r="Y33" i="84"/>
  <c r="Y45" i="84"/>
  <c r="Y57" i="84"/>
  <c r="Y69" i="84"/>
  <c r="W5" i="84"/>
  <c r="X5" i="84" s="1"/>
  <c r="T15" i="84"/>
  <c r="T27" i="84"/>
  <c r="T39" i="84"/>
  <c r="W42" i="84"/>
  <c r="X42" i="84" s="1"/>
  <c r="T51" i="84"/>
  <c r="W54" i="84"/>
  <c r="X54" i="84" s="1"/>
  <c r="T63" i="84"/>
  <c r="T26" i="84"/>
  <c r="T38" i="84"/>
  <c r="T50" i="84"/>
  <c r="T62" i="84"/>
  <c r="T14" i="84"/>
  <c r="Y14" i="84"/>
  <c r="Y26" i="84"/>
  <c r="Y38" i="84"/>
  <c r="Y50" i="84"/>
  <c r="X32" i="83"/>
  <c r="X9" i="83"/>
  <c r="U20" i="83"/>
  <c r="X22" i="83"/>
  <c r="X46" i="83"/>
  <c r="W52" i="83"/>
  <c r="X52" i="83" s="1"/>
  <c r="U52" i="83"/>
  <c r="X68" i="83"/>
  <c r="U11" i="83"/>
  <c r="W55" i="83"/>
  <c r="X55" i="83" s="1"/>
  <c r="U55" i="83"/>
  <c r="X7" i="83"/>
  <c r="U9" i="83"/>
  <c r="U15" i="83"/>
  <c r="W15" i="83"/>
  <c r="X15" i="83" s="1"/>
  <c r="X35" i="83"/>
  <c r="U42" i="83"/>
  <c r="U46" i="83"/>
  <c r="U68" i="83"/>
  <c r="X20" i="83"/>
  <c r="W28" i="83"/>
  <c r="X28" i="83" s="1"/>
  <c r="U28" i="83"/>
  <c r="U39" i="83"/>
  <c r="W39" i="83"/>
  <c r="X39" i="83" s="1"/>
  <c r="U44" i="83"/>
  <c r="U65" i="83"/>
  <c r="W40" i="83"/>
  <c r="X40" i="83" s="1"/>
  <c r="U40" i="83"/>
  <c r="U22" i="83"/>
  <c r="U31" i="83"/>
  <c r="X44" i="83"/>
  <c r="W67" i="83"/>
  <c r="X67" i="83" s="1"/>
  <c r="U67" i="83"/>
  <c r="U71" i="83"/>
  <c r="U8" i="83"/>
  <c r="U19" i="83"/>
  <c r="W64" i="83"/>
  <c r="X64" i="83" s="1"/>
  <c r="U64" i="83"/>
  <c r="X8" i="83"/>
  <c r="W16" i="83"/>
  <c r="X16" i="83" s="1"/>
  <c r="U16" i="83"/>
  <c r="U21" i="83"/>
  <c r="X25" i="83"/>
  <c r="U27" i="83"/>
  <c r="W27" i="83"/>
  <c r="X27" i="83" s="1"/>
  <c r="U32" i="83"/>
  <c r="U43" i="83"/>
  <c r="U56" i="83"/>
  <c r="W34" i="83"/>
  <c r="X34" i="83" s="1"/>
  <c r="U34" i="83"/>
  <c r="U45" i="83"/>
  <c r="W45" i="83"/>
  <c r="X45" i="83" s="1"/>
  <c r="X21" i="83"/>
  <c r="X56" i="83"/>
  <c r="U70" i="83"/>
  <c r="U57" i="83"/>
  <c r="W57" i="83"/>
  <c r="X57" i="83" s="1"/>
  <c r="U59" i="83"/>
  <c r="U7" i="83"/>
  <c r="X11" i="83"/>
  <c r="U18" i="83"/>
  <c r="W33" i="83"/>
  <c r="X33" i="83" s="1"/>
  <c r="U33" i="83"/>
  <c r="U35" i="83"/>
  <c r="X59" i="83"/>
  <c r="U14" i="83"/>
  <c r="T29" i="83"/>
  <c r="W29" i="83" s="1"/>
  <c r="X29" i="83" s="1"/>
  <c r="T41" i="83"/>
  <c r="W41" i="83" s="1"/>
  <c r="X41" i="83" s="1"/>
  <c r="T53" i="83"/>
  <c r="W53" i="83" s="1"/>
  <c r="X53" i="83" s="1"/>
  <c r="T10" i="83"/>
  <c r="W10" i="83" s="1"/>
  <c r="X10" i="83" s="1"/>
  <c r="T51" i="83"/>
  <c r="T63" i="83"/>
  <c r="U49" i="83"/>
  <c r="U61" i="83"/>
  <c r="Y51" i="83"/>
  <c r="Y63" i="83"/>
  <c r="V72" i="82"/>
  <c r="S72" i="82"/>
  <c r="R72" i="82"/>
  <c r="D72" i="82"/>
  <c r="T72" i="82" s="1"/>
  <c r="W72" i="82" s="1"/>
  <c r="X72" i="82" s="1"/>
  <c r="C72" i="82"/>
  <c r="Y71" i="82"/>
  <c r="V71" i="82"/>
  <c r="S71" i="82"/>
  <c r="R71" i="82"/>
  <c r="D71" i="82"/>
  <c r="T71" i="82" s="1"/>
  <c r="C71" i="82"/>
  <c r="V70" i="82"/>
  <c r="S70" i="82"/>
  <c r="R70" i="82"/>
  <c r="D70" i="82"/>
  <c r="T70" i="82" s="1"/>
  <c r="C70" i="82"/>
  <c r="V69" i="82"/>
  <c r="S69" i="82"/>
  <c r="R69" i="82"/>
  <c r="D69" i="82"/>
  <c r="Y69" i="82" s="1"/>
  <c r="C69" i="82"/>
  <c r="V68" i="82"/>
  <c r="S68" i="82"/>
  <c r="R68" i="82"/>
  <c r="D68" i="82"/>
  <c r="Y68" i="82" s="1"/>
  <c r="C68" i="82"/>
  <c r="V67" i="82"/>
  <c r="S67" i="82"/>
  <c r="R67" i="82"/>
  <c r="D67" i="82"/>
  <c r="C67" i="82"/>
  <c r="V66" i="82"/>
  <c r="S66" i="82"/>
  <c r="R66" i="82"/>
  <c r="D66" i="82"/>
  <c r="T66" i="82" s="1"/>
  <c r="W66" i="82" s="1"/>
  <c r="X66" i="82" s="1"/>
  <c r="C66" i="82"/>
  <c r="V65" i="82"/>
  <c r="S65" i="82"/>
  <c r="R65" i="82"/>
  <c r="D65" i="82"/>
  <c r="C65" i="82"/>
  <c r="V64" i="82"/>
  <c r="S64" i="82"/>
  <c r="R64" i="82"/>
  <c r="D64" i="82"/>
  <c r="T64" i="82" s="1"/>
  <c r="W64" i="82" s="1"/>
  <c r="C64" i="82"/>
  <c r="V63" i="82"/>
  <c r="S63" i="82"/>
  <c r="R63" i="82"/>
  <c r="D63" i="82"/>
  <c r="C63" i="82"/>
  <c r="V62" i="82"/>
  <c r="S62" i="82"/>
  <c r="R62" i="82"/>
  <c r="D62" i="82"/>
  <c r="C62" i="82"/>
  <c r="V61" i="82"/>
  <c r="S61" i="82"/>
  <c r="R61" i="82"/>
  <c r="D61" i="82"/>
  <c r="Y61" i="82" s="1"/>
  <c r="C61" i="82"/>
  <c r="V60" i="82"/>
  <c r="S60" i="82"/>
  <c r="R60" i="82"/>
  <c r="D60" i="82"/>
  <c r="T60" i="82" s="1"/>
  <c r="W60" i="82" s="1"/>
  <c r="X60" i="82" s="1"/>
  <c r="C60" i="82"/>
  <c r="V59" i="82"/>
  <c r="S59" i="82"/>
  <c r="R59" i="82"/>
  <c r="D59" i="82"/>
  <c r="T59" i="82" s="1"/>
  <c r="W59" i="82" s="1"/>
  <c r="X59" i="82" s="1"/>
  <c r="C59" i="82"/>
  <c r="V58" i="82"/>
  <c r="S58" i="82"/>
  <c r="R58" i="82"/>
  <c r="D58" i="82"/>
  <c r="T58" i="82" s="1"/>
  <c r="C58" i="82"/>
  <c r="V57" i="82"/>
  <c r="S57" i="82"/>
  <c r="R57" i="82"/>
  <c r="D57" i="82"/>
  <c r="Y57" i="82" s="1"/>
  <c r="C57" i="82"/>
  <c r="V56" i="82"/>
  <c r="S56" i="82"/>
  <c r="R56" i="82"/>
  <c r="D56" i="82"/>
  <c r="C56" i="82"/>
  <c r="V55" i="82"/>
  <c r="S55" i="82"/>
  <c r="R55" i="82"/>
  <c r="D55" i="82"/>
  <c r="T55" i="82" s="1"/>
  <c r="C55" i="82"/>
  <c r="V54" i="82"/>
  <c r="S54" i="82"/>
  <c r="R54" i="82"/>
  <c r="D54" i="82"/>
  <c r="C54" i="82"/>
  <c r="V53" i="82"/>
  <c r="S53" i="82"/>
  <c r="R53" i="82"/>
  <c r="D53" i="82"/>
  <c r="C53" i="82"/>
  <c r="V52" i="82"/>
  <c r="S52" i="82"/>
  <c r="R52" i="82"/>
  <c r="D52" i="82"/>
  <c r="T52" i="82" s="1"/>
  <c r="W52" i="82" s="1"/>
  <c r="C52" i="82"/>
  <c r="V51" i="82"/>
  <c r="S51" i="82"/>
  <c r="R51" i="82"/>
  <c r="D51" i="82"/>
  <c r="C51" i="82"/>
  <c r="V50" i="82"/>
  <c r="S50" i="82"/>
  <c r="R50" i="82"/>
  <c r="D50" i="82"/>
  <c r="C50" i="82"/>
  <c r="V49" i="82"/>
  <c r="S49" i="82"/>
  <c r="R49" i="82"/>
  <c r="D49" i="82"/>
  <c r="Y49" i="82" s="1"/>
  <c r="C49" i="82"/>
  <c r="V48" i="82"/>
  <c r="S48" i="82"/>
  <c r="R48" i="82"/>
  <c r="D48" i="82"/>
  <c r="T48" i="82" s="1"/>
  <c r="W48" i="82" s="1"/>
  <c r="X48" i="82" s="1"/>
  <c r="C48" i="82"/>
  <c r="V47" i="82"/>
  <c r="S47" i="82"/>
  <c r="R47" i="82"/>
  <c r="D47" i="82"/>
  <c r="T47" i="82" s="1"/>
  <c r="W47" i="82" s="1"/>
  <c r="C47" i="82"/>
  <c r="V46" i="82"/>
  <c r="S46" i="82"/>
  <c r="R46" i="82"/>
  <c r="D46" i="82"/>
  <c r="T46" i="82" s="1"/>
  <c r="C46" i="82"/>
  <c r="V45" i="82"/>
  <c r="S45" i="82"/>
  <c r="R45" i="82"/>
  <c r="D45" i="82"/>
  <c r="Y45" i="82" s="1"/>
  <c r="C45" i="82"/>
  <c r="V44" i="82"/>
  <c r="S44" i="82"/>
  <c r="R44" i="82"/>
  <c r="D44" i="82"/>
  <c r="C44" i="82"/>
  <c r="V43" i="82"/>
  <c r="S43" i="82"/>
  <c r="R43" i="82"/>
  <c r="D43" i="82"/>
  <c r="T43" i="82" s="1"/>
  <c r="W43" i="82" s="1"/>
  <c r="C43" i="82"/>
  <c r="V42" i="82"/>
  <c r="S42" i="82"/>
  <c r="R42" i="82"/>
  <c r="D42" i="82"/>
  <c r="C42" i="82"/>
  <c r="V41" i="82"/>
  <c r="S41" i="82"/>
  <c r="R41" i="82"/>
  <c r="D41" i="82"/>
  <c r="T41" i="82" s="1"/>
  <c r="W41" i="82" s="1"/>
  <c r="C41" i="82"/>
  <c r="V40" i="82"/>
  <c r="S40" i="82"/>
  <c r="R40" i="82"/>
  <c r="D40" i="82"/>
  <c r="C40" i="82"/>
  <c r="V39" i="82"/>
  <c r="S39" i="82"/>
  <c r="R39" i="82"/>
  <c r="D39" i="82"/>
  <c r="C39" i="82"/>
  <c r="V38" i="82"/>
  <c r="S38" i="82"/>
  <c r="R38" i="82"/>
  <c r="D38" i="82"/>
  <c r="C38" i="82"/>
  <c r="V37" i="82"/>
  <c r="S37" i="82"/>
  <c r="R37" i="82"/>
  <c r="D37" i="82"/>
  <c r="T37" i="82" s="1"/>
  <c r="W37" i="82" s="1"/>
  <c r="C37" i="82"/>
  <c r="V36" i="82"/>
  <c r="S36" i="82"/>
  <c r="R36" i="82"/>
  <c r="D36" i="82"/>
  <c r="T36" i="82" s="1"/>
  <c r="W36" i="82" s="1"/>
  <c r="C36" i="82"/>
  <c r="V35" i="82"/>
  <c r="S35" i="82"/>
  <c r="R35" i="82"/>
  <c r="D35" i="82"/>
  <c r="T35" i="82" s="1"/>
  <c r="W35" i="82" s="1"/>
  <c r="C35" i="82"/>
  <c r="V34" i="82"/>
  <c r="S34" i="82"/>
  <c r="R34" i="82"/>
  <c r="D34" i="82"/>
  <c r="T34" i="82" s="1"/>
  <c r="C34" i="82"/>
  <c r="V33" i="82"/>
  <c r="S33" i="82"/>
  <c r="R33" i="82"/>
  <c r="D33" i="82"/>
  <c r="Y33" i="82" s="1"/>
  <c r="C33" i="82"/>
  <c r="V32" i="82"/>
  <c r="S32" i="82"/>
  <c r="R32" i="82"/>
  <c r="D32" i="82"/>
  <c r="T32" i="82" s="1"/>
  <c r="W32" i="82" s="1"/>
  <c r="C32" i="82"/>
  <c r="V31" i="82"/>
  <c r="S31" i="82"/>
  <c r="R31" i="82"/>
  <c r="D31" i="82"/>
  <c r="T31" i="82" s="1"/>
  <c r="W31" i="82" s="1"/>
  <c r="C31" i="82"/>
  <c r="V30" i="82"/>
  <c r="S30" i="82"/>
  <c r="R30" i="82"/>
  <c r="D30" i="82"/>
  <c r="C30" i="82"/>
  <c r="V29" i="82"/>
  <c r="S29" i="82"/>
  <c r="R29" i="82"/>
  <c r="D29" i="82"/>
  <c r="C29" i="82"/>
  <c r="V28" i="82"/>
  <c r="S28" i="82"/>
  <c r="R28" i="82"/>
  <c r="D28" i="82"/>
  <c r="C28" i="82"/>
  <c r="V27" i="82"/>
  <c r="S27" i="82"/>
  <c r="R27" i="82"/>
  <c r="D27" i="82"/>
  <c r="C27" i="82"/>
  <c r="V26" i="82"/>
  <c r="S26" i="82"/>
  <c r="R26" i="82"/>
  <c r="D26" i="82"/>
  <c r="C26" i="82"/>
  <c r="V25" i="82"/>
  <c r="S25" i="82"/>
  <c r="R25" i="82"/>
  <c r="D25" i="82"/>
  <c r="T25" i="82" s="1"/>
  <c r="W25" i="82" s="1"/>
  <c r="C25" i="82"/>
  <c r="V24" i="82"/>
  <c r="S24" i="82"/>
  <c r="R24" i="82"/>
  <c r="D24" i="82"/>
  <c r="T24" i="82" s="1"/>
  <c r="W24" i="82" s="1"/>
  <c r="C24" i="82"/>
  <c r="V23" i="82"/>
  <c r="S23" i="82"/>
  <c r="R23" i="82"/>
  <c r="D23" i="82"/>
  <c r="T23" i="82" s="1"/>
  <c r="W23" i="82" s="1"/>
  <c r="C23" i="82"/>
  <c r="V22" i="82"/>
  <c r="S22" i="82"/>
  <c r="R22" i="82"/>
  <c r="D22" i="82"/>
  <c r="T22" i="82" s="1"/>
  <c r="C22" i="82"/>
  <c r="V21" i="82"/>
  <c r="S21" i="82"/>
  <c r="R21" i="82"/>
  <c r="D21" i="82"/>
  <c r="C21" i="82"/>
  <c r="V20" i="82"/>
  <c r="S20" i="82"/>
  <c r="R20" i="82"/>
  <c r="D20" i="82"/>
  <c r="T20" i="82" s="1"/>
  <c r="W20" i="82" s="1"/>
  <c r="C20" i="82"/>
  <c r="V19" i="82"/>
  <c r="S19" i="82"/>
  <c r="R19" i="82"/>
  <c r="D19" i="82"/>
  <c r="T19" i="82" s="1"/>
  <c r="C19" i="82"/>
  <c r="V18" i="82"/>
  <c r="S18" i="82"/>
  <c r="R18" i="82"/>
  <c r="D18" i="82"/>
  <c r="C18" i="82"/>
  <c r="V17" i="82"/>
  <c r="S17" i="82"/>
  <c r="R17" i="82"/>
  <c r="D17" i="82"/>
  <c r="C17" i="82"/>
  <c r="V16" i="82"/>
  <c r="S16" i="82"/>
  <c r="R16" i="82"/>
  <c r="D16" i="82"/>
  <c r="C16" i="82"/>
  <c r="V15" i="82"/>
  <c r="S15" i="82"/>
  <c r="R15" i="82"/>
  <c r="D15" i="82"/>
  <c r="C15" i="82"/>
  <c r="V14" i="82"/>
  <c r="S14" i="82"/>
  <c r="R14" i="82"/>
  <c r="D14" i="82"/>
  <c r="C14" i="82"/>
  <c r="V13" i="82"/>
  <c r="S13" i="82"/>
  <c r="R13" i="82"/>
  <c r="Y13" i="82" s="1"/>
  <c r="D13" i="82"/>
  <c r="C13" i="82"/>
  <c r="V12" i="82"/>
  <c r="S12" i="82"/>
  <c r="R12" i="82"/>
  <c r="Y12" i="82" s="1"/>
  <c r="D12" i="82"/>
  <c r="T12" i="82" s="1"/>
  <c r="W12" i="82" s="1"/>
  <c r="C12" i="82"/>
  <c r="V11" i="82"/>
  <c r="S11" i="82"/>
  <c r="R11" i="82"/>
  <c r="Y11" i="82" s="1"/>
  <c r="D11" i="82"/>
  <c r="T11" i="82" s="1"/>
  <c r="W11" i="82" s="1"/>
  <c r="C11" i="82"/>
  <c r="V10" i="82"/>
  <c r="S10" i="82"/>
  <c r="R10" i="82"/>
  <c r="Y10" i="82" s="1"/>
  <c r="D10" i="82"/>
  <c r="T10" i="82" s="1"/>
  <c r="C10" i="82"/>
  <c r="V9" i="82"/>
  <c r="S9" i="82"/>
  <c r="R9" i="82"/>
  <c r="Y9" i="82" s="1"/>
  <c r="D9" i="82"/>
  <c r="T9" i="82" s="1"/>
  <c r="W9" i="82" s="1"/>
  <c r="C9" i="82"/>
  <c r="V8" i="82"/>
  <c r="S8" i="82"/>
  <c r="R8" i="82"/>
  <c r="Y8" i="82" s="1"/>
  <c r="D8" i="82"/>
  <c r="C8" i="82"/>
  <c r="AC7" i="82"/>
  <c r="V7" i="82"/>
  <c r="S7" i="82"/>
  <c r="R7" i="82"/>
  <c r="Y7" i="82" s="1"/>
  <c r="D7" i="82"/>
  <c r="T7" i="82" s="1"/>
  <c r="W7" i="82" s="1"/>
  <c r="C7" i="82"/>
  <c r="V6" i="82"/>
  <c r="S6" i="82"/>
  <c r="R6" i="82"/>
  <c r="Y6" i="82" s="1"/>
  <c r="D6" i="82"/>
  <c r="T6" i="82" s="1"/>
  <c r="W6" i="82" s="1"/>
  <c r="C6" i="82"/>
  <c r="V5" i="82"/>
  <c r="S5" i="82"/>
  <c r="R5" i="82"/>
  <c r="Y5" i="82" s="1"/>
  <c r="D5" i="82"/>
  <c r="C5" i="82"/>
  <c r="C5" i="75"/>
  <c r="C6" i="75"/>
  <c r="C7" i="75"/>
  <c r="C8" i="75"/>
  <c r="C9" i="75"/>
  <c r="C10" i="75"/>
  <c r="C11" i="75"/>
  <c r="C12" i="75"/>
  <c r="C13" i="75"/>
  <c r="C14" i="75"/>
  <c r="C15" i="75"/>
  <c r="C16" i="75"/>
  <c r="C17" i="75"/>
  <c r="C18" i="75"/>
  <c r="C19" i="75"/>
  <c r="C20" i="75"/>
  <c r="C21" i="75"/>
  <c r="C22" i="75"/>
  <c r="C23" i="75"/>
  <c r="C24" i="75"/>
  <c r="C25" i="75"/>
  <c r="C26" i="75"/>
  <c r="C27" i="75"/>
  <c r="C28" i="75"/>
  <c r="C29" i="75"/>
  <c r="C30" i="75"/>
  <c r="C31" i="75"/>
  <c r="C32" i="75"/>
  <c r="C33" i="75"/>
  <c r="C34" i="75"/>
  <c r="C35" i="75"/>
  <c r="C36" i="75"/>
  <c r="C37" i="75"/>
  <c r="C38" i="75"/>
  <c r="C39" i="75"/>
  <c r="C40" i="75"/>
  <c r="C41" i="75"/>
  <c r="C42" i="75"/>
  <c r="C43" i="75"/>
  <c r="C44" i="75"/>
  <c r="C45" i="75"/>
  <c r="C46" i="75"/>
  <c r="C47" i="75"/>
  <c r="C48" i="75"/>
  <c r="C49" i="75"/>
  <c r="C50" i="75"/>
  <c r="C51" i="75"/>
  <c r="C52" i="75"/>
  <c r="C53" i="75"/>
  <c r="C54" i="75"/>
  <c r="C55" i="75"/>
  <c r="C56" i="75"/>
  <c r="C57" i="75"/>
  <c r="C58" i="75"/>
  <c r="C59" i="75"/>
  <c r="C60" i="75"/>
  <c r="C61" i="75"/>
  <c r="C62" i="75"/>
  <c r="C63" i="75"/>
  <c r="C64" i="75"/>
  <c r="C65" i="75"/>
  <c r="C66" i="75"/>
  <c r="C67" i="75"/>
  <c r="C68" i="75"/>
  <c r="C69" i="75"/>
  <c r="C70" i="75"/>
  <c r="C71" i="75"/>
  <c r="C72" i="75"/>
  <c r="C72" i="81"/>
  <c r="C71" i="81"/>
  <c r="C70" i="81"/>
  <c r="C69" i="81"/>
  <c r="C68" i="81"/>
  <c r="C67" i="81"/>
  <c r="C66" i="81"/>
  <c r="C65" i="81"/>
  <c r="C64" i="81"/>
  <c r="C63" i="81"/>
  <c r="C62" i="81"/>
  <c r="C61" i="81"/>
  <c r="C60" i="81"/>
  <c r="C59" i="81"/>
  <c r="C58" i="81"/>
  <c r="C57" i="81"/>
  <c r="C56" i="81"/>
  <c r="C55" i="81"/>
  <c r="C54" i="81"/>
  <c r="C53" i="81"/>
  <c r="C52" i="81"/>
  <c r="C51" i="81"/>
  <c r="C50" i="81"/>
  <c r="C49" i="81"/>
  <c r="C48" i="81"/>
  <c r="C47" i="81"/>
  <c r="C46" i="81"/>
  <c r="C45" i="81"/>
  <c r="C44" i="81"/>
  <c r="C43" i="81"/>
  <c r="C42" i="81"/>
  <c r="C41" i="81"/>
  <c r="C40" i="81"/>
  <c r="C39" i="81"/>
  <c r="C38" i="81"/>
  <c r="C37" i="81"/>
  <c r="C36" i="81"/>
  <c r="C35" i="81"/>
  <c r="C34" i="81"/>
  <c r="C33" i="81"/>
  <c r="C32" i="81"/>
  <c r="C31" i="81"/>
  <c r="C30" i="81"/>
  <c r="C29" i="81"/>
  <c r="C28" i="81"/>
  <c r="C27" i="81"/>
  <c r="C26" i="81"/>
  <c r="C25" i="81"/>
  <c r="C24" i="81"/>
  <c r="C23" i="81"/>
  <c r="C22" i="81"/>
  <c r="C21" i="81"/>
  <c r="C20" i="81"/>
  <c r="C19" i="81"/>
  <c r="C18" i="81"/>
  <c r="C17" i="81"/>
  <c r="C16" i="81"/>
  <c r="C15" i="81"/>
  <c r="C14" i="81"/>
  <c r="C13" i="81"/>
  <c r="C12" i="81"/>
  <c r="C11" i="81"/>
  <c r="C10" i="81"/>
  <c r="C9" i="81"/>
  <c r="C8" i="81"/>
  <c r="C7" i="81"/>
  <c r="C6" i="81"/>
  <c r="C5" i="81"/>
  <c r="C72" i="78"/>
  <c r="C71" i="78"/>
  <c r="C70" i="78"/>
  <c r="C69" i="78"/>
  <c r="C68" i="78"/>
  <c r="C67" i="78"/>
  <c r="C66" i="78"/>
  <c r="C65" i="78"/>
  <c r="C64" i="78"/>
  <c r="C63" i="78"/>
  <c r="C62" i="78"/>
  <c r="C61" i="78"/>
  <c r="C60" i="78"/>
  <c r="C59" i="78"/>
  <c r="C58" i="78"/>
  <c r="C57" i="78"/>
  <c r="C56" i="78"/>
  <c r="C55" i="78"/>
  <c r="C54" i="78"/>
  <c r="C53" i="78"/>
  <c r="C52" i="78"/>
  <c r="C51" i="78"/>
  <c r="C50" i="78"/>
  <c r="C49" i="78"/>
  <c r="C48" i="78"/>
  <c r="C47" i="78"/>
  <c r="C46" i="78"/>
  <c r="C45" i="78"/>
  <c r="C44" i="78"/>
  <c r="C43" i="78"/>
  <c r="C42" i="78"/>
  <c r="C41" i="78"/>
  <c r="C40" i="78"/>
  <c r="C39" i="78"/>
  <c r="C38" i="78"/>
  <c r="C37" i="78"/>
  <c r="C36" i="78"/>
  <c r="C35" i="78"/>
  <c r="C34" i="78"/>
  <c r="C33" i="78"/>
  <c r="C32" i="78"/>
  <c r="C31" i="78"/>
  <c r="C30" i="78"/>
  <c r="C29" i="78"/>
  <c r="C28" i="78"/>
  <c r="C27" i="78"/>
  <c r="C26" i="78"/>
  <c r="C25" i="78"/>
  <c r="C24" i="78"/>
  <c r="C23" i="78"/>
  <c r="C22" i="78"/>
  <c r="C21" i="78"/>
  <c r="C20" i="78"/>
  <c r="C19" i="78"/>
  <c r="C18" i="78"/>
  <c r="C17" i="78"/>
  <c r="C16" i="78"/>
  <c r="C15" i="78"/>
  <c r="C14" i="78"/>
  <c r="C13" i="78"/>
  <c r="C12" i="78"/>
  <c r="C11" i="78"/>
  <c r="C10" i="78"/>
  <c r="C9" i="78"/>
  <c r="C8" i="78"/>
  <c r="C7" i="78"/>
  <c r="C6" i="78"/>
  <c r="C5" i="78"/>
  <c r="C72" i="77"/>
  <c r="C71" i="77"/>
  <c r="C70" i="77"/>
  <c r="C69" i="77"/>
  <c r="C68" i="77"/>
  <c r="C67" i="77"/>
  <c r="C66" i="77"/>
  <c r="C65" i="77"/>
  <c r="C64" i="77"/>
  <c r="C63" i="77"/>
  <c r="C62" i="77"/>
  <c r="C61" i="77"/>
  <c r="C60" i="77"/>
  <c r="C59" i="77"/>
  <c r="C58" i="77"/>
  <c r="C57" i="77"/>
  <c r="C56" i="77"/>
  <c r="C55" i="77"/>
  <c r="C54" i="77"/>
  <c r="C53" i="77"/>
  <c r="C52" i="77"/>
  <c r="C51" i="77"/>
  <c r="C50" i="77"/>
  <c r="C49" i="77"/>
  <c r="C48" i="77"/>
  <c r="C47" i="77"/>
  <c r="C46" i="77"/>
  <c r="C45" i="77"/>
  <c r="C44" i="77"/>
  <c r="C43" i="77"/>
  <c r="C42" i="77"/>
  <c r="C41" i="77"/>
  <c r="C40" i="77"/>
  <c r="C39" i="77"/>
  <c r="C38" i="77"/>
  <c r="C37" i="77"/>
  <c r="C36" i="77"/>
  <c r="C35" i="77"/>
  <c r="C34" i="77"/>
  <c r="C33" i="77"/>
  <c r="C32" i="77"/>
  <c r="C31" i="77"/>
  <c r="C30" i="77"/>
  <c r="C29" i="77"/>
  <c r="C28" i="77"/>
  <c r="C27" i="77"/>
  <c r="C26" i="77"/>
  <c r="C25" i="77"/>
  <c r="C24" i="77"/>
  <c r="C23" i="77"/>
  <c r="C22" i="77"/>
  <c r="C21" i="77"/>
  <c r="C20" i="77"/>
  <c r="C19" i="77"/>
  <c r="C18" i="77"/>
  <c r="C17" i="77"/>
  <c r="C16" i="77"/>
  <c r="C15" i="77"/>
  <c r="C14" i="77"/>
  <c r="C13" i="77"/>
  <c r="C12" i="77"/>
  <c r="C11" i="77"/>
  <c r="C10" i="77"/>
  <c r="C9" i="77"/>
  <c r="C8" i="77"/>
  <c r="C7" i="77"/>
  <c r="C6" i="77"/>
  <c r="C5" i="77"/>
  <c r="C72" i="76"/>
  <c r="C71" i="76"/>
  <c r="C70" i="76"/>
  <c r="C69" i="76"/>
  <c r="C68" i="76"/>
  <c r="C67" i="76"/>
  <c r="C66" i="76"/>
  <c r="C65" i="76"/>
  <c r="C64" i="76"/>
  <c r="C63" i="76"/>
  <c r="C62" i="76"/>
  <c r="C61" i="76"/>
  <c r="C60" i="76"/>
  <c r="C59" i="76"/>
  <c r="C58" i="76"/>
  <c r="C57" i="76"/>
  <c r="C56" i="76"/>
  <c r="C55" i="76"/>
  <c r="C54" i="76"/>
  <c r="C53" i="76"/>
  <c r="C52" i="76"/>
  <c r="C51" i="76"/>
  <c r="C50" i="76"/>
  <c r="C49" i="76"/>
  <c r="C48" i="76"/>
  <c r="C47" i="76"/>
  <c r="C46" i="76"/>
  <c r="C45" i="76"/>
  <c r="C44" i="76"/>
  <c r="C43" i="76"/>
  <c r="C42" i="76"/>
  <c r="C41" i="76"/>
  <c r="C40" i="76"/>
  <c r="C39" i="76"/>
  <c r="C38" i="76"/>
  <c r="C37" i="76"/>
  <c r="C36" i="76"/>
  <c r="C35" i="76"/>
  <c r="C34" i="76"/>
  <c r="C33" i="76"/>
  <c r="C32" i="76"/>
  <c r="C31" i="76"/>
  <c r="C30" i="76"/>
  <c r="C29" i="76"/>
  <c r="C28" i="76"/>
  <c r="C27" i="76"/>
  <c r="C26" i="76"/>
  <c r="C25" i="76"/>
  <c r="C24" i="76"/>
  <c r="C23" i="76"/>
  <c r="C22" i="76"/>
  <c r="C21" i="76"/>
  <c r="C20" i="76"/>
  <c r="C19" i="76"/>
  <c r="C18" i="76"/>
  <c r="C17" i="76"/>
  <c r="C16" i="76"/>
  <c r="C15" i="76"/>
  <c r="C14" i="76"/>
  <c r="C13" i="76"/>
  <c r="C12" i="76"/>
  <c r="C11" i="76"/>
  <c r="C10" i="76"/>
  <c r="C9" i="76"/>
  <c r="C8" i="76"/>
  <c r="C7" i="76"/>
  <c r="C6" i="76"/>
  <c r="C5" i="76"/>
  <c r="C72" i="74"/>
  <c r="C71" i="74"/>
  <c r="C70" i="74"/>
  <c r="C69" i="74"/>
  <c r="C68" i="74"/>
  <c r="C67" i="74"/>
  <c r="C66" i="74"/>
  <c r="C65" i="74"/>
  <c r="C64" i="74"/>
  <c r="C63" i="74"/>
  <c r="C62" i="74"/>
  <c r="C61" i="74"/>
  <c r="C60" i="74"/>
  <c r="C59" i="74"/>
  <c r="C58" i="74"/>
  <c r="C57" i="74"/>
  <c r="C56" i="74"/>
  <c r="C55" i="74"/>
  <c r="C54" i="74"/>
  <c r="C53" i="74"/>
  <c r="C52" i="74"/>
  <c r="C51" i="74"/>
  <c r="C50" i="74"/>
  <c r="C49" i="74"/>
  <c r="C48" i="74"/>
  <c r="C47" i="74"/>
  <c r="C46" i="74"/>
  <c r="C45" i="74"/>
  <c r="C44" i="74"/>
  <c r="C43" i="74"/>
  <c r="C42" i="74"/>
  <c r="C41" i="74"/>
  <c r="C40" i="74"/>
  <c r="C39" i="74"/>
  <c r="C38" i="74"/>
  <c r="C37" i="74"/>
  <c r="C36" i="74"/>
  <c r="C35" i="74"/>
  <c r="C34" i="74"/>
  <c r="C33" i="74"/>
  <c r="C32" i="74"/>
  <c r="C31" i="74"/>
  <c r="C30" i="74"/>
  <c r="C29" i="74"/>
  <c r="C28" i="74"/>
  <c r="C27" i="74"/>
  <c r="C26" i="74"/>
  <c r="C25" i="74"/>
  <c r="C24" i="74"/>
  <c r="C23" i="74"/>
  <c r="C22" i="74"/>
  <c r="C21" i="74"/>
  <c r="C20" i="74"/>
  <c r="C19" i="74"/>
  <c r="C18" i="74"/>
  <c r="C17" i="74"/>
  <c r="C16" i="74"/>
  <c r="C15" i="74"/>
  <c r="C14" i="74"/>
  <c r="C13" i="74"/>
  <c r="C12" i="74"/>
  <c r="C11" i="74"/>
  <c r="C10" i="74"/>
  <c r="C9" i="74"/>
  <c r="C8" i="74"/>
  <c r="C7" i="74"/>
  <c r="C6" i="74"/>
  <c r="C5" i="74"/>
  <c r="C72" i="73"/>
  <c r="C71" i="73"/>
  <c r="C70" i="73"/>
  <c r="C69" i="73"/>
  <c r="C68" i="73"/>
  <c r="C67" i="73"/>
  <c r="C66" i="73"/>
  <c r="C65" i="73"/>
  <c r="C64" i="73"/>
  <c r="C63" i="73"/>
  <c r="C62" i="73"/>
  <c r="C61" i="73"/>
  <c r="C60" i="73"/>
  <c r="C59" i="73"/>
  <c r="C58" i="73"/>
  <c r="C57" i="73"/>
  <c r="C56" i="73"/>
  <c r="C55" i="73"/>
  <c r="C54" i="73"/>
  <c r="C53" i="73"/>
  <c r="C52" i="73"/>
  <c r="C51" i="73"/>
  <c r="C50" i="73"/>
  <c r="C49" i="73"/>
  <c r="C48" i="73"/>
  <c r="C47" i="73"/>
  <c r="C46" i="73"/>
  <c r="C45" i="73"/>
  <c r="C44" i="73"/>
  <c r="C43" i="73"/>
  <c r="C42" i="73"/>
  <c r="C41" i="73"/>
  <c r="C40" i="73"/>
  <c r="C39" i="73"/>
  <c r="C38" i="73"/>
  <c r="C37" i="73"/>
  <c r="C36" i="73"/>
  <c r="C35" i="73"/>
  <c r="C34" i="73"/>
  <c r="C33" i="73"/>
  <c r="C32" i="73"/>
  <c r="C31" i="73"/>
  <c r="C30" i="73"/>
  <c r="C29" i="73"/>
  <c r="C28" i="73"/>
  <c r="C27" i="73"/>
  <c r="C26" i="73"/>
  <c r="C25" i="73"/>
  <c r="C24" i="73"/>
  <c r="C23" i="73"/>
  <c r="C22" i="73"/>
  <c r="C21" i="73"/>
  <c r="C20" i="73"/>
  <c r="C19" i="73"/>
  <c r="C18" i="73"/>
  <c r="C17" i="73"/>
  <c r="C16" i="73"/>
  <c r="C15" i="73"/>
  <c r="C14" i="73"/>
  <c r="C13" i="73"/>
  <c r="C12" i="73"/>
  <c r="C11" i="73"/>
  <c r="C10" i="73"/>
  <c r="C9" i="73"/>
  <c r="C8" i="73"/>
  <c r="C7" i="73"/>
  <c r="C6" i="73"/>
  <c r="C5" i="73"/>
  <c r="C72" i="72"/>
  <c r="C71" i="72"/>
  <c r="C70" i="72"/>
  <c r="C69" i="72"/>
  <c r="C68" i="72"/>
  <c r="C67" i="72"/>
  <c r="C66" i="72"/>
  <c r="C65" i="72"/>
  <c r="C64" i="72"/>
  <c r="C63" i="72"/>
  <c r="C62" i="72"/>
  <c r="C61" i="72"/>
  <c r="C60" i="72"/>
  <c r="C59" i="72"/>
  <c r="C58" i="72"/>
  <c r="C57" i="72"/>
  <c r="C56" i="72"/>
  <c r="C55" i="72"/>
  <c r="C54" i="72"/>
  <c r="C53" i="72"/>
  <c r="C52" i="72"/>
  <c r="C51" i="72"/>
  <c r="C50" i="72"/>
  <c r="C49" i="72"/>
  <c r="C48" i="72"/>
  <c r="C47" i="72"/>
  <c r="C46" i="72"/>
  <c r="C45" i="72"/>
  <c r="C44" i="72"/>
  <c r="C43" i="72"/>
  <c r="C42" i="72"/>
  <c r="C41" i="72"/>
  <c r="C40" i="72"/>
  <c r="C39" i="72"/>
  <c r="C38" i="72"/>
  <c r="C37" i="72"/>
  <c r="C36" i="72"/>
  <c r="C35" i="72"/>
  <c r="C34" i="72"/>
  <c r="C33" i="72"/>
  <c r="C32" i="72"/>
  <c r="C31" i="72"/>
  <c r="C30" i="72"/>
  <c r="C29" i="72"/>
  <c r="C28" i="72"/>
  <c r="C27" i="72"/>
  <c r="C26" i="72"/>
  <c r="C25" i="72"/>
  <c r="C24" i="72"/>
  <c r="C23" i="72"/>
  <c r="C22" i="72"/>
  <c r="C21" i="72"/>
  <c r="C20" i="72"/>
  <c r="C19" i="72"/>
  <c r="C18" i="72"/>
  <c r="C17" i="72"/>
  <c r="C16" i="72"/>
  <c r="C15" i="72"/>
  <c r="C14" i="72"/>
  <c r="C13" i="72"/>
  <c r="C12" i="72"/>
  <c r="C11" i="72"/>
  <c r="C10" i="72"/>
  <c r="C9" i="72"/>
  <c r="C8" i="72"/>
  <c r="C7" i="72"/>
  <c r="C6" i="72"/>
  <c r="C5" i="72"/>
  <c r="C72" i="71"/>
  <c r="C71" i="71"/>
  <c r="C70" i="71"/>
  <c r="C69" i="71"/>
  <c r="C68" i="71"/>
  <c r="C67" i="71"/>
  <c r="C66" i="71"/>
  <c r="C65" i="71"/>
  <c r="C64" i="71"/>
  <c r="C63" i="71"/>
  <c r="C62" i="71"/>
  <c r="C61" i="71"/>
  <c r="C60" i="71"/>
  <c r="C59" i="71"/>
  <c r="C58" i="71"/>
  <c r="C57" i="71"/>
  <c r="C56" i="71"/>
  <c r="C55" i="71"/>
  <c r="C54" i="71"/>
  <c r="C53" i="71"/>
  <c r="C52" i="71"/>
  <c r="C51" i="71"/>
  <c r="C50" i="71"/>
  <c r="C49" i="71"/>
  <c r="C48" i="71"/>
  <c r="C47" i="71"/>
  <c r="C46" i="71"/>
  <c r="C45" i="71"/>
  <c r="C44" i="71"/>
  <c r="C43" i="71"/>
  <c r="C42" i="71"/>
  <c r="C41" i="71"/>
  <c r="C40" i="71"/>
  <c r="C39" i="71"/>
  <c r="C38" i="71"/>
  <c r="C37" i="71"/>
  <c r="C36" i="71"/>
  <c r="C35" i="71"/>
  <c r="C34" i="71"/>
  <c r="C33" i="71"/>
  <c r="C32" i="71"/>
  <c r="C31" i="71"/>
  <c r="C30" i="71"/>
  <c r="C29" i="71"/>
  <c r="C28" i="71"/>
  <c r="C27" i="71"/>
  <c r="C26" i="71"/>
  <c r="C25" i="71"/>
  <c r="C24" i="71"/>
  <c r="C23" i="71"/>
  <c r="C22" i="71"/>
  <c r="C21" i="71"/>
  <c r="C20" i="71"/>
  <c r="C19" i="71"/>
  <c r="C18" i="71"/>
  <c r="C17" i="71"/>
  <c r="C16" i="71"/>
  <c r="C15" i="71"/>
  <c r="C14" i="71"/>
  <c r="C13" i="71"/>
  <c r="C12" i="71"/>
  <c r="C11" i="71"/>
  <c r="C10" i="71"/>
  <c r="C9" i="71"/>
  <c r="C8" i="71"/>
  <c r="C7" i="71"/>
  <c r="C6" i="71"/>
  <c r="C5" i="71"/>
  <c r="C72" i="70"/>
  <c r="C71" i="70"/>
  <c r="C70" i="70"/>
  <c r="C69" i="70"/>
  <c r="C68" i="70"/>
  <c r="C67" i="70"/>
  <c r="C66" i="70"/>
  <c r="C65" i="70"/>
  <c r="C64" i="70"/>
  <c r="C63" i="70"/>
  <c r="C62" i="70"/>
  <c r="C61" i="70"/>
  <c r="C60" i="70"/>
  <c r="C59" i="70"/>
  <c r="C58" i="70"/>
  <c r="C57" i="70"/>
  <c r="C56" i="70"/>
  <c r="C55" i="70"/>
  <c r="C54" i="70"/>
  <c r="C53" i="70"/>
  <c r="C52" i="70"/>
  <c r="C51" i="70"/>
  <c r="C50" i="70"/>
  <c r="C49" i="70"/>
  <c r="C48" i="70"/>
  <c r="C47" i="70"/>
  <c r="C46" i="70"/>
  <c r="C45" i="70"/>
  <c r="C44" i="70"/>
  <c r="C43" i="70"/>
  <c r="C42" i="70"/>
  <c r="C41" i="70"/>
  <c r="C40" i="70"/>
  <c r="C39" i="70"/>
  <c r="C38" i="70"/>
  <c r="C37" i="70"/>
  <c r="C36" i="70"/>
  <c r="C35" i="70"/>
  <c r="C34" i="70"/>
  <c r="C33" i="70"/>
  <c r="C32" i="70"/>
  <c r="C31" i="70"/>
  <c r="C30" i="70"/>
  <c r="C29" i="70"/>
  <c r="C28" i="70"/>
  <c r="C27" i="70"/>
  <c r="C26" i="70"/>
  <c r="C25" i="70"/>
  <c r="C24" i="70"/>
  <c r="C23" i="70"/>
  <c r="C22" i="70"/>
  <c r="C21" i="70"/>
  <c r="C20" i="70"/>
  <c r="C19" i="70"/>
  <c r="C18" i="70"/>
  <c r="C17" i="70"/>
  <c r="C16" i="70"/>
  <c r="C15" i="70"/>
  <c r="C14" i="70"/>
  <c r="C13" i="70"/>
  <c r="C12" i="70"/>
  <c r="C11" i="70"/>
  <c r="C10" i="70"/>
  <c r="C9" i="70"/>
  <c r="C8" i="70"/>
  <c r="C7" i="70"/>
  <c r="C6" i="70"/>
  <c r="C5" i="70"/>
  <c r="C72" i="68"/>
  <c r="C71" i="68"/>
  <c r="C70" i="68"/>
  <c r="C69" i="68"/>
  <c r="C68" i="68"/>
  <c r="C67" i="68"/>
  <c r="C66" i="68"/>
  <c r="C65" i="68"/>
  <c r="C64" i="68"/>
  <c r="C63" i="68"/>
  <c r="C62" i="68"/>
  <c r="C61" i="68"/>
  <c r="C60" i="68"/>
  <c r="C59" i="68"/>
  <c r="C58" i="68"/>
  <c r="C57" i="68"/>
  <c r="C56" i="68"/>
  <c r="C55" i="68"/>
  <c r="C54" i="68"/>
  <c r="C53" i="68"/>
  <c r="C52" i="68"/>
  <c r="C51" i="68"/>
  <c r="C50" i="68"/>
  <c r="C49" i="68"/>
  <c r="C48" i="68"/>
  <c r="C47" i="68"/>
  <c r="C46" i="68"/>
  <c r="C45" i="68"/>
  <c r="C44" i="68"/>
  <c r="C43" i="68"/>
  <c r="C42" i="68"/>
  <c r="C41" i="68"/>
  <c r="C40" i="68"/>
  <c r="C39" i="68"/>
  <c r="C38" i="68"/>
  <c r="C37" i="68"/>
  <c r="C36" i="68"/>
  <c r="C35" i="68"/>
  <c r="C34" i="68"/>
  <c r="C33" i="68"/>
  <c r="C32" i="68"/>
  <c r="C31" i="68"/>
  <c r="C30" i="68"/>
  <c r="C29" i="68"/>
  <c r="C28" i="68"/>
  <c r="C27" i="68"/>
  <c r="C26" i="68"/>
  <c r="C25" i="68"/>
  <c r="C24" i="68"/>
  <c r="C23" i="68"/>
  <c r="C22" i="68"/>
  <c r="C21" i="68"/>
  <c r="C20" i="68"/>
  <c r="C19" i="68"/>
  <c r="C18" i="68"/>
  <c r="C17" i="68"/>
  <c r="C16" i="68"/>
  <c r="C15" i="68"/>
  <c r="C14" i="68"/>
  <c r="C13" i="68"/>
  <c r="C12" i="68"/>
  <c r="C11" i="68"/>
  <c r="C10" i="68"/>
  <c r="C9" i="68"/>
  <c r="C8" i="68"/>
  <c r="C7" i="68"/>
  <c r="C6" i="68"/>
  <c r="C5" i="68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S7" i="80"/>
  <c r="E7" i="80"/>
  <c r="U65" i="84" l="1"/>
  <c r="T69" i="82"/>
  <c r="U69" i="82" s="1"/>
  <c r="Y58" i="82"/>
  <c r="U54" i="83"/>
  <c r="T49" i="82"/>
  <c r="W49" i="82" s="1"/>
  <c r="X49" i="82" s="1"/>
  <c r="T68" i="82"/>
  <c r="W68" i="82" s="1"/>
  <c r="X68" i="82" s="1"/>
  <c r="T57" i="82"/>
  <c r="U57" i="82" s="1"/>
  <c r="Y59" i="82"/>
  <c r="Y46" i="82"/>
  <c r="Y52" i="82"/>
  <c r="U5" i="83"/>
  <c r="X47" i="82"/>
  <c r="X24" i="82"/>
  <c r="X36" i="82"/>
  <c r="X37" i="82"/>
  <c r="X11" i="82"/>
  <c r="T8" i="82"/>
  <c r="W8" i="82" s="1"/>
  <c r="X8" i="82" s="1"/>
  <c r="Y39" i="82"/>
  <c r="U16" i="84"/>
  <c r="U13" i="83"/>
  <c r="U72" i="83"/>
  <c r="U66" i="83"/>
  <c r="W55" i="82"/>
  <c r="X55" i="82" s="1"/>
  <c r="U55" i="82"/>
  <c r="Y64" i="82"/>
  <c r="Y47" i="82"/>
  <c r="U64" i="82"/>
  <c r="Y70" i="82"/>
  <c r="Y25" i="82"/>
  <c r="T54" i="82"/>
  <c r="W54" i="82" s="1"/>
  <c r="X54" i="82" s="1"/>
  <c r="U40" i="84"/>
  <c r="Y34" i="82"/>
  <c r="U36" i="84"/>
  <c r="U24" i="84"/>
  <c r="U64" i="84"/>
  <c r="Y40" i="82"/>
  <c r="Y55" i="82"/>
  <c r="Y51" i="82"/>
  <c r="W18" i="84"/>
  <c r="X18" i="84" s="1"/>
  <c r="Y48" i="82"/>
  <c r="Y65" i="82"/>
  <c r="T13" i="82"/>
  <c r="W13" i="82" s="1"/>
  <c r="X13" i="82" s="1"/>
  <c r="Y20" i="82"/>
  <c r="Y22" i="82"/>
  <c r="U31" i="82"/>
  <c r="T33" i="82"/>
  <c r="W33" i="82" s="1"/>
  <c r="X33" i="82" s="1"/>
  <c r="Y37" i="82"/>
  <c r="W57" i="82"/>
  <c r="X57" i="82" s="1"/>
  <c r="Y63" i="82"/>
  <c r="Y67" i="82"/>
  <c r="T65" i="82"/>
  <c r="W65" i="82" s="1"/>
  <c r="X65" i="82" s="1"/>
  <c r="Y27" i="82"/>
  <c r="Y35" i="82"/>
  <c r="Y53" i="82"/>
  <c r="T61" i="82"/>
  <c r="W61" i="82" s="1"/>
  <c r="X61" i="82" s="1"/>
  <c r="T67" i="82"/>
  <c r="U26" i="83"/>
  <c r="U60" i="83"/>
  <c r="U72" i="82"/>
  <c r="U24" i="83"/>
  <c r="U49" i="84"/>
  <c r="T44" i="82"/>
  <c r="W44" i="82" s="1"/>
  <c r="X44" i="82" s="1"/>
  <c r="T53" i="82"/>
  <c r="W53" i="82" s="1"/>
  <c r="X53" i="82" s="1"/>
  <c r="Y56" i="82"/>
  <c r="T45" i="82"/>
  <c r="Y23" i="82"/>
  <c r="Y30" i="82"/>
  <c r="Y66" i="82"/>
  <c r="Y72" i="82"/>
  <c r="U36" i="83"/>
  <c r="U53" i="84"/>
  <c r="T56" i="82"/>
  <c r="W56" i="82" s="1"/>
  <c r="X56" i="82" s="1"/>
  <c r="U28" i="84"/>
  <c r="U6" i="82"/>
  <c r="Y36" i="82"/>
  <c r="Y43" i="82"/>
  <c r="Y54" i="82"/>
  <c r="Y60" i="82"/>
  <c r="X64" i="82"/>
  <c r="U48" i="83"/>
  <c r="Y44" i="82"/>
  <c r="U43" i="82"/>
  <c r="U48" i="82"/>
  <c r="U68" i="82"/>
  <c r="W30" i="84"/>
  <c r="X30" i="84" s="1"/>
  <c r="U13" i="84"/>
  <c r="U29" i="84"/>
  <c r="U12" i="83"/>
  <c r="U37" i="83"/>
  <c r="U41" i="83"/>
  <c r="W62" i="84"/>
  <c r="X62" i="84" s="1"/>
  <c r="U62" i="84"/>
  <c r="W50" i="84"/>
  <c r="X50" i="84" s="1"/>
  <c r="U50" i="84"/>
  <c r="W27" i="84"/>
  <c r="X27" i="84" s="1"/>
  <c r="U27" i="84"/>
  <c r="W38" i="84"/>
  <c r="X38" i="84" s="1"/>
  <c r="U38" i="84"/>
  <c r="U26" i="84"/>
  <c r="W26" i="84"/>
  <c r="X26" i="84" s="1"/>
  <c r="U14" i="84"/>
  <c r="W14" i="84"/>
  <c r="X14" i="84" s="1"/>
  <c r="W63" i="84"/>
  <c r="X63" i="84" s="1"/>
  <c r="U63" i="84"/>
  <c r="W15" i="84"/>
  <c r="X15" i="84" s="1"/>
  <c r="U15" i="84"/>
  <c r="W51" i="84"/>
  <c r="X51" i="84" s="1"/>
  <c r="U51" i="84"/>
  <c r="W39" i="84"/>
  <c r="X39" i="84" s="1"/>
  <c r="U39" i="84"/>
  <c r="W63" i="83"/>
  <c r="X63" i="83" s="1"/>
  <c r="U63" i="83"/>
  <c r="W51" i="83"/>
  <c r="X51" i="83" s="1"/>
  <c r="U51" i="83"/>
  <c r="U29" i="83"/>
  <c r="U53" i="83"/>
  <c r="U10" i="83"/>
  <c r="Y32" i="82"/>
  <c r="U37" i="82"/>
  <c r="T30" i="82"/>
  <c r="U30" i="82" s="1"/>
  <c r="U32" i="82"/>
  <c r="Y17" i="82"/>
  <c r="X43" i="82"/>
  <c r="Y24" i="82"/>
  <c r="Y42" i="82"/>
  <c r="X9" i="82"/>
  <c r="U11" i="82"/>
  <c r="T42" i="82"/>
  <c r="U42" i="82" s="1"/>
  <c r="X12" i="82"/>
  <c r="X25" i="82"/>
  <c r="X35" i="82"/>
  <c r="X23" i="82"/>
  <c r="Y41" i="82"/>
  <c r="Y21" i="82"/>
  <c r="U41" i="82"/>
  <c r="W19" i="82"/>
  <c r="X19" i="82" s="1"/>
  <c r="U19" i="82"/>
  <c r="U7" i="82"/>
  <c r="U9" i="82"/>
  <c r="U20" i="82"/>
  <c r="Y18" i="82"/>
  <c r="T5" i="82"/>
  <c r="W5" i="82" s="1"/>
  <c r="X5" i="82" s="1"/>
  <c r="Y29" i="82"/>
  <c r="U23" i="82"/>
  <c r="Y31" i="82"/>
  <c r="X32" i="82"/>
  <c r="Y16" i="82"/>
  <c r="U12" i="82"/>
  <c r="T21" i="82"/>
  <c r="W21" i="82" s="1"/>
  <c r="X21" i="82" s="1"/>
  <c r="T29" i="82"/>
  <c r="W29" i="82" s="1"/>
  <c r="X29" i="82" s="1"/>
  <c r="Y19" i="82"/>
  <c r="X20" i="82"/>
  <c r="U25" i="82"/>
  <c r="Y15" i="82"/>
  <c r="T17" i="82"/>
  <c r="W17" i="82" s="1"/>
  <c r="X17" i="82" s="1"/>
  <c r="X6" i="82"/>
  <c r="X7" i="82"/>
  <c r="T18" i="82"/>
  <c r="W18" i="82" s="1"/>
  <c r="X18" i="82" s="1"/>
  <c r="Y28" i="82"/>
  <c r="W46" i="82"/>
  <c r="X46" i="82" s="1"/>
  <c r="U46" i="82"/>
  <c r="U60" i="82"/>
  <c r="W71" i="82"/>
  <c r="X71" i="82" s="1"/>
  <c r="U71" i="82"/>
  <c r="X41" i="82"/>
  <c r="W22" i="82"/>
  <c r="X22" i="82" s="1"/>
  <c r="U22" i="82"/>
  <c r="X31" i="82"/>
  <c r="X52" i="82"/>
  <c r="U59" i="82"/>
  <c r="U36" i="82"/>
  <c r="W70" i="82"/>
  <c r="X70" i="82" s="1"/>
  <c r="U70" i="82"/>
  <c r="W34" i="82"/>
  <c r="X34" i="82" s="1"/>
  <c r="U34" i="82"/>
  <c r="W10" i="82"/>
  <c r="X10" i="82" s="1"/>
  <c r="U10" i="82"/>
  <c r="U52" i="82"/>
  <c r="U24" i="82"/>
  <c r="U47" i="82"/>
  <c r="W58" i="82"/>
  <c r="X58" i="82" s="1"/>
  <c r="U58" i="82"/>
  <c r="U35" i="82"/>
  <c r="U66" i="82"/>
  <c r="T16" i="82"/>
  <c r="W16" i="82" s="1"/>
  <c r="X16" i="82" s="1"/>
  <c r="T28" i="82"/>
  <c r="W28" i="82" s="1"/>
  <c r="X28" i="82" s="1"/>
  <c r="T40" i="82"/>
  <c r="W40" i="82" s="1"/>
  <c r="X40" i="82" s="1"/>
  <c r="U54" i="82"/>
  <c r="T15" i="82"/>
  <c r="T27" i="82"/>
  <c r="T39" i="82"/>
  <c r="T51" i="82"/>
  <c r="T63" i="82"/>
  <c r="T14" i="82"/>
  <c r="W14" i="82" s="1"/>
  <c r="X14" i="82" s="1"/>
  <c r="T26" i="82"/>
  <c r="W26" i="82" s="1"/>
  <c r="X26" i="82" s="1"/>
  <c r="T38" i="82"/>
  <c r="W38" i="82" s="1"/>
  <c r="X38" i="82" s="1"/>
  <c r="T50" i="82"/>
  <c r="W50" i="82" s="1"/>
  <c r="X50" i="82" s="1"/>
  <c r="T62" i="82"/>
  <c r="W62" i="82" s="1"/>
  <c r="X62" i="82" s="1"/>
  <c r="Y14" i="82"/>
  <c r="Y26" i="82"/>
  <c r="Y38" i="82"/>
  <c r="Y50" i="82"/>
  <c r="Y62" i="82"/>
  <c r="E4" i="79"/>
  <c r="E31" i="79"/>
  <c r="V72" i="81"/>
  <c r="S72" i="81"/>
  <c r="R72" i="81"/>
  <c r="D72" i="81"/>
  <c r="T72" i="81" s="1"/>
  <c r="W72" i="81" s="1"/>
  <c r="V71" i="81"/>
  <c r="S71" i="81"/>
  <c r="R71" i="81"/>
  <c r="D71" i="81"/>
  <c r="V70" i="81"/>
  <c r="S70" i="81"/>
  <c r="R70" i="81"/>
  <c r="D70" i="81"/>
  <c r="T70" i="81" s="1"/>
  <c r="V69" i="81"/>
  <c r="S69" i="81"/>
  <c r="R69" i="81"/>
  <c r="D69" i="81"/>
  <c r="Y69" i="81" s="1"/>
  <c r="V68" i="81"/>
  <c r="S68" i="81"/>
  <c r="R68" i="81"/>
  <c r="D68" i="81"/>
  <c r="V67" i="81"/>
  <c r="S67" i="81"/>
  <c r="R67" i="81"/>
  <c r="D67" i="81"/>
  <c r="T67" i="81" s="1"/>
  <c r="V66" i="81"/>
  <c r="S66" i="81"/>
  <c r="R66" i="81"/>
  <c r="D66" i="81"/>
  <c r="Y66" i="81" s="1"/>
  <c r="V65" i="81"/>
  <c r="S65" i="81"/>
  <c r="R65" i="81"/>
  <c r="D65" i="81"/>
  <c r="V64" i="81"/>
  <c r="S64" i="81"/>
  <c r="R64" i="81"/>
  <c r="D64" i="81"/>
  <c r="T64" i="81" s="1"/>
  <c r="V63" i="81"/>
  <c r="S63" i="81"/>
  <c r="R63" i="81"/>
  <c r="D63" i="81"/>
  <c r="Y63" i="81" s="1"/>
  <c r="V62" i="81"/>
  <c r="S62" i="81"/>
  <c r="R62" i="81"/>
  <c r="D62" i="81"/>
  <c r="V61" i="81"/>
  <c r="S61" i="81"/>
  <c r="R61" i="81"/>
  <c r="D61" i="81"/>
  <c r="T61" i="81" s="1"/>
  <c r="V60" i="81"/>
  <c r="S60" i="81"/>
  <c r="R60" i="81"/>
  <c r="D60" i="81"/>
  <c r="Y60" i="81" s="1"/>
  <c r="V59" i="81"/>
  <c r="S59" i="81"/>
  <c r="R59" i="81"/>
  <c r="D59" i="81"/>
  <c r="T59" i="81" s="1"/>
  <c r="W59" i="81" s="1"/>
  <c r="V58" i="81"/>
  <c r="S58" i="81"/>
  <c r="R58" i="81"/>
  <c r="D58" i="81"/>
  <c r="T58" i="81" s="1"/>
  <c r="V57" i="81"/>
  <c r="S57" i="81"/>
  <c r="R57" i="81"/>
  <c r="D57" i="81"/>
  <c r="Y57" i="81" s="1"/>
  <c r="V56" i="81"/>
  <c r="S56" i="81"/>
  <c r="R56" i="81"/>
  <c r="D56" i="81"/>
  <c r="V55" i="81"/>
  <c r="S55" i="81"/>
  <c r="R55" i="81"/>
  <c r="D55" i="81"/>
  <c r="T55" i="81" s="1"/>
  <c r="V54" i="81"/>
  <c r="S54" i="81"/>
  <c r="R54" i="81"/>
  <c r="D54" i="81"/>
  <c r="Y54" i="81" s="1"/>
  <c r="V53" i="81"/>
  <c r="S53" i="81"/>
  <c r="R53" i="81"/>
  <c r="D53" i="81"/>
  <c r="T53" i="81" s="1"/>
  <c r="W53" i="81" s="1"/>
  <c r="V52" i="81"/>
  <c r="S52" i="81"/>
  <c r="R52" i="81"/>
  <c r="D52" i="81"/>
  <c r="T52" i="81" s="1"/>
  <c r="V51" i="81"/>
  <c r="S51" i="81"/>
  <c r="R51" i="81"/>
  <c r="D51" i="81"/>
  <c r="T51" i="81" s="1"/>
  <c r="W51" i="81" s="1"/>
  <c r="V50" i="81"/>
  <c r="S50" i="81"/>
  <c r="R50" i="81"/>
  <c r="D50" i="81"/>
  <c r="V49" i="81"/>
  <c r="S49" i="81"/>
  <c r="R49" i="81"/>
  <c r="D49" i="81"/>
  <c r="T49" i="81" s="1"/>
  <c r="V48" i="81"/>
  <c r="S48" i="81"/>
  <c r="R48" i="81"/>
  <c r="D48" i="81"/>
  <c r="Y48" i="81" s="1"/>
  <c r="V47" i="81"/>
  <c r="S47" i="81"/>
  <c r="R47" i="81"/>
  <c r="D47" i="81"/>
  <c r="T47" i="81" s="1"/>
  <c r="W47" i="81" s="1"/>
  <c r="V46" i="81"/>
  <c r="S46" i="81"/>
  <c r="R46" i="81"/>
  <c r="D46" i="81"/>
  <c r="T46" i="81" s="1"/>
  <c r="V45" i="81"/>
  <c r="S45" i="81"/>
  <c r="R45" i="81"/>
  <c r="D45" i="81"/>
  <c r="Y45" i="81" s="1"/>
  <c r="V44" i="81"/>
  <c r="S44" i="81"/>
  <c r="R44" i="81"/>
  <c r="D44" i="81"/>
  <c r="V43" i="81"/>
  <c r="S43" i="81"/>
  <c r="R43" i="81"/>
  <c r="D43" i="81"/>
  <c r="Y43" i="81" s="1"/>
  <c r="V42" i="81"/>
  <c r="S42" i="81"/>
  <c r="R42" i="81"/>
  <c r="D42" i="81"/>
  <c r="T42" i="81" s="1"/>
  <c r="W42" i="81" s="1"/>
  <c r="V41" i="81"/>
  <c r="S41" i="81"/>
  <c r="R41" i="81"/>
  <c r="D41" i="81"/>
  <c r="T41" i="81" s="1"/>
  <c r="W41" i="81" s="1"/>
  <c r="V40" i="81"/>
  <c r="S40" i="81"/>
  <c r="R40" i="81"/>
  <c r="D40" i="81"/>
  <c r="T40" i="81" s="1"/>
  <c r="V39" i="81"/>
  <c r="S39" i="81"/>
  <c r="R39" i="81"/>
  <c r="D39" i="81"/>
  <c r="T39" i="81" s="1"/>
  <c r="W39" i="81" s="1"/>
  <c r="V38" i="81"/>
  <c r="S38" i="81"/>
  <c r="R38" i="81"/>
  <c r="D38" i="81"/>
  <c r="V37" i="81"/>
  <c r="S37" i="81"/>
  <c r="R37" i="81"/>
  <c r="D37" i="81"/>
  <c r="V36" i="81"/>
  <c r="S36" i="81"/>
  <c r="R36" i="81"/>
  <c r="D36" i="81"/>
  <c r="V35" i="81"/>
  <c r="S35" i="81"/>
  <c r="R35" i="81"/>
  <c r="D35" i="81"/>
  <c r="T35" i="81" s="1"/>
  <c r="W35" i="81" s="1"/>
  <c r="V34" i="81"/>
  <c r="S34" i="81"/>
  <c r="R34" i="81"/>
  <c r="D34" i="81"/>
  <c r="T34" i="81" s="1"/>
  <c r="V33" i="81"/>
  <c r="S33" i="81"/>
  <c r="R33" i="81"/>
  <c r="D33" i="81"/>
  <c r="T33" i="81" s="1"/>
  <c r="W33" i="81" s="1"/>
  <c r="V32" i="81"/>
  <c r="S32" i="81"/>
  <c r="R32" i="81"/>
  <c r="D32" i="81"/>
  <c r="V31" i="81"/>
  <c r="S31" i="81"/>
  <c r="R31" i="81"/>
  <c r="D31" i="81"/>
  <c r="Y31" i="81" s="1"/>
  <c r="V30" i="81"/>
  <c r="S30" i="81"/>
  <c r="R30" i="81"/>
  <c r="D30" i="81"/>
  <c r="T30" i="81" s="1"/>
  <c r="W30" i="81" s="1"/>
  <c r="V29" i="81"/>
  <c r="S29" i="81"/>
  <c r="R29" i="81"/>
  <c r="D29" i="81"/>
  <c r="T29" i="81" s="1"/>
  <c r="W29" i="81" s="1"/>
  <c r="V28" i="81"/>
  <c r="S28" i="81"/>
  <c r="R28" i="81"/>
  <c r="D28" i="81"/>
  <c r="T28" i="81" s="1"/>
  <c r="V27" i="81"/>
  <c r="S27" i="81"/>
  <c r="R27" i="81"/>
  <c r="D27" i="81"/>
  <c r="T27" i="81" s="1"/>
  <c r="W27" i="81" s="1"/>
  <c r="V26" i="81"/>
  <c r="S26" i="81"/>
  <c r="R26" i="81"/>
  <c r="D26" i="81"/>
  <c r="V25" i="81"/>
  <c r="S25" i="81"/>
  <c r="R25" i="81"/>
  <c r="D25" i="81"/>
  <c r="Y25" i="81" s="1"/>
  <c r="V24" i="81"/>
  <c r="S24" i="81"/>
  <c r="R24" i="81"/>
  <c r="D24" i="81"/>
  <c r="T24" i="81" s="1"/>
  <c r="W24" i="81" s="1"/>
  <c r="V23" i="81"/>
  <c r="S23" i="81"/>
  <c r="R23" i="81"/>
  <c r="D23" i="81"/>
  <c r="T23" i="81" s="1"/>
  <c r="W23" i="81" s="1"/>
  <c r="V22" i="81"/>
  <c r="S22" i="81"/>
  <c r="R22" i="81"/>
  <c r="D22" i="81"/>
  <c r="T22" i="81" s="1"/>
  <c r="V21" i="81"/>
  <c r="S21" i="81"/>
  <c r="R21" i="81"/>
  <c r="D21" i="81"/>
  <c r="T21" i="81" s="1"/>
  <c r="W21" i="81" s="1"/>
  <c r="V20" i="81"/>
  <c r="S20" i="81"/>
  <c r="R20" i="81"/>
  <c r="D20" i="81"/>
  <c r="V19" i="81"/>
  <c r="S19" i="81"/>
  <c r="R19" i="81"/>
  <c r="D19" i="81"/>
  <c r="Y19" i="81" s="1"/>
  <c r="V18" i="81"/>
  <c r="S18" i="81"/>
  <c r="R18" i="81"/>
  <c r="D18" i="81"/>
  <c r="V17" i="81"/>
  <c r="S17" i="81"/>
  <c r="R17" i="81"/>
  <c r="D17" i="81"/>
  <c r="T17" i="81" s="1"/>
  <c r="W17" i="81" s="1"/>
  <c r="V16" i="81"/>
  <c r="S16" i="81"/>
  <c r="R16" i="81"/>
  <c r="D16" i="81"/>
  <c r="T16" i="81" s="1"/>
  <c r="V15" i="81"/>
  <c r="S15" i="81"/>
  <c r="R15" i="81"/>
  <c r="D15" i="81"/>
  <c r="T15" i="81" s="1"/>
  <c r="W15" i="81" s="1"/>
  <c r="V14" i="81"/>
  <c r="S14" i="81"/>
  <c r="R14" i="81"/>
  <c r="D14" i="81"/>
  <c r="V13" i="81"/>
  <c r="S13" i="81"/>
  <c r="R13" i="81"/>
  <c r="Y13" i="81" s="1"/>
  <c r="D13" i="81"/>
  <c r="T13" i="81" s="1"/>
  <c r="V12" i="81"/>
  <c r="S12" i="81"/>
  <c r="R12" i="81"/>
  <c r="Y12" i="81" s="1"/>
  <c r="D12" i="81"/>
  <c r="T12" i="81" s="1"/>
  <c r="W12" i="81" s="1"/>
  <c r="V11" i="81"/>
  <c r="S11" i="81"/>
  <c r="R11" i="81"/>
  <c r="Y11" i="81" s="1"/>
  <c r="D11" i="81"/>
  <c r="T11" i="81" s="1"/>
  <c r="W11" i="81" s="1"/>
  <c r="V10" i="81"/>
  <c r="S10" i="81"/>
  <c r="R10" i="81"/>
  <c r="Y10" i="81" s="1"/>
  <c r="D10" i="81"/>
  <c r="T10" i="81" s="1"/>
  <c r="V9" i="81"/>
  <c r="S9" i="81"/>
  <c r="R9" i="81"/>
  <c r="Y9" i="81" s="1"/>
  <c r="D9" i="81"/>
  <c r="T9" i="81" s="1"/>
  <c r="W9" i="81" s="1"/>
  <c r="V8" i="81"/>
  <c r="S8" i="81"/>
  <c r="R8" i="81"/>
  <c r="Y8" i="81" s="1"/>
  <c r="D8" i="81"/>
  <c r="AC7" i="81"/>
  <c r="V7" i="81"/>
  <c r="S7" i="81"/>
  <c r="R7" i="81"/>
  <c r="Y7" i="81" s="1"/>
  <c r="D7" i="81"/>
  <c r="T7" i="81" s="1"/>
  <c r="W7" i="81" s="1"/>
  <c r="V6" i="81"/>
  <c r="S6" i="81"/>
  <c r="R6" i="81"/>
  <c r="Y6" i="81" s="1"/>
  <c r="D6" i="81"/>
  <c r="V5" i="81"/>
  <c r="S5" i="81"/>
  <c r="R5" i="81"/>
  <c r="Y5" i="81" s="1"/>
  <c r="D5" i="81"/>
  <c r="W69" i="82" l="1"/>
  <c r="X69" i="82" s="1"/>
  <c r="U49" i="82"/>
  <c r="U8" i="82"/>
  <c r="W30" i="82"/>
  <c r="X30" i="82" s="1"/>
  <c r="W42" i="82"/>
  <c r="X42" i="82" s="1"/>
  <c r="U53" i="82"/>
  <c r="U56" i="82"/>
  <c r="U13" i="82"/>
  <c r="U29" i="82"/>
  <c r="U44" i="82"/>
  <c r="U61" i="82"/>
  <c r="U33" i="82"/>
  <c r="T5" i="81"/>
  <c r="W5" i="81" s="1"/>
  <c r="X5" i="81" s="1"/>
  <c r="U50" i="82"/>
  <c r="U65" i="82"/>
  <c r="U45" i="82"/>
  <c r="W45" i="82"/>
  <c r="X45" i="82" s="1"/>
  <c r="W67" i="82"/>
  <c r="X67" i="82" s="1"/>
  <c r="U67" i="82"/>
  <c r="U38" i="82"/>
  <c r="U5" i="82"/>
  <c r="U28" i="82"/>
  <c r="U18" i="82"/>
  <c r="U21" i="82"/>
  <c r="U14" i="82"/>
  <c r="U17" i="82"/>
  <c r="U40" i="82"/>
  <c r="U62" i="82"/>
  <c r="W15" i="82"/>
  <c r="X15" i="82" s="1"/>
  <c r="U15" i="82"/>
  <c r="W63" i="82"/>
  <c r="X63" i="82" s="1"/>
  <c r="U63" i="82"/>
  <c r="U26" i="82"/>
  <c r="W51" i="82"/>
  <c r="X51" i="82" s="1"/>
  <c r="U51" i="82"/>
  <c r="U16" i="82"/>
  <c r="W27" i="82"/>
  <c r="X27" i="82" s="1"/>
  <c r="U27" i="82"/>
  <c r="W39" i="82"/>
  <c r="X39" i="82" s="1"/>
  <c r="U39" i="82"/>
  <c r="X29" i="81"/>
  <c r="X17" i="81"/>
  <c r="X59" i="81"/>
  <c r="T54" i="81"/>
  <c r="W54" i="81" s="1"/>
  <c r="X54" i="81" s="1"/>
  <c r="T57" i="81"/>
  <c r="W57" i="81" s="1"/>
  <c r="X57" i="81" s="1"/>
  <c r="T60" i="81"/>
  <c r="W60" i="81" s="1"/>
  <c r="X60" i="81" s="1"/>
  <c r="X11" i="81"/>
  <c r="X23" i="81"/>
  <c r="X41" i="81"/>
  <c r="X47" i="81"/>
  <c r="X53" i="81"/>
  <c r="U24" i="81"/>
  <c r="Y51" i="81"/>
  <c r="Y72" i="81"/>
  <c r="U33" i="81"/>
  <c r="Y21" i="81"/>
  <c r="T45" i="81"/>
  <c r="W45" i="81" s="1"/>
  <c r="X45" i="81" s="1"/>
  <c r="T48" i="81"/>
  <c r="W48" i="81" s="1"/>
  <c r="X48" i="81" s="1"/>
  <c r="T63" i="81"/>
  <c r="W63" i="81" s="1"/>
  <c r="X63" i="81" s="1"/>
  <c r="Y24" i="81"/>
  <c r="T66" i="81"/>
  <c r="W66" i="81" s="1"/>
  <c r="X66" i="81" s="1"/>
  <c r="Y18" i="81"/>
  <c r="Y36" i="81"/>
  <c r="Y44" i="81"/>
  <c r="Y46" i="81"/>
  <c r="U59" i="81"/>
  <c r="T18" i="81"/>
  <c r="W18" i="81" s="1"/>
  <c r="X18" i="81" s="1"/>
  <c r="T36" i="81"/>
  <c r="W36" i="81" s="1"/>
  <c r="X36" i="81" s="1"/>
  <c r="U53" i="81"/>
  <c r="T65" i="81"/>
  <c r="W65" i="81" s="1"/>
  <c r="X65" i="81" s="1"/>
  <c r="T71" i="81"/>
  <c r="W71" i="81" s="1"/>
  <c r="X71" i="81" s="1"/>
  <c r="U51" i="81"/>
  <c r="T69" i="81"/>
  <c r="W69" i="81" s="1"/>
  <c r="X69" i="81" s="1"/>
  <c r="Y42" i="81"/>
  <c r="Y55" i="81"/>
  <c r="Y61" i="81"/>
  <c r="Y67" i="81"/>
  <c r="Y71" i="81"/>
  <c r="Y39" i="81"/>
  <c r="Y49" i="81"/>
  <c r="Y53" i="81"/>
  <c r="Y59" i="81"/>
  <c r="Y65" i="81"/>
  <c r="Y56" i="81"/>
  <c r="Y58" i="81"/>
  <c r="Y62" i="81"/>
  <c r="Y64" i="81"/>
  <c r="Y68" i="81"/>
  <c r="Y70" i="81"/>
  <c r="Y30" i="81"/>
  <c r="Y50" i="81"/>
  <c r="Y52" i="81"/>
  <c r="Y33" i="81"/>
  <c r="Y15" i="81"/>
  <c r="U15" i="81"/>
  <c r="Y27" i="81"/>
  <c r="T6" i="81"/>
  <c r="W6" i="81" s="1"/>
  <c r="X6" i="81" s="1"/>
  <c r="X35" i="81"/>
  <c r="Y37" i="81"/>
  <c r="X12" i="81"/>
  <c r="Y17" i="81"/>
  <c r="Y26" i="81"/>
  <c r="Y28" i="81"/>
  <c r="Y35" i="81"/>
  <c r="U42" i="81"/>
  <c r="Y38" i="81"/>
  <c r="Y40" i="81"/>
  <c r="U11" i="81"/>
  <c r="Y20" i="81"/>
  <c r="Y29" i="81"/>
  <c r="U9" i="81"/>
  <c r="Y22" i="81"/>
  <c r="U27" i="81"/>
  <c r="Y14" i="81"/>
  <c r="Y16" i="81"/>
  <c r="Y23" i="81"/>
  <c r="Y34" i="81"/>
  <c r="Y41" i="81"/>
  <c r="Y32" i="81"/>
  <c r="U12" i="81"/>
  <c r="U21" i="81"/>
  <c r="U30" i="81"/>
  <c r="U39" i="81"/>
  <c r="U28" i="81"/>
  <c r="W28" i="81"/>
  <c r="X28" i="81" s="1"/>
  <c r="X21" i="81"/>
  <c r="X30" i="81"/>
  <c r="X39" i="81"/>
  <c r="U46" i="81"/>
  <c r="W46" i="81"/>
  <c r="X46" i="81" s="1"/>
  <c r="U22" i="81"/>
  <c r="W22" i="81"/>
  <c r="X22" i="81" s="1"/>
  <c r="X27" i="81"/>
  <c r="U17" i="81"/>
  <c r="U35" i="81"/>
  <c r="U13" i="81"/>
  <c r="W13" i="81"/>
  <c r="X13" i="81" s="1"/>
  <c r="W55" i="81"/>
  <c r="X55" i="81" s="1"/>
  <c r="U55" i="81"/>
  <c r="W61" i="81"/>
  <c r="X61" i="81" s="1"/>
  <c r="U61" i="81"/>
  <c r="W67" i="81"/>
  <c r="X67" i="81" s="1"/>
  <c r="U67" i="81"/>
  <c r="W49" i="81"/>
  <c r="X49" i="81" s="1"/>
  <c r="U49" i="81"/>
  <c r="X15" i="81"/>
  <c r="X24" i="81"/>
  <c r="X51" i="81"/>
  <c r="X33" i="81"/>
  <c r="X42" i="81"/>
  <c r="U29" i="81"/>
  <c r="U47" i="81"/>
  <c r="W40" i="81"/>
  <c r="X40" i="81" s="1"/>
  <c r="U40" i="81"/>
  <c r="U58" i="81"/>
  <c r="W58" i="81"/>
  <c r="X58" i="81" s="1"/>
  <c r="U64" i="81"/>
  <c r="W64" i="81"/>
  <c r="X64" i="81" s="1"/>
  <c r="U70" i="81"/>
  <c r="W70" i="81"/>
  <c r="X70" i="81" s="1"/>
  <c r="U16" i="81"/>
  <c r="W16" i="81"/>
  <c r="X16" i="81" s="1"/>
  <c r="U52" i="81"/>
  <c r="W52" i="81"/>
  <c r="X52" i="81" s="1"/>
  <c r="U41" i="81"/>
  <c r="X72" i="81"/>
  <c r="U7" i="81"/>
  <c r="X7" i="81"/>
  <c r="X9" i="81"/>
  <c r="U34" i="81"/>
  <c r="W34" i="81"/>
  <c r="X34" i="81" s="1"/>
  <c r="U23" i="81"/>
  <c r="W10" i="81"/>
  <c r="X10" i="81" s="1"/>
  <c r="U10" i="81"/>
  <c r="T8" i="81"/>
  <c r="W8" i="81" s="1"/>
  <c r="X8" i="81" s="1"/>
  <c r="T14" i="81"/>
  <c r="W14" i="81" s="1"/>
  <c r="X14" i="81" s="1"/>
  <c r="T26" i="81"/>
  <c r="W26" i="81" s="1"/>
  <c r="X26" i="81" s="1"/>
  <c r="T44" i="81"/>
  <c r="W44" i="81" s="1"/>
  <c r="X44" i="81" s="1"/>
  <c r="T56" i="81"/>
  <c r="W56" i="81" s="1"/>
  <c r="X56" i="81" s="1"/>
  <c r="T62" i="81"/>
  <c r="W62" i="81" s="1"/>
  <c r="X62" i="81" s="1"/>
  <c r="Y47" i="81"/>
  <c r="T20" i="81"/>
  <c r="W20" i="81" s="1"/>
  <c r="X20" i="81" s="1"/>
  <c r="T32" i="81"/>
  <c r="W32" i="81" s="1"/>
  <c r="X32" i="81" s="1"/>
  <c r="T38" i="81"/>
  <c r="W38" i="81" s="1"/>
  <c r="X38" i="81" s="1"/>
  <c r="T50" i="81"/>
  <c r="W50" i="81" s="1"/>
  <c r="X50" i="81" s="1"/>
  <c r="T68" i="81"/>
  <c r="W68" i="81" s="1"/>
  <c r="X68" i="81" s="1"/>
  <c r="T19" i="81"/>
  <c r="T25" i="81"/>
  <c r="T31" i="81"/>
  <c r="T37" i="81"/>
  <c r="T43" i="81"/>
  <c r="U72" i="81"/>
  <c r="W4" i="46"/>
  <c r="J4" i="45" a="1"/>
  <c r="U60" i="81" l="1"/>
  <c r="J4" i="45"/>
  <c r="U6" i="27"/>
  <c r="U5" i="81"/>
  <c r="B19" i="84"/>
  <c r="B65" i="84"/>
  <c r="B37" i="84"/>
  <c r="B68" i="83"/>
  <c r="B50" i="83"/>
  <c r="B8" i="83"/>
  <c r="B66" i="83"/>
  <c r="B62" i="83"/>
  <c r="B37" i="83"/>
  <c r="B70" i="84"/>
  <c r="B12" i="84"/>
  <c r="B7" i="83"/>
  <c r="B35" i="83"/>
  <c r="B57" i="83"/>
  <c r="B66" i="84"/>
  <c r="B65" i="83"/>
  <c r="B28" i="84"/>
  <c r="B24" i="83"/>
  <c r="B49" i="83"/>
  <c r="B51" i="84"/>
  <c r="B48" i="83"/>
  <c r="B44" i="84"/>
  <c r="B27" i="83"/>
  <c r="B9" i="84"/>
  <c r="B43" i="83"/>
  <c r="B18" i="83"/>
  <c r="B23" i="84"/>
  <c r="B47" i="83"/>
  <c r="B69" i="83"/>
  <c r="E42" i="47"/>
  <c r="E30" i="47"/>
  <c r="E18" i="47"/>
  <c r="E6" i="47"/>
  <c r="E16" i="47"/>
  <c r="B22" i="82"/>
  <c r="B16" i="84"/>
  <c r="B17" i="84"/>
  <c r="B13" i="83"/>
  <c r="B55" i="83"/>
  <c r="B53" i="84"/>
  <c r="B54" i="83"/>
  <c r="B67" i="83"/>
  <c r="B20" i="84"/>
  <c r="B15" i="83"/>
  <c r="B40" i="83"/>
  <c r="B22" i="84"/>
  <c r="B59" i="83"/>
  <c r="E41" i="47"/>
  <c r="E29" i="47"/>
  <c r="E17" i="47"/>
  <c r="E5" i="47"/>
  <c r="B70" i="82"/>
  <c r="E40" i="47"/>
  <c r="E4" i="47"/>
  <c r="B20" i="82"/>
  <c r="B26" i="84"/>
  <c r="B32" i="83"/>
  <c r="B24" i="84"/>
  <c r="B12" i="83"/>
  <c r="B40" i="84"/>
  <c r="B25" i="84"/>
  <c r="B8" i="84"/>
  <c r="B56" i="84"/>
  <c r="B6" i="83"/>
  <c r="B35" i="84"/>
  <c r="B71" i="83"/>
  <c r="E28" i="47"/>
  <c r="B14" i="84"/>
  <c r="B61" i="83"/>
  <c r="B36" i="84"/>
  <c r="B26" i="83"/>
  <c r="B51" i="83"/>
  <c r="B52" i="83"/>
  <c r="B48" i="84"/>
  <c r="B72" i="84"/>
  <c r="B67" i="84"/>
  <c r="B33" i="84"/>
  <c r="B17" i="83"/>
  <c r="B34" i="84"/>
  <c r="B22" i="83"/>
  <c r="E39" i="47"/>
  <c r="E27" i="47"/>
  <c r="E15" i="47"/>
  <c r="E38" i="47"/>
  <c r="B63" i="84"/>
  <c r="B16" i="83"/>
  <c r="B18" i="84"/>
  <c r="B52" i="84"/>
  <c r="B6" i="84"/>
  <c r="B5" i="83"/>
  <c r="B47" i="84"/>
  <c r="B34" i="83"/>
  <c r="B29" i="83"/>
  <c r="B38" i="84"/>
  <c r="B63" i="83"/>
  <c r="B72" i="83"/>
  <c r="B54" i="84"/>
  <c r="B57" i="84"/>
  <c r="B42" i="84"/>
  <c r="B7" i="84"/>
  <c r="B38" i="83"/>
  <c r="B28" i="83"/>
  <c r="B9" i="83"/>
  <c r="B46" i="83"/>
  <c r="B55" i="82"/>
  <c r="E49" i="47"/>
  <c r="E37" i="47"/>
  <c r="E25" i="47"/>
  <c r="E13" i="47"/>
  <c r="E19" i="47"/>
  <c r="B36" i="83"/>
  <c r="B69" i="84"/>
  <c r="B50" i="84"/>
  <c r="B13" i="84"/>
  <c r="B62" i="84"/>
  <c r="B68" i="84"/>
  <c r="B41" i="84"/>
  <c r="B39" i="83"/>
  <c r="B59" i="84"/>
  <c r="B46" i="84"/>
  <c r="E48" i="47"/>
  <c r="E36" i="47"/>
  <c r="E24" i="47"/>
  <c r="E12" i="47"/>
  <c r="E47" i="47"/>
  <c r="E23" i="47"/>
  <c r="E11" i="47"/>
  <c r="B64" i="83"/>
  <c r="B11" i="84"/>
  <c r="B45" i="83"/>
  <c r="B52" i="82"/>
  <c r="B19" i="82"/>
  <c r="E43" i="47"/>
  <c r="E14" i="47"/>
  <c r="B20" i="83"/>
  <c r="B15" i="84"/>
  <c r="B60" i="84"/>
  <c r="B31" i="84"/>
  <c r="B45" i="84"/>
  <c r="B43" i="84"/>
  <c r="B25" i="83"/>
  <c r="B31" i="83"/>
  <c r="B58" i="83"/>
  <c r="E35" i="47"/>
  <c r="B56" i="83"/>
  <c r="E44" i="47"/>
  <c r="E31" i="47"/>
  <c r="E50" i="47"/>
  <c r="B60" i="83"/>
  <c r="B61" i="84"/>
  <c r="B29" i="84"/>
  <c r="B27" i="84"/>
  <c r="B49" i="84"/>
  <c r="B5" i="84"/>
  <c r="B32" i="84"/>
  <c r="B21" i="84"/>
  <c r="B19" i="83"/>
  <c r="B30" i="83"/>
  <c r="B42" i="83"/>
  <c r="B71" i="84"/>
  <c r="E46" i="47"/>
  <c r="E34" i="47"/>
  <c r="E22" i="47"/>
  <c r="E10" i="47"/>
  <c r="B14" i="83"/>
  <c r="B10" i="84"/>
  <c r="B23" i="83"/>
  <c r="B21" i="82"/>
  <c r="E32" i="47"/>
  <c r="E8" i="47"/>
  <c r="E26" i="47"/>
  <c r="B41" i="83"/>
  <c r="B30" i="84"/>
  <c r="B64" i="84"/>
  <c r="B10" i="83"/>
  <c r="B55" i="84"/>
  <c r="B33" i="83"/>
  <c r="B21" i="83"/>
  <c r="B58" i="84"/>
  <c r="B11" i="83"/>
  <c r="B70" i="83"/>
  <c r="E45" i="47"/>
  <c r="E33" i="47"/>
  <c r="E9" i="47"/>
  <c r="B53" i="83"/>
  <c r="B39" i="84"/>
  <c r="B44" i="83"/>
  <c r="B58" i="82"/>
  <c r="E20" i="47"/>
  <c r="E7" i="47"/>
  <c r="B14" i="82"/>
  <c r="B33" i="82"/>
  <c r="B13" i="82"/>
  <c r="B72" i="82"/>
  <c r="B64" i="82"/>
  <c r="B57" i="82"/>
  <c r="B32" i="82"/>
  <c r="B11" i="82"/>
  <c r="B56" i="82"/>
  <c r="B6" i="82"/>
  <c r="B66" i="82"/>
  <c r="B9" i="82"/>
  <c r="B5" i="82"/>
  <c r="B44" i="82"/>
  <c r="B53" i="82"/>
  <c r="B7" i="82"/>
  <c r="B23" i="82"/>
  <c r="B54" i="82"/>
  <c r="B17" i="82"/>
  <c r="B65" i="82"/>
  <c r="B61" i="82"/>
  <c r="B16" i="82"/>
  <c r="B24" i="82"/>
  <c r="B35" i="82"/>
  <c r="B38" i="82"/>
  <c r="B27" i="82"/>
  <c r="B30" i="82"/>
  <c r="B50" i="82"/>
  <c r="B15" i="82"/>
  <c r="B18" i="82"/>
  <c r="B43" i="82"/>
  <c r="B60" i="82"/>
  <c r="B37" i="82"/>
  <c r="B26" i="82"/>
  <c r="B29" i="82"/>
  <c r="B12" i="82"/>
  <c r="B10" i="82"/>
  <c r="B47" i="82"/>
  <c r="B25" i="82"/>
  <c r="B59" i="82"/>
  <c r="B39" i="82"/>
  <c r="B67" i="82"/>
  <c r="B42" i="82"/>
  <c r="B49" i="82"/>
  <c r="B46" i="82"/>
  <c r="B51" i="82"/>
  <c r="B41" i="82"/>
  <c r="B69" i="82"/>
  <c r="B8" i="82"/>
  <c r="B31" i="82"/>
  <c r="B71" i="82"/>
  <c r="B62" i="82"/>
  <c r="B40" i="82"/>
  <c r="B68" i="82"/>
  <c r="B36" i="82"/>
  <c r="B28" i="82"/>
  <c r="B63" i="82"/>
  <c r="B34" i="82"/>
  <c r="B48" i="82"/>
  <c r="B45" i="82"/>
  <c r="U54" i="81"/>
  <c r="U57" i="81"/>
  <c r="U18" i="81"/>
  <c r="U69" i="81"/>
  <c r="U66" i="81"/>
  <c r="U50" i="81"/>
  <c r="U36" i="81"/>
  <c r="U63" i="81"/>
  <c r="U48" i="81"/>
  <c r="U71" i="81"/>
  <c r="U45" i="81"/>
  <c r="B48" i="81"/>
  <c r="B22" i="81"/>
  <c r="B33" i="81"/>
  <c r="B30" i="81"/>
  <c r="B63" i="81"/>
  <c r="B9" i="81"/>
  <c r="B66" i="81"/>
  <c r="B60" i="81"/>
  <c r="B54" i="81"/>
  <c r="B52" i="81"/>
  <c r="B43" i="81"/>
  <c r="B57" i="81"/>
  <c r="B70" i="81"/>
  <c r="B24" i="81"/>
  <c r="B45" i="81"/>
  <c r="B49" i="81"/>
  <c r="B69" i="81"/>
  <c r="B21" i="81"/>
  <c r="B46" i="81"/>
  <c r="B51" i="81"/>
  <c r="B39" i="81"/>
  <c r="B18" i="81"/>
  <c r="B65" i="81"/>
  <c r="B67" i="81"/>
  <c r="B64" i="81"/>
  <c r="B16" i="81"/>
  <c r="B10" i="81"/>
  <c r="B17" i="81"/>
  <c r="B36" i="81"/>
  <c r="B44" i="81"/>
  <c r="B20" i="81"/>
  <c r="B13" i="81"/>
  <c r="B71" i="81"/>
  <c r="B5" i="81"/>
  <c r="B59" i="81"/>
  <c r="B56" i="81"/>
  <c r="B15" i="81"/>
  <c r="B25" i="81"/>
  <c r="B19" i="81"/>
  <c r="B23" i="81"/>
  <c r="B7" i="81"/>
  <c r="B53" i="81"/>
  <c r="B14" i="81"/>
  <c r="B62" i="81"/>
  <c r="B26" i="81"/>
  <c r="B8" i="81"/>
  <c r="B68" i="81"/>
  <c r="B34" i="81"/>
  <c r="B28" i="81"/>
  <c r="B29" i="81"/>
  <c r="B32" i="81"/>
  <c r="B38" i="81"/>
  <c r="B31" i="81"/>
  <c r="B72" i="81"/>
  <c r="B50" i="81"/>
  <c r="B6" i="81"/>
  <c r="B37" i="81"/>
  <c r="B35" i="81"/>
  <c r="B55" i="81"/>
  <c r="B27" i="81"/>
  <c r="B12" i="81"/>
  <c r="B40" i="81"/>
  <c r="B42" i="81"/>
  <c r="B41" i="81"/>
  <c r="B61" i="81"/>
  <c r="B11" i="81"/>
  <c r="B58" i="81"/>
  <c r="B47" i="81"/>
  <c r="U65" i="81"/>
  <c r="U6" i="81"/>
  <c r="U26" i="81"/>
  <c r="U32" i="81"/>
  <c r="U8" i="81"/>
  <c r="U20" i="81"/>
  <c r="U62" i="81"/>
  <c r="U56" i="81"/>
  <c r="W37" i="81"/>
  <c r="X37" i="81" s="1"/>
  <c r="U37" i="81"/>
  <c r="U68" i="81"/>
  <c r="W43" i="81"/>
  <c r="X43" i="81" s="1"/>
  <c r="U43" i="81"/>
  <c r="W31" i="81"/>
  <c r="X31" i="81" s="1"/>
  <c r="U31" i="81"/>
  <c r="U38" i="81"/>
  <c r="U44" i="81"/>
  <c r="U19" i="81"/>
  <c r="W19" i="81"/>
  <c r="X19" i="81" s="1"/>
  <c r="U25" i="81"/>
  <c r="W25" i="81"/>
  <c r="X25" i="81" s="1"/>
  <c r="U14" i="81"/>
  <c r="N33" i="79"/>
  <c r="E33" i="79"/>
  <c r="C36" i="79" a="1"/>
  <c r="C36" i="79" s="1"/>
  <c r="D36" i="79" s="1"/>
  <c r="O36" i="79" s="1"/>
  <c r="C47" i="79" a="1"/>
  <c r="C47" i="79" s="1"/>
  <c r="D47" i="79" s="1" a="1"/>
  <c r="D47" i="79" s="1"/>
  <c r="O47" i="79" s="1"/>
  <c r="C18" i="79" a="1"/>
  <c r="C18" i="79" s="1"/>
  <c r="C9" i="79" a="1"/>
  <c r="N6" i="79"/>
  <c r="E6" i="79"/>
  <c r="U29" i="27"/>
  <c r="U37" i="27"/>
  <c r="U23" i="27"/>
  <c r="U31" i="27"/>
  <c r="U25" i="27"/>
  <c r="U30" i="27"/>
  <c r="U20" i="27"/>
  <c r="U36" i="27"/>
  <c r="U35" i="27"/>
  <c r="U32" i="27"/>
  <c r="U34" i="27"/>
  <c r="U26" i="27"/>
  <c r="U33" i="27"/>
  <c r="U22" i="27"/>
  <c r="U28" i="27"/>
  <c r="U19" i="27"/>
  <c r="U24" i="27"/>
  <c r="U27" i="27"/>
  <c r="U21" i="27"/>
  <c r="B67" i="87" l="1"/>
  <c r="B68" i="87"/>
  <c r="B61" i="87"/>
  <c r="B48" i="87"/>
  <c r="B53" i="87"/>
  <c r="B54" i="87"/>
  <c r="B57" i="87"/>
  <c r="B26" i="87"/>
  <c r="B9" i="87"/>
  <c r="B32" i="87"/>
  <c r="B15" i="87"/>
  <c r="B63" i="87"/>
  <c r="B14" i="87"/>
  <c r="B38" i="87"/>
  <c r="B59" i="87"/>
  <c r="B23" i="87"/>
  <c r="B13" i="87"/>
  <c r="B44" i="87"/>
  <c r="B22" i="87"/>
  <c r="B11" i="87"/>
  <c r="B21" i="87"/>
  <c r="B58" i="87"/>
  <c r="B33" i="87"/>
  <c r="B56" i="87"/>
  <c r="B19" i="87"/>
  <c r="B31" i="87"/>
  <c r="B29" i="87"/>
  <c r="B16" i="87"/>
  <c r="B66" i="87"/>
  <c r="B60" i="87"/>
  <c r="B12" i="87"/>
  <c r="B24" i="87"/>
  <c r="B30" i="87"/>
  <c r="B10" i="87"/>
  <c r="B49" i="87"/>
  <c r="B50" i="87"/>
  <c r="B72" i="87"/>
  <c r="B18" i="87"/>
  <c r="B37" i="87"/>
  <c r="B34" i="87"/>
  <c r="B51" i="87"/>
  <c r="B71" i="87"/>
  <c r="B40" i="87"/>
  <c r="B25" i="87"/>
  <c r="B45" i="87"/>
  <c r="B62" i="87"/>
  <c r="B17" i="87"/>
  <c r="B43" i="87"/>
  <c r="B28" i="87"/>
  <c r="B36" i="87"/>
  <c r="B6" i="87"/>
  <c r="B42" i="87"/>
  <c r="B64" i="87"/>
  <c r="B70" i="87"/>
  <c r="B7" i="87"/>
  <c r="B27" i="87"/>
  <c r="B35" i="87"/>
  <c r="B5" i="87"/>
  <c r="B52" i="87"/>
  <c r="B41" i="87"/>
  <c r="B8" i="87"/>
  <c r="B55" i="87"/>
  <c r="B39" i="87"/>
  <c r="B47" i="87"/>
  <c r="B69" i="87"/>
  <c r="B46" i="87"/>
  <c r="B20" i="87"/>
  <c r="B65" i="87"/>
  <c r="B23" i="86"/>
  <c r="B25" i="86"/>
  <c r="B48" i="86"/>
  <c r="B6" i="86"/>
  <c r="B54" i="86"/>
  <c r="B35" i="86"/>
  <c r="B31" i="86"/>
  <c r="B29" i="86"/>
  <c r="B55" i="86"/>
  <c r="B10" i="86"/>
  <c r="B44" i="86"/>
  <c r="B71" i="86"/>
  <c r="B58" i="86"/>
  <c r="B50" i="86"/>
  <c r="B41" i="86"/>
  <c r="B45" i="86"/>
  <c r="B64" i="86"/>
  <c r="B66" i="86"/>
  <c r="B59" i="86"/>
  <c r="B67" i="86"/>
  <c r="B37" i="86"/>
  <c r="B56" i="86"/>
  <c r="B53" i="86"/>
  <c r="B61" i="86"/>
  <c r="B63" i="86"/>
  <c r="B20" i="86"/>
  <c r="B36" i="86"/>
  <c r="B14" i="86"/>
  <c r="B62" i="86"/>
  <c r="B42" i="86"/>
  <c r="B19" i="86"/>
  <c r="B47" i="86"/>
  <c r="B57" i="86"/>
  <c r="B60" i="86"/>
  <c r="B18" i="86"/>
  <c r="B70" i="86"/>
  <c r="B22" i="86"/>
  <c r="B12" i="86"/>
  <c r="B27" i="86"/>
  <c r="B28" i="86"/>
  <c r="B46" i="86"/>
  <c r="B68" i="86"/>
  <c r="B49" i="86"/>
  <c r="B9" i="86"/>
  <c r="B40" i="86"/>
  <c r="B72" i="86"/>
  <c r="B13" i="86"/>
  <c r="B11" i="86"/>
  <c r="B69" i="86"/>
  <c r="B7" i="86"/>
  <c r="B65" i="86"/>
  <c r="B8" i="86"/>
  <c r="B24" i="86"/>
  <c r="B38" i="86"/>
  <c r="B52" i="86"/>
  <c r="B39" i="86"/>
  <c r="B5" i="86"/>
  <c r="B30" i="86"/>
  <c r="B32" i="86"/>
  <c r="B16" i="86"/>
  <c r="B17" i="86"/>
  <c r="B15" i="86"/>
  <c r="B51" i="86"/>
  <c r="B34" i="86"/>
  <c r="B33" i="86"/>
  <c r="B43" i="86"/>
  <c r="B26" i="86"/>
  <c r="B21" i="86"/>
  <c r="B60" i="85"/>
  <c r="B52" i="85"/>
  <c r="B67" i="85"/>
  <c r="B37" i="85"/>
  <c r="B18" i="85"/>
  <c r="B62" i="85"/>
  <c r="B61" i="85"/>
  <c r="B28" i="85"/>
  <c r="B38" i="85"/>
  <c r="B68" i="85"/>
  <c r="B72" i="85"/>
  <c r="B46" i="85"/>
  <c r="B21" i="85"/>
  <c r="B39" i="85"/>
  <c r="B42" i="85"/>
  <c r="B45" i="85"/>
  <c r="B27" i="85"/>
  <c r="B29" i="85"/>
  <c r="B7" i="85"/>
  <c r="B24" i="85"/>
  <c r="B47" i="85"/>
  <c r="B71" i="85"/>
  <c r="B23" i="85"/>
  <c r="B32" i="85"/>
  <c r="B35" i="85"/>
  <c r="B6" i="85"/>
  <c r="B66" i="85"/>
  <c r="B15" i="85"/>
  <c r="B40" i="85"/>
  <c r="B44" i="85"/>
  <c r="B57" i="85"/>
  <c r="B13" i="85"/>
  <c r="B56" i="85"/>
  <c r="B63" i="85"/>
  <c r="B51" i="85"/>
  <c r="B22" i="85"/>
  <c r="B48" i="85"/>
  <c r="B58" i="85"/>
  <c r="B11" i="85"/>
  <c r="B20" i="85"/>
  <c r="B69" i="85"/>
  <c r="B64" i="85"/>
  <c r="B17" i="85"/>
  <c r="B59" i="85"/>
  <c r="B65" i="85"/>
  <c r="B8" i="85"/>
  <c r="B25" i="85"/>
  <c r="B34" i="85"/>
  <c r="B36" i="85"/>
  <c r="B9" i="85"/>
  <c r="B14" i="85"/>
  <c r="B50" i="85"/>
  <c r="B55" i="85"/>
  <c r="B33" i="85"/>
  <c r="B70" i="85"/>
  <c r="B49" i="85"/>
  <c r="B12" i="85"/>
  <c r="B43" i="85"/>
  <c r="B54" i="85"/>
  <c r="B10" i="85"/>
  <c r="B5" i="85"/>
  <c r="B53" i="85"/>
  <c r="B31" i="85"/>
  <c r="B19" i="85"/>
  <c r="B26" i="85"/>
  <c r="B41" i="85"/>
  <c r="B30" i="85"/>
  <c r="B16" i="85"/>
  <c r="C9" i="79"/>
  <c r="D9" i="79" s="1"/>
  <c r="O9" i="79" s="1"/>
  <c r="D17" i="79"/>
  <c r="O17" i="79" s="1"/>
  <c r="D45" i="79"/>
  <c r="O45" i="79" s="1"/>
  <c r="D48" i="79" a="1"/>
  <c r="D48" i="79" s="1"/>
  <c r="D41" i="79"/>
  <c r="O41" i="79" s="1"/>
  <c r="D39" i="79"/>
  <c r="D40" i="79"/>
  <c r="O40" i="79" s="1"/>
  <c r="D49" i="79" a="1"/>
  <c r="D49" i="79" s="1"/>
  <c r="D42" i="79"/>
  <c r="O42" i="79" s="1"/>
  <c r="D52" i="79" a="1"/>
  <c r="D52" i="79" s="1"/>
  <c r="D43" i="79"/>
  <c r="O43" i="79" s="1"/>
  <c r="D44" i="79"/>
  <c r="O44" i="79" s="1"/>
  <c r="D46" i="79"/>
  <c r="O46" i="79" s="1"/>
  <c r="D37" i="79"/>
  <c r="D38" i="79"/>
  <c r="O38" i="79" s="1"/>
  <c r="K47" i="79"/>
  <c r="I47" i="79"/>
  <c r="L47" i="79"/>
  <c r="H47" i="79"/>
  <c r="F47" i="79"/>
  <c r="E47" i="79"/>
  <c r="D23" i="79" a="1"/>
  <c r="D23" i="79" s="1"/>
  <c r="F36" i="79"/>
  <c r="H36" i="79"/>
  <c r="J36" i="79"/>
  <c r="K36" i="79"/>
  <c r="D14" i="79"/>
  <c r="O14" i="79" s="1"/>
  <c r="D10" i="79"/>
  <c r="O10" i="79" s="1"/>
  <c r="D15" i="79"/>
  <c r="O15" i="79" s="1"/>
  <c r="D11" i="79"/>
  <c r="O11" i="79" s="1"/>
  <c r="D16" i="79"/>
  <c r="O16" i="79" s="1"/>
  <c r="D19" i="79" a="1"/>
  <c r="D19" i="79" s="1"/>
  <c r="D12" i="79"/>
  <c r="O12" i="79" s="1"/>
  <c r="D20" i="79" a="1"/>
  <c r="D20" i="79" s="1"/>
  <c r="D18" i="79" a="1"/>
  <c r="D18" i="79" s="1"/>
  <c r="O18" i="79" s="1"/>
  <c r="D13" i="79"/>
  <c r="O13" i="79" s="1"/>
  <c r="H23" i="79" l="1"/>
  <c r="L23" i="79"/>
  <c r="F23" i="79"/>
  <c r="E23" i="79"/>
  <c r="I23" i="79"/>
  <c r="K23" i="79"/>
  <c r="L48" i="79"/>
  <c r="K48" i="79"/>
  <c r="I48" i="79"/>
  <c r="H48" i="79"/>
  <c r="F48" i="79"/>
  <c r="E20" i="79"/>
  <c r="H20" i="79"/>
  <c r="F20" i="79"/>
  <c r="L20" i="79"/>
  <c r="K20" i="79"/>
  <c r="I20" i="79"/>
  <c r="L49" i="79"/>
  <c r="K49" i="79"/>
  <c r="I49" i="79"/>
  <c r="H49" i="79"/>
  <c r="F49" i="79"/>
  <c r="E49" i="79"/>
  <c r="G49" i="79" s="1"/>
  <c r="L19" i="79"/>
  <c r="K19" i="79"/>
  <c r="I19" i="79"/>
  <c r="H19" i="79"/>
  <c r="F19" i="79"/>
  <c r="F39" i="79"/>
  <c r="O39" i="79"/>
  <c r="K37" i="79"/>
  <c r="O37" i="79"/>
  <c r="F45" i="79"/>
  <c r="F17" i="79"/>
  <c r="H17" i="79"/>
  <c r="I17" i="79"/>
  <c r="K17" i="79"/>
  <c r="L17" i="79"/>
  <c r="E17" i="79"/>
  <c r="H45" i="79"/>
  <c r="K45" i="79"/>
  <c r="G47" i="79"/>
  <c r="K46" i="79"/>
  <c r="I46" i="79"/>
  <c r="F46" i="79"/>
  <c r="X46" i="79" s="1"/>
  <c r="E46" i="79"/>
  <c r="H46" i="79"/>
  <c r="L46" i="79"/>
  <c r="H39" i="79"/>
  <c r="J47" i="79"/>
  <c r="H44" i="79"/>
  <c r="K42" i="79"/>
  <c r="H37" i="79"/>
  <c r="F37" i="79"/>
  <c r="F44" i="79"/>
  <c r="X44" i="79" s="1"/>
  <c r="K44" i="79"/>
  <c r="H38" i="79"/>
  <c r="K39" i="79"/>
  <c r="H40" i="79"/>
  <c r="F41" i="79"/>
  <c r="H43" i="79"/>
  <c r="K43" i="79"/>
  <c r="F43" i="79"/>
  <c r="F40" i="79"/>
  <c r="H42" i="79"/>
  <c r="F42" i="79"/>
  <c r="H41" i="79"/>
  <c r="K41" i="79"/>
  <c r="F38" i="79"/>
  <c r="K38" i="79"/>
  <c r="K40" i="79"/>
  <c r="F11" i="79"/>
  <c r="K11" i="79"/>
  <c r="H11" i="79"/>
  <c r="K15" i="79"/>
  <c r="F15" i="79"/>
  <c r="H15" i="79"/>
  <c r="K10" i="79"/>
  <c r="H10" i="79"/>
  <c r="F10" i="79"/>
  <c r="I18" i="79"/>
  <c r="L18" i="79"/>
  <c r="K18" i="79"/>
  <c r="H18" i="79"/>
  <c r="F18" i="79"/>
  <c r="E18" i="79"/>
  <c r="F14" i="79"/>
  <c r="H14" i="79"/>
  <c r="K14" i="79"/>
  <c r="F9" i="79"/>
  <c r="H9" i="79"/>
  <c r="K9" i="79"/>
  <c r="H12" i="79"/>
  <c r="K12" i="79"/>
  <c r="F12" i="79"/>
  <c r="F16" i="79"/>
  <c r="K16" i="79"/>
  <c r="H16" i="79"/>
  <c r="H13" i="79"/>
  <c r="K13" i="79"/>
  <c r="F13" i="79"/>
  <c r="G23" i="79" l="1"/>
  <c r="J49" i="79"/>
  <c r="J23" i="79"/>
  <c r="G20" i="79"/>
  <c r="J20" i="79"/>
  <c r="X45" i="79"/>
  <c r="F24" i="79" a="1"/>
  <c r="F24" i="79" s="1"/>
  <c r="H24" i="79" a="1"/>
  <c r="H24" i="79" s="1"/>
  <c r="X17" i="79"/>
  <c r="X52" i="79"/>
  <c r="G17" i="79"/>
  <c r="X49" i="79"/>
  <c r="J17" i="79"/>
  <c r="J46" i="79"/>
  <c r="G46" i="79"/>
  <c r="X23" i="79"/>
  <c r="F53" i="79" a="1"/>
  <c r="F53" i="79" s="1"/>
  <c r="H53" i="79" a="1"/>
  <c r="H53" i="79" s="1"/>
  <c r="J18" i="79"/>
  <c r="X20" i="79"/>
  <c r="G18" i="79"/>
  <c r="V72" i="78" l="1"/>
  <c r="S72" i="78"/>
  <c r="R72" i="78"/>
  <c r="D72" i="78"/>
  <c r="V71" i="78"/>
  <c r="S71" i="78"/>
  <c r="R71" i="78"/>
  <c r="D71" i="78"/>
  <c r="V70" i="78"/>
  <c r="S70" i="78"/>
  <c r="R70" i="78"/>
  <c r="D70" i="78"/>
  <c r="V69" i="78"/>
  <c r="S69" i="78"/>
  <c r="R69" i="78"/>
  <c r="D69" i="78"/>
  <c r="V68" i="78"/>
  <c r="S68" i="78"/>
  <c r="R68" i="78"/>
  <c r="D68" i="78"/>
  <c r="V67" i="78"/>
  <c r="S67" i="78"/>
  <c r="R67" i="78"/>
  <c r="D67" i="78"/>
  <c r="V66" i="78"/>
  <c r="S66" i="78"/>
  <c r="R66" i="78"/>
  <c r="D66" i="78"/>
  <c r="V65" i="78"/>
  <c r="S65" i="78"/>
  <c r="R65" i="78"/>
  <c r="D65" i="78"/>
  <c r="V64" i="78"/>
  <c r="S64" i="78"/>
  <c r="R64" i="78"/>
  <c r="D64" i="78"/>
  <c r="V63" i="78"/>
  <c r="S63" i="78"/>
  <c r="R63" i="78"/>
  <c r="D63" i="78"/>
  <c r="V62" i="78"/>
  <c r="S62" i="78"/>
  <c r="R62" i="78"/>
  <c r="D62" i="78"/>
  <c r="V61" i="78"/>
  <c r="S61" i="78"/>
  <c r="R61" i="78"/>
  <c r="D61" i="78"/>
  <c r="V60" i="78"/>
  <c r="S60" i="78"/>
  <c r="R60" i="78"/>
  <c r="D60" i="78"/>
  <c r="V59" i="78"/>
  <c r="S59" i="78"/>
  <c r="R59" i="78"/>
  <c r="D59" i="78"/>
  <c r="V58" i="78"/>
  <c r="S58" i="78"/>
  <c r="R58" i="78"/>
  <c r="D58" i="78"/>
  <c r="V57" i="78"/>
  <c r="S57" i="78"/>
  <c r="R57" i="78"/>
  <c r="D57" i="78"/>
  <c r="V56" i="78"/>
  <c r="S56" i="78"/>
  <c r="R56" i="78"/>
  <c r="D56" i="78"/>
  <c r="V55" i="78"/>
  <c r="S55" i="78"/>
  <c r="R55" i="78"/>
  <c r="D55" i="78"/>
  <c r="V54" i="78"/>
  <c r="S54" i="78"/>
  <c r="R54" i="78"/>
  <c r="D54" i="78"/>
  <c r="V53" i="78"/>
  <c r="S53" i="78"/>
  <c r="R53" i="78"/>
  <c r="D53" i="78"/>
  <c r="V52" i="78"/>
  <c r="S52" i="78"/>
  <c r="R52" i="78"/>
  <c r="D52" i="78"/>
  <c r="V51" i="78"/>
  <c r="S51" i="78"/>
  <c r="R51" i="78"/>
  <c r="D51" i="78"/>
  <c r="V50" i="78"/>
  <c r="S50" i="78"/>
  <c r="R50" i="78"/>
  <c r="D50" i="78"/>
  <c r="V49" i="78"/>
  <c r="S49" i="78"/>
  <c r="R49" i="78"/>
  <c r="D49" i="78"/>
  <c r="V48" i="78"/>
  <c r="S48" i="78"/>
  <c r="R48" i="78"/>
  <c r="D48" i="78"/>
  <c r="V47" i="78"/>
  <c r="S47" i="78"/>
  <c r="R47" i="78"/>
  <c r="D47" i="78"/>
  <c r="V46" i="78"/>
  <c r="S46" i="78"/>
  <c r="R46" i="78"/>
  <c r="D46" i="78"/>
  <c r="V45" i="78"/>
  <c r="S45" i="78"/>
  <c r="R45" i="78"/>
  <c r="D45" i="78"/>
  <c r="V44" i="78"/>
  <c r="S44" i="78"/>
  <c r="R44" i="78"/>
  <c r="D44" i="78"/>
  <c r="V43" i="78"/>
  <c r="S43" i="78"/>
  <c r="R43" i="78"/>
  <c r="D43" i="78"/>
  <c r="V42" i="78"/>
  <c r="S42" i="78"/>
  <c r="R42" i="78"/>
  <c r="D42" i="78"/>
  <c r="V41" i="78"/>
  <c r="S41" i="78"/>
  <c r="R41" i="78"/>
  <c r="D41" i="78"/>
  <c r="V40" i="78"/>
  <c r="S40" i="78"/>
  <c r="R40" i="78"/>
  <c r="D40" i="78"/>
  <c r="V39" i="78"/>
  <c r="S39" i="78"/>
  <c r="R39" i="78"/>
  <c r="D39" i="78"/>
  <c r="V38" i="78"/>
  <c r="S38" i="78"/>
  <c r="R38" i="78"/>
  <c r="D38" i="78"/>
  <c r="V37" i="78"/>
  <c r="S37" i="78"/>
  <c r="R37" i="78"/>
  <c r="D37" i="78"/>
  <c r="V36" i="78"/>
  <c r="S36" i="78"/>
  <c r="R36" i="78"/>
  <c r="D36" i="78"/>
  <c r="V35" i="78"/>
  <c r="S35" i="78"/>
  <c r="R35" i="78"/>
  <c r="D35" i="78"/>
  <c r="V34" i="78"/>
  <c r="S34" i="78"/>
  <c r="R34" i="78"/>
  <c r="D34" i="78"/>
  <c r="V33" i="78"/>
  <c r="S33" i="78"/>
  <c r="R33" i="78"/>
  <c r="D33" i="78"/>
  <c r="V32" i="78"/>
  <c r="S32" i="78"/>
  <c r="R32" i="78"/>
  <c r="D32" i="78"/>
  <c r="V31" i="78"/>
  <c r="S31" i="78"/>
  <c r="R31" i="78"/>
  <c r="D31" i="78"/>
  <c r="V30" i="78"/>
  <c r="S30" i="78"/>
  <c r="R30" i="78"/>
  <c r="D30" i="78"/>
  <c r="V29" i="78"/>
  <c r="S29" i="78"/>
  <c r="R29" i="78"/>
  <c r="D29" i="78"/>
  <c r="V28" i="78"/>
  <c r="S28" i="78"/>
  <c r="R28" i="78"/>
  <c r="D28" i="78"/>
  <c r="B28" i="78" s="1"/>
  <c r="V27" i="78"/>
  <c r="S27" i="78"/>
  <c r="R27" i="78"/>
  <c r="D27" i="78"/>
  <c r="V26" i="78"/>
  <c r="S26" i="78"/>
  <c r="R26" i="78"/>
  <c r="D26" i="78"/>
  <c r="V25" i="78"/>
  <c r="S25" i="78"/>
  <c r="R25" i="78"/>
  <c r="D25" i="78"/>
  <c r="V24" i="78"/>
  <c r="S24" i="78"/>
  <c r="R24" i="78"/>
  <c r="D24" i="78"/>
  <c r="V23" i="78"/>
  <c r="S23" i="78"/>
  <c r="R23" i="78"/>
  <c r="D23" i="78"/>
  <c r="V22" i="78"/>
  <c r="S22" i="78"/>
  <c r="R22" i="78"/>
  <c r="D22" i="78"/>
  <c r="V21" i="78"/>
  <c r="S21" i="78"/>
  <c r="R21" i="78"/>
  <c r="D21" i="78"/>
  <c r="V20" i="78"/>
  <c r="S20" i="78"/>
  <c r="R20" i="78"/>
  <c r="D20" i="78"/>
  <c r="B20" i="78" s="1"/>
  <c r="V19" i="78"/>
  <c r="S19" i="78"/>
  <c r="R19" i="78"/>
  <c r="D19" i="78"/>
  <c r="V18" i="78"/>
  <c r="S18" i="78"/>
  <c r="R18" i="78"/>
  <c r="D18" i="78"/>
  <c r="V17" i="78"/>
  <c r="S17" i="78"/>
  <c r="R17" i="78"/>
  <c r="D17" i="78"/>
  <c r="V16" i="78"/>
  <c r="S16" i="78"/>
  <c r="R16" i="78"/>
  <c r="D16" i="78"/>
  <c r="B16" i="78" s="1"/>
  <c r="V15" i="78"/>
  <c r="S15" i="78"/>
  <c r="R15" i="78"/>
  <c r="D15" i="78"/>
  <c r="V14" i="78"/>
  <c r="S14" i="78"/>
  <c r="R14" i="78"/>
  <c r="D14" i="78"/>
  <c r="V13" i="78"/>
  <c r="S13" i="78"/>
  <c r="R13" i="78"/>
  <c r="Y13" i="78" s="1"/>
  <c r="D13" i="78"/>
  <c r="V12" i="78"/>
  <c r="S12" i="78"/>
  <c r="R12" i="78"/>
  <c r="Y12" i="78" s="1"/>
  <c r="D12" i="78"/>
  <c r="V11" i="78"/>
  <c r="S11" i="78"/>
  <c r="R11" i="78"/>
  <c r="Y11" i="78" s="1"/>
  <c r="D11" i="78"/>
  <c r="V10" i="78"/>
  <c r="S10" i="78"/>
  <c r="R10" i="78"/>
  <c r="Y10" i="78" s="1"/>
  <c r="D10" i="78"/>
  <c r="V9" i="78"/>
  <c r="S9" i="78"/>
  <c r="R9" i="78"/>
  <c r="Y9" i="78" s="1"/>
  <c r="D9" i="78"/>
  <c r="V8" i="78"/>
  <c r="S8" i="78"/>
  <c r="R8" i="78"/>
  <c r="Y8" i="78" s="1"/>
  <c r="D8" i="78"/>
  <c r="AC7" i="78"/>
  <c r="V7" i="78"/>
  <c r="S7" i="78"/>
  <c r="R7" i="78"/>
  <c r="Y7" i="78" s="1"/>
  <c r="D7" i="78"/>
  <c r="V6" i="78"/>
  <c r="S6" i="78"/>
  <c r="R6" i="78"/>
  <c r="Y6" i="78" s="1"/>
  <c r="D6" i="78"/>
  <c r="V5" i="78"/>
  <c r="S5" i="78"/>
  <c r="R5" i="78"/>
  <c r="Y5" i="78" s="1"/>
  <c r="D5" i="78"/>
  <c r="V72" i="77"/>
  <c r="S72" i="77"/>
  <c r="R72" i="77"/>
  <c r="D72" i="77"/>
  <c r="V71" i="77"/>
  <c r="S71" i="77"/>
  <c r="R71" i="77"/>
  <c r="D71" i="77"/>
  <c r="V70" i="77"/>
  <c r="S70" i="77"/>
  <c r="R70" i="77"/>
  <c r="D70" i="77"/>
  <c r="V69" i="77"/>
  <c r="S69" i="77"/>
  <c r="R69" i="77"/>
  <c r="D69" i="77"/>
  <c r="V68" i="77"/>
  <c r="S68" i="77"/>
  <c r="R68" i="77"/>
  <c r="D68" i="77"/>
  <c r="V67" i="77"/>
  <c r="S67" i="77"/>
  <c r="R67" i="77"/>
  <c r="D67" i="77"/>
  <c r="V66" i="77"/>
  <c r="S66" i="77"/>
  <c r="R66" i="77"/>
  <c r="D66" i="77"/>
  <c r="V65" i="77"/>
  <c r="S65" i="77"/>
  <c r="R65" i="77"/>
  <c r="D65" i="77"/>
  <c r="V64" i="77"/>
  <c r="S64" i="77"/>
  <c r="R64" i="77"/>
  <c r="D64" i="77"/>
  <c r="V63" i="77"/>
  <c r="S63" i="77"/>
  <c r="R63" i="77"/>
  <c r="D63" i="77"/>
  <c r="V62" i="77"/>
  <c r="S62" i="77"/>
  <c r="R62" i="77"/>
  <c r="D62" i="77"/>
  <c r="V61" i="77"/>
  <c r="S61" i="77"/>
  <c r="R61" i="77"/>
  <c r="D61" i="77"/>
  <c r="V60" i="77"/>
  <c r="S60" i="77"/>
  <c r="R60" i="77"/>
  <c r="D60" i="77"/>
  <c r="V59" i="77"/>
  <c r="S59" i="77"/>
  <c r="R59" i="77"/>
  <c r="D59" i="77"/>
  <c r="V58" i="77"/>
  <c r="S58" i="77"/>
  <c r="R58" i="77"/>
  <c r="D58" i="77"/>
  <c r="V57" i="77"/>
  <c r="S57" i="77"/>
  <c r="R57" i="77"/>
  <c r="D57" i="77"/>
  <c r="V56" i="77"/>
  <c r="S56" i="77"/>
  <c r="R56" i="77"/>
  <c r="D56" i="77"/>
  <c r="V55" i="77"/>
  <c r="S55" i="77"/>
  <c r="R55" i="77"/>
  <c r="D55" i="77"/>
  <c r="V54" i="77"/>
  <c r="S54" i="77"/>
  <c r="R54" i="77"/>
  <c r="D54" i="77"/>
  <c r="V53" i="77"/>
  <c r="S53" i="77"/>
  <c r="R53" i="77"/>
  <c r="D53" i="77"/>
  <c r="V52" i="77"/>
  <c r="S52" i="77"/>
  <c r="R52" i="77"/>
  <c r="D52" i="77"/>
  <c r="V51" i="77"/>
  <c r="S51" i="77"/>
  <c r="R51" i="77"/>
  <c r="D51" i="77"/>
  <c r="V50" i="77"/>
  <c r="S50" i="77"/>
  <c r="R50" i="77"/>
  <c r="D50" i="77"/>
  <c r="V49" i="77"/>
  <c r="S49" i="77"/>
  <c r="R49" i="77"/>
  <c r="D49" i="77"/>
  <c r="V48" i="77"/>
  <c r="S48" i="77"/>
  <c r="R48" i="77"/>
  <c r="D48" i="77"/>
  <c r="V47" i="77"/>
  <c r="S47" i="77"/>
  <c r="R47" i="77"/>
  <c r="D47" i="77"/>
  <c r="V46" i="77"/>
  <c r="S46" i="77"/>
  <c r="R46" i="77"/>
  <c r="D46" i="77"/>
  <c r="V45" i="77"/>
  <c r="S45" i="77"/>
  <c r="R45" i="77"/>
  <c r="D45" i="77"/>
  <c r="V44" i="77"/>
  <c r="S44" i="77"/>
  <c r="R44" i="77"/>
  <c r="D44" i="77"/>
  <c r="V43" i="77"/>
  <c r="S43" i="77"/>
  <c r="R43" i="77"/>
  <c r="D43" i="77"/>
  <c r="V42" i="77"/>
  <c r="S42" i="77"/>
  <c r="R42" i="77"/>
  <c r="D42" i="77"/>
  <c r="V41" i="77"/>
  <c r="S41" i="77"/>
  <c r="R41" i="77"/>
  <c r="D41" i="77"/>
  <c r="B41" i="77" s="1"/>
  <c r="V40" i="77"/>
  <c r="S40" i="77"/>
  <c r="R40" i="77"/>
  <c r="D40" i="77"/>
  <c r="B40" i="77" s="1"/>
  <c r="V39" i="77"/>
  <c r="S39" i="77"/>
  <c r="R39" i="77"/>
  <c r="D39" i="77"/>
  <c r="V38" i="77"/>
  <c r="S38" i="77"/>
  <c r="R38" i="77"/>
  <c r="D38" i="77"/>
  <c r="V37" i="77"/>
  <c r="S37" i="77"/>
  <c r="R37" i="77"/>
  <c r="D37" i="77"/>
  <c r="B37" i="77" s="1"/>
  <c r="V36" i="77"/>
  <c r="S36" i="77"/>
  <c r="R36" i="77"/>
  <c r="D36" i="77"/>
  <c r="B36" i="77" s="1"/>
  <c r="V35" i="77"/>
  <c r="S35" i="77"/>
  <c r="R35" i="77"/>
  <c r="D35" i="77"/>
  <c r="V34" i="77"/>
  <c r="S34" i="77"/>
  <c r="R34" i="77"/>
  <c r="D34" i="77"/>
  <c r="V33" i="77"/>
  <c r="S33" i="77"/>
  <c r="R33" i="77"/>
  <c r="D33" i="77"/>
  <c r="B33" i="77" s="1"/>
  <c r="V32" i="77"/>
  <c r="S32" i="77"/>
  <c r="R32" i="77"/>
  <c r="D32" i="77"/>
  <c r="B32" i="77" s="1"/>
  <c r="V31" i="77"/>
  <c r="S31" i="77"/>
  <c r="R31" i="77"/>
  <c r="D31" i="77"/>
  <c r="B31" i="77" s="1"/>
  <c r="V30" i="77"/>
  <c r="S30" i="77"/>
  <c r="R30" i="77"/>
  <c r="D30" i="77"/>
  <c r="V29" i="77"/>
  <c r="S29" i="77"/>
  <c r="R29" i="77"/>
  <c r="D29" i="77"/>
  <c r="B29" i="77" s="1"/>
  <c r="V28" i="77"/>
  <c r="S28" i="77"/>
  <c r="R28" i="77"/>
  <c r="D28" i="77"/>
  <c r="B28" i="77" s="1"/>
  <c r="V27" i="77"/>
  <c r="S27" i="77"/>
  <c r="R27" i="77"/>
  <c r="D27" i="77"/>
  <c r="V26" i="77"/>
  <c r="S26" i="77"/>
  <c r="R26" i="77"/>
  <c r="D26" i="77"/>
  <c r="V25" i="77"/>
  <c r="S25" i="77"/>
  <c r="R25" i="77"/>
  <c r="D25" i="77"/>
  <c r="V24" i="77"/>
  <c r="S24" i="77"/>
  <c r="R24" i="77"/>
  <c r="D24" i="77"/>
  <c r="B24" i="77" s="1"/>
  <c r="V23" i="77"/>
  <c r="S23" i="77"/>
  <c r="R23" i="77"/>
  <c r="D23" i="77"/>
  <c r="V22" i="77"/>
  <c r="S22" i="77"/>
  <c r="R22" i="77"/>
  <c r="D22" i="77"/>
  <c r="V21" i="77"/>
  <c r="S21" i="77"/>
  <c r="R21" i="77"/>
  <c r="D21" i="77"/>
  <c r="B21" i="77" s="1"/>
  <c r="V20" i="77"/>
  <c r="S20" i="77"/>
  <c r="R20" i="77"/>
  <c r="D20" i="77"/>
  <c r="B20" i="77" s="1"/>
  <c r="V19" i="77"/>
  <c r="S19" i="77"/>
  <c r="R19" i="77"/>
  <c r="D19" i="77"/>
  <c r="V18" i="77"/>
  <c r="S18" i="77"/>
  <c r="R18" i="77"/>
  <c r="D18" i="77"/>
  <c r="V17" i="77"/>
  <c r="S17" i="77"/>
  <c r="R17" i="77"/>
  <c r="D17" i="77"/>
  <c r="V16" i="77"/>
  <c r="S16" i="77"/>
  <c r="R16" i="77"/>
  <c r="D16" i="77"/>
  <c r="B16" i="77" s="1"/>
  <c r="V15" i="77"/>
  <c r="S15" i="77"/>
  <c r="R15" i="77"/>
  <c r="D15" i="77"/>
  <c r="V14" i="77"/>
  <c r="S14" i="77"/>
  <c r="R14" i="77"/>
  <c r="D14" i="77"/>
  <c r="V13" i="77"/>
  <c r="S13" i="77"/>
  <c r="R13" i="77"/>
  <c r="Y13" i="77" s="1"/>
  <c r="D13" i="77"/>
  <c r="V12" i="77"/>
  <c r="S12" i="77"/>
  <c r="R12" i="77"/>
  <c r="Y12" i="77" s="1"/>
  <c r="D12" i="77"/>
  <c r="V11" i="77"/>
  <c r="S11" i="77"/>
  <c r="R11" i="77"/>
  <c r="Y11" i="77" s="1"/>
  <c r="D11" i="77"/>
  <c r="V10" i="77"/>
  <c r="S10" i="77"/>
  <c r="R10" i="77"/>
  <c r="Y10" i="77" s="1"/>
  <c r="D10" i="77"/>
  <c r="Y9" i="77"/>
  <c r="V9" i="77"/>
  <c r="S9" i="77"/>
  <c r="R9" i="77"/>
  <c r="D9" i="77"/>
  <c r="V8" i="77"/>
  <c r="S8" i="77"/>
  <c r="R8" i="77"/>
  <c r="Y8" i="77" s="1"/>
  <c r="D8" i="77"/>
  <c r="AC7" i="77"/>
  <c r="V7" i="77"/>
  <c r="S7" i="77"/>
  <c r="R7" i="77"/>
  <c r="Y7" i="77" s="1"/>
  <c r="D7" i="77"/>
  <c r="V6" i="77"/>
  <c r="S6" i="77"/>
  <c r="R6" i="77"/>
  <c r="Y6" i="77" s="1"/>
  <c r="D6" i="77"/>
  <c r="V5" i="77"/>
  <c r="S5" i="77"/>
  <c r="R5" i="77"/>
  <c r="Y5" i="77" s="1"/>
  <c r="D5" i="77"/>
  <c r="V72" i="76"/>
  <c r="S72" i="76"/>
  <c r="R72" i="76"/>
  <c r="D72" i="76"/>
  <c r="V71" i="76"/>
  <c r="S71" i="76"/>
  <c r="R71" i="76"/>
  <c r="D71" i="76"/>
  <c r="V70" i="76"/>
  <c r="S70" i="76"/>
  <c r="R70" i="76"/>
  <c r="D70" i="76"/>
  <c r="V69" i="76"/>
  <c r="S69" i="76"/>
  <c r="R69" i="76"/>
  <c r="D69" i="76"/>
  <c r="V68" i="76"/>
  <c r="S68" i="76"/>
  <c r="R68" i="76"/>
  <c r="D68" i="76"/>
  <c r="V67" i="76"/>
  <c r="S67" i="76"/>
  <c r="R67" i="76"/>
  <c r="D67" i="76"/>
  <c r="Y67" i="76" s="1"/>
  <c r="V66" i="76"/>
  <c r="S66" i="76"/>
  <c r="R66" i="76"/>
  <c r="D66" i="76"/>
  <c r="V65" i="76"/>
  <c r="S65" i="76"/>
  <c r="R65" i="76"/>
  <c r="D65" i="76"/>
  <c r="V64" i="76"/>
  <c r="S64" i="76"/>
  <c r="R64" i="76"/>
  <c r="D64" i="76"/>
  <c r="V63" i="76"/>
  <c r="S63" i="76"/>
  <c r="R63" i="76"/>
  <c r="D63" i="76"/>
  <c r="V62" i="76"/>
  <c r="S62" i="76"/>
  <c r="R62" i="76"/>
  <c r="D62" i="76"/>
  <c r="V61" i="76"/>
  <c r="S61" i="76"/>
  <c r="R61" i="76"/>
  <c r="D61" i="76"/>
  <c r="V60" i="76"/>
  <c r="S60" i="76"/>
  <c r="R60" i="76"/>
  <c r="D60" i="76"/>
  <c r="V59" i="76"/>
  <c r="S59" i="76"/>
  <c r="R59" i="76"/>
  <c r="D59" i="76"/>
  <c r="V58" i="76"/>
  <c r="S58" i="76"/>
  <c r="R58" i="76"/>
  <c r="D58" i="76"/>
  <c r="V57" i="76"/>
  <c r="S57" i="76"/>
  <c r="R57" i="76"/>
  <c r="D57" i="76"/>
  <c r="V56" i="76"/>
  <c r="S56" i="76"/>
  <c r="R56" i="76"/>
  <c r="D56" i="76"/>
  <c r="V55" i="76"/>
  <c r="S55" i="76"/>
  <c r="R55" i="76"/>
  <c r="D55" i="76"/>
  <c r="V54" i="76"/>
  <c r="S54" i="76"/>
  <c r="R54" i="76"/>
  <c r="D54" i="76"/>
  <c r="V53" i="76"/>
  <c r="S53" i="76"/>
  <c r="R53" i="76"/>
  <c r="D53" i="76"/>
  <c r="V52" i="76"/>
  <c r="S52" i="76"/>
  <c r="R52" i="76"/>
  <c r="D52" i="76"/>
  <c r="V51" i="76"/>
  <c r="S51" i="76"/>
  <c r="R51" i="76"/>
  <c r="D51" i="76"/>
  <c r="V50" i="76"/>
  <c r="S50" i="76"/>
  <c r="R50" i="76"/>
  <c r="D50" i="76"/>
  <c r="V49" i="76"/>
  <c r="S49" i="76"/>
  <c r="R49" i="76"/>
  <c r="D49" i="76"/>
  <c r="V48" i="76"/>
  <c r="S48" i="76"/>
  <c r="R48" i="76"/>
  <c r="D48" i="76"/>
  <c r="V47" i="76"/>
  <c r="S47" i="76"/>
  <c r="R47" i="76"/>
  <c r="D47" i="76"/>
  <c r="V46" i="76"/>
  <c r="S46" i="76"/>
  <c r="R46" i="76"/>
  <c r="D46" i="76"/>
  <c r="V45" i="76"/>
  <c r="S45" i="76"/>
  <c r="R45" i="76"/>
  <c r="D45" i="76"/>
  <c r="V44" i="76"/>
  <c r="S44" i="76"/>
  <c r="R44" i="76"/>
  <c r="D44" i="76"/>
  <c r="V43" i="76"/>
  <c r="S43" i="76"/>
  <c r="R43" i="76"/>
  <c r="D43" i="76"/>
  <c r="V42" i="76"/>
  <c r="S42" i="76"/>
  <c r="R42" i="76"/>
  <c r="D42" i="76"/>
  <c r="V41" i="76"/>
  <c r="S41" i="76"/>
  <c r="R41" i="76"/>
  <c r="D41" i="76"/>
  <c r="V40" i="76"/>
  <c r="S40" i="76"/>
  <c r="R40" i="76"/>
  <c r="D40" i="76"/>
  <c r="V39" i="76"/>
  <c r="S39" i="76"/>
  <c r="R39" i="76"/>
  <c r="D39" i="76"/>
  <c r="V38" i="76"/>
  <c r="S38" i="76"/>
  <c r="R38" i="76"/>
  <c r="D38" i="76"/>
  <c r="V37" i="76"/>
  <c r="S37" i="76"/>
  <c r="R37" i="76"/>
  <c r="D37" i="76"/>
  <c r="V36" i="76"/>
  <c r="S36" i="76"/>
  <c r="R36" i="76"/>
  <c r="D36" i="76"/>
  <c r="V35" i="76"/>
  <c r="S35" i="76"/>
  <c r="R35" i="76"/>
  <c r="D35" i="76"/>
  <c r="V34" i="76"/>
  <c r="S34" i="76"/>
  <c r="R34" i="76"/>
  <c r="D34" i="76"/>
  <c r="V33" i="76"/>
  <c r="S33" i="76"/>
  <c r="R33" i="76"/>
  <c r="D33" i="76"/>
  <c r="V32" i="76"/>
  <c r="S32" i="76"/>
  <c r="R32" i="76"/>
  <c r="D32" i="76"/>
  <c r="V31" i="76"/>
  <c r="S31" i="76"/>
  <c r="R31" i="76"/>
  <c r="D31" i="76"/>
  <c r="V30" i="76"/>
  <c r="S30" i="76"/>
  <c r="R30" i="76"/>
  <c r="D30" i="76"/>
  <c r="V29" i="76"/>
  <c r="S29" i="76"/>
  <c r="R29" i="76"/>
  <c r="D29" i="76"/>
  <c r="V28" i="76"/>
  <c r="S28" i="76"/>
  <c r="R28" i="76"/>
  <c r="D28" i="76"/>
  <c r="V27" i="76"/>
  <c r="S27" i="76"/>
  <c r="R27" i="76"/>
  <c r="D27" i="76"/>
  <c r="V26" i="76"/>
  <c r="S26" i="76"/>
  <c r="R26" i="76"/>
  <c r="D26" i="76"/>
  <c r="V25" i="76"/>
  <c r="S25" i="76"/>
  <c r="R25" i="76"/>
  <c r="D25" i="76"/>
  <c r="B25" i="76" s="1"/>
  <c r="V24" i="76"/>
  <c r="S24" i="76"/>
  <c r="R24" i="76"/>
  <c r="D24" i="76"/>
  <c r="V23" i="76"/>
  <c r="S23" i="76"/>
  <c r="R23" i="76"/>
  <c r="D23" i="76"/>
  <c r="V22" i="76"/>
  <c r="S22" i="76"/>
  <c r="R22" i="76"/>
  <c r="D22" i="76"/>
  <c r="V21" i="76"/>
  <c r="S21" i="76"/>
  <c r="R21" i="76"/>
  <c r="D21" i="76"/>
  <c r="V20" i="76"/>
  <c r="S20" i="76"/>
  <c r="R20" i="76"/>
  <c r="D20" i="76"/>
  <c r="V19" i="76"/>
  <c r="S19" i="76"/>
  <c r="R19" i="76"/>
  <c r="D19" i="76"/>
  <c r="V18" i="76"/>
  <c r="S18" i="76"/>
  <c r="R18" i="76"/>
  <c r="D18" i="76"/>
  <c r="V17" i="76"/>
  <c r="S17" i="76"/>
  <c r="R17" i="76"/>
  <c r="D17" i="76"/>
  <c r="V16" i="76"/>
  <c r="S16" i="76"/>
  <c r="R16" i="76"/>
  <c r="D16" i="76"/>
  <c r="V15" i="76"/>
  <c r="S15" i="76"/>
  <c r="R15" i="76"/>
  <c r="D15" i="76"/>
  <c r="V14" i="76"/>
  <c r="S14" i="76"/>
  <c r="R14" i="76"/>
  <c r="D14" i="76"/>
  <c r="V13" i="76"/>
  <c r="S13" i="76"/>
  <c r="R13" i="76"/>
  <c r="Y13" i="76" s="1"/>
  <c r="D13" i="76"/>
  <c r="V12" i="76"/>
  <c r="S12" i="76"/>
  <c r="R12" i="76"/>
  <c r="Y12" i="76" s="1"/>
  <c r="D12" i="76"/>
  <c r="V11" i="76"/>
  <c r="S11" i="76"/>
  <c r="R11" i="76"/>
  <c r="Y11" i="76" s="1"/>
  <c r="D11" i="76"/>
  <c r="V10" i="76"/>
  <c r="S10" i="76"/>
  <c r="R10" i="76"/>
  <c r="Y10" i="76" s="1"/>
  <c r="D10" i="76"/>
  <c r="V9" i="76"/>
  <c r="S9" i="76"/>
  <c r="R9" i="76"/>
  <c r="Y9" i="76" s="1"/>
  <c r="D9" i="76"/>
  <c r="V8" i="76"/>
  <c r="S8" i="76"/>
  <c r="R8" i="76"/>
  <c r="Y8" i="76" s="1"/>
  <c r="D8" i="76"/>
  <c r="AC7" i="76"/>
  <c r="V7" i="76"/>
  <c r="S7" i="76"/>
  <c r="R7" i="76"/>
  <c r="Y7" i="76" s="1"/>
  <c r="D7" i="76"/>
  <c r="V6" i="76"/>
  <c r="S6" i="76"/>
  <c r="R6" i="76"/>
  <c r="Y6" i="76" s="1"/>
  <c r="D6" i="76"/>
  <c r="V5" i="76"/>
  <c r="S5" i="76"/>
  <c r="R5" i="76"/>
  <c r="Y5" i="76" s="1"/>
  <c r="D5" i="76"/>
  <c r="V72" i="75"/>
  <c r="S72" i="75"/>
  <c r="R72" i="75"/>
  <c r="D72" i="75"/>
  <c r="V71" i="75"/>
  <c r="S71" i="75"/>
  <c r="R71" i="75"/>
  <c r="D71" i="75"/>
  <c r="V70" i="75"/>
  <c r="S70" i="75"/>
  <c r="R70" i="75"/>
  <c r="D70" i="75"/>
  <c r="V69" i="75"/>
  <c r="S69" i="75"/>
  <c r="R69" i="75"/>
  <c r="D69" i="75"/>
  <c r="V68" i="75"/>
  <c r="S68" i="75"/>
  <c r="R68" i="75"/>
  <c r="D68" i="75"/>
  <c r="V67" i="75"/>
  <c r="S67" i="75"/>
  <c r="R67" i="75"/>
  <c r="D67" i="75"/>
  <c r="V66" i="75"/>
  <c r="S66" i="75"/>
  <c r="R66" i="75"/>
  <c r="D66" i="75"/>
  <c r="V65" i="75"/>
  <c r="S65" i="75"/>
  <c r="R65" i="75"/>
  <c r="D65" i="75"/>
  <c r="V64" i="75"/>
  <c r="S64" i="75"/>
  <c r="R64" i="75"/>
  <c r="D64" i="75"/>
  <c r="V63" i="75"/>
  <c r="S63" i="75"/>
  <c r="R63" i="75"/>
  <c r="D63" i="75"/>
  <c r="V62" i="75"/>
  <c r="S62" i="75"/>
  <c r="R62" i="75"/>
  <c r="D62" i="75"/>
  <c r="V61" i="75"/>
  <c r="S61" i="75"/>
  <c r="R61" i="75"/>
  <c r="D61" i="75"/>
  <c r="V60" i="75"/>
  <c r="S60" i="75"/>
  <c r="R60" i="75"/>
  <c r="D60" i="75"/>
  <c r="V59" i="75"/>
  <c r="S59" i="75"/>
  <c r="R59" i="75"/>
  <c r="D59" i="75"/>
  <c r="V58" i="75"/>
  <c r="S58" i="75"/>
  <c r="R58" i="75"/>
  <c r="D58" i="75"/>
  <c r="V57" i="75"/>
  <c r="S57" i="75"/>
  <c r="R57" i="75"/>
  <c r="D57" i="75"/>
  <c r="V56" i="75"/>
  <c r="S56" i="75"/>
  <c r="R56" i="75"/>
  <c r="D56" i="75"/>
  <c r="V55" i="75"/>
  <c r="S55" i="75"/>
  <c r="R55" i="75"/>
  <c r="D55" i="75"/>
  <c r="V54" i="75"/>
  <c r="S54" i="75"/>
  <c r="R54" i="75"/>
  <c r="D54" i="75"/>
  <c r="V53" i="75"/>
  <c r="S53" i="75"/>
  <c r="R53" i="75"/>
  <c r="D53" i="75"/>
  <c r="V52" i="75"/>
  <c r="S52" i="75"/>
  <c r="R52" i="75"/>
  <c r="D52" i="75"/>
  <c r="V51" i="75"/>
  <c r="S51" i="75"/>
  <c r="R51" i="75"/>
  <c r="D51" i="75"/>
  <c r="V50" i="75"/>
  <c r="S50" i="75"/>
  <c r="R50" i="75"/>
  <c r="D50" i="75"/>
  <c r="V49" i="75"/>
  <c r="S49" i="75"/>
  <c r="R49" i="75"/>
  <c r="D49" i="75"/>
  <c r="V48" i="75"/>
  <c r="S48" i="75"/>
  <c r="R48" i="75"/>
  <c r="D48" i="75"/>
  <c r="V47" i="75"/>
  <c r="S47" i="75"/>
  <c r="R47" i="75"/>
  <c r="D47" i="75"/>
  <c r="V46" i="75"/>
  <c r="S46" i="75"/>
  <c r="R46" i="75"/>
  <c r="D46" i="75"/>
  <c r="V45" i="75"/>
  <c r="S45" i="75"/>
  <c r="R45" i="75"/>
  <c r="D45" i="75"/>
  <c r="V44" i="75"/>
  <c r="S44" i="75"/>
  <c r="R44" i="75"/>
  <c r="D44" i="75"/>
  <c r="V43" i="75"/>
  <c r="S43" i="75"/>
  <c r="R43" i="75"/>
  <c r="D43" i="75"/>
  <c r="V42" i="75"/>
  <c r="S42" i="75"/>
  <c r="R42" i="75"/>
  <c r="D42" i="75"/>
  <c r="V41" i="75"/>
  <c r="S41" i="75"/>
  <c r="R41" i="75"/>
  <c r="D41" i="75"/>
  <c r="V40" i="75"/>
  <c r="S40" i="75"/>
  <c r="R40" i="75"/>
  <c r="D40" i="75"/>
  <c r="V39" i="75"/>
  <c r="S39" i="75"/>
  <c r="R39" i="75"/>
  <c r="D39" i="75"/>
  <c r="V38" i="75"/>
  <c r="S38" i="75"/>
  <c r="R38" i="75"/>
  <c r="D38" i="75"/>
  <c r="V37" i="75"/>
  <c r="S37" i="75"/>
  <c r="R37" i="75"/>
  <c r="D37" i="75"/>
  <c r="V36" i="75"/>
  <c r="S36" i="75"/>
  <c r="R36" i="75"/>
  <c r="D36" i="75"/>
  <c r="V35" i="75"/>
  <c r="S35" i="75"/>
  <c r="R35" i="75"/>
  <c r="D35" i="75"/>
  <c r="V34" i="75"/>
  <c r="S34" i="75"/>
  <c r="R34" i="75"/>
  <c r="D34" i="75"/>
  <c r="V33" i="75"/>
  <c r="S33" i="75"/>
  <c r="R33" i="75"/>
  <c r="D33" i="75"/>
  <c r="V32" i="75"/>
  <c r="S32" i="75"/>
  <c r="R32" i="75"/>
  <c r="D32" i="75"/>
  <c r="B32" i="75" s="1"/>
  <c r="V31" i="75"/>
  <c r="S31" i="75"/>
  <c r="R31" i="75"/>
  <c r="D31" i="75"/>
  <c r="V30" i="75"/>
  <c r="S30" i="75"/>
  <c r="R30" i="75"/>
  <c r="D30" i="75"/>
  <c r="V29" i="75"/>
  <c r="S29" i="75"/>
  <c r="R29" i="75"/>
  <c r="D29" i="75"/>
  <c r="V28" i="75"/>
  <c r="S28" i="75"/>
  <c r="R28" i="75"/>
  <c r="D28" i="75"/>
  <c r="V27" i="75"/>
  <c r="S27" i="75"/>
  <c r="R27" i="75"/>
  <c r="D27" i="75"/>
  <c r="V26" i="75"/>
  <c r="S26" i="75"/>
  <c r="R26" i="75"/>
  <c r="D26" i="75"/>
  <c r="V25" i="75"/>
  <c r="S25" i="75"/>
  <c r="R25" i="75"/>
  <c r="D25" i="75"/>
  <c r="V24" i="75"/>
  <c r="S24" i="75"/>
  <c r="R24" i="75"/>
  <c r="D24" i="75"/>
  <c r="V23" i="75"/>
  <c r="S23" i="75"/>
  <c r="R23" i="75"/>
  <c r="D23" i="75"/>
  <c r="V22" i="75"/>
  <c r="S22" i="75"/>
  <c r="R22" i="75"/>
  <c r="D22" i="75"/>
  <c r="V21" i="75"/>
  <c r="S21" i="75"/>
  <c r="R21" i="75"/>
  <c r="D21" i="75"/>
  <c r="V20" i="75"/>
  <c r="S20" i="75"/>
  <c r="R20" i="75"/>
  <c r="D20" i="75"/>
  <c r="V19" i="75"/>
  <c r="S19" i="75"/>
  <c r="R19" i="75"/>
  <c r="D19" i="75"/>
  <c r="V18" i="75"/>
  <c r="S18" i="75"/>
  <c r="R18" i="75"/>
  <c r="D18" i="75"/>
  <c r="V17" i="75"/>
  <c r="S17" i="75"/>
  <c r="R17" i="75"/>
  <c r="D17" i="75"/>
  <c r="V16" i="75"/>
  <c r="S16" i="75"/>
  <c r="R16" i="75"/>
  <c r="D16" i="75"/>
  <c r="V15" i="75"/>
  <c r="S15" i="75"/>
  <c r="R15" i="75"/>
  <c r="D15" i="75"/>
  <c r="V14" i="75"/>
  <c r="S14" i="75"/>
  <c r="R14" i="75"/>
  <c r="D14" i="75"/>
  <c r="V13" i="75"/>
  <c r="S13" i="75"/>
  <c r="R13" i="75"/>
  <c r="Y13" i="75" s="1"/>
  <c r="D13" i="75"/>
  <c r="V12" i="75"/>
  <c r="S12" i="75"/>
  <c r="R12" i="75"/>
  <c r="Y12" i="75" s="1"/>
  <c r="D12" i="75"/>
  <c r="V11" i="75"/>
  <c r="S11" i="75"/>
  <c r="R11" i="75"/>
  <c r="Y11" i="75" s="1"/>
  <c r="D11" i="75"/>
  <c r="V10" i="75"/>
  <c r="S10" i="75"/>
  <c r="R10" i="75"/>
  <c r="Y10" i="75" s="1"/>
  <c r="D10" i="75"/>
  <c r="V9" i="75"/>
  <c r="S9" i="75"/>
  <c r="R9" i="75"/>
  <c r="Y9" i="75" s="1"/>
  <c r="D9" i="75"/>
  <c r="V8" i="75"/>
  <c r="S8" i="75"/>
  <c r="R8" i="75"/>
  <c r="Y8" i="75" s="1"/>
  <c r="D8" i="75"/>
  <c r="AC7" i="75"/>
  <c r="V7" i="75"/>
  <c r="S7" i="75"/>
  <c r="R7" i="75"/>
  <c r="Y7" i="75" s="1"/>
  <c r="D7" i="75"/>
  <c r="V6" i="75"/>
  <c r="S6" i="75"/>
  <c r="R6" i="75"/>
  <c r="Y6" i="75" s="1"/>
  <c r="D6" i="75"/>
  <c r="V5" i="75"/>
  <c r="S5" i="75"/>
  <c r="R5" i="75"/>
  <c r="Y5" i="75" s="1"/>
  <c r="D5" i="75"/>
  <c r="V72" i="74"/>
  <c r="S72" i="74"/>
  <c r="R72" i="74"/>
  <c r="D72" i="74"/>
  <c r="V71" i="74"/>
  <c r="S71" i="74"/>
  <c r="R71" i="74"/>
  <c r="D71" i="74"/>
  <c r="V70" i="74"/>
  <c r="S70" i="74"/>
  <c r="R70" i="74"/>
  <c r="D70" i="74"/>
  <c r="V69" i="74"/>
  <c r="S69" i="74"/>
  <c r="R69" i="74"/>
  <c r="D69" i="74"/>
  <c r="V68" i="74"/>
  <c r="S68" i="74"/>
  <c r="R68" i="74"/>
  <c r="D68" i="74"/>
  <c r="V67" i="74"/>
  <c r="S67" i="74"/>
  <c r="R67" i="74"/>
  <c r="D67" i="74"/>
  <c r="V66" i="74"/>
  <c r="S66" i="74"/>
  <c r="R66" i="74"/>
  <c r="D66" i="74"/>
  <c r="V65" i="74"/>
  <c r="S65" i="74"/>
  <c r="R65" i="74"/>
  <c r="D65" i="74"/>
  <c r="V64" i="74"/>
  <c r="S64" i="74"/>
  <c r="R64" i="74"/>
  <c r="D64" i="74"/>
  <c r="V63" i="74"/>
  <c r="S63" i="74"/>
  <c r="R63" i="74"/>
  <c r="D63" i="74"/>
  <c r="V62" i="74"/>
  <c r="S62" i="74"/>
  <c r="R62" i="74"/>
  <c r="D62" i="74"/>
  <c r="V61" i="74"/>
  <c r="S61" i="74"/>
  <c r="R61" i="74"/>
  <c r="D61" i="74"/>
  <c r="V60" i="74"/>
  <c r="S60" i="74"/>
  <c r="R60" i="74"/>
  <c r="D60" i="74"/>
  <c r="V59" i="74"/>
  <c r="S59" i="74"/>
  <c r="R59" i="74"/>
  <c r="D59" i="74"/>
  <c r="V58" i="74"/>
  <c r="S58" i="74"/>
  <c r="R58" i="74"/>
  <c r="D58" i="74"/>
  <c r="V57" i="74"/>
  <c r="S57" i="74"/>
  <c r="R57" i="74"/>
  <c r="D57" i="74"/>
  <c r="V56" i="74"/>
  <c r="S56" i="74"/>
  <c r="R56" i="74"/>
  <c r="D56" i="74"/>
  <c r="V55" i="74"/>
  <c r="S55" i="74"/>
  <c r="R55" i="74"/>
  <c r="D55" i="74"/>
  <c r="V54" i="74"/>
  <c r="S54" i="74"/>
  <c r="R54" i="74"/>
  <c r="D54" i="74"/>
  <c r="V53" i="74"/>
  <c r="S53" i="74"/>
  <c r="R53" i="74"/>
  <c r="D53" i="74"/>
  <c r="V52" i="74"/>
  <c r="S52" i="74"/>
  <c r="R52" i="74"/>
  <c r="D52" i="74"/>
  <c r="V51" i="74"/>
  <c r="S51" i="74"/>
  <c r="R51" i="74"/>
  <c r="D51" i="74"/>
  <c r="V50" i="74"/>
  <c r="S50" i="74"/>
  <c r="R50" i="74"/>
  <c r="D50" i="74"/>
  <c r="V49" i="74"/>
  <c r="S49" i="74"/>
  <c r="R49" i="74"/>
  <c r="D49" i="74"/>
  <c r="V48" i="74"/>
  <c r="S48" i="74"/>
  <c r="R48" i="74"/>
  <c r="D48" i="74"/>
  <c r="V47" i="74"/>
  <c r="S47" i="74"/>
  <c r="R47" i="74"/>
  <c r="D47" i="74"/>
  <c r="V46" i="74"/>
  <c r="S46" i="74"/>
  <c r="R46" i="74"/>
  <c r="D46" i="74"/>
  <c r="V45" i="74"/>
  <c r="S45" i="74"/>
  <c r="R45" i="74"/>
  <c r="D45" i="74"/>
  <c r="V44" i="74"/>
  <c r="S44" i="74"/>
  <c r="R44" i="74"/>
  <c r="D44" i="74"/>
  <c r="V43" i="74"/>
  <c r="S43" i="74"/>
  <c r="R43" i="74"/>
  <c r="D43" i="74"/>
  <c r="V42" i="74"/>
  <c r="S42" i="74"/>
  <c r="R42" i="74"/>
  <c r="D42" i="74"/>
  <c r="V41" i="74"/>
  <c r="S41" i="74"/>
  <c r="R41" i="74"/>
  <c r="D41" i="74"/>
  <c r="B41" i="74" s="1"/>
  <c r="V40" i="74"/>
  <c r="S40" i="74"/>
  <c r="R40" i="74"/>
  <c r="D40" i="74"/>
  <c r="B40" i="74" s="1"/>
  <c r="V39" i="74"/>
  <c r="S39" i="74"/>
  <c r="R39" i="74"/>
  <c r="D39" i="74"/>
  <c r="V38" i="74"/>
  <c r="S38" i="74"/>
  <c r="R38" i="74"/>
  <c r="D38" i="74"/>
  <c r="B38" i="74" s="1"/>
  <c r="V37" i="74"/>
  <c r="S37" i="74"/>
  <c r="R37" i="74"/>
  <c r="D37" i="74"/>
  <c r="V36" i="74"/>
  <c r="S36" i="74"/>
  <c r="R36" i="74"/>
  <c r="D36" i="74"/>
  <c r="V35" i="74"/>
  <c r="S35" i="74"/>
  <c r="R35" i="74"/>
  <c r="D35" i="74"/>
  <c r="V34" i="74"/>
  <c r="S34" i="74"/>
  <c r="R34" i="74"/>
  <c r="D34" i="74"/>
  <c r="B34" i="74" s="1"/>
  <c r="V33" i="74"/>
  <c r="S33" i="74"/>
  <c r="R33" i="74"/>
  <c r="D33" i="74"/>
  <c r="B33" i="74" s="1"/>
  <c r="V32" i="74"/>
  <c r="S32" i="74"/>
  <c r="R32" i="74"/>
  <c r="D32" i="74"/>
  <c r="V31" i="74"/>
  <c r="S31" i="74"/>
  <c r="R31" i="74"/>
  <c r="D31" i="74"/>
  <c r="V30" i="74"/>
  <c r="S30" i="74"/>
  <c r="R30" i="74"/>
  <c r="D30" i="74"/>
  <c r="V29" i="74"/>
  <c r="S29" i="74"/>
  <c r="R29" i="74"/>
  <c r="D29" i="74"/>
  <c r="V28" i="74"/>
  <c r="S28" i="74"/>
  <c r="R28" i="74"/>
  <c r="D28" i="74"/>
  <c r="T28" i="74" s="1"/>
  <c r="W28" i="74" s="1"/>
  <c r="V27" i="74"/>
  <c r="S27" i="74"/>
  <c r="R27" i="74"/>
  <c r="D27" i="74"/>
  <c r="V26" i="74"/>
  <c r="S26" i="74"/>
  <c r="R26" i="74"/>
  <c r="D26" i="74"/>
  <c r="B26" i="74" s="1"/>
  <c r="V25" i="74"/>
  <c r="S25" i="74"/>
  <c r="R25" i="74"/>
  <c r="D25" i="74"/>
  <c r="V24" i="74"/>
  <c r="S24" i="74"/>
  <c r="R24" i="74"/>
  <c r="D24" i="74"/>
  <c r="V23" i="74"/>
  <c r="S23" i="74"/>
  <c r="R23" i="74"/>
  <c r="D23" i="74"/>
  <c r="V22" i="74"/>
  <c r="S22" i="74"/>
  <c r="R22" i="74"/>
  <c r="D22" i="74"/>
  <c r="B22" i="74" s="1"/>
  <c r="V21" i="74"/>
  <c r="S21" i="74"/>
  <c r="R21" i="74"/>
  <c r="D21" i="74"/>
  <c r="B21" i="74" s="1"/>
  <c r="V20" i="74"/>
  <c r="S20" i="74"/>
  <c r="R20" i="74"/>
  <c r="D20" i="74"/>
  <c r="V19" i="74"/>
  <c r="S19" i="74"/>
  <c r="R19" i="74"/>
  <c r="D19" i="74"/>
  <c r="V18" i="74"/>
  <c r="S18" i="74"/>
  <c r="R18" i="74"/>
  <c r="D18" i="74"/>
  <c r="V17" i="74"/>
  <c r="S17" i="74"/>
  <c r="R17" i="74"/>
  <c r="D17" i="74"/>
  <c r="V16" i="74"/>
  <c r="S16" i="74"/>
  <c r="R16" i="74"/>
  <c r="D16" i="74"/>
  <c r="V15" i="74"/>
  <c r="S15" i="74"/>
  <c r="R15" i="74"/>
  <c r="D15" i="74"/>
  <c r="V14" i="74"/>
  <c r="S14" i="74"/>
  <c r="R14" i="74"/>
  <c r="D14" i="74"/>
  <c r="V13" i="74"/>
  <c r="S13" i="74"/>
  <c r="R13" i="74"/>
  <c r="Y13" i="74" s="1"/>
  <c r="D13" i="74"/>
  <c r="V12" i="74"/>
  <c r="S12" i="74"/>
  <c r="R12" i="74"/>
  <c r="Y12" i="74" s="1"/>
  <c r="D12" i="74"/>
  <c r="V11" i="74"/>
  <c r="S11" i="74"/>
  <c r="R11" i="74"/>
  <c r="Y11" i="74" s="1"/>
  <c r="D11" i="74"/>
  <c r="V10" i="74"/>
  <c r="S10" i="74"/>
  <c r="R10" i="74"/>
  <c r="Y10" i="74" s="1"/>
  <c r="D10" i="74"/>
  <c r="V9" i="74"/>
  <c r="S9" i="74"/>
  <c r="R9" i="74"/>
  <c r="Y9" i="74" s="1"/>
  <c r="D9" i="74"/>
  <c r="V8" i="74"/>
  <c r="S8" i="74"/>
  <c r="R8" i="74"/>
  <c r="Y8" i="74" s="1"/>
  <c r="D8" i="74"/>
  <c r="AC7" i="74"/>
  <c r="V7" i="74"/>
  <c r="S7" i="74"/>
  <c r="R7" i="74"/>
  <c r="Y7" i="74" s="1"/>
  <c r="D7" i="74"/>
  <c r="V6" i="74"/>
  <c r="S6" i="74"/>
  <c r="R6" i="74"/>
  <c r="Y6" i="74" s="1"/>
  <c r="D6" i="74"/>
  <c r="V5" i="74"/>
  <c r="S5" i="74"/>
  <c r="R5" i="74"/>
  <c r="Y5" i="74" s="1"/>
  <c r="D5" i="74"/>
  <c r="V72" i="73"/>
  <c r="S72" i="73"/>
  <c r="R72" i="73"/>
  <c r="D72" i="73"/>
  <c r="V71" i="73"/>
  <c r="S71" i="73"/>
  <c r="R71" i="73"/>
  <c r="D71" i="73"/>
  <c r="V70" i="73"/>
  <c r="S70" i="73"/>
  <c r="R70" i="73"/>
  <c r="D70" i="73"/>
  <c r="V69" i="73"/>
  <c r="S69" i="73"/>
  <c r="R69" i="73"/>
  <c r="D69" i="73"/>
  <c r="V68" i="73"/>
  <c r="S68" i="73"/>
  <c r="R68" i="73"/>
  <c r="D68" i="73"/>
  <c r="V67" i="73"/>
  <c r="S67" i="73"/>
  <c r="R67" i="73"/>
  <c r="D67" i="73"/>
  <c r="V66" i="73"/>
  <c r="S66" i="73"/>
  <c r="R66" i="73"/>
  <c r="D66" i="73"/>
  <c r="V65" i="73"/>
  <c r="S65" i="73"/>
  <c r="R65" i="73"/>
  <c r="D65" i="73"/>
  <c r="V64" i="73"/>
  <c r="S64" i="73"/>
  <c r="R64" i="73"/>
  <c r="D64" i="73"/>
  <c r="V63" i="73"/>
  <c r="S63" i="73"/>
  <c r="R63" i="73"/>
  <c r="D63" i="73"/>
  <c r="V62" i="73"/>
  <c r="S62" i="73"/>
  <c r="R62" i="73"/>
  <c r="D62" i="73"/>
  <c r="V61" i="73"/>
  <c r="S61" i="73"/>
  <c r="R61" i="73"/>
  <c r="D61" i="73"/>
  <c r="V60" i="73"/>
  <c r="S60" i="73"/>
  <c r="R60" i="73"/>
  <c r="D60" i="73"/>
  <c r="V59" i="73"/>
  <c r="S59" i="73"/>
  <c r="R59" i="73"/>
  <c r="D59" i="73"/>
  <c r="V58" i="73"/>
  <c r="S58" i="73"/>
  <c r="R58" i="73"/>
  <c r="D58" i="73"/>
  <c r="V57" i="73"/>
  <c r="S57" i="73"/>
  <c r="R57" i="73"/>
  <c r="D57" i="73"/>
  <c r="V56" i="73"/>
  <c r="S56" i="73"/>
  <c r="R56" i="73"/>
  <c r="D56" i="73"/>
  <c r="V55" i="73"/>
  <c r="S55" i="73"/>
  <c r="R55" i="73"/>
  <c r="D55" i="73"/>
  <c r="V54" i="73"/>
  <c r="S54" i="73"/>
  <c r="R54" i="73"/>
  <c r="D54" i="73"/>
  <c r="V53" i="73"/>
  <c r="S53" i="73"/>
  <c r="R53" i="73"/>
  <c r="D53" i="73"/>
  <c r="V52" i="73"/>
  <c r="S52" i="73"/>
  <c r="R52" i="73"/>
  <c r="D52" i="73"/>
  <c r="V51" i="73"/>
  <c r="S51" i="73"/>
  <c r="R51" i="73"/>
  <c r="D51" i="73"/>
  <c r="V50" i="73"/>
  <c r="S50" i="73"/>
  <c r="R50" i="73"/>
  <c r="D50" i="73"/>
  <c r="B50" i="73" s="1"/>
  <c r="V49" i="73"/>
  <c r="S49" i="73"/>
  <c r="R49" i="73"/>
  <c r="D49" i="73"/>
  <c r="V48" i="73"/>
  <c r="S48" i="73"/>
  <c r="R48" i="73"/>
  <c r="D48" i="73"/>
  <c r="V47" i="73"/>
  <c r="S47" i="73"/>
  <c r="R47" i="73"/>
  <c r="D47" i="73"/>
  <c r="V46" i="73"/>
  <c r="S46" i="73"/>
  <c r="R46" i="73"/>
  <c r="D46" i="73"/>
  <c r="V45" i="73"/>
  <c r="S45" i="73"/>
  <c r="R45" i="73"/>
  <c r="D45" i="73"/>
  <c r="V44" i="73"/>
  <c r="S44" i="73"/>
  <c r="R44" i="73"/>
  <c r="D44" i="73"/>
  <c r="V43" i="73"/>
  <c r="S43" i="73"/>
  <c r="R43" i="73"/>
  <c r="D43" i="73"/>
  <c r="V42" i="73"/>
  <c r="S42" i="73"/>
  <c r="R42" i="73"/>
  <c r="D42" i="73"/>
  <c r="V41" i="73"/>
  <c r="S41" i="73"/>
  <c r="R41" i="73"/>
  <c r="D41" i="73"/>
  <c r="V40" i="73"/>
  <c r="S40" i="73"/>
  <c r="R40" i="73"/>
  <c r="D40" i="73"/>
  <c r="V39" i="73"/>
  <c r="S39" i="73"/>
  <c r="R39" i="73"/>
  <c r="D39" i="73"/>
  <c r="V38" i="73"/>
  <c r="S38" i="73"/>
  <c r="R38" i="73"/>
  <c r="D38" i="73"/>
  <c r="V37" i="73"/>
  <c r="S37" i="73"/>
  <c r="R37" i="73"/>
  <c r="D37" i="73"/>
  <c r="V36" i="73"/>
  <c r="S36" i="73"/>
  <c r="R36" i="73"/>
  <c r="D36" i="73"/>
  <c r="V35" i="73"/>
  <c r="S35" i="73"/>
  <c r="R35" i="73"/>
  <c r="D35" i="73"/>
  <c r="V34" i="73"/>
  <c r="S34" i="73"/>
  <c r="R34" i="73"/>
  <c r="D34" i="73"/>
  <c r="V33" i="73"/>
  <c r="S33" i="73"/>
  <c r="R33" i="73"/>
  <c r="D33" i="73"/>
  <c r="V32" i="73"/>
  <c r="S32" i="73"/>
  <c r="R32" i="73"/>
  <c r="D32" i="73"/>
  <c r="V31" i="73"/>
  <c r="S31" i="73"/>
  <c r="R31" i="73"/>
  <c r="D31" i="73"/>
  <c r="V30" i="73"/>
  <c r="S30" i="73"/>
  <c r="R30" i="73"/>
  <c r="D30" i="73"/>
  <c r="V29" i="73"/>
  <c r="S29" i="73"/>
  <c r="R29" i="73"/>
  <c r="D29" i="73"/>
  <c r="V28" i="73"/>
  <c r="S28" i="73"/>
  <c r="R28" i="73"/>
  <c r="D28" i="73"/>
  <c r="V27" i="73"/>
  <c r="S27" i="73"/>
  <c r="R27" i="73"/>
  <c r="D27" i="73"/>
  <c r="V26" i="73"/>
  <c r="S26" i="73"/>
  <c r="R26" i="73"/>
  <c r="D26" i="73"/>
  <c r="V25" i="73"/>
  <c r="S25" i="73"/>
  <c r="R25" i="73"/>
  <c r="D25" i="73"/>
  <c r="V24" i="73"/>
  <c r="S24" i="73"/>
  <c r="R24" i="73"/>
  <c r="D24" i="73"/>
  <c r="V23" i="73"/>
  <c r="S23" i="73"/>
  <c r="R23" i="73"/>
  <c r="D23" i="73"/>
  <c r="V22" i="73"/>
  <c r="S22" i="73"/>
  <c r="R22" i="73"/>
  <c r="D22" i="73"/>
  <c r="V21" i="73"/>
  <c r="S21" i="73"/>
  <c r="R21" i="73"/>
  <c r="D21" i="73"/>
  <c r="V20" i="73"/>
  <c r="S20" i="73"/>
  <c r="R20" i="73"/>
  <c r="D20" i="73"/>
  <c r="V19" i="73"/>
  <c r="S19" i="73"/>
  <c r="R19" i="73"/>
  <c r="D19" i="73"/>
  <c r="V18" i="73"/>
  <c r="S18" i="73"/>
  <c r="R18" i="73"/>
  <c r="D18" i="73"/>
  <c r="V17" i="73"/>
  <c r="S17" i="73"/>
  <c r="R17" i="73"/>
  <c r="D17" i="73"/>
  <c r="V16" i="73"/>
  <c r="S16" i="73"/>
  <c r="R16" i="73"/>
  <c r="D16" i="73"/>
  <c r="V15" i="73"/>
  <c r="S15" i="73"/>
  <c r="R15" i="73"/>
  <c r="D15" i="73"/>
  <c r="V14" i="73"/>
  <c r="S14" i="73"/>
  <c r="R14" i="73"/>
  <c r="D14" i="73"/>
  <c r="V13" i="73"/>
  <c r="S13" i="73"/>
  <c r="R13" i="73"/>
  <c r="Y13" i="73" s="1"/>
  <c r="D13" i="73"/>
  <c r="V12" i="73"/>
  <c r="S12" i="73"/>
  <c r="R12" i="73"/>
  <c r="Y12" i="73" s="1"/>
  <c r="D12" i="73"/>
  <c r="V11" i="73"/>
  <c r="S11" i="73"/>
  <c r="R11" i="73"/>
  <c r="Y11" i="73" s="1"/>
  <c r="D11" i="73"/>
  <c r="V10" i="73"/>
  <c r="S10" i="73"/>
  <c r="R10" i="73"/>
  <c r="Y10" i="73" s="1"/>
  <c r="D10" i="73"/>
  <c r="V9" i="73"/>
  <c r="S9" i="73"/>
  <c r="R9" i="73"/>
  <c r="Y9" i="73" s="1"/>
  <c r="D9" i="73"/>
  <c r="V8" i="73"/>
  <c r="S8" i="73"/>
  <c r="R8" i="73"/>
  <c r="Y8" i="73" s="1"/>
  <c r="D8" i="73"/>
  <c r="AC7" i="73"/>
  <c r="V7" i="73"/>
  <c r="S7" i="73"/>
  <c r="R7" i="73"/>
  <c r="Y7" i="73" s="1"/>
  <c r="D7" i="73"/>
  <c r="V6" i="73"/>
  <c r="S6" i="73"/>
  <c r="R6" i="73"/>
  <c r="Y6" i="73" s="1"/>
  <c r="D6" i="73"/>
  <c r="V5" i="73"/>
  <c r="S5" i="73"/>
  <c r="R5" i="73"/>
  <c r="Y5" i="73" s="1"/>
  <c r="D5" i="73"/>
  <c r="V72" i="72"/>
  <c r="S72" i="72"/>
  <c r="R72" i="72"/>
  <c r="D72" i="72"/>
  <c r="V71" i="72"/>
  <c r="S71" i="72"/>
  <c r="R71" i="72"/>
  <c r="D71" i="72"/>
  <c r="V70" i="72"/>
  <c r="S70" i="72"/>
  <c r="R70" i="72"/>
  <c r="D70" i="72"/>
  <c r="V69" i="72"/>
  <c r="S69" i="72"/>
  <c r="R69" i="72"/>
  <c r="D69" i="72"/>
  <c r="V68" i="72"/>
  <c r="S68" i="72"/>
  <c r="R68" i="72"/>
  <c r="D68" i="72"/>
  <c r="V67" i="72"/>
  <c r="S67" i="72"/>
  <c r="R67" i="72"/>
  <c r="D67" i="72"/>
  <c r="T67" i="72" s="1"/>
  <c r="W67" i="72" s="1"/>
  <c r="V66" i="72"/>
  <c r="S66" i="72"/>
  <c r="R66" i="72"/>
  <c r="D66" i="72"/>
  <c r="V65" i="72"/>
  <c r="S65" i="72"/>
  <c r="R65" i="72"/>
  <c r="D65" i="72"/>
  <c r="V64" i="72"/>
  <c r="S64" i="72"/>
  <c r="R64" i="72"/>
  <c r="D64" i="72"/>
  <c r="V63" i="72"/>
  <c r="S63" i="72"/>
  <c r="R63" i="72"/>
  <c r="D63" i="72"/>
  <c r="V62" i="72"/>
  <c r="S62" i="72"/>
  <c r="R62" i="72"/>
  <c r="D62" i="72"/>
  <c r="V61" i="72"/>
  <c r="S61" i="72"/>
  <c r="R61" i="72"/>
  <c r="D61" i="72"/>
  <c r="V60" i="72"/>
  <c r="S60" i="72"/>
  <c r="R60" i="72"/>
  <c r="D60" i="72"/>
  <c r="V59" i="72"/>
  <c r="S59" i="72"/>
  <c r="R59" i="72"/>
  <c r="D59" i="72"/>
  <c r="V58" i="72"/>
  <c r="S58" i="72"/>
  <c r="R58" i="72"/>
  <c r="D58" i="72"/>
  <c r="V57" i="72"/>
  <c r="S57" i="72"/>
  <c r="R57" i="72"/>
  <c r="D57" i="72"/>
  <c r="V56" i="72"/>
  <c r="S56" i="72"/>
  <c r="R56" i="72"/>
  <c r="D56" i="72"/>
  <c r="V55" i="72"/>
  <c r="S55" i="72"/>
  <c r="R55" i="72"/>
  <c r="D55" i="72"/>
  <c r="V54" i="72"/>
  <c r="S54" i="72"/>
  <c r="R54" i="72"/>
  <c r="D54" i="72"/>
  <c r="V53" i="72"/>
  <c r="S53" i="72"/>
  <c r="R53" i="72"/>
  <c r="D53" i="72"/>
  <c r="V52" i="72"/>
  <c r="S52" i="72"/>
  <c r="R52" i="72"/>
  <c r="D52" i="72"/>
  <c r="V51" i="72"/>
  <c r="S51" i="72"/>
  <c r="R51" i="72"/>
  <c r="D51" i="72"/>
  <c r="V50" i="72"/>
  <c r="S50" i="72"/>
  <c r="R50" i="72"/>
  <c r="D50" i="72"/>
  <c r="V49" i="72"/>
  <c r="S49" i="72"/>
  <c r="R49" i="72"/>
  <c r="D49" i="72"/>
  <c r="V48" i="72"/>
  <c r="S48" i="72"/>
  <c r="R48" i="72"/>
  <c r="D48" i="72"/>
  <c r="V47" i="72"/>
  <c r="S47" i="72"/>
  <c r="R47" i="72"/>
  <c r="D47" i="72"/>
  <c r="V46" i="72"/>
  <c r="S46" i="72"/>
  <c r="R46" i="72"/>
  <c r="D46" i="72"/>
  <c r="V45" i="72"/>
  <c r="S45" i="72"/>
  <c r="R45" i="72"/>
  <c r="D45" i="72"/>
  <c r="V44" i="72"/>
  <c r="S44" i="72"/>
  <c r="R44" i="72"/>
  <c r="D44" i="72"/>
  <c r="V43" i="72"/>
  <c r="S43" i="72"/>
  <c r="R43" i="72"/>
  <c r="D43" i="72"/>
  <c r="V42" i="72"/>
  <c r="S42" i="72"/>
  <c r="R42" i="72"/>
  <c r="D42" i="72"/>
  <c r="B42" i="72" s="1"/>
  <c r="V41" i="72"/>
  <c r="S41" i="72"/>
  <c r="R41" i="72"/>
  <c r="D41" i="72"/>
  <c r="V40" i="72"/>
  <c r="S40" i="72"/>
  <c r="R40" i="72"/>
  <c r="D40" i="72"/>
  <c r="V39" i="72"/>
  <c r="S39" i="72"/>
  <c r="R39" i="72"/>
  <c r="D39" i="72"/>
  <c r="V38" i="72"/>
  <c r="S38" i="72"/>
  <c r="R38" i="72"/>
  <c r="D38" i="72"/>
  <c r="V37" i="72"/>
  <c r="S37" i="72"/>
  <c r="R37" i="72"/>
  <c r="D37" i="72"/>
  <c r="V36" i="72"/>
  <c r="S36" i="72"/>
  <c r="R36" i="72"/>
  <c r="D36" i="72"/>
  <c r="V35" i="72"/>
  <c r="S35" i="72"/>
  <c r="R35" i="72"/>
  <c r="D35" i="72"/>
  <c r="V34" i="72"/>
  <c r="S34" i="72"/>
  <c r="R34" i="72"/>
  <c r="D34" i="72"/>
  <c r="V33" i="72"/>
  <c r="S33" i="72"/>
  <c r="R33" i="72"/>
  <c r="D33" i="72"/>
  <c r="V32" i="72"/>
  <c r="S32" i="72"/>
  <c r="R32" i="72"/>
  <c r="D32" i="72"/>
  <c r="V31" i="72"/>
  <c r="S31" i="72"/>
  <c r="R31" i="72"/>
  <c r="D31" i="72"/>
  <c r="V30" i="72"/>
  <c r="S30" i="72"/>
  <c r="R30" i="72"/>
  <c r="D30" i="72"/>
  <c r="B30" i="72" s="1"/>
  <c r="V29" i="72"/>
  <c r="S29" i="72"/>
  <c r="R29" i="72"/>
  <c r="D29" i="72"/>
  <c r="V28" i="72"/>
  <c r="S28" i="72"/>
  <c r="R28" i="72"/>
  <c r="D28" i="72"/>
  <c r="V27" i="72"/>
  <c r="S27" i="72"/>
  <c r="R27" i="72"/>
  <c r="D27" i="72"/>
  <c r="V26" i="72"/>
  <c r="S26" i="72"/>
  <c r="R26" i="72"/>
  <c r="D26" i="72"/>
  <c r="V25" i="72"/>
  <c r="S25" i="72"/>
  <c r="R25" i="72"/>
  <c r="D25" i="72"/>
  <c r="V24" i="72"/>
  <c r="S24" i="72"/>
  <c r="R24" i="72"/>
  <c r="D24" i="72"/>
  <c r="V23" i="72"/>
  <c r="S23" i="72"/>
  <c r="R23" i="72"/>
  <c r="D23" i="72"/>
  <c r="V22" i="72"/>
  <c r="S22" i="72"/>
  <c r="R22" i="72"/>
  <c r="D22" i="72"/>
  <c r="B22" i="72" s="1"/>
  <c r="V21" i="72"/>
  <c r="S21" i="72"/>
  <c r="R21" i="72"/>
  <c r="D21" i="72"/>
  <c r="V20" i="72"/>
  <c r="S20" i="72"/>
  <c r="R20" i="72"/>
  <c r="D20" i="72"/>
  <c r="V19" i="72"/>
  <c r="S19" i="72"/>
  <c r="R19" i="72"/>
  <c r="D19" i="72"/>
  <c r="V18" i="72"/>
  <c r="S18" i="72"/>
  <c r="R18" i="72"/>
  <c r="D18" i="72"/>
  <c r="B18" i="72" s="1"/>
  <c r="V17" i="72"/>
  <c r="S17" i="72"/>
  <c r="R17" i="72"/>
  <c r="D17" i="72"/>
  <c r="V16" i="72"/>
  <c r="S16" i="72"/>
  <c r="R16" i="72"/>
  <c r="D16" i="72"/>
  <c r="V15" i="72"/>
  <c r="S15" i="72"/>
  <c r="R15" i="72"/>
  <c r="D15" i="72"/>
  <c r="V14" i="72"/>
  <c r="S14" i="72"/>
  <c r="R14" i="72"/>
  <c r="D14" i="72"/>
  <c r="B14" i="72" s="1"/>
  <c r="V13" i="72"/>
  <c r="S13" i="72"/>
  <c r="R13" i="72"/>
  <c r="Y13" i="72" s="1"/>
  <c r="D13" i="72"/>
  <c r="V12" i="72"/>
  <c r="S12" i="72"/>
  <c r="R12" i="72"/>
  <c r="Y12" i="72" s="1"/>
  <c r="D12" i="72"/>
  <c r="V11" i="72"/>
  <c r="S11" i="72"/>
  <c r="R11" i="72"/>
  <c r="Y11" i="72" s="1"/>
  <c r="D11" i="72"/>
  <c r="V10" i="72"/>
  <c r="S10" i="72"/>
  <c r="R10" i="72"/>
  <c r="Y10" i="72" s="1"/>
  <c r="D10" i="72"/>
  <c r="V9" i="72"/>
  <c r="S9" i="72"/>
  <c r="R9" i="72"/>
  <c r="Y9" i="72" s="1"/>
  <c r="D9" i="72"/>
  <c r="V8" i="72"/>
  <c r="S8" i="72"/>
  <c r="R8" i="72"/>
  <c r="Y8" i="72" s="1"/>
  <c r="D8" i="72"/>
  <c r="AC7" i="72"/>
  <c r="V7" i="72"/>
  <c r="S7" i="72"/>
  <c r="R7" i="72"/>
  <c r="Y7" i="72" s="1"/>
  <c r="D7" i="72"/>
  <c r="V6" i="72"/>
  <c r="S6" i="72"/>
  <c r="R6" i="72"/>
  <c r="Y6" i="72" s="1"/>
  <c r="D6" i="72"/>
  <c r="V5" i="72"/>
  <c r="S5" i="72"/>
  <c r="R5" i="72"/>
  <c r="Y5" i="72" s="1"/>
  <c r="D5" i="72"/>
  <c r="V72" i="71"/>
  <c r="S72" i="71"/>
  <c r="R72" i="71"/>
  <c r="D72" i="71"/>
  <c r="V71" i="71"/>
  <c r="S71" i="71"/>
  <c r="R71" i="71"/>
  <c r="D71" i="71"/>
  <c r="V70" i="71"/>
  <c r="S70" i="71"/>
  <c r="R70" i="71"/>
  <c r="D70" i="71"/>
  <c r="V69" i="71"/>
  <c r="S69" i="71"/>
  <c r="R69" i="71"/>
  <c r="D69" i="71"/>
  <c r="V68" i="71"/>
  <c r="S68" i="71"/>
  <c r="R68" i="71"/>
  <c r="D68" i="71"/>
  <c r="V67" i="71"/>
  <c r="S67" i="71"/>
  <c r="R67" i="71"/>
  <c r="D67" i="71"/>
  <c r="V66" i="71"/>
  <c r="S66" i="71"/>
  <c r="R66" i="71"/>
  <c r="D66" i="71"/>
  <c r="V65" i="71"/>
  <c r="S65" i="71"/>
  <c r="R65" i="71"/>
  <c r="D65" i="71"/>
  <c r="V64" i="71"/>
  <c r="S64" i="71"/>
  <c r="R64" i="71"/>
  <c r="D64" i="71"/>
  <c r="V63" i="71"/>
  <c r="S63" i="71"/>
  <c r="R63" i="71"/>
  <c r="D63" i="71"/>
  <c r="B63" i="71" s="1"/>
  <c r="V62" i="71"/>
  <c r="S62" i="71"/>
  <c r="R62" i="71"/>
  <c r="D62" i="71"/>
  <c r="V61" i="71"/>
  <c r="S61" i="71"/>
  <c r="R61" i="71"/>
  <c r="D61" i="71"/>
  <c r="V60" i="71"/>
  <c r="S60" i="71"/>
  <c r="R60" i="71"/>
  <c r="D60" i="71"/>
  <c r="V59" i="71"/>
  <c r="S59" i="71"/>
  <c r="R59" i="71"/>
  <c r="D59" i="71"/>
  <c r="V58" i="71"/>
  <c r="S58" i="71"/>
  <c r="R58" i="71"/>
  <c r="D58" i="71"/>
  <c r="V57" i="71"/>
  <c r="S57" i="71"/>
  <c r="R57" i="71"/>
  <c r="D57" i="71"/>
  <c r="V56" i="71"/>
  <c r="S56" i="71"/>
  <c r="R56" i="71"/>
  <c r="D56" i="71"/>
  <c r="V55" i="71"/>
  <c r="S55" i="71"/>
  <c r="R55" i="71"/>
  <c r="D55" i="71"/>
  <c r="V54" i="71"/>
  <c r="S54" i="71"/>
  <c r="R54" i="71"/>
  <c r="D54" i="71"/>
  <c r="V53" i="71"/>
  <c r="S53" i="71"/>
  <c r="R53" i="71"/>
  <c r="D53" i="71"/>
  <c r="V52" i="71"/>
  <c r="S52" i="71"/>
  <c r="R52" i="71"/>
  <c r="D52" i="71"/>
  <c r="V51" i="71"/>
  <c r="S51" i="71"/>
  <c r="R51" i="71"/>
  <c r="D51" i="71"/>
  <c r="V50" i="71"/>
  <c r="S50" i="71"/>
  <c r="R50" i="71"/>
  <c r="D50" i="71"/>
  <c r="V49" i="71"/>
  <c r="S49" i="71"/>
  <c r="R49" i="71"/>
  <c r="D49" i="71"/>
  <c r="V48" i="71"/>
  <c r="S48" i="71"/>
  <c r="R48" i="71"/>
  <c r="D48" i="71"/>
  <c r="V47" i="71"/>
  <c r="S47" i="71"/>
  <c r="R47" i="71"/>
  <c r="D47" i="71"/>
  <c r="V46" i="71"/>
  <c r="S46" i="71"/>
  <c r="R46" i="71"/>
  <c r="D46" i="71"/>
  <c r="V45" i="71"/>
  <c r="S45" i="71"/>
  <c r="R45" i="71"/>
  <c r="D45" i="71"/>
  <c r="V44" i="71"/>
  <c r="S44" i="71"/>
  <c r="R44" i="71"/>
  <c r="D44" i="71"/>
  <c r="V43" i="71"/>
  <c r="S43" i="71"/>
  <c r="R43" i="71"/>
  <c r="D43" i="71"/>
  <c r="V42" i="71"/>
  <c r="S42" i="71"/>
  <c r="R42" i="71"/>
  <c r="D42" i="71"/>
  <c r="V41" i="71"/>
  <c r="S41" i="71"/>
  <c r="R41" i="71"/>
  <c r="D41" i="71"/>
  <c r="V40" i="71"/>
  <c r="S40" i="71"/>
  <c r="R40" i="71"/>
  <c r="D40" i="71"/>
  <c r="V39" i="71"/>
  <c r="S39" i="71"/>
  <c r="R39" i="71"/>
  <c r="D39" i="71"/>
  <c r="V38" i="71"/>
  <c r="S38" i="71"/>
  <c r="R38" i="71"/>
  <c r="D38" i="71"/>
  <c r="V37" i="71"/>
  <c r="S37" i="71"/>
  <c r="R37" i="71"/>
  <c r="D37" i="71"/>
  <c r="V36" i="71"/>
  <c r="S36" i="71"/>
  <c r="R36" i="71"/>
  <c r="D36" i="71"/>
  <c r="V35" i="71"/>
  <c r="S35" i="71"/>
  <c r="R35" i="71"/>
  <c r="D35" i="71"/>
  <c r="V34" i="71"/>
  <c r="S34" i="71"/>
  <c r="R34" i="71"/>
  <c r="D34" i="71"/>
  <c r="V33" i="71"/>
  <c r="S33" i="71"/>
  <c r="R33" i="71"/>
  <c r="D33" i="71"/>
  <c r="V32" i="71"/>
  <c r="S32" i="71"/>
  <c r="R32" i="71"/>
  <c r="D32" i="71"/>
  <c r="V31" i="71"/>
  <c r="S31" i="71"/>
  <c r="R31" i="71"/>
  <c r="D31" i="71"/>
  <c r="V30" i="71"/>
  <c r="S30" i="71"/>
  <c r="R30" i="71"/>
  <c r="D30" i="71"/>
  <c r="V29" i="71"/>
  <c r="S29" i="71"/>
  <c r="R29" i="71"/>
  <c r="D29" i="71"/>
  <c r="V28" i="71"/>
  <c r="S28" i="71"/>
  <c r="R28" i="71"/>
  <c r="D28" i="71"/>
  <c r="V27" i="71"/>
  <c r="S27" i="71"/>
  <c r="R27" i="71"/>
  <c r="D27" i="71"/>
  <c r="V26" i="71"/>
  <c r="S26" i="71"/>
  <c r="R26" i="71"/>
  <c r="D26" i="71"/>
  <c r="V25" i="71"/>
  <c r="S25" i="71"/>
  <c r="R25" i="71"/>
  <c r="D25" i="71"/>
  <c r="V24" i="71"/>
  <c r="S24" i="71"/>
  <c r="R24" i="71"/>
  <c r="D24" i="71"/>
  <c r="V23" i="71"/>
  <c r="S23" i="71"/>
  <c r="R23" i="71"/>
  <c r="D23" i="71"/>
  <c r="V22" i="71"/>
  <c r="S22" i="71"/>
  <c r="R22" i="71"/>
  <c r="D22" i="71"/>
  <c r="V21" i="71"/>
  <c r="S21" i="71"/>
  <c r="R21" i="71"/>
  <c r="D21" i="71"/>
  <c r="V20" i="71"/>
  <c r="S20" i="71"/>
  <c r="R20" i="71"/>
  <c r="D20" i="71"/>
  <c r="V19" i="71"/>
  <c r="S19" i="71"/>
  <c r="R19" i="71"/>
  <c r="D19" i="71"/>
  <c r="V18" i="71"/>
  <c r="S18" i="71"/>
  <c r="R18" i="71"/>
  <c r="D18" i="71"/>
  <c r="V17" i="71"/>
  <c r="S17" i="71"/>
  <c r="R17" i="71"/>
  <c r="D17" i="71"/>
  <c r="V16" i="71"/>
  <c r="S16" i="71"/>
  <c r="R16" i="71"/>
  <c r="D16" i="71"/>
  <c r="V15" i="71"/>
  <c r="S15" i="71"/>
  <c r="R15" i="71"/>
  <c r="D15" i="71"/>
  <c r="V14" i="71"/>
  <c r="S14" i="71"/>
  <c r="R14" i="71"/>
  <c r="D14" i="71"/>
  <c r="V13" i="71"/>
  <c r="S13" i="71"/>
  <c r="R13" i="71"/>
  <c r="Y13" i="71" s="1"/>
  <c r="D13" i="71"/>
  <c r="V12" i="71"/>
  <c r="S12" i="71"/>
  <c r="R12" i="71"/>
  <c r="Y12" i="71" s="1"/>
  <c r="D12" i="71"/>
  <c r="V11" i="71"/>
  <c r="S11" i="71"/>
  <c r="R11" i="71"/>
  <c r="Y11" i="71" s="1"/>
  <c r="D11" i="71"/>
  <c r="V10" i="71"/>
  <c r="S10" i="71"/>
  <c r="R10" i="71"/>
  <c r="Y10" i="71" s="1"/>
  <c r="D10" i="71"/>
  <c r="V9" i="71"/>
  <c r="S9" i="71"/>
  <c r="R9" i="71"/>
  <c r="Y9" i="71" s="1"/>
  <c r="D9" i="71"/>
  <c r="V8" i="71"/>
  <c r="S8" i="71"/>
  <c r="R8" i="71"/>
  <c r="Y8" i="71" s="1"/>
  <c r="D8" i="71"/>
  <c r="AC7" i="71"/>
  <c r="V7" i="71"/>
  <c r="S7" i="71"/>
  <c r="R7" i="71"/>
  <c r="Y7" i="71" s="1"/>
  <c r="D7" i="71"/>
  <c r="V6" i="71"/>
  <c r="S6" i="71"/>
  <c r="R6" i="71"/>
  <c r="Y6" i="71" s="1"/>
  <c r="D6" i="71"/>
  <c r="V5" i="71"/>
  <c r="S5" i="71"/>
  <c r="R5" i="71"/>
  <c r="Y5" i="71" s="1"/>
  <c r="D5" i="71"/>
  <c r="V72" i="70"/>
  <c r="S72" i="70"/>
  <c r="R72" i="70"/>
  <c r="D72" i="70"/>
  <c r="V71" i="70"/>
  <c r="S71" i="70"/>
  <c r="R71" i="70"/>
  <c r="D71" i="70"/>
  <c r="V70" i="70"/>
  <c r="S70" i="70"/>
  <c r="R70" i="70"/>
  <c r="D70" i="70"/>
  <c r="V69" i="70"/>
  <c r="S69" i="70"/>
  <c r="R69" i="70"/>
  <c r="D69" i="70"/>
  <c r="V68" i="70"/>
  <c r="S68" i="70"/>
  <c r="R68" i="70"/>
  <c r="D68" i="70"/>
  <c r="V67" i="70"/>
  <c r="S67" i="70"/>
  <c r="R67" i="70"/>
  <c r="D67" i="70"/>
  <c r="V66" i="70"/>
  <c r="S66" i="70"/>
  <c r="R66" i="70"/>
  <c r="D66" i="70"/>
  <c r="V65" i="70"/>
  <c r="S65" i="70"/>
  <c r="R65" i="70"/>
  <c r="D65" i="70"/>
  <c r="V64" i="70"/>
  <c r="S64" i="70"/>
  <c r="R64" i="70"/>
  <c r="D64" i="70"/>
  <c r="V63" i="70"/>
  <c r="S63" i="70"/>
  <c r="R63" i="70"/>
  <c r="D63" i="70"/>
  <c r="V62" i="70"/>
  <c r="S62" i="70"/>
  <c r="R62" i="70"/>
  <c r="D62" i="70"/>
  <c r="V61" i="70"/>
  <c r="S61" i="70"/>
  <c r="R61" i="70"/>
  <c r="D61" i="70"/>
  <c r="V60" i="70"/>
  <c r="S60" i="70"/>
  <c r="R60" i="70"/>
  <c r="D60" i="70"/>
  <c r="V59" i="70"/>
  <c r="S59" i="70"/>
  <c r="R59" i="70"/>
  <c r="D59" i="70"/>
  <c r="V58" i="70"/>
  <c r="S58" i="70"/>
  <c r="R58" i="70"/>
  <c r="D58" i="70"/>
  <c r="V57" i="70"/>
  <c r="S57" i="70"/>
  <c r="R57" i="70"/>
  <c r="D57" i="70"/>
  <c r="V56" i="70"/>
  <c r="S56" i="70"/>
  <c r="R56" i="70"/>
  <c r="D56" i="70"/>
  <c r="V55" i="70"/>
  <c r="S55" i="70"/>
  <c r="R55" i="70"/>
  <c r="D55" i="70"/>
  <c r="V54" i="70"/>
  <c r="S54" i="70"/>
  <c r="R54" i="70"/>
  <c r="D54" i="70"/>
  <c r="V53" i="70"/>
  <c r="S53" i="70"/>
  <c r="R53" i="70"/>
  <c r="D53" i="70"/>
  <c r="V52" i="70"/>
  <c r="S52" i="70"/>
  <c r="R52" i="70"/>
  <c r="D52" i="70"/>
  <c r="V51" i="70"/>
  <c r="S51" i="70"/>
  <c r="R51" i="70"/>
  <c r="D51" i="70"/>
  <c r="V50" i="70"/>
  <c r="S50" i="70"/>
  <c r="R50" i="70"/>
  <c r="D50" i="70"/>
  <c r="V49" i="70"/>
  <c r="S49" i="70"/>
  <c r="R49" i="70"/>
  <c r="D49" i="70"/>
  <c r="V48" i="70"/>
  <c r="S48" i="70"/>
  <c r="R48" i="70"/>
  <c r="D48" i="70"/>
  <c r="V47" i="70"/>
  <c r="S47" i="70"/>
  <c r="R47" i="70"/>
  <c r="D47" i="70"/>
  <c r="V46" i="70"/>
  <c r="S46" i="70"/>
  <c r="R46" i="70"/>
  <c r="D46" i="70"/>
  <c r="V45" i="70"/>
  <c r="S45" i="70"/>
  <c r="R45" i="70"/>
  <c r="D45" i="70"/>
  <c r="V44" i="70"/>
  <c r="S44" i="70"/>
  <c r="R44" i="70"/>
  <c r="D44" i="70"/>
  <c r="V43" i="70"/>
  <c r="S43" i="70"/>
  <c r="R43" i="70"/>
  <c r="D43" i="70"/>
  <c r="V42" i="70"/>
  <c r="S42" i="70"/>
  <c r="R42" i="70"/>
  <c r="D42" i="70"/>
  <c r="V41" i="70"/>
  <c r="S41" i="70"/>
  <c r="R41" i="70"/>
  <c r="D41" i="70"/>
  <c r="V40" i="70"/>
  <c r="S40" i="70"/>
  <c r="R40" i="70"/>
  <c r="D40" i="70"/>
  <c r="B40" i="70" s="1"/>
  <c r="V39" i="70"/>
  <c r="S39" i="70"/>
  <c r="R39" i="70"/>
  <c r="D39" i="70"/>
  <c r="V38" i="70"/>
  <c r="S38" i="70"/>
  <c r="R38" i="70"/>
  <c r="D38" i="70"/>
  <c r="V37" i="70"/>
  <c r="S37" i="70"/>
  <c r="R37" i="70"/>
  <c r="D37" i="70"/>
  <c r="V36" i="70"/>
  <c r="S36" i="70"/>
  <c r="R36" i="70"/>
  <c r="D36" i="70"/>
  <c r="V35" i="70"/>
  <c r="S35" i="70"/>
  <c r="R35" i="70"/>
  <c r="D35" i="70"/>
  <c r="V34" i="70"/>
  <c r="S34" i="70"/>
  <c r="R34" i="70"/>
  <c r="D34" i="70"/>
  <c r="V33" i="70"/>
  <c r="S33" i="70"/>
  <c r="R33" i="70"/>
  <c r="D33" i="70"/>
  <c r="V32" i="70"/>
  <c r="S32" i="70"/>
  <c r="R32" i="70"/>
  <c r="D32" i="70"/>
  <c r="V31" i="70"/>
  <c r="S31" i="70"/>
  <c r="R31" i="70"/>
  <c r="D31" i="70"/>
  <c r="V30" i="70"/>
  <c r="S30" i="70"/>
  <c r="R30" i="70"/>
  <c r="D30" i="70"/>
  <c r="V29" i="70"/>
  <c r="S29" i="70"/>
  <c r="R29" i="70"/>
  <c r="D29" i="70"/>
  <c r="V28" i="70"/>
  <c r="S28" i="70"/>
  <c r="R28" i="70"/>
  <c r="D28" i="70"/>
  <c r="B28" i="70" s="1"/>
  <c r="V27" i="70"/>
  <c r="S27" i="70"/>
  <c r="R27" i="70"/>
  <c r="D27" i="70"/>
  <c r="V26" i="70"/>
  <c r="S26" i="70"/>
  <c r="R26" i="70"/>
  <c r="D26" i="70"/>
  <c r="V25" i="70"/>
  <c r="S25" i="70"/>
  <c r="R25" i="70"/>
  <c r="D25" i="70"/>
  <c r="V24" i="70"/>
  <c r="S24" i="70"/>
  <c r="R24" i="70"/>
  <c r="D24" i="70"/>
  <c r="B24" i="70" s="1"/>
  <c r="V23" i="70"/>
  <c r="S23" i="70"/>
  <c r="R23" i="70"/>
  <c r="D23" i="70"/>
  <c r="V22" i="70"/>
  <c r="S22" i="70"/>
  <c r="R22" i="70"/>
  <c r="D22" i="70"/>
  <c r="V21" i="70"/>
  <c r="S21" i="70"/>
  <c r="R21" i="70"/>
  <c r="D21" i="70"/>
  <c r="V20" i="70"/>
  <c r="S20" i="70"/>
  <c r="R20" i="70"/>
  <c r="D20" i="70"/>
  <c r="B20" i="70" s="1"/>
  <c r="V19" i="70"/>
  <c r="S19" i="70"/>
  <c r="R19" i="70"/>
  <c r="D19" i="70"/>
  <c r="V18" i="70"/>
  <c r="S18" i="70"/>
  <c r="R18" i="70"/>
  <c r="D18" i="70"/>
  <c r="V17" i="70"/>
  <c r="S17" i="70"/>
  <c r="R17" i="70"/>
  <c r="D17" i="70"/>
  <c r="V16" i="70"/>
  <c r="S16" i="70"/>
  <c r="R16" i="70"/>
  <c r="D16" i="70"/>
  <c r="V15" i="70"/>
  <c r="S15" i="70"/>
  <c r="R15" i="70"/>
  <c r="D15" i="70"/>
  <c r="V14" i="70"/>
  <c r="S14" i="70"/>
  <c r="R14" i="70"/>
  <c r="D14" i="70"/>
  <c r="V13" i="70"/>
  <c r="S13" i="70"/>
  <c r="R13" i="70"/>
  <c r="Y13" i="70" s="1"/>
  <c r="D13" i="70"/>
  <c r="V12" i="70"/>
  <c r="S12" i="70"/>
  <c r="R12" i="70"/>
  <c r="Y12" i="70" s="1"/>
  <c r="D12" i="70"/>
  <c r="V11" i="70"/>
  <c r="S11" i="70"/>
  <c r="R11" i="70"/>
  <c r="Y11" i="70" s="1"/>
  <c r="D11" i="70"/>
  <c r="V10" i="70"/>
  <c r="S10" i="70"/>
  <c r="R10" i="70"/>
  <c r="Y10" i="70" s="1"/>
  <c r="D10" i="70"/>
  <c r="V9" i="70"/>
  <c r="S9" i="70"/>
  <c r="R9" i="70"/>
  <c r="Y9" i="70" s="1"/>
  <c r="D9" i="70"/>
  <c r="V8" i="70"/>
  <c r="S8" i="70"/>
  <c r="R8" i="70"/>
  <c r="Y8" i="70" s="1"/>
  <c r="D8" i="70"/>
  <c r="AC7" i="70"/>
  <c r="V7" i="70"/>
  <c r="S7" i="70"/>
  <c r="R7" i="70"/>
  <c r="Y7" i="70" s="1"/>
  <c r="D7" i="70"/>
  <c r="V6" i="70"/>
  <c r="S6" i="70"/>
  <c r="R6" i="70"/>
  <c r="Y6" i="70" s="1"/>
  <c r="D6" i="70"/>
  <c r="V5" i="70"/>
  <c r="S5" i="70"/>
  <c r="R5" i="70"/>
  <c r="Y5" i="70" s="1"/>
  <c r="D5" i="70"/>
  <c r="C7" i="45"/>
  <c r="U14" i="27"/>
  <c r="T14" i="79"/>
  <c r="R13" i="79"/>
  <c r="Q15" i="79"/>
  <c r="R40" i="79"/>
  <c r="R16" i="79"/>
  <c r="Q43" i="79"/>
  <c r="Q45" i="79"/>
  <c r="R12" i="79"/>
  <c r="R15" i="79"/>
  <c r="Q16" i="79"/>
  <c r="R46" i="79"/>
  <c r="T16" i="79"/>
  <c r="R9" i="79"/>
  <c r="T38" i="79"/>
  <c r="U12" i="27"/>
  <c r="U15" i="27"/>
  <c r="R41" i="79"/>
  <c r="T15" i="79"/>
  <c r="R47" i="79"/>
  <c r="Q39" i="79"/>
  <c r="R45" i="79"/>
  <c r="R42" i="79"/>
  <c r="T12" i="79"/>
  <c r="Q38" i="79"/>
  <c r="R14" i="79"/>
  <c r="T18" i="79"/>
  <c r="T17" i="79"/>
  <c r="Q40" i="79"/>
  <c r="U10" i="27"/>
  <c r="T46" i="79"/>
  <c r="Q9" i="79"/>
  <c r="T45" i="79"/>
  <c r="R43" i="79"/>
  <c r="T10" i="79"/>
  <c r="R11" i="79"/>
  <c r="T13" i="79"/>
  <c r="Q14" i="79"/>
  <c r="U16" i="27"/>
  <c r="Q36" i="79"/>
  <c r="R18" i="79"/>
  <c r="R37" i="79"/>
  <c r="T37" i="79"/>
  <c r="T36" i="79"/>
  <c r="R10" i="79"/>
  <c r="T39" i="79"/>
  <c r="T44" i="79"/>
  <c r="T43" i="79"/>
  <c r="T11" i="79"/>
  <c r="T40" i="79"/>
  <c r="T42" i="79"/>
  <c r="R17" i="79"/>
  <c r="Q13" i="79"/>
  <c r="Q41" i="79"/>
  <c r="R36" i="79"/>
  <c r="T9" i="79"/>
  <c r="T41" i="79"/>
  <c r="U13" i="27"/>
  <c r="Q44" i="79"/>
  <c r="Q17" i="79"/>
  <c r="Q37" i="79"/>
  <c r="T47" i="79"/>
  <c r="R39" i="79"/>
  <c r="Q42" i="79"/>
  <c r="Q47" i="79"/>
  <c r="Q46" i="79"/>
  <c r="Q18" i="79"/>
  <c r="R38" i="79"/>
  <c r="R44" i="79"/>
  <c r="Q12" i="79"/>
  <c r="U17" i="27"/>
  <c r="Q11" i="79"/>
  <c r="U11" i="27"/>
  <c r="Q10" i="79"/>
  <c r="U18" i="27"/>
  <c r="B5" i="76" l="1"/>
  <c r="B5" i="70"/>
  <c r="Y37" i="79"/>
  <c r="Y44" i="79"/>
  <c r="Y38" i="79"/>
  <c r="Y41" i="79"/>
  <c r="Y42" i="79"/>
  <c r="Y46" i="79"/>
  <c r="Y39" i="79"/>
  <c r="Y45" i="79"/>
  <c r="Y40" i="79"/>
  <c r="Y43" i="79"/>
  <c r="T38" i="70"/>
  <c r="W38" i="70" s="1"/>
  <c r="B38" i="70"/>
  <c r="Y68" i="70"/>
  <c r="B68" i="70"/>
  <c r="Y63" i="73"/>
  <c r="B63" i="73"/>
  <c r="T12" i="74"/>
  <c r="W12" i="74" s="1"/>
  <c r="B12" i="74"/>
  <c r="T24" i="75"/>
  <c r="W24" i="75" s="1"/>
  <c r="B24" i="75"/>
  <c r="T39" i="75"/>
  <c r="W39" i="75" s="1"/>
  <c r="B39" i="75"/>
  <c r="T45" i="75"/>
  <c r="B45" i="75"/>
  <c r="Y48" i="75"/>
  <c r="B48" i="75"/>
  <c r="Y51" i="75"/>
  <c r="B51" i="75"/>
  <c r="T54" i="75"/>
  <c r="W54" i="75" s="1"/>
  <c r="X54" i="75" s="1"/>
  <c r="B54" i="75"/>
  <c r="T60" i="75"/>
  <c r="U60" i="75" s="1"/>
  <c r="B60" i="75"/>
  <c r="T63" i="75"/>
  <c r="W63" i="75" s="1"/>
  <c r="B63" i="75"/>
  <c r="T66" i="75"/>
  <c r="W66" i="75" s="1"/>
  <c r="B66" i="75"/>
  <c r="T69" i="75"/>
  <c r="W69" i="75" s="1"/>
  <c r="X69" i="75" s="1"/>
  <c r="B69" i="75"/>
  <c r="T72" i="75"/>
  <c r="W72" i="75" s="1"/>
  <c r="X72" i="75" s="1"/>
  <c r="B72" i="75"/>
  <c r="T7" i="76"/>
  <c r="U7" i="76" s="1"/>
  <c r="B7" i="76"/>
  <c r="Y69" i="76"/>
  <c r="B69" i="76"/>
  <c r="T72" i="76"/>
  <c r="W72" i="76" s="1"/>
  <c r="B72" i="76"/>
  <c r="T7" i="77"/>
  <c r="W7" i="77" s="1"/>
  <c r="B7" i="77"/>
  <c r="Y43" i="78"/>
  <c r="B43" i="78"/>
  <c r="T46" i="78"/>
  <c r="W46" i="78" s="1"/>
  <c r="X46" i="78" s="1"/>
  <c r="B46" i="78"/>
  <c r="T49" i="78"/>
  <c r="W49" i="78" s="1"/>
  <c r="X49" i="78" s="1"/>
  <c r="B49" i="78"/>
  <c r="Y52" i="78"/>
  <c r="B52" i="78"/>
  <c r="Y55" i="78"/>
  <c r="B55" i="78"/>
  <c r="T58" i="78"/>
  <c r="W58" i="78" s="1"/>
  <c r="B58" i="78"/>
  <c r="T61" i="78"/>
  <c r="W61" i="78" s="1"/>
  <c r="X61" i="78" s="1"/>
  <c r="B61" i="78"/>
  <c r="Y64" i="78"/>
  <c r="B64" i="78"/>
  <c r="Y67" i="78"/>
  <c r="B67" i="78"/>
  <c r="T70" i="78"/>
  <c r="W70" i="78" s="1"/>
  <c r="B70" i="78"/>
  <c r="T15" i="72"/>
  <c r="W15" i="72" s="1"/>
  <c r="B15" i="72"/>
  <c r="T21" i="72"/>
  <c r="W21" i="72" s="1"/>
  <c r="B21" i="72"/>
  <c r="T24" i="72"/>
  <c r="W24" i="72" s="1"/>
  <c r="X24" i="72" s="1"/>
  <c r="B24" i="72"/>
  <c r="T27" i="72"/>
  <c r="W27" i="72" s="1"/>
  <c r="X27" i="72" s="1"/>
  <c r="B27" i="72"/>
  <c r="T33" i="72"/>
  <c r="W33" i="72" s="1"/>
  <c r="X33" i="72" s="1"/>
  <c r="B33" i="72"/>
  <c r="T36" i="72"/>
  <c r="W36" i="72" s="1"/>
  <c r="B36" i="72"/>
  <c r="Y39" i="72"/>
  <c r="B39" i="72"/>
  <c r="T45" i="72"/>
  <c r="W45" i="72" s="1"/>
  <c r="B45" i="72"/>
  <c r="T48" i="72"/>
  <c r="W48" i="72" s="1"/>
  <c r="X48" i="72" s="1"/>
  <c r="B48" i="72"/>
  <c r="Y51" i="72"/>
  <c r="B51" i="72"/>
  <c r="Y54" i="72"/>
  <c r="B54" i="72"/>
  <c r="T57" i="72"/>
  <c r="W57" i="72" s="1"/>
  <c r="B57" i="72"/>
  <c r="T60" i="72"/>
  <c r="W60" i="72" s="1"/>
  <c r="B60" i="72"/>
  <c r="Y63" i="72"/>
  <c r="B63" i="72"/>
  <c r="Y66" i="72"/>
  <c r="B66" i="72"/>
  <c r="T69" i="73"/>
  <c r="W69" i="73" s="1"/>
  <c r="X69" i="73" s="1"/>
  <c r="B69" i="73"/>
  <c r="T72" i="73"/>
  <c r="W72" i="73" s="1"/>
  <c r="X72" i="73" s="1"/>
  <c r="B72" i="73"/>
  <c r="T7" i="74"/>
  <c r="B7" i="74"/>
  <c r="T15" i="74"/>
  <c r="W15" i="74" s="1"/>
  <c r="B15" i="74"/>
  <c r="Y18" i="74"/>
  <c r="B18" i="74"/>
  <c r="Y24" i="74"/>
  <c r="B24" i="74"/>
  <c r="T27" i="74"/>
  <c r="W27" i="74" s="1"/>
  <c r="X27" i="74" s="1"/>
  <c r="B27" i="74"/>
  <c r="T65" i="70"/>
  <c r="W65" i="70" s="1"/>
  <c r="X65" i="70" s="1"/>
  <c r="B65" i="70"/>
  <c r="T12" i="72"/>
  <c r="W12" i="72" s="1"/>
  <c r="B12" i="72"/>
  <c r="T66" i="73"/>
  <c r="W66" i="73" s="1"/>
  <c r="B66" i="73"/>
  <c r="T12" i="75"/>
  <c r="W12" i="75" s="1"/>
  <c r="B12" i="75"/>
  <c r="T27" i="75"/>
  <c r="W27" i="75" s="1"/>
  <c r="B27" i="75"/>
  <c r="T42" i="75"/>
  <c r="W42" i="75" s="1"/>
  <c r="X42" i="75" s="1"/>
  <c r="B42" i="75"/>
  <c r="T57" i="75"/>
  <c r="W57" i="75" s="1"/>
  <c r="X57" i="75" s="1"/>
  <c r="B57" i="75"/>
  <c r="Y48" i="71"/>
  <c r="B48" i="71"/>
  <c r="T51" i="71"/>
  <c r="W51" i="71" s="1"/>
  <c r="B51" i="71"/>
  <c r="T54" i="71"/>
  <c r="W54" i="71" s="1"/>
  <c r="B54" i="71"/>
  <c r="T57" i="71"/>
  <c r="W57" i="71" s="1"/>
  <c r="B57" i="71"/>
  <c r="Y60" i="71"/>
  <c r="B60" i="71"/>
  <c r="T69" i="72"/>
  <c r="W69" i="72" s="1"/>
  <c r="X69" i="72" s="1"/>
  <c r="B69" i="72"/>
  <c r="T72" i="72"/>
  <c r="W72" i="72" s="1"/>
  <c r="B72" i="72"/>
  <c r="T7" i="73"/>
  <c r="W7" i="73" s="1"/>
  <c r="B7" i="73"/>
  <c r="Y30" i="74"/>
  <c r="B30" i="74"/>
  <c r="T36" i="74"/>
  <c r="W36" i="74" s="1"/>
  <c r="X36" i="74" s="1"/>
  <c r="B36" i="74"/>
  <c r="T39" i="74"/>
  <c r="B39" i="74"/>
  <c r="Y42" i="74"/>
  <c r="B42" i="74"/>
  <c r="Y45" i="74"/>
  <c r="B45" i="74"/>
  <c r="T48" i="74"/>
  <c r="W48" i="74" s="1"/>
  <c r="B48" i="74"/>
  <c r="T51" i="74"/>
  <c r="W51" i="74" s="1"/>
  <c r="X51" i="74" s="1"/>
  <c r="B51" i="74"/>
  <c r="Y54" i="74"/>
  <c r="B54" i="74"/>
  <c r="Y57" i="74"/>
  <c r="B57" i="74"/>
  <c r="Y60" i="74"/>
  <c r="B60" i="74"/>
  <c r="T63" i="74"/>
  <c r="W63" i="74" s="1"/>
  <c r="B63" i="74"/>
  <c r="Y66" i="74"/>
  <c r="B66" i="74"/>
  <c r="Y69" i="74"/>
  <c r="B69" i="74"/>
  <c r="Y72" i="74"/>
  <c r="B72" i="74"/>
  <c r="T7" i="75"/>
  <c r="U7" i="75" s="1"/>
  <c r="B7" i="75"/>
  <c r="T10" i="76"/>
  <c r="W10" i="76" s="1"/>
  <c r="X10" i="76" s="1"/>
  <c r="B10" i="76"/>
  <c r="T10" i="77"/>
  <c r="W10" i="77" s="1"/>
  <c r="X10" i="77" s="1"/>
  <c r="B10" i="77"/>
  <c r="T35" i="70"/>
  <c r="B35" i="70"/>
  <c r="T59" i="70"/>
  <c r="B59" i="70"/>
  <c r="T60" i="73"/>
  <c r="U60" i="73" s="1"/>
  <c r="B60" i="73"/>
  <c r="T30" i="75"/>
  <c r="B30" i="75"/>
  <c r="T37" i="73"/>
  <c r="W37" i="73" s="1"/>
  <c r="X37" i="73" s="1"/>
  <c r="B37" i="73"/>
  <c r="T28" i="76"/>
  <c r="W28" i="76" s="1"/>
  <c r="X28" i="76" s="1"/>
  <c r="B28" i="76"/>
  <c r="Y43" i="77"/>
  <c r="B43" i="77"/>
  <c r="T46" i="77"/>
  <c r="W46" i="77" s="1"/>
  <c r="B46" i="77"/>
  <c r="Y49" i="77"/>
  <c r="B49" i="77"/>
  <c r="Y52" i="77"/>
  <c r="B52" i="77"/>
  <c r="Y55" i="77"/>
  <c r="B55" i="77"/>
  <c r="T58" i="77"/>
  <c r="W58" i="77" s="1"/>
  <c r="B58" i="77"/>
  <c r="Y61" i="77"/>
  <c r="B61" i="77"/>
  <c r="Y64" i="77"/>
  <c r="B64" i="77"/>
  <c r="T67" i="77"/>
  <c r="W67" i="77" s="1"/>
  <c r="X67" i="77" s="1"/>
  <c r="B67" i="77"/>
  <c r="T70" i="77"/>
  <c r="W70" i="77" s="1"/>
  <c r="X70" i="77" s="1"/>
  <c r="B70" i="77"/>
  <c r="T62" i="70"/>
  <c r="W62" i="70" s="1"/>
  <c r="X62" i="70" s="1"/>
  <c r="B62" i="70"/>
  <c r="T18" i="75"/>
  <c r="W18" i="75" s="1"/>
  <c r="X18" i="75" s="1"/>
  <c r="B18" i="75"/>
  <c r="T49" i="73"/>
  <c r="W49" i="73" s="1"/>
  <c r="B49" i="73"/>
  <c r="Y48" i="70"/>
  <c r="B48" i="70"/>
  <c r="T57" i="70"/>
  <c r="W57" i="70" s="1"/>
  <c r="X57" i="70" s="1"/>
  <c r="B57" i="70"/>
  <c r="T66" i="70"/>
  <c r="U66" i="70" s="1"/>
  <c r="B66" i="70"/>
  <c r="Y64" i="73"/>
  <c r="B64" i="73"/>
  <c r="T19" i="75"/>
  <c r="W19" i="75" s="1"/>
  <c r="X19" i="75" s="1"/>
  <c r="B19" i="75"/>
  <c r="T58" i="75"/>
  <c r="W58" i="75" s="1"/>
  <c r="B58" i="75"/>
  <c r="T61" i="75"/>
  <c r="W61" i="75" s="1"/>
  <c r="B61" i="75"/>
  <c r="T64" i="75"/>
  <c r="W64" i="75" s="1"/>
  <c r="X64" i="75" s="1"/>
  <c r="B64" i="75"/>
  <c r="Y67" i="75"/>
  <c r="B67" i="75"/>
  <c r="T70" i="75"/>
  <c r="W70" i="75" s="1"/>
  <c r="X70" i="75" s="1"/>
  <c r="B70" i="75"/>
  <c r="T70" i="76"/>
  <c r="W70" i="76" s="1"/>
  <c r="X70" i="76" s="1"/>
  <c r="B70" i="76"/>
  <c r="T5" i="77"/>
  <c r="W5" i="77" s="1"/>
  <c r="B5" i="77"/>
  <c r="Y44" i="78"/>
  <c r="B44" i="78"/>
  <c r="T47" i="78"/>
  <c r="W47" i="78" s="1"/>
  <c r="X47" i="78" s="1"/>
  <c r="B47" i="78"/>
  <c r="T50" i="78"/>
  <c r="W50" i="78" s="1"/>
  <c r="X50" i="78" s="1"/>
  <c r="B50" i="78"/>
  <c r="T53" i="78"/>
  <c r="W53" i="78" s="1"/>
  <c r="X53" i="78" s="1"/>
  <c r="B53" i="78"/>
  <c r="Y56" i="78"/>
  <c r="B56" i="78"/>
  <c r="T59" i="78"/>
  <c r="W59" i="78" s="1"/>
  <c r="B59" i="78"/>
  <c r="T62" i="78"/>
  <c r="W62" i="78" s="1"/>
  <c r="B62" i="78"/>
  <c r="T65" i="78"/>
  <c r="W65" i="78" s="1"/>
  <c r="X65" i="78" s="1"/>
  <c r="B65" i="78"/>
  <c r="Y68" i="78"/>
  <c r="B68" i="78"/>
  <c r="Y71" i="78"/>
  <c r="B71" i="78"/>
  <c r="T47" i="70"/>
  <c r="B47" i="70"/>
  <c r="T51" i="73"/>
  <c r="B51" i="73"/>
  <c r="T69" i="71"/>
  <c r="W69" i="71" s="1"/>
  <c r="B69" i="71"/>
  <c r="T25" i="73"/>
  <c r="W25" i="73" s="1"/>
  <c r="X25" i="73" s="1"/>
  <c r="B25" i="73"/>
  <c r="T10" i="74"/>
  <c r="W10" i="74" s="1"/>
  <c r="X10" i="74" s="1"/>
  <c r="B10" i="74"/>
  <c r="T31" i="76"/>
  <c r="W31" i="76" s="1"/>
  <c r="X31" i="76" s="1"/>
  <c r="B31" i="76"/>
  <c r="T52" i="76"/>
  <c r="W52" i="76" s="1"/>
  <c r="X52" i="76" s="1"/>
  <c r="B52" i="76"/>
  <c r="T33" i="70"/>
  <c r="W33" i="70" s="1"/>
  <c r="B33" i="70"/>
  <c r="T45" i="70"/>
  <c r="W45" i="70" s="1"/>
  <c r="B45" i="70"/>
  <c r="T54" i="70"/>
  <c r="U54" i="70" s="1"/>
  <c r="B54" i="70"/>
  <c r="Y60" i="70"/>
  <c r="B60" i="70"/>
  <c r="T69" i="70"/>
  <c r="W69" i="70" s="1"/>
  <c r="X69" i="70" s="1"/>
  <c r="B69" i="70"/>
  <c r="T10" i="72"/>
  <c r="W10" i="72" s="1"/>
  <c r="B10" i="72"/>
  <c r="Y55" i="73"/>
  <c r="B55" i="73"/>
  <c r="T61" i="73"/>
  <c r="W61" i="73" s="1"/>
  <c r="B61" i="73"/>
  <c r="T10" i="75"/>
  <c r="W10" i="75" s="1"/>
  <c r="X10" i="75" s="1"/>
  <c r="B10" i="75"/>
  <c r="T16" i="75"/>
  <c r="W16" i="75" s="1"/>
  <c r="X16" i="75" s="1"/>
  <c r="B16" i="75"/>
  <c r="T25" i="75"/>
  <c r="W25" i="75" s="1"/>
  <c r="X25" i="75" s="1"/>
  <c r="B25" i="75"/>
  <c r="T31" i="75"/>
  <c r="B31" i="75"/>
  <c r="T34" i="75"/>
  <c r="B34" i="75"/>
  <c r="T37" i="75"/>
  <c r="W37" i="75" s="1"/>
  <c r="B37" i="75"/>
  <c r="T40" i="75"/>
  <c r="B40" i="75"/>
  <c r="T43" i="75"/>
  <c r="B43" i="75"/>
  <c r="T46" i="75"/>
  <c r="B46" i="75"/>
  <c r="Y52" i="75"/>
  <c r="B52" i="75"/>
  <c r="Y55" i="75"/>
  <c r="B55" i="75"/>
  <c r="T63" i="71"/>
  <c r="W63" i="71" s="1"/>
  <c r="T13" i="72"/>
  <c r="W13" i="72" s="1"/>
  <c r="X13" i="72" s="1"/>
  <c r="B13" i="72"/>
  <c r="T16" i="72"/>
  <c r="W16" i="72" s="1"/>
  <c r="X16" i="72" s="1"/>
  <c r="B16" i="72"/>
  <c r="T19" i="72"/>
  <c r="W19" i="72" s="1"/>
  <c r="X19" i="72" s="1"/>
  <c r="B19" i="72"/>
  <c r="T25" i="72"/>
  <c r="W25" i="72" s="1"/>
  <c r="X25" i="72" s="1"/>
  <c r="B25" i="72"/>
  <c r="T28" i="72"/>
  <c r="W28" i="72" s="1"/>
  <c r="X28" i="72" s="1"/>
  <c r="B28" i="72"/>
  <c r="T31" i="72"/>
  <c r="W31" i="72" s="1"/>
  <c r="X31" i="72" s="1"/>
  <c r="B31" i="72"/>
  <c r="Y34" i="72"/>
  <c r="B34" i="72"/>
  <c r="T37" i="72"/>
  <c r="W37" i="72" s="1"/>
  <c r="X37" i="72" s="1"/>
  <c r="B37" i="72"/>
  <c r="T40" i="72"/>
  <c r="W40" i="72" s="1"/>
  <c r="X40" i="72" s="1"/>
  <c r="B40" i="72"/>
  <c r="Y43" i="72"/>
  <c r="B43" i="72"/>
  <c r="Y46" i="72"/>
  <c r="B46" i="72"/>
  <c r="Y49" i="72"/>
  <c r="B49" i="72"/>
  <c r="T52" i="72"/>
  <c r="W52" i="72" s="1"/>
  <c r="B52" i="72"/>
  <c r="T55" i="72"/>
  <c r="W55" i="72" s="1"/>
  <c r="X55" i="72" s="1"/>
  <c r="B55" i="72"/>
  <c r="Y58" i="72"/>
  <c r="B58" i="72"/>
  <c r="T61" i="72"/>
  <c r="W61" i="72" s="1"/>
  <c r="X61" i="72" s="1"/>
  <c r="B61" i="72"/>
  <c r="T64" i="72"/>
  <c r="W64" i="72" s="1"/>
  <c r="X64" i="72" s="1"/>
  <c r="B64" i="72"/>
  <c r="Y67" i="72"/>
  <c r="B67" i="72"/>
  <c r="T70" i="73"/>
  <c r="W70" i="73" s="1"/>
  <c r="X70" i="73" s="1"/>
  <c r="B70" i="73"/>
  <c r="B5" i="74"/>
  <c r="T13" i="74"/>
  <c r="W13" i="74" s="1"/>
  <c r="X13" i="74" s="1"/>
  <c r="B13" i="74"/>
  <c r="T16" i="74"/>
  <c r="W16" i="74" s="1"/>
  <c r="X16" i="74" s="1"/>
  <c r="B16" i="74"/>
  <c r="T19" i="74"/>
  <c r="W19" i="74" s="1"/>
  <c r="B19" i="74"/>
  <c r="Y25" i="74"/>
  <c r="B25" i="74"/>
  <c r="Y28" i="74"/>
  <c r="B28" i="74"/>
  <c r="T8" i="76"/>
  <c r="W8" i="76" s="1"/>
  <c r="X8" i="76" s="1"/>
  <c r="B8" i="76"/>
  <c r="T8" i="77"/>
  <c r="W8" i="77" s="1"/>
  <c r="X8" i="77" s="1"/>
  <c r="B8" i="77"/>
  <c r="T50" i="70"/>
  <c r="U50" i="70" s="1"/>
  <c r="B50" i="70"/>
  <c r="T54" i="73"/>
  <c r="W54" i="73" s="1"/>
  <c r="B54" i="73"/>
  <c r="T66" i="71"/>
  <c r="W66" i="71" s="1"/>
  <c r="B66" i="71"/>
  <c r="T16" i="73"/>
  <c r="W16" i="73" s="1"/>
  <c r="X16" i="73" s="1"/>
  <c r="B16" i="73"/>
  <c r="T46" i="73"/>
  <c r="W46" i="73" s="1"/>
  <c r="X46" i="73" s="1"/>
  <c r="B46" i="73"/>
  <c r="T37" i="76"/>
  <c r="W37" i="76" s="1"/>
  <c r="X37" i="76" s="1"/>
  <c r="B37" i="76"/>
  <c r="T61" i="76"/>
  <c r="W61" i="76" s="1"/>
  <c r="X61" i="76" s="1"/>
  <c r="B61" i="76"/>
  <c r="T34" i="77"/>
  <c r="W34" i="77" s="1"/>
  <c r="X34" i="77" s="1"/>
  <c r="B34" i="77"/>
  <c r="T42" i="70"/>
  <c r="B42" i="70"/>
  <c r="Y51" i="70"/>
  <c r="B51" i="70"/>
  <c r="T63" i="70"/>
  <c r="W63" i="70" s="1"/>
  <c r="X63" i="70" s="1"/>
  <c r="B63" i="70"/>
  <c r="Y72" i="70"/>
  <c r="B72" i="70"/>
  <c r="T52" i="73"/>
  <c r="U52" i="73" s="1"/>
  <c r="B52" i="73"/>
  <c r="T58" i="73"/>
  <c r="W58" i="73" s="1"/>
  <c r="X58" i="73" s="1"/>
  <c r="B58" i="73"/>
  <c r="T67" i="73"/>
  <c r="U67" i="73" s="1"/>
  <c r="B67" i="73"/>
  <c r="T13" i="75"/>
  <c r="W13" i="75" s="1"/>
  <c r="B13" i="75"/>
  <c r="T22" i="75"/>
  <c r="W22" i="75" s="1"/>
  <c r="X22" i="75" s="1"/>
  <c r="B22" i="75"/>
  <c r="T28" i="75"/>
  <c r="W28" i="75" s="1"/>
  <c r="X28" i="75" s="1"/>
  <c r="B28" i="75"/>
  <c r="T49" i="75"/>
  <c r="W49" i="75" s="1"/>
  <c r="X49" i="75" s="1"/>
  <c r="B49" i="75"/>
  <c r="T49" i="71"/>
  <c r="W49" i="71" s="1"/>
  <c r="B49" i="71"/>
  <c r="Y52" i="71"/>
  <c r="B52" i="71"/>
  <c r="T55" i="71"/>
  <c r="W55" i="71" s="1"/>
  <c r="X55" i="71" s="1"/>
  <c r="B55" i="71"/>
  <c r="T58" i="71"/>
  <c r="W58" i="71" s="1"/>
  <c r="X58" i="71" s="1"/>
  <c r="B58" i="71"/>
  <c r="T61" i="71"/>
  <c r="W61" i="71" s="1"/>
  <c r="X61" i="71" s="1"/>
  <c r="B61" i="71"/>
  <c r="Y70" i="72"/>
  <c r="B70" i="72"/>
  <c r="T5" i="73"/>
  <c r="U5" i="73" s="1"/>
  <c r="B5" i="73"/>
  <c r="T8" i="74"/>
  <c r="W8" i="74" s="1"/>
  <c r="B8" i="74"/>
  <c r="T31" i="74"/>
  <c r="U31" i="74" s="1"/>
  <c r="B31" i="74"/>
  <c r="Y37" i="74"/>
  <c r="B37" i="74"/>
  <c r="T43" i="74"/>
  <c r="B43" i="74"/>
  <c r="Y46" i="74"/>
  <c r="B46" i="74"/>
  <c r="Y49" i="74"/>
  <c r="B49" i="74"/>
  <c r="Y52" i="74"/>
  <c r="B52" i="74"/>
  <c r="T55" i="74"/>
  <c r="W55" i="74" s="1"/>
  <c r="X55" i="74" s="1"/>
  <c r="B55" i="74"/>
  <c r="Y58" i="74"/>
  <c r="B58" i="74"/>
  <c r="Y61" i="74"/>
  <c r="B61" i="74"/>
  <c r="Y64" i="74"/>
  <c r="B64" i="74"/>
  <c r="T67" i="74"/>
  <c r="W67" i="74" s="1"/>
  <c r="B67" i="74"/>
  <c r="Y70" i="74"/>
  <c r="B70" i="74"/>
  <c r="T5" i="75"/>
  <c r="U5" i="75" s="1"/>
  <c r="B5" i="75"/>
  <c r="T11" i="77"/>
  <c r="W11" i="77" s="1"/>
  <c r="X11" i="77" s="1"/>
  <c r="B11" i="77"/>
  <c r="T41" i="70"/>
  <c r="W41" i="70" s="1"/>
  <c r="X41" i="70" s="1"/>
  <c r="B41" i="70"/>
  <c r="T57" i="73"/>
  <c r="W57" i="73" s="1"/>
  <c r="X57" i="73" s="1"/>
  <c r="B57" i="73"/>
  <c r="T33" i="75"/>
  <c r="B33" i="75"/>
  <c r="T13" i="73"/>
  <c r="W13" i="73" s="1"/>
  <c r="B13" i="73"/>
  <c r="T31" i="73"/>
  <c r="W31" i="73" s="1"/>
  <c r="B31" i="73"/>
  <c r="T13" i="76"/>
  <c r="W13" i="76" s="1"/>
  <c r="B13" i="76"/>
  <c r="T40" i="76"/>
  <c r="W40" i="76" s="1"/>
  <c r="X40" i="76" s="1"/>
  <c r="B40" i="76"/>
  <c r="T55" i="76"/>
  <c r="W55" i="76" s="1"/>
  <c r="X55" i="76" s="1"/>
  <c r="B55" i="76"/>
  <c r="T13" i="77"/>
  <c r="W13" i="77" s="1"/>
  <c r="X13" i="77" s="1"/>
  <c r="B13" i="77"/>
  <c r="Y19" i="77"/>
  <c r="B19" i="77"/>
  <c r="T64" i="71"/>
  <c r="W64" i="71" s="1"/>
  <c r="X64" i="71" s="1"/>
  <c r="B64" i="71"/>
  <c r="T67" i="71"/>
  <c r="W67" i="71" s="1"/>
  <c r="X67" i="71" s="1"/>
  <c r="B67" i="71"/>
  <c r="T70" i="71"/>
  <c r="W70" i="71" s="1"/>
  <c r="X70" i="71" s="1"/>
  <c r="B70" i="71"/>
  <c r="T5" i="72"/>
  <c r="W5" i="72" s="1"/>
  <c r="X5" i="72" s="1"/>
  <c r="B5" i="72"/>
  <c r="T8" i="73"/>
  <c r="W8" i="73" s="1"/>
  <c r="X8" i="73" s="1"/>
  <c r="B8" i="73"/>
  <c r="T11" i="73"/>
  <c r="B11" i="73"/>
  <c r="T14" i="73"/>
  <c r="W14" i="73" s="1"/>
  <c r="B14" i="73"/>
  <c r="T17" i="73"/>
  <c r="W17" i="73" s="1"/>
  <c r="X17" i="73" s="1"/>
  <c r="B17" i="73"/>
  <c r="Y20" i="73"/>
  <c r="B20" i="73"/>
  <c r="T23" i="73"/>
  <c r="W23" i="73" s="1"/>
  <c r="X23" i="73" s="1"/>
  <c r="B23" i="73"/>
  <c r="T26" i="73"/>
  <c r="W26" i="73" s="1"/>
  <c r="X26" i="73" s="1"/>
  <c r="B26" i="73"/>
  <c r="T29" i="73"/>
  <c r="W29" i="73" s="1"/>
  <c r="B29" i="73"/>
  <c r="T32" i="73"/>
  <c r="W32" i="73" s="1"/>
  <c r="X32" i="73" s="1"/>
  <c r="B32" i="73"/>
  <c r="T35" i="73"/>
  <c r="U35" i="73" s="1"/>
  <c r="B35" i="73"/>
  <c r="T38" i="73"/>
  <c r="W38" i="73" s="1"/>
  <c r="X38" i="73" s="1"/>
  <c r="B38" i="73"/>
  <c r="T41" i="73"/>
  <c r="W41" i="73" s="1"/>
  <c r="X41" i="73" s="1"/>
  <c r="B41" i="73"/>
  <c r="T44" i="73"/>
  <c r="W44" i="73" s="1"/>
  <c r="X44" i="73" s="1"/>
  <c r="B44" i="73"/>
  <c r="Y47" i="73"/>
  <c r="B47" i="73"/>
  <c r="T8" i="75"/>
  <c r="W8" i="75" s="1"/>
  <c r="B8" i="75"/>
  <c r="T11" i="76"/>
  <c r="W11" i="76" s="1"/>
  <c r="X11" i="76" s="1"/>
  <c r="B11" i="76"/>
  <c r="T14" i="76"/>
  <c r="W14" i="76" s="1"/>
  <c r="X14" i="76" s="1"/>
  <c r="B14" i="76"/>
  <c r="T17" i="76"/>
  <c r="W17" i="76" s="1"/>
  <c r="X17" i="76" s="1"/>
  <c r="B17" i="76"/>
  <c r="T20" i="76"/>
  <c r="W20" i="76" s="1"/>
  <c r="X20" i="76" s="1"/>
  <c r="B20" i="76"/>
  <c r="T23" i="76"/>
  <c r="W23" i="76" s="1"/>
  <c r="X23" i="76" s="1"/>
  <c r="B23" i="76"/>
  <c r="T26" i="76"/>
  <c r="W26" i="76" s="1"/>
  <c r="B26" i="76"/>
  <c r="T29" i="76"/>
  <c r="W29" i="76" s="1"/>
  <c r="X29" i="76" s="1"/>
  <c r="B29" i="76"/>
  <c r="T32" i="76"/>
  <c r="W32" i="76" s="1"/>
  <c r="X32" i="76" s="1"/>
  <c r="B32" i="76"/>
  <c r="Y35" i="76"/>
  <c r="B35" i="76"/>
  <c r="T38" i="76"/>
  <c r="W38" i="76" s="1"/>
  <c r="X38" i="76" s="1"/>
  <c r="B38" i="76"/>
  <c r="T41" i="76"/>
  <c r="W41" i="76" s="1"/>
  <c r="X41" i="76" s="1"/>
  <c r="B41" i="76"/>
  <c r="T44" i="76"/>
  <c r="W44" i="76" s="1"/>
  <c r="X44" i="76" s="1"/>
  <c r="B44" i="76"/>
  <c r="T47" i="76"/>
  <c r="W47" i="76" s="1"/>
  <c r="X47" i="76" s="1"/>
  <c r="B47" i="76"/>
  <c r="T50" i="76"/>
  <c r="W50" i="76" s="1"/>
  <c r="X50" i="76" s="1"/>
  <c r="B50" i="76"/>
  <c r="Y53" i="76"/>
  <c r="B53" i="76"/>
  <c r="T56" i="76"/>
  <c r="W56" i="76" s="1"/>
  <c r="X56" i="76" s="1"/>
  <c r="B56" i="76"/>
  <c r="T59" i="76"/>
  <c r="W59" i="76" s="1"/>
  <c r="X59" i="76" s="1"/>
  <c r="B59" i="76"/>
  <c r="T62" i="76"/>
  <c r="W62" i="76" s="1"/>
  <c r="X62" i="76" s="1"/>
  <c r="B62" i="76"/>
  <c r="Y65" i="76"/>
  <c r="B65" i="76"/>
  <c r="T14" i="77"/>
  <c r="W14" i="77" s="1"/>
  <c r="X14" i="77" s="1"/>
  <c r="B14" i="77"/>
  <c r="Y17" i="77"/>
  <c r="B17" i="77"/>
  <c r="T23" i="77"/>
  <c r="W23" i="77" s="1"/>
  <c r="X23" i="77" s="1"/>
  <c r="B23" i="77"/>
  <c r="T26" i="77"/>
  <c r="W26" i="77" s="1"/>
  <c r="B26" i="77"/>
  <c r="T35" i="77"/>
  <c r="W35" i="77" s="1"/>
  <c r="X35" i="77" s="1"/>
  <c r="B35" i="77"/>
  <c r="T38" i="77"/>
  <c r="W38" i="77" s="1"/>
  <c r="X38" i="77" s="1"/>
  <c r="B38" i="77"/>
  <c r="Y44" i="77"/>
  <c r="B44" i="77"/>
  <c r="T47" i="77"/>
  <c r="W47" i="77" s="1"/>
  <c r="X47" i="77" s="1"/>
  <c r="B47" i="77"/>
  <c r="T50" i="77"/>
  <c r="W50" i="77" s="1"/>
  <c r="X50" i="77" s="1"/>
  <c r="B50" i="77"/>
  <c r="Y53" i="77"/>
  <c r="B53" i="77"/>
  <c r="Y56" i="77"/>
  <c r="B56" i="77"/>
  <c r="Y59" i="77"/>
  <c r="B59" i="77"/>
  <c r="T62" i="77"/>
  <c r="W62" i="77" s="1"/>
  <c r="X62" i="77" s="1"/>
  <c r="B62" i="77"/>
  <c r="Y65" i="77"/>
  <c r="B65" i="77"/>
  <c r="Y68" i="77"/>
  <c r="B68" i="77"/>
  <c r="T71" i="77"/>
  <c r="W71" i="77" s="1"/>
  <c r="B71" i="77"/>
  <c r="Y56" i="70"/>
  <c r="B56" i="70"/>
  <c r="T36" i="75"/>
  <c r="B36" i="75"/>
  <c r="T22" i="73"/>
  <c r="W22" i="73" s="1"/>
  <c r="X22" i="73" s="1"/>
  <c r="B22" i="73"/>
  <c r="Y40" i="73"/>
  <c r="B40" i="73"/>
  <c r="T34" i="76"/>
  <c r="W34" i="76" s="1"/>
  <c r="X34" i="76" s="1"/>
  <c r="B34" i="76"/>
  <c r="T58" i="76"/>
  <c r="W58" i="76" s="1"/>
  <c r="X58" i="76" s="1"/>
  <c r="B58" i="76"/>
  <c r="T37" i="70"/>
  <c r="W37" i="70" s="1"/>
  <c r="X37" i="70" s="1"/>
  <c r="B37" i="70"/>
  <c r="T46" i="70"/>
  <c r="W46" i="70" s="1"/>
  <c r="X46" i="70" s="1"/>
  <c r="B46" i="70"/>
  <c r="T55" i="70"/>
  <c r="U55" i="70" s="1"/>
  <c r="B55" i="70"/>
  <c r="T67" i="70"/>
  <c r="W67" i="70" s="1"/>
  <c r="X67" i="70" s="1"/>
  <c r="B67" i="70"/>
  <c r="Y59" i="73"/>
  <c r="B59" i="73"/>
  <c r="T65" i="73"/>
  <c r="W65" i="73" s="1"/>
  <c r="X65" i="73" s="1"/>
  <c r="B65" i="73"/>
  <c r="Y67" i="73"/>
  <c r="T11" i="74"/>
  <c r="W11" i="74" s="1"/>
  <c r="X11" i="74" s="1"/>
  <c r="B11" i="74"/>
  <c r="T14" i="75"/>
  <c r="W14" i="75" s="1"/>
  <c r="X14" i="75" s="1"/>
  <c r="B14" i="75"/>
  <c r="T17" i="75"/>
  <c r="W17" i="75" s="1"/>
  <c r="X17" i="75" s="1"/>
  <c r="B17" i="75"/>
  <c r="T23" i="75"/>
  <c r="W23" i="75" s="1"/>
  <c r="X23" i="75" s="1"/>
  <c r="B23" i="75"/>
  <c r="T35" i="75"/>
  <c r="B35" i="75"/>
  <c r="T38" i="75"/>
  <c r="W38" i="75" s="1"/>
  <c r="X38" i="75" s="1"/>
  <c r="B38" i="75"/>
  <c r="T41" i="75"/>
  <c r="B41" i="75"/>
  <c r="T44" i="75"/>
  <c r="B44" i="75"/>
  <c r="T50" i="75"/>
  <c r="W50" i="75" s="1"/>
  <c r="X50" i="75" s="1"/>
  <c r="B50" i="75"/>
  <c r="T53" i="75"/>
  <c r="W53" i="75" s="1"/>
  <c r="X53" i="75" s="1"/>
  <c r="B53" i="75"/>
  <c r="T56" i="75"/>
  <c r="U56" i="75" s="1"/>
  <c r="B56" i="75"/>
  <c r="Y59" i="75"/>
  <c r="B59" i="75"/>
  <c r="T62" i="75"/>
  <c r="W62" i="75" s="1"/>
  <c r="X62" i="75" s="1"/>
  <c r="B62" i="75"/>
  <c r="T65" i="75"/>
  <c r="W65" i="75" s="1"/>
  <c r="X65" i="75" s="1"/>
  <c r="B65" i="75"/>
  <c r="T68" i="75"/>
  <c r="U68" i="75" s="1"/>
  <c r="B68" i="75"/>
  <c r="T71" i="75"/>
  <c r="W71" i="75" s="1"/>
  <c r="X71" i="75" s="1"/>
  <c r="B71" i="75"/>
  <c r="T6" i="76"/>
  <c r="W6" i="76" s="1"/>
  <c r="X6" i="76" s="1"/>
  <c r="B6" i="76"/>
  <c r="T68" i="76"/>
  <c r="W68" i="76" s="1"/>
  <c r="X68" i="76" s="1"/>
  <c r="B68" i="76"/>
  <c r="T71" i="76"/>
  <c r="W71" i="76" s="1"/>
  <c r="X71" i="76" s="1"/>
  <c r="B71" i="76"/>
  <c r="T6" i="77"/>
  <c r="W6" i="77" s="1"/>
  <c r="X6" i="77" s="1"/>
  <c r="B6" i="77"/>
  <c r="T45" i="78"/>
  <c r="W45" i="78" s="1"/>
  <c r="X45" i="78" s="1"/>
  <c r="B45" i="78"/>
  <c r="Y48" i="78"/>
  <c r="B48" i="78"/>
  <c r="T51" i="78"/>
  <c r="W51" i="78" s="1"/>
  <c r="B51" i="78"/>
  <c r="T54" i="78"/>
  <c r="W54" i="78" s="1"/>
  <c r="X54" i="78" s="1"/>
  <c r="B54" i="78"/>
  <c r="T57" i="78"/>
  <c r="W57" i="78" s="1"/>
  <c r="X57" i="78" s="1"/>
  <c r="B57" i="78"/>
  <c r="Y60" i="78"/>
  <c r="B60" i="78"/>
  <c r="Y63" i="78"/>
  <c r="B63" i="78"/>
  <c r="T66" i="78"/>
  <c r="W66" i="78" s="1"/>
  <c r="X66" i="78" s="1"/>
  <c r="B66" i="78"/>
  <c r="T69" i="78"/>
  <c r="W69" i="78" s="1"/>
  <c r="X69" i="78" s="1"/>
  <c r="B69" i="78"/>
  <c r="Y72" i="78"/>
  <c r="B72" i="78"/>
  <c r="Y44" i="70"/>
  <c r="B44" i="70"/>
  <c r="T9" i="72"/>
  <c r="W9" i="72" s="1"/>
  <c r="X9" i="72" s="1"/>
  <c r="B9" i="72"/>
  <c r="T10" i="73"/>
  <c r="W10" i="73" s="1"/>
  <c r="X10" i="73" s="1"/>
  <c r="B10" i="73"/>
  <c r="T34" i="73"/>
  <c r="W34" i="73" s="1"/>
  <c r="X34" i="73" s="1"/>
  <c r="B34" i="73"/>
  <c r="Y19" i="76"/>
  <c r="B19" i="76"/>
  <c r="T46" i="76"/>
  <c r="W46" i="76" s="1"/>
  <c r="X46" i="76" s="1"/>
  <c r="B46" i="76"/>
  <c r="T64" i="76"/>
  <c r="W64" i="76" s="1"/>
  <c r="X64" i="76" s="1"/>
  <c r="B64" i="76"/>
  <c r="T25" i="77"/>
  <c r="W25" i="77" s="1"/>
  <c r="X25" i="77" s="1"/>
  <c r="B25" i="77"/>
  <c r="T49" i="70"/>
  <c r="W49" i="70" s="1"/>
  <c r="X49" i="70" s="1"/>
  <c r="B49" i="70"/>
  <c r="T58" i="70"/>
  <c r="U58" i="70" s="1"/>
  <c r="B58" i="70"/>
  <c r="T70" i="70"/>
  <c r="B70" i="70"/>
  <c r="T8" i="72"/>
  <c r="W8" i="72" s="1"/>
  <c r="X8" i="72" s="1"/>
  <c r="B8" i="72"/>
  <c r="T56" i="73"/>
  <c r="W56" i="73" s="1"/>
  <c r="X56" i="73" s="1"/>
  <c r="B56" i="73"/>
  <c r="T11" i="75"/>
  <c r="W11" i="75" s="1"/>
  <c r="X11" i="75" s="1"/>
  <c r="B11" i="75"/>
  <c r="T20" i="75"/>
  <c r="W20" i="75" s="1"/>
  <c r="X20" i="75" s="1"/>
  <c r="B20" i="75"/>
  <c r="T26" i="75"/>
  <c r="W26" i="75" s="1"/>
  <c r="X26" i="75" s="1"/>
  <c r="B26" i="75"/>
  <c r="T29" i="75"/>
  <c r="W29" i="75" s="1"/>
  <c r="X29" i="75" s="1"/>
  <c r="B29" i="75"/>
  <c r="Y47" i="75"/>
  <c r="B47" i="75"/>
  <c r="T17" i="72"/>
  <c r="W17" i="72" s="1"/>
  <c r="X17" i="72" s="1"/>
  <c r="B17" i="72"/>
  <c r="T20" i="72"/>
  <c r="W20" i="72" s="1"/>
  <c r="X20" i="72" s="1"/>
  <c r="B20" i="72"/>
  <c r="Y23" i="72"/>
  <c r="B23" i="72"/>
  <c r="Y26" i="72"/>
  <c r="B26" i="72"/>
  <c r="T29" i="72"/>
  <c r="W29" i="72" s="1"/>
  <c r="X29" i="72" s="1"/>
  <c r="B29" i="72"/>
  <c r="T32" i="72"/>
  <c r="W32" i="72" s="1"/>
  <c r="X32" i="72" s="1"/>
  <c r="B32" i="72"/>
  <c r="T35" i="72"/>
  <c r="W35" i="72" s="1"/>
  <c r="X35" i="72" s="1"/>
  <c r="B35" i="72"/>
  <c r="Y38" i="72"/>
  <c r="B38" i="72"/>
  <c r="T41" i="72"/>
  <c r="W41" i="72" s="1"/>
  <c r="X41" i="72" s="1"/>
  <c r="B41" i="72"/>
  <c r="T44" i="72"/>
  <c r="W44" i="72" s="1"/>
  <c r="X44" i="72" s="1"/>
  <c r="B44" i="72"/>
  <c r="Y47" i="72"/>
  <c r="B47" i="72"/>
  <c r="Y50" i="72"/>
  <c r="B50" i="72"/>
  <c r="T53" i="72"/>
  <c r="W53" i="72" s="1"/>
  <c r="X53" i="72" s="1"/>
  <c r="B53" i="72"/>
  <c r="T56" i="72"/>
  <c r="W56" i="72" s="1"/>
  <c r="X56" i="72" s="1"/>
  <c r="B56" i="72"/>
  <c r="Y59" i="72"/>
  <c r="B59" i="72"/>
  <c r="Y62" i="72"/>
  <c r="B62" i="72"/>
  <c r="Y65" i="72"/>
  <c r="B65" i="72"/>
  <c r="T68" i="73"/>
  <c r="U68" i="73" s="1"/>
  <c r="B68" i="73"/>
  <c r="Y71" i="73"/>
  <c r="B71" i="73"/>
  <c r="T6" i="74"/>
  <c r="U6" i="74" s="1"/>
  <c r="B6" i="74"/>
  <c r="Y14" i="74"/>
  <c r="B14" i="74"/>
  <c r="Y17" i="74"/>
  <c r="B17" i="74"/>
  <c r="T20" i="74"/>
  <c r="W20" i="74" s="1"/>
  <c r="X20" i="74" s="1"/>
  <c r="B20" i="74"/>
  <c r="T23" i="74"/>
  <c r="W23" i="74" s="1"/>
  <c r="X23" i="74" s="1"/>
  <c r="B23" i="74"/>
  <c r="T9" i="76"/>
  <c r="W9" i="76" s="1"/>
  <c r="X9" i="76" s="1"/>
  <c r="B9" i="76"/>
  <c r="T9" i="77"/>
  <c r="W9" i="77" s="1"/>
  <c r="X9" i="77" s="1"/>
  <c r="B9" i="77"/>
  <c r="T71" i="70"/>
  <c r="U71" i="70" s="1"/>
  <c r="B71" i="70"/>
  <c r="T21" i="75"/>
  <c r="W21" i="75" s="1"/>
  <c r="X21" i="75" s="1"/>
  <c r="B21" i="75"/>
  <c r="T7" i="72"/>
  <c r="W7" i="72" s="1"/>
  <c r="X7" i="72" s="1"/>
  <c r="B7" i="72"/>
  <c r="T28" i="73"/>
  <c r="W28" i="73" s="1"/>
  <c r="X28" i="73" s="1"/>
  <c r="B28" i="73"/>
  <c r="T16" i="76"/>
  <c r="W16" i="76" s="1"/>
  <c r="X16" i="76" s="1"/>
  <c r="B16" i="76"/>
  <c r="T49" i="76"/>
  <c r="W49" i="76" s="1"/>
  <c r="X49" i="76" s="1"/>
  <c r="B49" i="76"/>
  <c r="Y36" i="70"/>
  <c r="B36" i="70"/>
  <c r="T34" i="70"/>
  <c r="U34" i="70" s="1"/>
  <c r="B34" i="70"/>
  <c r="T43" i="70"/>
  <c r="B43" i="70"/>
  <c r="Y52" i="70"/>
  <c r="B52" i="70"/>
  <c r="T61" i="70"/>
  <c r="W61" i="70" s="1"/>
  <c r="X61" i="70" s="1"/>
  <c r="B61" i="70"/>
  <c r="Y64" i="70"/>
  <c r="B64" i="70"/>
  <c r="T11" i="72"/>
  <c r="W11" i="72" s="1"/>
  <c r="X11" i="72" s="1"/>
  <c r="B11" i="72"/>
  <c r="T53" i="73"/>
  <c r="W53" i="73" s="1"/>
  <c r="X53" i="73" s="1"/>
  <c r="B53" i="73"/>
  <c r="T62" i="73"/>
  <c r="W62" i="73" s="1"/>
  <c r="B62" i="73"/>
  <c r="T50" i="71"/>
  <c r="W50" i="71" s="1"/>
  <c r="X50" i="71" s="1"/>
  <c r="B50" i="71"/>
  <c r="T53" i="71"/>
  <c r="W53" i="71" s="1"/>
  <c r="B53" i="71"/>
  <c r="T56" i="71"/>
  <c r="W56" i="71" s="1"/>
  <c r="X56" i="71" s="1"/>
  <c r="B56" i="71"/>
  <c r="T59" i="71"/>
  <c r="W59" i="71" s="1"/>
  <c r="X59" i="71" s="1"/>
  <c r="B59" i="71"/>
  <c r="T62" i="71"/>
  <c r="W62" i="71" s="1"/>
  <c r="X62" i="71" s="1"/>
  <c r="B62" i="71"/>
  <c r="T68" i="72"/>
  <c r="W68" i="72" s="1"/>
  <c r="X68" i="72" s="1"/>
  <c r="B68" i="72"/>
  <c r="Y71" i="72"/>
  <c r="B71" i="72"/>
  <c r="T6" i="73"/>
  <c r="W6" i="73" s="1"/>
  <c r="X6" i="73" s="1"/>
  <c r="B6" i="73"/>
  <c r="T50" i="73"/>
  <c r="W50" i="73" s="1"/>
  <c r="X50" i="73" s="1"/>
  <c r="Y29" i="74"/>
  <c r="B29" i="74"/>
  <c r="T32" i="74"/>
  <c r="B32" i="74"/>
  <c r="T35" i="74"/>
  <c r="U35" i="74" s="1"/>
  <c r="B35" i="74"/>
  <c r="Y44" i="74"/>
  <c r="B44" i="74"/>
  <c r="T47" i="74"/>
  <c r="W47" i="74" s="1"/>
  <c r="X47" i="74" s="1"/>
  <c r="B47" i="74"/>
  <c r="Y50" i="74"/>
  <c r="B50" i="74"/>
  <c r="Y53" i="74"/>
  <c r="B53" i="74"/>
  <c r="T56" i="74"/>
  <c r="W56" i="74" s="1"/>
  <c r="X56" i="74" s="1"/>
  <c r="B56" i="74"/>
  <c r="T59" i="74"/>
  <c r="W59" i="74" s="1"/>
  <c r="X59" i="74" s="1"/>
  <c r="B59" i="74"/>
  <c r="Y62" i="74"/>
  <c r="B62" i="74"/>
  <c r="Y65" i="74"/>
  <c r="B65" i="74"/>
  <c r="T68" i="74"/>
  <c r="W68" i="74" s="1"/>
  <c r="X68" i="74" s="1"/>
  <c r="B68" i="74"/>
  <c r="T71" i="74"/>
  <c r="W71" i="74" s="1"/>
  <c r="X71" i="74" s="1"/>
  <c r="B71" i="74"/>
  <c r="T6" i="75"/>
  <c r="U6" i="75" s="1"/>
  <c r="B6" i="75"/>
  <c r="T12" i="77"/>
  <c r="W12" i="77" s="1"/>
  <c r="X12" i="77" s="1"/>
  <c r="B12" i="77"/>
  <c r="T53" i="70"/>
  <c r="W53" i="70" s="1"/>
  <c r="X53" i="70" s="1"/>
  <c r="B53" i="70"/>
  <c r="Y15" i="75"/>
  <c r="B15" i="75"/>
  <c r="T72" i="71"/>
  <c r="W72" i="71" s="1"/>
  <c r="X72" i="71" s="1"/>
  <c r="B72" i="71"/>
  <c r="T19" i="73"/>
  <c r="W19" i="73" s="1"/>
  <c r="X19" i="73" s="1"/>
  <c r="B19" i="73"/>
  <c r="Y43" i="73"/>
  <c r="B43" i="73"/>
  <c r="T22" i="76"/>
  <c r="W22" i="76" s="1"/>
  <c r="X22" i="76" s="1"/>
  <c r="B22" i="76"/>
  <c r="T43" i="76"/>
  <c r="W43" i="76" s="1"/>
  <c r="X43" i="76" s="1"/>
  <c r="B43" i="76"/>
  <c r="T67" i="76"/>
  <c r="W67" i="76" s="1"/>
  <c r="X67" i="76" s="1"/>
  <c r="B67" i="76"/>
  <c r="T22" i="77"/>
  <c r="W22" i="77" s="1"/>
  <c r="X22" i="77" s="1"/>
  <c r="B22" i="77"/>
  <c r="T39" i="70"/>
  <c r="U39" i="70" s="1"/>
  <c r="B39" i="70"/>
  <c r="T65" i="71"/>
  <c r="W65" i="71" s="1"/>
  <c r="X65" i="71" s="1"/>
  <c r="B65" i="71"/>
  <c r="Y68" i="71"/>
  <c r="B68" i="71"/>
  <c r="T71" i="71"/>
  <c r="W71" i="71" s="1"/>
  <c r="X71" i="71" s="1"/>
  <c r="B71" i="71"/>
  <c r="T6" i="72"/>
  <c r="U6" i="72" s="1"/>
  <c r="B6" i="72"/>
  <c r="T9" i="73"/>
  <c r="W9" i="73" s="1"/>
  <c r="X9" i="73" s="1"/>
  <c r="B9" i="73"/>
  <c r="T12" i="73"/>
  <c r="W12" i="73" s="1"/>
  <c r="X12" i="73" s="1"/>
  <c r="B12" i="73"/>
  <c r="T15" i="73"/>
  <c r="W15" i="73" s="1"/>
  <c r="X15" i="73" s="1"/>
  <c r="B15" i="73"/>
  <c r="T18" i="73"/>
  <c r="W18" i="73" s="1"/>
  <c r="X18" i="73" s="1"/>
  <c r="B18" i="73"/>
  <c r="T21" i="73"/>
  <c r="W21" i="73" s="1"/>
  <c r="X21" i="73" s="1"/>
  <c r="B21" i="73"/>
  <c r="T24" i="73"/>
  <c r="W24" i="73" s="1"/>
  <c r="X24" i="73" s="1"/>
  <c r="B24" i="73"/>
  <c r="T27" i="73"/>
  <c r="W27" i="73" s="1"/>
  <c r="X27" i="73" s="1"/>
  <c r="B27" i="73"/>
  <c r="T30" i="73"/>
  <c r="W30" i="73" s="1"/>
  <c r="X30" i="73" s="1"/>
  <c r="B30" i="73"/>
  <c r="T33" i="73"/>
  <c r="W33" i="73" s="1"/>
  <c r="X33" i="73" s="1"/>
  <c r="B33" i="73"/>
  <c r="T36" i="73"/>
  <c r="U36" i="73" s="1"/>
  <c r="B36" i="73"/>
  <c r="T39" i="73"/>
  <c r="W39" i="73" s="1"/>
  <c r="X39" i="73" s="1"/>
  <c r="B39" i="73"/>
  <c r="T42" i="73"/>
  <c r="W42" i="73" s="1"/>
  <c r="X42" i="73" s="1"/>
  <c r="B42" i="73"/>
  <c r="T45" i="73"/>
  <c r="W45" i="73" s="1"/>
  <c r="X45" i="73" s="1"/>
  <c r="B45" i="73"/>
  <c r="Y48" i="73"/>
  <c r="B48" i="73"/>
  <c r="T9" i="74"/>
  <c r="W9" i="74" s="1"/>
  <c r="X9" i="74" s="1"/>
  <c r="B9" i="74"/>
  <c r="T9" i="75"/>
  <c r="W9" i="75" s="1"/>
  <c r="X9" i="75" s="1"/>
  <c r="B9" i="75"/>
  <c r="T12" i="76"/>
  <c r="W12" i="76" s="1"/>
  <c r="X12" i="76" s="1"/>
  <c r="B12" i="76"/>
  <c r="T15" i="76"/>
  <c r="W15" i="76" s="1"/>
  <c r="X15" i="76" s="1"/>
  <c r="B15" i="76"/>
  <c r="T18" i="76"/>
  <c r="W18" i="76" s="1"/>
  <c r="X18" i="76" s="1"/>
  <c r="B18" i="76"/>
  <c r="T21" i="76"/>
  <c r="W21" i="76" s="1"/>
  <c r="X21" i="76" s="1"/>
  <c r="B21" i="76"/>
  <c r="T24" i="76"/>
  <c r="W24" i="76" s="1"/>
  <c r="X24" i="76" s="1"/>
  <c r="B24" i="76"/>
  <c r="T27" i="76"/>
  <c r="W27" i="76" s="1"/>
  <c r="X27" i="76" s="1"/>
  <c r="B27" i="76"/>
  <c r="T30" i="76"/>
  <c r="W30" i="76" s="1"/>
  <c r="X30" i="76" s="1"/>
  <c r="B30" i="76"/>
  <c r="T33" i="76"/>
  <c r="W33" i="76" s="1"/>
  <c r="X33" i="76" s="1"/>
  <c r="B33" i="76"/>
  <c r="T36" i="76"/>
  <c r="W36" i="76" s="1"/>
  <c r="X36" i="76" s="1"/>
  <c r="B36" i="76"/>
  <c r="T39" i="76"/>
  <c r="W39" i="76" s="1"/>
  <c r="X39" i="76" s="1"/>
  <c r="B39" i="76"/>
  <c r="T42" i="76"/>
  <c r="W42" i="76" s="1"/>
  <c r="X42" i="76" s="1"/>
  <c r="B42" i="76"/>
  <c r="Y45" i="76"/>
  <c r="B45" i="76"/>
  <c r="T48" i="76"/>
  <c r="W48" i="76" s="1"/>
  <c r="X48" i="76" s="1"/>
  <c r="B48" i="76"/>
  <c r="T51" i="76"/>
  <c r="W51" i="76" s="1"/>
  <c r="X51" i="76" s="1"/>
  <c r="B51" i="76"/>
  <c r="T54" i="76"/>
  <c r="W54" i="76" s="1"/>
  <c r="X54" i="76" s="1"/>
  <c r="B54" i="76"/>
  <c r="Y57" i="76"/>
  <c r="B57" i="76"/>
  <c r="T60" i="76"/>
  <c r="W60" i="76" s="1"/>
  <c r="X60" i="76" s="1"/>
  <c r="B60" i="76"/>
  <c r="T63" i="76"/>
  <c r="W63" i="76" s="1"/>
  <c r="X63" i="76" s="1"/>
  <c r="B63" i="76"/>
  <c r="T66" i="76"/>
  <c r="W66" i="76" s="1"/>
  <c r="X66" i="76" s="1"/>
  <c r="B66" i="76"/>
  <c r="T15" i="77"/>
  <c r="W15" i="77" s="1"/>
  <c r="X15" i="77" s="1"/>
  <c r="B15" i="77"/>
  <c r="T18" i="77"/>
  <c r="W18" i="77" s="1"/>
  <c r="X18" i="77" s="1"/>
  <c r="B18" i="77"/>
  <c r="T27" i="77"/>
  <c r="W27" i="77" s="1"/>
  <c r="X27" i="77" s="1"/>
  <c r="B27" i="77"/>
  <c r="T30" i="77"/>
  <c r="W30" i="77" s="1"/>
  <c r="X30" i="77" s="1"/>
  <c r="B30" i="77"/>
  <c r="T39" i="77"/>
  <c r="W39" i="77" s="1"/>
  <c r="X39" i="77" s="1"/>
  <c r="B39" i="77"/>
  <c r="T42" i="77"/>
  <c r="W42" i="77" s="1"/>
  <c r="X42" i="77" s="1"/>
  <c r="B42" i="77"/>
  <c r="Y45" i="77"/>
  <c r="B45" i="77"/>
  <c r="Y48" i="77"/>
  <c r="B48" i="77"/>
  <c r="T51" i="77"/>
  <c r="W51" i="77" s="1"/>
  <c r="X51" i="77" s="1"/>
  <c r="B51" i="77"/>
  <c r="T54" i="77"/>
  <c r="W54" i="77" s="1"/>
  <c r="X54" i="77" s="1"/>
  <c r="B54" i="77"/>
  <c r="Y57" i="77"/>
  <c r="B57" i="77"/>
  <c r="Y60" i="77"/>
  <c r="B60" i="77"/>
  <c r="Y63" i="77"/>
  <c r="B63" i="77"/>
  <c r="T66" i="77"/>
  <c r="W66" i="77" s="1"/>
  <c r="X66" i="77" s="1"/>
  <c r="B66" i="77"/>
  <c r="Y69" i="77"/>
  <c r="B69" i="77"/>
  <c r="Y72" i="77"/>
  <c r="B72" i="77"/>
  <c r="T22" i="78"/>
  <c r="W22" i="78" s="1"/>
  <c r="X22" i="78" s="1"/>
  <c r="B22" i="78"/>
  <c r="T34" i="78"/>
  <c r="W34" i="78" s="1"/>
  <c r="X34" i="78" s="1"/>
  <c r="B34" i="78"/>
  <c r="T37" i="78"/>
  <c r="W37" i="78" s="1"/>
  <c r="X37" i="78" s="1"/>
  <c r="B37" i="78"/>
  <c r="T10" i="78"/>
  <c r="W10" i="78" s="1"/>
  <c r="X10" i="78" s="1"/>
  <c r="B10" i="78"/>
  <c r="T19" i="78"/>
  <c r="W19" i="78" s="1"/>
  <c r="X19" i="78" s="1"/>
  <c r="B19" i="78"/>
  <c r="T25" i="78"/>
  <c r="W25" i="78" s="1"/>
  <c r="X25" i="78" s="1"/>
  <c r="B25" i="78"/>
  <c r="T31" i="78"/>
  <c r="W31" i="78" s="1"/>
  <c r="X31" i="78" s="1"/>
  <c r="B31" i="78"/>
  <c r="Y40" i="78"/>
  <c r="B40" i="78"/>
  <c r="T5" i="78"/>
  <c r="W5" i="78" s="1"/>
  <c r="X5" i="78" s="1"/>
  <c r="B5" i="78"/>
  <c r="T13" i="78"/>
  <c r="W13" i="78" s="1"/>
  <c r="X13" i="78" s="1"/>
  <c r="B13" i="78"/>
  <c r="T8" i="78"/>
  <c r="W8" i="78" s="1"/>
  <c r="X8" i="78" s="1"/>
  <c r="B8" i="78"/>
  <c r="T11" i="78"/>
  <c r="W11" i="78" s="1"/>
  <c r="X11" i="78" s="1"/>
  <c r="B11" i="78"/>
  <c r="T14" i="78"/>
  <c r="W14" i="78" s="1"/>
  <c r="X14" i="78" s="1"/>
  <c r="B14" i="78"/>
  <c r="T17" i="78"/>
  <c r="W17" i="78" s="1"/>
  <c r="X17" i="78" s="1"/>
  <c r="B17" i="78"/>
  <c r="T23" i="78"/>
  <c r="W23" i="78" s="1"/>
  <c r="X23" i="78" s="1"/>
  <c r="B23" i="78"/>
  <c r="T26" i="78"/>
  <c r="W26" i="78" s="1"/>
  <c r="X26" i="78" s="1"/>
  <c r="B26" i="78"/>
  <c r="T29" i="78"/>
  <c r="W29" i="78" s="1"/>
  <c r="X29" i="78" s="1"/>
  <c r="B29" i="78"/>
  <c r="Y32" i="78"/>
  <c r="B32" i="78"/>
  <c r="T35" i="78"/>
  <c r="W35" i="78" s="1"/>
  <c r="X35" i="78" s="1"/>
  <c r="B35" i="78"/>
  <c r="T38" i="78"/>
  <c r="W38" i="78" s="1"/>
  <c r="X38" i="78" s="1"/>
  <c r="B38" i="78"/>
  <c r="T41" i="78"/>
  <c r="W41" i="78" s="1"/>
  <c r="X41" i="78" s="1"/>
  <c r="B41" i="78"/>
  <c r="T6" i="78"/>
  <c r="W6" i="78" s="1"/>
  <c r="X6" i="78" s="1"/>
  <c r="B6" i="78"/>
  <c r="T9" i="78"/>
  <c r="W9" i="78" s="1"/>
  <c r="X9" i="78" s="1"/>
  <c r="B9" i="78"/>
  <c r="T18" i="78"/>
  <c r="W18" i="78" s="1"/>
  <c r="X18" i="78" s="1"/>
  <c r="B18" i="78"/>
  <c r="T21" i="78"/>
  <c r="W21" i="78" s="1"/>
  <c r="X21" i="78" s="1"/>
  <c r="B21" i="78"/>
  <c r="Y24" i="78"/>
  <c r="B24" i="78"/>
  <c r="T27" i="78"/>
  <c r="W27" i="78" s="1"/>
  <c r="X27" i="78" s="1"/>
  <c r="B27" i="78"/>
  <c r="T30" i="78"/>
  <c r="W30" i="78" s="1"/>
  <c r="X30" i="78" s="1"/>
  <c r="B30" i="78"/>
  <c r="T39" i="78"/>
  <c r="W39" i="78" s="1"/>
  <c r="X39" i="78" s="1"/>
  <c r="B39" i="78"/>
  <c r="T42" i="78"/>
  <c r="W42" i="78" s="1"/>
  <c r="X42" i="78" s="1"/>
  <c r="B42" i="78"/>
  <c r="T15" i="78"/>
  <c r="W15" i="78" s="1"/>
  <c r="X15" i="78" s="1"/>
  <c r="B15" i="78"/>
  <c r="T33" i="78"/>
  <c r="W33" i="78" s="1"/>
  <c r="X33" i="78" s="1"/>
  <c r="B33" i="78"/>
  <c r="T12" i="78"/>
  <c r="W12" i="78" s="1"/>
  <c r="X12" i="78" s="1"/>
  <c r="B12" i="78"/>
  <c r="Y36" i="78"/>
  <c r="B36" i="78"/>
  <c r="T7" i="78"/>
  <c r="W7" i="78" s="1"/>
  <c r="X7" i="78" s="1"/>
  <c r="B7" i="78"/>
  <c r="Y29" i="77"/>
  <c r="Y41" i="77"/>
  <c r="Y33" i="77"/>
  <c r="Y15" i="70"/>
  <c r="B15" i="70"/>
  <c r="T26" i="70"/>
  <c r="W26" i="70" s="1"/>
  <c r="X26" i="70" s="1"/>
  <c r="B26" i="70"/>
  <c r="T29" i="70"/>
  <c r="W29" i="70" s="1"/>
  <c r="X29" i="70" s="1"/>
  <c r="B29" i="70"/>
  <c r="Y32" i="70"/>
  <c r="B32" i="70"/>
  <c r="T14" i="70"/>
  <c r="W14" i="70" s="1"/>
  <c r="X14" i="70" s="1"/>
  <c r="B14" i="70"/>
  <c r="T8" i="70"/>
  <c r="W8" i="70" s="1"/>
  <c r="X8" i="70" s="1"/>
  <c r="B8" i="70"/>
  <c r="T17" i="70"/>
  <c r="W17" i="70" s="1"/>
  <c r="X17" i="70" s="1"/>
  <c r="B17" i="70"/>
  <c r="T12" i="70"/>
  <c r="W12" i="70" s="1"/>
  <c r="X12" i="70" s="1"/>
  <c r="B12" i="70"/>
  <c r="T11" i="70"/>
  <c r="U11" i="70" s="1"/>
  <c r="B11" i="70"/>
  <c r="T23" i="70"/>
  <c r="U23" i="70" s="1"/>
  <c r="B23" i="70"/>
  <c r="T6" i="70"/>
  <c r="W6" i="70" s="1"/>
  <c r="X6" i="70" s="1"/>
  <c r="B6" i="70"/>
  <c r="T27" i="70"/>
  <c r="U27" i="70" s="1"/>
  <c r="B27" i="70"/>
  <c r="T30" i="70"/>
  <c r="U30" i="70" s="1"/>
  <c r="B30" i="70"/>
  <c r="T18" i="70"/>
  <c r="U18" i="70" s="1"/>
  <c r="B18" i="70"/>
  <c r="T21" i="70"/>
  <c r="W21" i="70" s="1"/>
  <c r="X21" i="70" s="1"/>
  <c r="B21" i="70"/>
  <c r="T7" i="70"/>
  <c r="W7" i="70" s="1"/>
  <c r="X7" i="70" s="1"/>
  <c r="B7" i="70"/>
  <c r="T10" i="70"/>
  <c r="W10" i="70" s="1"/>
  <c r="X10" i="70" s="1"/>
  <c r="B10" i="70"/>
  <c r="Y16" i="70"/>
  <c r="B16" i="70"/>
  <c r="Y31" i="70"/>
  <c r="B31" i="70"/>
  <c r="T25" i="70"/>
  <c r="W25" i="70" s="1"/>
  <c r="X25" i="70" s="1"/>
  <c r="B25" i="70"/>
  <c r="T9" i="70"/>
  <c r="W9" i="70" s="1"/>
  <c r="X9" i="70" s="1"/>
  <c r="B9" i="70"/>
  <c r="Y19" i="70"/>
  <c r="B19" i="70"/>
  <c r="T13" i="70"/>
  <c r="W13" i="70" s="1"/>
  <c r="X13" i="70" s="1"/>
  <c r="B13" i="70"/>
  <c r="T22" i="70"/>
  <c r="U22" i="70" s="1"/>
  <c r="B22" i="70"/>
  <c r="T13" i="71"/>
  <c r="W13" i="71" s="1"/>
  <c r="X13" i="71" s="1"/>
  <c r="B13" i="71"/>
  <c r="T29" i="71"/>
  <c r="W29" i="71" s="1"/>
  <c r="X29" i="71" s="1"/>
  <c r="B29" i="71"/>
  <c r="T6" i="71"/>
  <c r="W6" i="71" s="1"/>
  <c r="X6" i="71" s="1"/>
  <c r="B6" i="71"/>
  <c r="T17" i="71"/>
  <c r="W17" i="71" s="1"/>
  <c r="X17" i="71" s="1"/>
  <c r="B17" i="71"/>
  <c r="T9" i="71"/>
  <c r="W9" i="71" s="1"/>
  <c r="X9" i="71" s="1"/>
  <c r="B9" i="71"/>
  <c r="T11" i="71"/>
  <c r="W11" i="71" s="1"/>
  <c r="X11" i="71" s="1"/>
  <c r="B11" i="71"/>
  <c r="T15" i="71"/>
  <c r="W15" i="71" s="1"/>
  <c r="X15" i="71" s="1"/>
  <c r="B15" i="71"/>
  <c r="T21" i="71"/>
  <c r="W21" i="71" s="1"/>
  <c r="X21" i="71" s="1"/>
  <c r="B21" i="71"/>
  <c r="T24" i="71"/>
  <c r="W24" i="71" s="1"/>
  <c r="X24" i="71" s="1"/>
  <c r="B24" i="71"/>
  <c r="T30" i="71"/>
  <c r="W30" i="71" s="1"/>
  <c r="X30" i="71" s="1"/>
  <c r="B30" i="71"/>
  <c r="T33" i="71"/>
  <c r="W33" i="71" s="1"/>
  <c r="X33" i="71" s="1"/>
  <c r="B33" i="71"/>
  <c r="T36" i="71"/>
  <c r="W36" i="71" s="1"/>
  <c r="X36" i="71" s="1"/>
  <c r="B36" i="71"/>
  <c r="T39" i="71"/>
  <c r="W39" i="71" s="1"/>
  <c r="B39" i="71"/>
  <c r="T42" i="71"/>
  <c r="W42" i="71" s="1"/>
  <c r="X42" i="71" s="1"/>
  <c r="B42" i="71"/>
  <c r="T45" i="71"/>
  <c r="W45" i="71" s="1"/>
  <c r="X45" i="71" s="1"/>
  <c r="B45" i="71"/>
  <c r="T14" i="71"/>
  <c r="W14" i="71" s="1"/>
  <c r="X14" i="71" s="1"/>
  <c r="B14" i="71"/>
  <c r="T26" i="71"/>
  <c r="W26" i="71" s="1"/>
  <c r="X26" i="71" s="1"/>
  <c r="B26" i="71"/>
  <c r="T12" i="71"/>
  <c r="W12" i="71" s="1"/>
  <c r="X12" i="71" s="1"/>
  <c r="B12" i="71"/>
  <c r="T18" i="71"/>
  <c r="W18" i="71" s="1"/>
  <c r="B18" i="71"/>
  <c r="T27" i="71"/>
  <c r="W27" i="71" s="1"/>
  <c r="X27" i="71" s="1"/>
  <c r="B27" i="71"/>
  <c r="T10" i="71"/>
  <c r="W10" i="71" s="1"/>
  <c r="X10" i="71" s="1"/>
  <c r="B10" i="71"/>
  <c r="T32" i="71"/>
  <c r="W32" i="71" s="1"/>
  <c r="X32" i="71" s="1"/>
  <c r="B32" i="71"/>
  <c r="T7" i="71"/>
  <c r="U7" i="71" s="1"/>
  <c r="B7" i="71"/>
  <c r="T35" i="71"/>
  <c r="W35" i="71" s="1"/>
  <c r="X35" i="71" s="1"/>
  <c r="B35" i="71"/>
  <c r="T19" i="71"/>
  <c r="W19" i="71" s="1"/>
  <c r="X19" i="71" s="1"/>
  <c r="B19" i="71"/>
  <c r="T28" i="71"/>
  <c r="W28" i="71" s="1"/>
  <c r="X28" i="71" s="1"/>
  <c r="B28" i="71"/>
  <c r="T34" i="71"/>
  <c r="W34" i="71" s="1"/>
  <c r="B34" i="71"/>
  <c r="T37" i="71"/>
  <c r="W37" i="71" s="1"/>
  <c r="X37" i="71" s="1"/>
  <c r="B37" i="71"/>
  <c r="T40" i="71"/>
  <c r="W40" i="71" s="1"/>
  <c r="X40" i="71" s="1"/>
  <c r="B40" i="71"/>
  <c r="T43" i="71"/>
  <c r="W43" i="71" s="1"/>
  <c r="X43" i="71" s="1"/>
  <c r="B43" i="71"/>
  <c r="T46" i="71"/>
  <c r="W46" i="71" s="1"/>
  <c r="B46" i="71"/>
  <c r="T25" i="71"/>
  <c r="W25" i="71" s="1"/>
  <c r="X25" i="71" s="1"/>
  <c r="B25" i="71"/>
  <c r="T5" i="71"/>
  <c r="W5" i="71" s="1"/>
  <c r="X5" i="71" s="1"/>
  <c r="B5" i="71"/>
  <c r="T16" i="71"/>
  <c r="W16" i="71" s="1"/>
  <c r="X16" i="71" s="1"/>
  <c r="B16" i="71"/>
  <c r="T22" i="71"/>
  <c r="W22" i="71" s="1"/>
  <c r="X22" i="71" s="1"/>
  <c r="B22" i="71"/>
  <c r="T31" i="71"/>
  <c r="W31" i="71" s="1"/>
  <c r="X31" i="71" s="1"/>
  <c r="B31" i="71"/>
  <c r="T8" i="71"/>
  <c r="W8" i="71" s="1"/>
  <c r="B8" i="71"/>
  <c r="T20" i="71"/>
  <c r="W20" i="71" s="1"/>
  <c r="X20" i="71" s="1"/>
  <c r="B20" i="71"/>
  <c r="T38" i="71"/>
  <c r="W38" i="71" s="1"/>
  <c r="X38" i="71" s="1"/>
  <c r="B38" i="71"/>
  <c r="T41" i="71"/>
  <c r="W41" i="71" s="1"/>
  <c r="X41" i="71" s="1"/>
  <c r="B41" i="71"/>
  <c r="T44" i="71"/>
  <c r="W44" i="71" s="1"/>
  <c r="X44" i="71" s="1"/>
  <c r="B44" i="71"/>
  <c r="T47" i="71"/>
  <c r="W47" i="71" s="1"/>
  <c r="X47" i="71" s="1"/>
  <c r="B47" i="71"/>
  <c r="T23" i="71"/>
  <c r="W23" i="71" s="1"/>
  <c r="X23" i="71" s="1"/>
  <c r="B23" i="71"/>
  <c r="Y24" i="70"/>
  <c r="Q53" i="79" a="1"/>
  <c r="Q53" i="79" s="1"/>
  <c r="Y36" i="79"/>
  <c r="R53" i="79" a="1"/>
  <c r="R53" i="79" s="1"/>
  <c r="Y47" i="79"/>
  <c r="Y52" i="79"/>
  <c r="Y48" i="79"/>
  <c r="Y49" i="79"/>
  <c r="T5" i="70"/>
  <c r="U5" i="70" s="1"/>
  <c r="T15" i="75"/>
  <c r="W15" i="75" s="1"/>
  <c r="X15" i="75" s="1"/>
  <c r="T5" i="74"/>
  <c r="W5" i="74" s="1"/>
  <c r="X5" i="74" s="1"/>
  <c r="Y60" i="75"/>
  <c r="Y55" i="72"/>
  <c r="T5" i="76"/>
  <c r="U5" i="76" s="1"/>
  <c r="T20" i="73"/>
  <c r="W20" i="73" s="1"/>
  <c r="X20" i="73" s="1"/>
  <c r="T58" i="74"/>
  <c r="W58" i="74" s="1"/>
  <c r="X58" i="74" s="1"/>
  <c r="T48" i="71"/>
  <c r="W48" i="71" s="1"/>
  <c r="X48" i="71" s="1"/>
  <c r="T68" i="71"/>
  <c r="W68" i="71" s="1"/>
  <c r="X68" i="71" s="1"/>
  <c r="Y55" i="74"/>
  <c r="T69" i="77"/>
  <c r="W69" i="77" s="1"/>
  <c r="X69" i="77" s="1"/>
  <c r="Y31" i="78"/>
  <c r="Y62" i="71"/>
  <c r="Y50" i="73"/>
  <c r="Y61" i="70"/>
  <c r="Y63" i="71"/>
  <c r="Y36" i="72"/>
  <c r="Y63" i="70"/>
  <c r="Y56" i="71"/>
  <c r="Y47" i="77"/>
  <c r="Y29" i="71"/>
  <c r="Y58" i="71"/>
  <c r="Y49" i="73"/>
  <c r="X61" i="73"/>
  <c r="Y32" i="71"/>
  <c r="Y44" i="71"/>
  <c r="Y66" i="75"/>
  <c r="Y56" i="75"/>
  <c r="Y67" i="77"/>
  <c r="Y25" i="78"/>
  <c r="T71" i="72"/>
  <c r="W71" i="72" s="1"/>
  <c r="X71" i="72" s="1"/>
  <c r="Y65" i="73"/>
  <c r="T72" i="74"/>
  <c r="W72" i="74" s="1"/>
  <c r="X72" i="74" s="1"/>
  <c r="T51" i="75"/>
  <c r="W51" i="75" s="1"/>
  <c r="X51" i="75" s="1"/>
  <c r="T19" i="76"/>
  <c r="W19" i="76" s="1"/>
  <c r="X19" i="76" s="1"/>
  <c r="T59" i="77"/>
  <c r="W59" i="77" s="1"/>
  <c r="X59" i="77" s="1"/>
  <c r="Y67" i="71"/>
  <c r="Y48" i="72"/>
  <c r="T45" i="77"/>
  <c r="W45" i="77" s="1"/>
  <c r="X45" i="77" s="1"/>
  <c r="Y72" i="71"/>
  <c r="U10" i="72"/>
  <c r="U51" i="73"/>
  <c r="Y65" i="75"/>
  <c r="Y14" i="76"/>
  <c r="T51" i="70"/>
  <c r="W51" i="70" s="1"/>
  <c r="X51" i="70" s="1"/>
  <c r="Y71" i="70"/>
  <c r="Y17" i="76"/>
  <c r="Y43" i="76"/>
  <c r="Y35" i="78"/>
  <c r="U43" i="70"/>
  <c r="Y71" i="77"/>
  <c r="Y59" i="78"/>
  <c r="Y36" i="74"/>
  <c r="Y59" i="74"/>
  <c r="Y41" i="75"/>
  <c r="Y44" i="75"/>
  <c r="X61" i="75"/>
  <c r="T35" i="76"/>
  <c r="W35" i="76" s="1"/>
  <c r="X35" i="76" s="1"/>
  <c r="Y71" i="71"/>
  <c r="T53" i="76"/>
  <c r="W53" i="76" s="1"/>
  <c r="X53" i="76" s="1"/>
  <c r="Y50" i="70"/>
  <c r="Y55" i="70"/>
  <c r="Y31" i="74"/>
  <c r="Y43" i="74"/>
  <c r="Y48" i="74"/>
  <c r="Y39" i="75"/>
  <c r="Y53" i="75"/>
  <c r="Y61" i="75"/>
  <c r="Y59" i="76"/>
  <c r="Y50" i="77"/>
  <c r="U47" i="70"/>
  <c r="Y57" i="72"/>
  <c r="X60" i="72"/>
  <c r="Y51" i="74"/>
  <c r="U70" i="70"/>
  <c r="Y64" i="71"/>
  <c r="Y69" i="71"/>
  <c r="Y60" i="72"/>
  <c r="Y68" i="72"/>
  <c r="Y51" i="73"/>
  <c r="Y56" i="74"/>
  <c r="Y45" i="75"/>
  <c r="Y71" i="75"/>
  <c r="Y61" i="76"/>
  <c r="Y45" i="78"/>
  <c r="T67" i="78"/>
  <c r="W67" i="78" s="1"/>
  <c r="X67" i="78" s="1"/>
  <c r="Y45" i="70"/>
  <c r="Y47" i="70"/>
  <c r="Y53" i="70"/>
  <c r="Y45" i="72"/>
  <c r="Y53" i="72"/>
  <c r="Y60" i="73"/>
  <c r="T63" i="73"/>
  <c r="W63" i="73" s="1"/>
  <c r="X63" i="73" s="1"/>
  <c r="Y66" i="73"/>
  <c r="Y54" i="75"/>
  <c r="Y64" i="75"/>
  <c r="Y69" i="75"/>
  <c r="Y15" i="76"/>
  <c r="Y70" i="76"/>
  <c r="Y54" i="77"/>
  <c r="Y51" i="78"/>
  <c r="Y25" i="71"/>
  <c r="Y40" i="71"/>
  <c r="Y71" i="74"/>
  <c r="Y16" i="71"/>
  <c r="T51" i="72"/>
  <c r="W51" i="72" s="1"/>
  <c r="X51" i="72" s="1"/>
  <c r="T47" i="73"/>
  <c r="U47" i="73" s="1"/>
  <c r="T67" i="75"/>
  <c r="W67" i="75" s="1"/>
  <c r="X67" i="75" s="1"/>
  <c r="T65" i="76"/>
  <c r="W65" i="76" s="1"/>
  <c r="X65" i="76" s="1"/>
  <c r="T65" i="77"/>
  <c r="W65" i="77" s="1"/>
  <c r="X65" i="77" s="1"/>
  <c r="Y65" i="78"/>
  <c r="Y65" i="71"/>
  <c r="Y61" i="72"/>
  <c r="Y69" i="72"/>
  <c r="Y47" i="74"/>
  <c r="T60" i="74"/>
  <c r="W60" i="74" s="1"/>
  <c r="X60" i="74" s="1"/>
  <c r="Y72" i="75"/>
  <c r="Y46" i="76"/>
  <c r="Y51" i="77"/>
  <c r="T63" i="78"/>
  <c r="W63" i="78" s="1"/>
  <c r="X63" i="78" s="1"/>
  <c r="Y28" i="71"/>
  <c r="Y57" i="71"/>
  <c r="Y28" i="72"/>
  <c r="Y64" i="72"/>
  <c r="U16" i="73"/>
  <c r="Y49" i="78"/>
  <c r="T23" i="72"/>
  <c r="W23" i="72" s="1"/>
  <c r="X23" i="72" s="1"/>
  <c r="T24" i="74"/>
  <c r="W24" i="74" s="1"/>
  <c r="X24" i="74" s="1"/>
  <c r="T66" i="74"/>
  <c r="W66" i="74" s="1"/>
  <c r="X66" i="74" s="1"/>
  <c r="Y17" i="75"/>
  <c r="T52" i="75"/>
  <c r="W52" i="75" s="1"/>
  <c r="X52" i="75" s="1"/>
  <c r="Y49" i="76"/>
  <c r="Y15" i="78"/>
  <c r="T55" i="78"/>
  <c r="W55" i="78" s="1"/>
  <c r="X55" i="78" s="1"/>
  <c r="Y46" i="78"/>
  <c r="T47" i="75"/>
  <c r="Y71" i="76"/>
  <c r="Y28" i="73"/>
  <c r="T59" i="73"/>
  <c r="U59" i="73" s="1"/>
  <c r="Y33" i="75"/>
  <c r="Y30" i="76"/>
  <c r="Y55" i="76"/>
  <c r="T55" i="77"/>
  <c r="W55" i="77" s="1"/>
  <c r="X55" i="77" s="1"/>
  <c r="Y47" i="78"/>
  <c r="Y39" i="70"/>
  <c r="Y32" i="73"/>
  <c r="Y43" i="70"/>
  <c r="Y69" i="70"/>
  <c r="Y52" i="72"/>
  <c r="Y37" i="73"/>
  <c r="Y63" i="75"/>
  <c r="Y33" i="76"/>
  <c r="Y47" i="76"/>
  <c r="Y58" i="76"/>
  <c r="Y35" i="77"/>
  <c r="Y46" i="73"/>
  <c r="Y57" i="73"/>
  <c r="Y50" i="75"/>
  <c r="Y23" i="76"/>
  <c r="Y58" i="78"/>
  <c r="Y49" i="70"/>
  <c r="Y54" i="70"/>
  <c r="Y62" i="70"/>
  <c r="Y70" i="70"/>
  <c r="Y49" i="71"/>
  <c r="Y59" i="71"/>
  <c r="Y66" i="71"/>
  <c r="T49" i="72"/>
  <c r="W49" i="72" s="1"/>
  <c r="X49" i="72" s="1"/>
  <c r="T65" i="72"/>
  <c r="W65" i="72" s="1"/>
  <c r="X65" i="72" s="1"/>
  <c r="T43" i="73"/>
  <c r="U43" i="73" s="1"/>
  <c r="T48" i="73"/>
  <c r="U48" i="73" s="1"/>
  <c r="Y52" i="73"/>
  <c r="U62" i="73"/>
  <c r="T64" i="73"/>
  <c r="U64" i="73" s="1"/>
  <c r="Y68" i="73"/>
  <c r="Y68" i="74"/>
  <c r="Y31" i="75"/>
  <c r="Y40" i="75"/>
  <c r="T59" i="75"/>
  <c r="W59" i="75" s="1"/>
  <c r="X59" i="75" s="1"/>
  <c r="Y26" i="76"/>
  <c r="Y54" i="76"/>
  <c r="Y66" i="76"/>
  <c r="Y14" i="77"/>
  <c r="Y58" i="77"/>
  <c r="Y19" i="72"/>
  <c r="T52" i="71"/>
  <c r="W52" i="71" s="1"/>
  <c r="X52" i="71" s="1"/>
  <c r="T39" i="72"/>
  <c r="W39" i="72" s="1"/>
  <c r="X39" i="72" s="1"/>
  <c r="T47" i="72"/>
  <c r="W47" i="72" s="1"/>
  <c r="X47" i="72" s="1"/>
  <c r="T63" i="72"/>
  <c r="W63" i="72" s="1"/>
  <c r="X63" i="72" s="1"/>
  <c r="T55" i="73"/>
  <c r="T71" i="73"/>
  <c r="T52" i="74"/>
  <c r="W52" i="74" s="1"/>
  <c r="X52" i="74" s="1"/>
  <c r="T64" i="74"/>
  <c r="W64" i="74" s="1"/>
  <c r="X64" i="74" s="1"/>
  <c r="T48" i="75"/>
  <c r="W48" i="75" s="1"/>
  <c r="X48" i="75" s="1"/>
  <c r="T45" i="76"/>
  <c r="T57" i="76"/>
  <c r="W57" i="76" s="1"/>
  <c r="X57" i="76" s="1"/>
  <c r="T69" i="76"/>
  <c r="W69" i="76" s="1"/>
  <c r="X69" i="76" s="1"/>
  <c r="T63" i="77"/>
  <c r="W63" i="77" s="1"/>
  <c r="X63" i="77" s="1"/>
  <c r="Y17" i="78"/>
  <c r="T43" i="78"/>
  <c r="W43" i="78" s="1"/>
  <c r="X43" i="78" s="1"/>
  <c r="Y66" i="78"/>
  <c r="Y62" i="73"/>
  <c r="U42" i="70"/>
  <c r="Y57" i="70"/>
  <c r="Y59" i="70"/>
  <c r="Y65" i="70"/>
  <c r="Y67" i="70"/>
  <c r="Y50" i="71"/>
  <c r="Y61" i="71"/>
  <c r="Y37" i="72"/>
  <c r="U45" i="72"/>
  <c r="Y56" i="72"/>
  <c r="Y72" i="72"/>
  <c r="Y53" i="73"/>
  <c r="Y69" i="73"/>
  <c r="Y67" i="74"/>
  <c r="T55" i="75"/>
  <c r="W55" i="75" s="1"/>
  <c r="X55" i="75" s="1"/>
  <c r="Y68" i="75"/>
  <c r="Y23" i="77"/>
  <c r="Y26" i="77"/>
  <c r="T43" i="77"/>
  <c r="W43" i="77" s="1"/>
  <c r="X43" i="77" s="1"/>
  <c r="T53" i="77"/>
  <c r="W53" i="77" s="1"/>
  <c r="X53" i="77" s="1"/>
  <c r="Y66" i="77"/>
  <c r="U51" i="78"/>
  <c r="Y53" i="78"/>
  <c r="T71" i="78"/>
  <c r="W71" i="78" s="1"/>
  <c r="X71" i="78" s="1"/>
  <c r="Y41" i="70"/>
  <c r="Y25" i="75"/>
  <c r="Y28" i="75"/>
  <c r="Y64" i="76"/>
  <c r="Y45" i="71"/>
  <c r="Y55" i="71"/>
  <c r="Y17" i="72"/>
  <c r="Y24" i="73"/>
  <c r="Y44" i="73"/>
  <c r="X49" i="73"/>
  <c r="Y58" i="73"/>
  <c r="Y20" i="75"/>
  <c r="Y62" i="75"/>
  <c r="X66" i="75"/>
  <c r="Y48" i="76"/>
  <c r="Y60" i="76"/>
  <c r="Y72" i="76"/>
  <c r="T17" i="77"/>
  <c r="W17" i="77" s="1"/>
  <c r="X17" i="77" s="1"/>
  <c r="Y46" i="77"/>
  <c r="Y52" i="76"/>
  <c r="T59" i="72"/>
  <c r="W59" i="72" s="1"/>
  <c r="X59" i="72" s="1"/>
  <c r="T62" i="74"/>
  <c r="W62" i="74" s="1"/>
  <c r="X62" i="74" s="1"/>
  <c r="Y57" i="75"/>
  <c r="Y37" i="76"/>
  <c r="Y50" i="76"/>
  <c r="Y62" i="76"/>
  <c r="U7" i="77"/>
  <c r="T61" i="77"/>
  <c r="W61" i="77" s="1"/>
  <c r="X61" i="77" s="1"/>
  <c r="Y54" i="78"/>
  <c r="Y61" i="78"/>
  <c r="Y54" i="71"/>
  <c r="Y38" i="70"/>
  <c r="Y58" i="70"/>
  <c r="Y66" i="70"/>
  <c r="Y51" i="71"/>
  <c r="Y29" i="72"/>
  <c r="Y35" i="72"/>
  <c r="Y36" i="73"/>
  <c r="Y39" i="73"/>
  <c r="Y54" i="73"/>
  <c r="Y70" i="73"/>
  <c r="Y58" i="75"/>
  <c r="Y38" i="76"/>
  <c r="Y41" i="76"/>
  <c r="Y27" i="77"/>
  <c r="Y27" i="78"/>
  <c r="Y33" i="78"/>
  <c r="Y62" i="78"/>
  <c r="Y69" i="78"/>
  <c r="Y15" i="73"/>
  <c r="U51" i="71"/>
  <c r="T60" i="71"/>
  <c r="W60" i="71" s="1"/>
  <c r="X60" i="71" s="1"/>
  <c r="Y15" i="72"/>
  <c r="Y21" i="72"/>
  <c r="Y14" i="73"/>
  <c r="Y17" i="73"/>
  <c r="Y45" i="73"/>
  <c r="U54" i="73"/>
  <c r="Y61" i="73"/>
  <c r="U70" i="73"/>
  <c r="Y63" i="74"/>
  <c r="Y21" i="75"/>
  <c r="Y24" i="75"/>
  <c r="Y22" i="76"/>
  <c r="Y44" i="76"/>
  <c r="Y56" i="76"/>
  <c r="Y68" i="76"/>
  <c r="T49" i="77"/>
  <c r="W49" i="77" s="1"/>
  <c r="X49" i="77" s="1"/>
  <c r="Y62" i="77"/>
  <c r="U15" i="74"/>
  <c r="U63" i="75"/>
  <c r="Y70" i="78"/>
  <c r="Y23" i="70"/>
  <c r="Y46" i="70"/>
  <c r="Y41" i="71"/>
  <c r="Y53" i="71"/>
  <c r="Y70" i="71"/>
  <c r="Y24" i="72"/>
  <c r="Y27" i="72"/>
  <c r="Y41" i="72"/>
  <c r="Y56" i="73"/>
  <c r="U66" i="73"/>
  <c r="Y72" i="73"/>
  <c r="Y49" i="75"/>
  <c r="Y70" i="75"/>
  <c r="Y51" i="76"/>
  <c r="Y63" i="76"/>
  <c r="T57" i="77"/>
  <c r="W57" i="77" s="1"/>
  <c r="X57" i="77" s="1"/>
  <c r="Y70" i="77"/>
  <c r="Y50" i="78"/>
  <c r="Y57" i="78"/>
  <c r="U57" i="72"/>
  <c r="W43" i="70"/>
  <c r="X43" i="70" s="1"/>
  <c r="X53" i="71"/>
  <c r="X69" i="71"/>
  <c r="X66" i="73"/>
  <c r="U52" i="76"/>
  <c r="U58" i="78"/>
  <c r="X67" i="74"/>
  <c r="U58" i="77"/>
  <c r="X58" i="78"/>
  <c r="U63" i="71"/>
  <c r="X12" i="72"/>
  <c r="U53" i="72"/>
  <c r="W51" i="73"/>
  <c r="X51" i="73" s="1"/>
  <c r="U58" i="73"/>
  <c r="U66" i="75"/>
  <c r="X58" i="77"/>
  <c r="U67" i="72"/>
  <c r="U59" i="78"/>
  <c r="W67" i="73"/>
  <c r="X67" i="73" s="1"/>
  <c r="U58" i="75"/>
  <c r="U70" i="76"/>
  <c r="U48" i="74"/>
  <c r="U55" i="74"/>
  <c r="X58" i="75"/>
  <c r="W47" i="70"/>
  <c r="X47" i="70" s="1"/>
  <c r="X48" i="74"/>
  <c r="U70" i="78"/>
  <c r="Y37" i="78"/>
  <c r="Y23" i="78"/>
  <c r="Y29" i="78"/>
  <c r="Y21" i="78"/>
  <c r="Y41" i="78"/>
  <c r="Y16" i="78"/>
  <c r="Y19" i="78"/>
  <c r="Y39" i="78"/>
  <c r="Y28" i="78"/>
  <c r="Y30" i="77"/>
  <c r="Y39" i="77"/>
  <c r="Y28" i="77"/>
  <c r="Y31" i="77"/>
  <c r="Y20" i="77"/>
  <c r="Y37" i="77"/>
  <c r="Y15" i="77"/>
  <c r="X5" i="77"/>
  <c r="U35" i="77"/>
  <c r="Y18" i="76"/>
  <c r="Y29" i="76"/>
  <c r="Y39" i="76"/>
  <c r="Y34" i="76"/>
  <c r="Y31" i="76"/>
  <c r="Y21" i="76"/>
  <c r="Y27" i="76"/>
  <c r="Y40" i="76"/>
  <c r="Y25" i="76"/>
  <c r="Y36" i="75"/>
  <c r="Y23" i="75"/>
  <c r="Y43" i="75"/>
  <c r="Y27" i="75"/>
  <c r="Y29" i="75"/>
  <c r="Y32" i="75"/>
  <c r="Y26" i="75"/>
  <c r="Y16" i="75"/>
  <c r="Y22" i="75"/>
  <c r="Y35" i="75"/>
  <c r="Y19" i="75"/>
  <c r="U45" i="75"/>
  <c r="Y46" i="75"/>
  <c r="Y20" i="74"/>
  <c r="T44" i="74"/>
  <c r="U28" i="74"/>
  <c r="Y34" i="74"/>
  <c r="Y40" i="74"/>
  <c r="Y16" i="74"/>
  <c r="Y32" i="74"/>
  <c r="Y19" i="74"/>
  <c r="Y22" i="74"/>
  <c r="Y41" i="74"/>
  <c r="U44" i="73"/>
  <c r="Y34" i="73"/>
  <c r="X7" i="73"/>
  <c r="X29" i="73"/>
  <c r="Y27" i="73"/>
  <c r="Y18" i="73"/>
  <c r="Y35" i="73"/>
  <c r="X13" i="73"/>
  <c r="Y23" i="73"/>
  <c r="Y16" i="73"/>
  <c r="Y26" i="73"/>
  <c r="Y19" i="73"/>
  <c r="Y31" i="73"/>
  <c r="Y44" i="72"/>
  <c r="X10" i="72"/>
  <c r="Y40" i="72"/>
  <c r="Y22" i="72"/>
  <c r="Y33" i="72"/>
  <c r="T43" i="72"/>
  <c r="W43" i="72" s="1"/>
  <c r="X43" i="72" s="1"/>
  <c r="Y20" i="72"/>
  <c r="Y25" i="72"/>
  <c r="Y18" i="72"/>
  <c r="Y31" i="72"/>
  <c r="U12" i="72"/>
  <c r="Y42" i="72"/>
  <c r="Y21" i="71"/>
  <c r="Y14" i="71"/>
  <c r="Y43" i="71"/>
  <c r="Y24" i="71"/>
  <c r="Y30" i="71"/>
  <c r="Y46" i="71"/>
  <c r="Y33" i="71"/>
  <c r="Y36" i="71"/>
  <c r="Y47" i="71"/>
  <c r="Y17" i="71"/>
  <c r="Y20" i="71"/>
  <c r="Y37" i="71"/>
  <c r="U35" i="70"/>
  <c r="T15" i="70"/>
  <c r="U15" i="70" s="1"/>
  <c r="Y33" i="70"/>
  <c r="Y20" i="70"/>
  <c r="Y26" i="70"/>
  <c r="Y35" i="70"/>
  <c r="Y34" i="78"/>
  <c r="Y14" i="78"/>
  <c r="Y20" i="78"/>
  <c r="Y30" i="78"/>
  <c r="Y38" i="78"/>
  <c r="Y18" i="78"/>
  <c r="Y26" i="78"/>
  <c r="Y42" i="78"/>
  <c r="Y22" i="78"/>
  <c r="Y38" i="77"/>
  <c r="Y18" i="77"/>
  <c r="Y21" i="77"/>
  <c r="T33" i="77"/>
  <c r="W33" i="77" s="1"/>
  <c r="X33" i="77" s="1"/>
  <c r="Y36" i="77"/>
  <c r="Y16" i="77"/>
  <c r="T31" i="77"/>
  <c r="W31" i="77" s="1"/>
  <c r="X31" i="77" s="1"/>
  <c r="T41" i="77"/>
  <c r="W41" i="77" s="1"/>
  <c r="X41" i="77" s="1"/>
  <c r="X7" i="77"/>
  <c r="T21" i="77"/>
  <c r="W21" i="77" s="1"/>
  <c r="X21" i="77" s="1"/>
  <c r="Y24" i="77"/>
  <c r="X26" i="77"/>
  <c r="Y34" i="77"/>
  <c r="T19" i="77"/>
  <c r="W19" i="77" s="1"/>
  <c r="X19" i="77" s="1"/>
  <c r="T29" i="77"/>
  <c r="W29" i="77" s="1"/>
  <c r="X29" i="77" s="1"/>
  <c r="Y32" i="77"/>
  <c r="Y42" i="77"/>
  <c r="Y22" i="77"/>
  <c r="Y25" i="77"/>
  <c r="T37" i="77"/>
  <c r="W37" i="77" s="1"/>
  <c r="X37" i="77" s="1"/>
  <c r="Y40" i="77"/>
  <c r="Y24" i="76"/>
  <c r="Y42" i="76"/>
  <c r="U41" i="76"/>
  <c r="Y20" i="76"/>
  <c r="U9" i="76"/>
  <c r="Y36" i="76"/>
  <c r="Y16" i="76"/>
  <c r="T25" i="76"/>
  <c r="W25" i="76" s="1"/>
  <c r="X25" i="76" s="1"/>
  <c r="Y32" i="76"/>
  <c r="U23" i="76"/>
  <c r="Y28" i="76"/>
  <c r="Y14" i="75"/>
  <c r="Y38" i="75"/>
  <c r="U12" i="75"/>
  <c r="Y34" i="75"/>
  <c r="X12" i="75"/>
  <c r="U34" i="75"/>
  <c r="Y30" i="75"/>
  <c r="T32" i="75"/>
  <c r="X8" i="75"/>
  <c r="U39" i="75"/>
  <c r="U24" i="75"/>
  <c r="X24" i="75"/>
  <c r="Y18" i="75"/>
  <c r="Y37" i="75"/>
  <c r="Y42" i="75"/>
  <c r="U8" i="74"/>
  <c r="X19" i="74"/>
  <c r="X12" i="74"/>
  <c r="Y15" i="74"/>
  <c r="Y27" i="74"/>
  <c r="Y39" i="74"/>
  <c r="Y23" i="74"/>
  <c r="Y35" i="74"/>
  <c r="X8" i="74"/>
  <c r="T42" i="74"/>
  <c r="Y21" i="74"/>
  <c r="Y26" i="74"/>
  <c r="Y33" i="74"/>
  <c r="Y38" i="74"/>
  <c r="T40" i="74"/>
  <c r="X28" i="74"/>
  <c r="U19" i="74"/>
  <c r="U32" i="73"/>
  <c r="U7" i="73"/>
  <c r="U11" i="73"/>
  <c r="W11" i="73"/>
  <c r="X11" i="73" s="1"/>
  <c r="Y33" i="73"/>
  <c r="U8" i="73"/>
  <c r="X31" i="73"/>
  <c r="Y25" i="73"/>
  <c r="Y42" i="73"/>
  <c r="Y21" i="73"/>
  <c r="Y38" i="73"/>
  <c r="Y30" i="73"/>
  <c r="T40" i="73"/>
  <c r="U31" i="73"/>
  <c r="Y29" i="73"/>
  <c r="Y22" i="73"/>
  <c r="U26" i="73"/>
  <c r="X14" i="73"/>
  <c r="Y41" i="73"/>
  <c r="U15" i="72"/>
  <c r="X21" i="72"/>
  <c r="Y14" i="72"/>
  <c r="Y30" i="72"/>
  <c r="Y16" i="72"/>
  <c r="U21" i="72"/>
  <c r="Y32" i="72"/>
  <c r="Y19" i="71"/>
  <c r="X8" i="71"/>
  <c r="Y22" i="71"/>
  <c r="Y38" i="71"/>
  <c r="Y27" i="71"/>
  <c r="Y23" i="71"/>
  <c r="Y39" i="71"/>
  <c r="Y35" i="71"/>
  <c r="Y26" i="71"/>
  <c r="Y42" i="71"/>
  <c r="Y15" i="71"/>
  <c r="Y31" i="71"/>
  <c r="Y18" i="71"/>
  <c r="Y34" i="71"/>
  <c r="U39" i="71"/>
  <c r="Y27" i="70"/>
  <c r="Y28" i="70"/>
  <c r="Y40" i="70"/>
  <c r="W35" i="70"/>
  <c r="X35" i="70" s="1"/>
  <c r="X38" i="70"/>
  <c r="T19" i="70"/>
  <c r="T31" i="70"/>
  <c r="Y17" i="70"/>
  <c r="Y22" i="70"/>
  <c r="Y29" i="70"/>
  <c r="Y34" i="70"/>
  <c r="Y14" i="70"/>
  <c r="Y21" i="70"/>
  <c r="Y18" i="70"/>
  <c r="Y25" i="70"/>
  <c r="Y37" i="70"/>
  <c r="Y42" i="70"/>
  <c r="Y30" i="70"/>
  <c r="X70" i="78"/>
  <c r="X51" i="78"/>
  <c r="U69" i="78"/>
  <c r="X59" i="78"/>
  <c r="U62" i="78"/>
  <c r="X62" i="78"/>
  <c r="T20" i="78"/>
  <c r="W20" i="78" s="1"/>
  <c r="X20" i="78" s="1"/>
  <c r="T28" i="78"/>
  <c r="W28" i="78" s="1"/>
  <c r="X28" i="78" s="1"/>
  <c r="T36" i="78"/>
  <c r="W36" i="78" s="1"/>
  <c r="X36" i="78" s="1"/>
  <c r="T40" i="78"/>
  <c r="W40" i="78" s="1"/>
  <c r="X40" i="78" s="1"/>
  <c r="T48" i="78"/>
  <c r="W48" i="78" s="1"/>
  <c r="X48" i="78" s="1"/>
  <c r="T52" i="78"/>
  <c r="W52" i="78" s="1"/>
  <c r="X52" i="78" s="1"/>
  <c r="T56" i="78"/>
  <c r="W56" i="78" s="1"/>
  <c r="X56" i="78" s="1"/>
  <c r="T60" i="78"/>
  <c r="T64" i="78"/>
  <c r="T68" i="78"/>
  <c r="T72" i="78"/>
  <c r="T16" i="78"/>
  <c r="W16" i="78" s="1"/>
  <c r="X16" i="78" s="1"/>
  <c r="T24" i="78"/>
  <c r="W24" i="78" s="1"/>
  <c r="X24" i="78" s="1"/>
  <c r="T32" i="78"/>
  <c r="W32" i="78" s="1"/>
  <c r="X32" i="78" s="1"/>
  <c r="T44" i="78"/>
  <c r="W44" i="78" s="1"/>
  <c r="X44" i="78" s="1"/>
  <c r="U10" i="77"/>
  <c r="U46" i="77"/>
  <c r="X71" i="77"/>
  <c r="U26" i="77"/>
  <c r="X46" i="77"/>
  <c r="U5" i="77"/>
  <c r="T20" i="77"/>
  <c r="W20" i="77" s="1"/>
  <c r="X20" i="77" s="1"/>
  <c r="T28" i="77"/>
  <c r="W28" i="77" s="1"/>
  <c r="X28" i="77" s="1"/>
  <c r="T32" i="77"/>
  <c r="W32" i="77" s="1"/>
  <c r="X32" i="77" s="1"/>
  <c r="T40" i="77"/>
  <c r="W40" i="77" s="1"/>
  <c r="X40" i="77" s="1"/>
  <c r="T44" i="77"/>
  <c r="W44" i="77" s="1"/>
  <c r="X44" i="77" s="1"/>
  <c r="T52" i="77"/>
  <c r="T56" i="77"/>
  <c r="T60" i="77"/>
  <c r="T64" i="77"/>
  <c r="T68" i="77"/>
  <c r="T72" i="77"/>
  <c r="T16" i="77"/>
  <c r="W16" i="77" s="1"/>
  <c r="X16" i="77" s="1"/>
  <c r="T24" i="77"/>
  <c r="W24" i="77" s="1"/>
  <c r="X24" i="77" s="1"/>
  <c r="T36" i="77"/>
  <c r="W36" i="77" s="1"/>
  <c r="X36" i="77" s="1"/>
  <c r="T48" i="77"/>
  <c r="W48" i="77" s="1"/>
  <c r="X48" i="77" s="1"/>
  <c r="U12" i="76"/>
  <c r="U26" i="76"/>
  <c r="U59" i="76"/>
  <c r="X26" i="76"/>
  <c r="X13" i="76"/>
  <c r="U72" i="76"/>
  <c r="U56" i="76"/>
  <c r="X72" i="76"/>
  <c r="U13" i="75"/>
  <c r="U37" i="75"/>
  <c r="U61" i="75"/>
  <c r="X13" i="75"/>
  <c r="X37" i="75"/>
  <c r="X27" i="75"/>
  <c r="W5" i="75"/>
  <c r="X5" i="75" s="1"/>
  <c r="X39" i="75"/>
  <c r="X63" i="75"/>
  <c r="X15" i="74"/>
  <c r="U7" i="74"/>
  <c r="W7" i="74"/>
  <c r="X7" i="74" s="1"/>
  <c r="U63" i="74"/>
  <c r="X63" i="74"/>
  <c r="T18" i="74"/>
  <c r="W18" i="74" s="1"/>
  <c r="X18" i="74" s="1"/>
  <c r="T22" i="74"/>
  <c r="W22" i="74" s="1"/>
  <c r="X22" i="74" s="1"/>
  <c r="T50" i="74"/>
  <c r="W50" i="74" s="1"/>
  <c r="X50" i="74" s="1"/>
  <c r="T54" i="74"/>
  <c r="W54" i="74" s="1"/>
  <c r="X54" i="74" s="1"/>
  <c r="T30" i="74"/>
  <c r="T17" i="74"/>
  <c r="W17" i="74" s="1"/>
  <c r="X17" i="74" s="1"/>
  <c r="T29" i="74"/>
  <c r="W29" i="74" s="1"/>
  <c r="X29" i="74" s="1"/>
  <c r="T33" i="74"/>
  <c r="T41" i="74"/>
  <c r="W41" i="74" s="1"/>
  <c r="X41" i="74" s="1"/>
  <c r="T45" i="74"/>
  <c r="T49" i="74"/>
  <c r="W49" i="74" s="1"/>
  <c r="X49" i="74" s="1"/>
  <c r="T53" i="74"/>
  <c r="W53" i="74" s="1"/>
  <c r="X53" i="74" s="1"/>
  <c r="T57" i="74"/>
  <c r="W57" i="74" s="1"/>
  <c r="X57" i="74" s="1"/>
  <c r="T61" i="74"/>
  <c r="W61" i="74" s="1"/>
  <c r="X61" i="74" s="1"/>
  <c r="T65" i="74"/>
  <c r="T69" i="74"/>
  <c r="T14" i="74"/>
  <c r="W14" i="74" s="1"/>
  <c r="X14" i="74" s="1"/>
  <c r="T26" i="74"/>
  <c r="W26" i="74" s="1"/>
  <c r="X26" i="74" s="1"/>
  <c r="T34" i="74"/>
  <c r="T38" i="74"/>
  <c r="W38" i="74" s="1"/>
  <c r="X38" i="74" s="1"/>
  <c r="T46" i="74"/>
  <c r="W46" i="74" s="1"/>
  <c r="X46" i="74" s="1"/>
  <c r="T70" i="74"/>
  <c r="W70" i="74" s="1"/>
  <c r="X70" i="74" s="1"/>
  <c r="T21" i="74"/>
  <c r="W21" i="74" s="1"/>
  <c r="X21" i="74" s="1"/>
  <c r="T25" i="74"/>
  <c r="W25" i="74" s="1"/>
  <c r="X25" i="74" s="1"/>
  <c r="T37" i="74"/>
  <c r="W37" i="74" s="1"/>
  <c r="X37" i="74" s="1"/>
  <c r="X62" i="73"/>
  <c r="W5" i="73"/>
  <c r="X5" i="73" s="1"/>
  <c r="U49" i="73"/>
  <c r="U29" i="73"/>
  <c r="X54" i="73"/>
  <c r="U61" i="73"/>
  <c r="U13" i="73"/>
  <c r="X36" i="72"/>
  <c r="X45" i="72"/>
  <c r="X15" i="72"/>
  <c r="U68" i="72"/>
  <c r="X52" i="72"/>
  <c r="X57" i="72"/>
  <c r="U72" i="72"/>
  <c r="X72" i="72"/>
  <c r="U36" i="72"/>
  <c r="U60" i="72"/>
  <c r="X67" i="72"/>
  <c r="T14" i="72"/>
  <c r="W14" i="72" s="1"/>
  <c r="X14" i="72" s="1"/>
  <c r="T18" i="72"/>
  <c r="W18" i="72" s="1"/>
  <c r="X18" i="72" s="1"/>
  <c r="T22" i="72"/>
  <c r="W22" i="72" s="1"/>
  <c r="X22" i="72" s="1"/>
  <c r="T26" i="72"/>
  <c r="W26" i="72" s="1"/>
  <c r="X26" i="72" s="1"/>
  <c r="T34" i="72"/>
  <c r="W34" i="72" s="1"/>
  <c r="X34" i="72" s="1"/>
  <c r="T38" i="72"/>
  <c r="W38" i="72" s="1"/>
  <c r="X38" i="72" s="1"/>
  <c r="T46" i="72"/>
  <c r="W46" i="72" s="1"/>
  <c r="X46" i="72" s="1"/>
  <c r="T54" i="72"/>
  <c r="W54" i="72" s="1"/>
  <c r="X54" i="72" s="1"/>
  <c r="T58" i="72"/>
  <c r="W58" i="72" s="1"/>
  <c r="X58" i="72" s="1"/>
  <c r="T62" i="72"/>
  <c r="W62" i="72" s="1"/>
  <c r="X62" i="72" s="1"/>
  <c r="T66" i="72"/>
  <c r="W66" i="72" s="1"/>
  <c r="X66" i="72" s="1"/>
  <c r="T70" i="72"/>
  <c r="W70" i="72" s="1"/>
  <c r="X70" i="72" s="1"/>
  <c r="T30" i="72"/>
  <c r="W30" i="72" s="1"/>
  <c r="X30" i="72" s="1"/>
  <c r="T42" i="72"/>
  <c r="W42" i="72" s="1"/>
  <c r="X42" i="72" s="1"/>
  <c r="T50" i="72"/>
  <c r="W50" i="72" s="1"/>
  <c r="X50" i="72" s="1"/>
  <c r="X54" i="71"/>
  <c r="X49" i="71"/>
  <c r="U45" i="71"/>
  <c r="X57" i="71"/>
  <c r="U54" i="71"/>
  <c r="U18" i="71"/>
  <c r="X66" i="71"/>
  <c r="X39" i="71"/>
  <c r="U46" i="71"/>
  <c r="U66" i="71"/>
  <c r="X18" i="71"/>
  <c r="X34" i="71"/>
  <c r="X46" i="71"/>
  <c r="U69" i="71"/>
  <c r="X51" i="71"/>
  <c r="U6" i="71"/>
  <c r="X63" i="71"/>
  <c r="U59" i="70"/>
  <c r="W59" i="70"/>
  <c r="X59" i="70" s="1"/>
  <c r="U21" i="70"/>
  <c r="U33" i="70"/>
  <c r="U45" i="70"/>
  <c r="X33" i="70"/>
  <c r="X45" i="70"/>
  <c r="U17" i="70"/>
  <c r="U29" i="70"/>
  <c r="W42" i="70"/>
  <c r="X42" i="70" s="1"/>
  <c r="W70" i="70"/>
  <c r="X70" i="70" s="1"/>
  <c r="U38" i="70"/>
  <c r="W30" i="70"/>
  <c r="X30" i="70" s="1"/>
  <c r="T28" i="70"/>
  <c r="W28" i="70" s="1"/>
  <c r="X28" i="70" s="1"/>
  <c r="T40" i="70"/>
  <c r="W40" i="70" s="1"/>
  <c r="X40" i="70" s="1"/>
  <c r="T44" i="70"/>
  <c r="W44" i="70" s="1"/>
  <c r="X44" i="70" s="1"/>
  <c r="T48" i="70"/>
  <c r="W48" i="70" s="1"/>
  <c r="X48" i="70" s="1"/>
  <c r="T52" i="70"/>
  <c r="W52" i="70" s="1"/>
  <c r="X52" i="70" s="1"/>
  <c r="T60" i="70"/>
  <c r="W60" i="70" s="1"/>
  <c r="X60" i="70" s="1"/>
  <c r="T64" i="70"/>
  <c r="W64" i="70" s="1"/>
  <c r="X64" i="70" s="1"/>
  <c r="T68" i="70"/>
  <c r="W68" i="70" s="1"/>
  <c r="X68" i="70" s="1"/>
  <c r="T72" i="70"/>
  <c r="W72" i="70" s="1"/>
  <c r="X72" i="70" s="1"/>
  <c r="T16" i="70"/>
  <c r="W16" i="70" s="1"/>
  <c r="X16" i="70" s="1"/>
  <c r="T20" i="70"/>
  <c r="T32" i="70"/>
  <c r="T56" i="70"/>
  <c r="W56" i="70" s="1"/>
  <c r="X56" i="70" s="1"/>
  <c r="T24" i="70"/>
  <c r="T36" i="70"/>
  <c r="U9" i="79"/>
  <c r="N12" i="79"/>
  <c r="U46" i="79"/>
  <c r="U18" i="79"/>
  <c r="U36" i="79"/>
  <c r="N45" i="79"/>
  <c r="N39" i="79"/>
  <c r="U11" i="79"/>
  <c r="U38" i="79"/>
  <c r="U47" i="79"/>
  <c r="N46" i="79"/>
  <c r="U45" i="79"/>
  <c r="N11" i="79"/>
  <c r="N36" i="79"/>
  <c r="N38" i="79"/>
  <c r="U41" i="79"/>
  <c r="N18" i="79"/>
  <c r="U40" i="79"/>
  <c r="N9" i="79"/>
  <c r="R10" i="80" a="1"/>
  <c r="N42" i="79"/>
  <c r="N40" i="79"/>
  <c r="U10" i="79"/>
  <c r="N47" i="79"/>
  <c r="U43" i="79"/>
  <c r="N13" i="79"/>
  <c r="N44" i="79"/>
  <c r="N41" i="79"/>
  <c r="N43" i="79"/>
  <c r="N14" i="79"/>
  <c r="U37" i="79"/>
  <c r="N10" i="79"/>
  <c r="U39" i="79"/>
  <c r="N37" i="79"/>
  <c r="U14" i="79"/>
  <c r="U17" i="79"/>
  <c r="N16" i="79"/>
  <c r="U16" i="79"/>
  <c r="U13" i="79"/>
  <c r="N17" i="79"/>
  <c r="U15" i="79"/>
  <c r="U44" i="79"/>
  <c r="U12" i="79"/>
  <c r="N15" i="79"/>
  <c r="U42" i="79"/>
  <c r="U46" i="76" l="1"/>
  <c r="U32" i="72"/>
  <c r="U38" i="75"/>
  <c r="U55" i="71"/>
  <c r="U14" i="73"/>
  <c r="U30" i="76"/>
  <c r="U49" i="71"/>
  <c r="U20" i="73"/>
  <c r="U71" i="77"/>
  <c r="U8" i="75"/>
  <c r="W60" i="73"/>
  <c r="X60" i="73" s="1"/>
  <c r="U22" i="75"/>
  <c r="U63" i="70"/>
  <c r="U65" i="78"/>
  <c r="U8" i="76"/>
  <c r="U38" i="77"/>
  <c r="U37" i="70"/>
  <c r="U44" i="76"/>
  <c r="U67" i="74"/>
  <c r="U9" i="73"/>
  <c r="T53" i="80"/>
  <c r="Q53" i="80"/>
  <c r="T52" i="80"/>
  <c r="Q52" i="80"/>
  <c r="U6" i="76"/>
  <c r="U20" i="76"/>
  <c r="U34" i="76"/>
  <c r="U38" i="76"/>
  <c r="U28" i="76"/>
  <c r="U22" i="76"/>
  <c r="W6" i="72"/>
  <c r="X6" i="72" s="1"/>
  <c r="U35" i="72"/>
  <c r="U24" i="72"/>
  <c r="U23" i="71"/>
  <c r="U15" i="71"/>
  <c r="U13" i="71"/>
  <c r="U19" i="71"/>
  <c r="U20" i="71"/>
  <c r="U28" i="71"/>
  <c r="U28" i="73"/>
  <c r="U25" i="70"/>
  <c r="U29" i="71"/>
  <c r="Z52" i="79"/>
  <c r="Z49" i="79"/>
  <c r="U26" i="70"/>
  <c r="U23" i="74"/>
  <c r="U24" i="73"/>
  <c r="U8" i="72"/>
  <c r="W68" i="73"/>
  <c r="X68" i="73" s="1"/>
  <c r="U21" i="71"/>
  <c r="U25" i="71"/>
  <c r="U12" i="70"/>
  <c r="U50" i="71"/>
  <c r="U41" i="78"/>
  <c r="U31" i="72"/>
  <c r="U68" i="76"/>
  <c r="U27" i="71"/>
  <c r="P46" i="79"/>
  <c r="S46" i="79"/>
  <c r="Z46" i="79" s="1"/>
  <c r="P43" i="79"/>
  <c r="S43" i="79"/>
  <c r="P41" i="79"/>
  <c r="S41" i="79"/>
  <c r="P36" i="79"/>
  <c r="S36" i="79"/>
  <c r="Z36" i="79" s="1"/>
  <c r="P10" i="79"/>
  <c r="S10" i="79"/>
  <c r="P45" i="79"/>
  <c r="S45" i="79"/>
  <c r="P16" i="79"/>
  <c r="S16" i="79"/>
  <c r="P38" i="79"/>
  <c r="S38" i="79"/>
  <c r="P42" i="79"/>
  <c r="S42" i="79"/>
  <c r="P17" i="79"/>
  <c r="S17" i="79"/>
  <c r="P15" i="79"/>
  <c r="S15" i="79"/>
  <c r="P40" i="79"/>
  <c r="S40" i="79"/>
  <c r="P37" i="79"/>
  <c r="S37" i="79"/>
  <c r="P9" i="79"/>
  <c r="S9" i="79"/>
  <c r="P12" i="79"/>
  <c r="S12" i="79"/>
  <c r="P13" i="79"/>
  <c r="S13" i="79"/>
  <c r="P11" i="79"/>
  <c r="S11" i="79"/>
  <c r="P18" i="79"/>
  <c r="S18" i="79"/>
  <c r="P39" i="79"/>
  <c r="S39" i="79"/>
  <c r="P44" i="79"/>
  <c r="S44" i="79"/>
  <c r="P47" i="79"/>
  <c r="S47" i="79"/>
  <c r="Z47" i="79" s="1"/>
  <c r="P14" i="79"/>
  <c r="S14" i="79"/>
  <c r="W47" i="75"/>
  <c r="X47" i="75" s="1"/>
  <c r="U36" i="75"/>
  <c r="U65" i="75"/>
  <c r="U47" i="76"/>
  <c r="W41" i="75"/>
  <c r="X41" i="75" s="1"/>
  <c r="U17" i="73"/>
  <c r="U47" i="78"/>
  <c r="U64" i="75"/>
  <c r="W31" i="74"/>
  <c r="X31" i="74" s="1"/>
  <c r="W54" i="70"/>
  <c r="X54" i="70" s="1"/>
  <c r="U56" i="72"/>
  <c r="U30" i="71"/>
  <c r="U61" i="78"/>
  <c r="U36" i="74"/>
  <c r="U44" i="75"/>
  <c r="W42" i="74"/>
  <c r="X42" i="74" s="1"/>
  <c r="U18" i="76"/>
  <c r="U67" i="77"/>
  <c r="U57" i="70"/>
  <c r="W34" i="75"/>
  <c r="X34" i="75" s="1"/>
  <c r="U25" i="73"/>
  <c r="U14" i="71"/>
  <c r="U54" i="76"/>
  <c r="U11" i="77"/>
  <c r="U35" i="75"/>
  <c r="U16" i="72"/>
  <c r="W35" i="73"/>
  <c r="X35" i="73" s="1"/>
  <c r="W35" i="74"/>
  <c r="X35" i="74" s="1"/>
  <c r="W33" i="75"/>
  <c r="X33" i="75" s="1"/>
  <c r="U31" i="75"/>
  <c r="U27" i="75"/>
  <c r="U57" i="71"/>
  <c r="W32" i="74"/>
  <c r="X32" i="74" s="1"/>
  <c r="W46" i="75"/>
  <c r="X46" i="75" s="1"/>
  <c r="U40" i="75"/>
  <c r="U46" i="73"/>
  <c r="U55" i="72"/>
  <c r="W43" i="74"/>
  <c r="X43" i="74" s="1"/>
  <c r="W30" i="75"/>
  <c r="X30" i="75" s="1"/>
  <c r="W39" i="74"/>
  <c r="X39" i="74" s="1"/>
  <c r="T51" i="80"/>
  <c r="T48" i="80"/>
  <c r="T42" i="80"/>
  <c r="T36" i="80"/>
  <c r="T30" i="80"/>
  <c r="T24" i="80"/>
  <c r="T18" i="80"/>
  <c r="T12" i="80"/>
  <c r="T49" i="80"/>
  <c r="T43" i="80"/>
  <c r="T31" i="80"/>
  <c r="T25" i="80"/>
  <c r="T19" i="80"/>
  <c r="T35" i="80"/>
  <c r="T29" i="80"/>
  <c r="T11" i="80"/>
  <c r="T46" i="80"/>
  <c r="T40" i="80"/>
  <c r="T34" i="80"/>
  <c r="T28" i="80"/>
  <c r="T16" i="80"/>
  <c r="T41" i="80"/>
  <c r="T23" i="80"/>
  <c r="T17" i="80"/>
  <c r="T47" i="80"/>
  <c r="T14" i="80"/>
  <c r="T20" i="80"/>
  <c r="T38" i="80"/>
  <c r="T26" i="80"/>
  <c r="T15" i="80"/>
  <c r="T50" i="80"/>
  <c r="T44" i="80"/>
  <c r="T37" i="80"/>
  <c r="T32" i="80"/>
  <c r="T39" i="80"/>
  <c r="T27" i="80"/>
  <c r="T13" i="80"/>
  <c r="T33" i="80"/>
  <c r="T21" i="80"/>
  <c r="T45" i="80"/>
  <c r="W60" i="75"/>
  <c r="X60" i="75" s="1"/>
  <c r="U33" i="75"/>
  <c r="U18" i="75"/>
  <c r="U23" i="77"/>
  <c r="U34" i="77"/>
  <c r="U50" i="77"/>
  <c r="U13" i="77"/>
  <c r="W56" i="75"/>
  <c r="X56" i="75" s="1"/>
  <c r="U19" i="75"/>
  <c r="U29" i="75"/>
  <c r="U51" i="74"/>
  <c r="U20" i="74"/>
  <c r="U72" i="73"/>
  <c r="U29" i="72"/>
  <c r="U7" i="72"/>
  <c r="U28" i="72"/>
  <c r="U64" i="72"/>
  <c r="U67" i="70"/>
  <c r="U54" i="78"/>
  <c r="W46" i="79"/>
  <c r="U7" i="70"/>
  <c r="U37" i="71"/>
  <c r="W6" i="74"/>
  <c r="X6" i="74" s="1"/>
  <c r="U14" i="75"/>
  <c r="U9" i="77"/>
  <c r="W23" i="70"/>
  <c r="X23" i="70" s="1"/>
  <c r="U11" i="75"/>
  <c r="U17" i="71"/>
  <c r="U41" i="71"/>
  <c r="U6" i="77"/>
  <c r="U37" i="72"/>
  <c r="U27" i="73"/>
  <c r="U25" i="77"/>
  <c r="U9" i="72"/>
  <c r="U29" i="76"/>
  <c r="U49" i="76"/>
  <c r="U20" i="72"/>
  <c r="U50" i="73"/>
  <c r="U68" i="74"/>
  <c r="U46" i="70"/>
  <c r="W7" i="76"/>
  <c r="X7" i="76" s="1"/>
  <c r="U62" i="70"/>
  <c r="U69" i="70"/>
  <c r="U12" i="77"/>
  <c r="U21" i="78"/>
  <c r="U53" i="78"/>
  <c r="U12" i="74"/>
  <c r="U69" i="72"/>
  <c r="U13" i="78"/>
  <c r="W7" i="71"/>
  <c r="X7" i="71" s="1"/>
  <c r="U40" i="72"/>
  <c r="U35" i="76"/>
  <c r="U63" i="72"/>
  <c r="U41" i="72"/>
  <c r="W68" i="75"/>
  <c r="X68" i="75" s="1"/>
  <c r="U66" i="77"/>
  <c r="U40" i="71"/>
  <c r="W47" i="73"/>
  <c r="X47" i="73" s="1"/>
  <c r="U71" i="71"/>
  <c r="U59" i="71"/>
  <c r="U9" i="71"/>
  <c r="U22" i="71"/>
  <c r="U19" i="76"/>
  <c r="U33" i="71"/>
  <c r="U19" i="72"/>
  <c r="U50" i="75"/>
  <c r="U67" i="76"/>
  <c r="U27" i="76"/>
  <c r="U10" i="73"/>
  <c r="U64" i="71"/>
  <c r="U45" i="78"/>
  <c r="U49" i="70"/>
  <c r="U14" i="70"/>
  <c r="U11" i="72"/>
  <c r="U26" i="71"/>
  <c r="U20" i="75"/>
  <c r="U17" i="75"/>
  <c r="U10" i="70"/>
  <c r="W71" i="70"/>
  <c r="X71" i="70" s="1"/>
  <c r="U63" i="76"/>
  <c r="U6" i="70"/>
  <c r="U13" i="70"/>
  <c r="U62" i="71"/>
  <c r="U5" i="72"/>
  <c r="U54" i="75"/>
  <c r="U42" i="76"/>
  <c r="U66" i="78"/>
  <c r="U33" i="72"/>
  <c r="U16" i="74"/>
  <c r="U35" i="78"/>
  <c r="W43" i="73"/>
  <c r="X43" i="73" s="1"/>
  <c r="U65" i="70"/>
  <c r="U61" i="72"/>
  <c r="U59" i="74"/>
  <c r="U36" i="71"/>
  <c r="W50" i="70"/>
  <c r="X50" i="70" s="1"/>
  <c r="U70" i="75"/>
  <c r="U60" i="76"/>
  <c r="U47" i="71"/>
  <c r="U10" i="78"/>
  <c r="U61" i="76"/>
  <c r="W27" i="70"/>
  <c r="X27" i="70" s="1"/>
  <c r="U31" i="71"/>
  <c r="U35" i="71"/>
  <c r="U43" i="71"/>
  <c r="U71" i="75"/>
  <c r="U53" i="73"/>
  <c r="W22" i="70"/>
  <c r="X22" i="70" s="1"/>
  <c r="U53" i="75"/>
  <c r="U24" i="76"/>
  <c r="U34" i="73"/>
  <c r="U23" i="75"/>
  <c r="U41" i="73"/>
  <c r="W6" i="75"/>
  <c r="X6" i="75" s="1"/>
  <c r="U11" i="71"/>
  <c r="U44" i="72"/>
  <c r="U32" i="74"/>
  <c r="U12" i="71"/>
  <c r="U57" i="75"/>
  <c r="U5" i="74"/>
  <c r="W58" i="70"/>
  <c r="X58" i="70" s="1"/>
  <c r="U46" i="75"/>
  <c r="U27" i="78"/>
  <c r="U15" i="78"/>
  <c r="U23" i="73"/>
  <c r="U8" i="70"/>
  <c r="U37" i="73"/>
  <c r="U57" i="73"/>
  <c r="U25" i="75"/>
  <c r="U10" i="76"/>
  <c r="U30" i="77"/>
  <c r="U26" i="75"/>
  <c r="U55" i="76"/>
  <c r="U25" i="72"/>
  <c r="U15" i="73"/>
  <c r="U21" i="75"/>
  <c r="W52" i="73"/>
  <c r="X52" i="73" s="1"/>
  <c r="W34" i="70"/>
  <c r="X34" i="70" s="1"/>
  <c r="U33" i="73"/>
  <c r="U49" i="75"/>
  <c r="U42" i="78"/>
  <c r="U31" i="76"/>
  <c r="U55" i="75"/>
  <c r="U47" i="77"/>
  <c r="U52" i="75"/>
  <c r="U69" i="73"/>
  <c r="U49" i="78"/>
  <c r="U23" i="72"/>
  <c r="U42" i="75"/>
  <c r="U72" i="75"/>
  <c r="U33" i="76"/>
  <c r="U58" i="71"/>
  <c r="U13" i="76"/>
  <c r="U26" i="78"/>
  <c r="U54" i="77"/>
  <c r="U10" i="75"/>
  <c r="U44" i="71"/>
  <c r="U9" i="74"/>
  <c r="U17" i="76"/>
  <c r="U27" i="74"/>
  <c r="U25" i="78"/>
  <c r="U65" i="71"/>
  <c r="U45" i="73"/>
  <c r="U5" i="78"/>
  <c r="W36" i="73"/>
  <c r="X36" i="73" s="1"/>
  <c r="U11" i="76"/>
  <c r="U56" i="74"/>
  <c r="U63" i="73"/>
  <c r="U15" i="75"/>
  <c r="U62" i="76"/>
  <c r="U6" i="78"/>
  <c r="U39" i="73"/>
  <c r="U39" i="77"/>
  <c r="U23" i="78"/>
  <c r="U18" i="73"/>
  <c r="U55" i="78"/>
  <c r="U51" i="76"/>
  <c r="U52" i="74"/>
  <c r="U47" i="74"/>
  <c r="U58" i="74"/>
  <c r="U56" i="71"/>
  <c r="U42" i="73"/>
  <c r="U9" i="75"/>
  <c r="U43" i="77"/>
  <c r="U72" i="71"/>
  <c r="U36" i="76"/>
  <c r="U18" i="77"/>
  <c r="U24" i="74"/>
  <c r="U22" i="77"/>
  <c r="U67" i="71"/>
  <c r="U15" i="76"/>
  <c r="U15" i="77"/>
  <c r="W59" i="73"/>
  <c r="X59" i="73" s="1"/>
  <c r="U51" i="70"/>
  <c r="W48" i="73"/>
  <c r="X48" i="73" s="1"/>
  <c r="U30" i="78"/>
  <c r="U53" i="70"/>
  <c r="U31" i="78"/>
  <c r="U22" i="78"/>
  <c r="U50" i="78"/>
  <c r="U14" i="77"/>
  <c r="U46" i="78"/>
  <c r="U39" i="74"/>
  <c r="U27" i="72"/>
  <c r="U51" i="75"/>
  <c r="U70" i="77"/>
  <c r="W36" i="75"/>
  <c r="X36" i="75" s="1"/>
  <c r="U7" i="78"/>
  <c r="U66" i="74"/>
  <c r="Q45" i="80"/>
  <c r="Q39" i="80"/>
  <c r="Q28" i="80"/>
  <c r="Q22" i="80"/>
  <c r="Q50" i="80"/>
  <c r="Q33" i="80"/>
  <c r="Q21" i="80"/>
  <c r="Q17" i="80"/>
  <c r="Q44" i="80"/>
  <c r="Q27" i="80"/>
  <c r="Q34" i="80"/>
  <c r="Q20" i="80"/>
  <c r="Q31" i="80"/>
  <c r="Q15" i="80"/>
  <c r="Q19" i="80"/>
  <c r="Q30" i="80"/>
  <c r="Q51" i="80"/>
  <c r="Q43" i="80"/>
  <c r="Q49" i="80"/>
  <c r="Q38" i="80"/>
  <c r="Q32" i="80"/>
  <c r="Q26" i="80"/>
  <c r="Q16" i="80"/>
  <c r="Q35" i="80"/>
  <c r="Q14" i="80"/>
  <c r="Q18" i="80"/>
  <c r="Q25" i="80"/>
  <c r="Q42" i="80"/>
  <c r="Q37" i="80"/>
  <c r="Q24" i="80"/>
  <c r="Q11" i="80"/>
  <c r="Q48" i="80"/>
  <c r="Q13" i="80"/>
  <c r="Q41" i="80"/>
  <c r="Q47" i="80"/>
  <c r="Q46" i="80"/>
  <c r="Q36" i="80"/>
  <c r="Q12" i="80"/>
  <c r="Q40" i="80"/>
  <c r="R10" i="80"/>
  <c r="Q29" i="80"/>
  <c r="Q23" i="80"/>
  <c r="U71" i="76"/>
  <c r="U33" i="78"/>
  <c r="U12" i="73"/>
  <c r="U39" i="76"/>
  <c r="U39" i="78"/>
  <c r="U48" i="72"/>
  <c r="W5" i="76"/>
  <c r="X5" i="76" s="1"/>
  <c r="U66" i="76"/>
  <c r="U48" i="76"/>
  <c r="U43" i="76"/>
  <c r="U62" i="77"/>
  <c r="U57" i="78"/>
  <c r="U8" i="78"/>
  <c r="W11" i="70"/>
  <c r="X11" i="70" s="1"/>
  <c r="W32" i="75"/>
  <c r="X32" i="75" s="1"/>
  <c r="U32" i="76"/>
  <c r="U43" i="74"/>
  <c r="U41" i="75"/>
  <c r="U8" i="77"/>
  <c r="U48" i="71"/>
  <c r="U65" i="73"/>
  <c r="W43" i="75"/>
  <c r="X43" i="75" s="1"/>
  <c r="U41" i="70"/>
  <c r="U21" i="73"/>
  <c r="U62" i="75"/>
  <c r="U22" i="73"/>
  <c r="U38" i="73"/>
  <c r="U16" i="76"/>
  <c r="U17" i="77"/>
  <c r="U51" i="72"/>
  <c r="U64" i="76"/>
  <c r="W44" i="75"/>
  <c r="X44" i="75" s="1"/>
  <c r="U10" i="74"/>
  <c r="U67" i="78"/>
  <c r="U61" i="70"/>
  <c r="W40" i="75"/>
  <c r="X40" i="75" s="1"/>
  <c r="W7" i="75"/>
  <c r="X7" i="75" s="1"/>
  <c r="U69" i="75"/>
  <c r="U50" i="76"/>
  <c r="U19" i="73"/>
  <c r="U43" i="75"/>
  <c r="U56" i="73"/>
  <c r="U6" i="73"/>
  <c r="U14" i="76"/>
  <c r="U13" i="74"/>
  <c r="U71" i="74"/>
  <c r="U58" i="76"/>
  <c r="W45" i="75"/>
  <c r="X45" i="75" s="1"/>
  <c r="U27" i="77"/>
  <c r="U52" i="72"/>
  <c r="U53" i="71"/>
  <c r="U61" i="71"/>
  <c r="U30" i="75"/>
  <c r="W39" i="70"/>
  <c r="X39" i="70" s="1"/>
  <c r="U13" i="72"/>
  <c r="U28" i="75"/>
  <c r="U40" i="76"/>
  <c r="U19" i="78"/>
  <c r="U61" i="77"/>
  <c r="W35" i="75"/>
  <c r="X35" i="75" s="1"/>
  <c r="W55" i="70"/>
  <c r="X55" i="70" s="1"/>
  <c r="U42" i="77"/>
  <c r="U30" i="73"/>
  <c r="U37" i="76"/>
  <c r="U9" i="78"/>
  <c r="U29" i="78"/>
  <c r="U16" i="75"/>
  <c r="U51" i="77"/>
  <c r="W31" i="75"/>
  <c r="X31" i="75" s="1"/>
  <c r="U11" i="74"/>
  <c r="W66" i="70"/>
  <c r="X66" i="70" s="1"/>
  <c r="U70" i="71"/>
  <c r="U38" i="78"/>
  <c r="U17" i="72"/>
  <c r="U21" i="76"/>
  <c r="U9" i="70"/>
  <c r="U71" i="78"/>
  <c r="U11" i="78"/>
  <c r="U14" i="78"/>
  <c r="U18" i="78"/>
  <c r="U37" i="78"/>
  <c r="U17" i="78"/>
  <c r="U34" i="78"/>
  <c r="U12" i="78"/>
  <c r="U32" i="71"/>
  <c r="U10" i="71"/>
  <c r="U5" i="71"/>
  <c r="U24" i="71"/>
  <c r="U34" i="71"/>
  <c r="W18" i="70"/>
  <c r="X18" i="70" s="1"/>
  <c r="U38" i="71"/>
  <c r="U42" i="71"/>
  <c r="U8" i="71"/>
  <c r="U16" i="71"/>
  <c r="W20" i="70"/>
  <c r="X20" i="70" s="1"/>
  <c r="W32" i="70"/>
  <c r="X32" i="70" s="1"/>
  <c r="U39" i="72"/>
  <c r="U72" i="74"/>
  <c r="U47" i="72"/>
  <c r="W64" i="73"/>
  <c r="X64" i="73" s="1"/>
  <c r="U69" i="77"/>
  <c r="U69" i="76"/>
  <c r="U68" i="71"/>
  <c r="W52" i="79"/>
  <c r="N53" i="79" a="1"/>
  <c r="N53" i="79" s="1"/>
  <c r="W49" i="79"/>
  <c r="W47" i="79"/>
  <c r="U60" i="74"/>
  <c r="W40" i="74"/>
  <c r="X40" i="74" s="1"/>
  <c r="U65" i="76"/>
  <c r="U47" i="75"/>
  <c r="W45" i="74"/>
  <c r="X45" i="74" s="1"/>
  <c r="U53" i="76"/>
  <c r="W33" i="74"/>
  <c r="X33" i="74" s="1"/>
  <c r="W44" i="74"/>
  <c r="X44" i="74" s="1"/>
  <c r="U64" i="74"/>
  <c r="W34" i="74"/>
  <c r="X34" i="74" s="1"/>
  <c r="U71" i="72"/>
  <c r="W45" i="76"/>
  <c r="X45" i="76" s="1"/>
  <c r="W36" i="70"/>
  <c r="X36" i="70" s="1"/>
  <c r="W5" i="70"/>
  <c r="X5" i="70" s="1"/>
  <c r="W24" i="70"/>
  <c r="X24" i="70" s="1"/>
  <c r="W30" i="74"/>
  <c r="X30" i="74" s="1"/>
  <c r="U48" i="70"/>
  <c r="U59" i="77"/>
  <c r="U45" i="77"/>
  <c r="U31" i="77"/>
  <c r="U67" i="75"/>
  <c r="U59" i="72"/>
  <c r="U56" i="78"/>
  <c r="U55" i="77"/>
  <c r="U63" i="78"/>
  <c r="U52" i="78"/>
  <c r="U48" i="78"/>
  <c r="U65" i="77"/>
  <c r="U65" i="72"/>
  <c r="U48" i="75"/>
  <c r="U37" i="77"/>
  <c r="U57" i="77"/>
  <c r="U62" i="74"/>
  <c r="U59" i="75"/>
  <c r="U49" i="72"/>
  <c r="U57" i="76"/>
  <c r="U60" i="71"/>
  <c r="U52" i="71"/>
  <c r="U45" i="76"/>
  <c r="U43" i="78"/>
  <c r="U71" i="73"/>
  <c r="W71" i="73"/>
  <c r="X71" i="73" s="1"/>
  <c r="U63" i="77"/>
  <c r="U55" i="73"/>
  <c r="W55" i="73"/>
  <c r="X55" i="73" s="1"/>
  <c r="U49" i="77"/>
  <c r="U53" i="77"/>
  <c r="U57" i="74"/>
  <c r="U19" i="77"/>
  <c r="U44" i="74"/>
  <c r="U36" i="70"/>
  <c r="U68" i="70"/>
  <c r="U48" i="77"/>
  <c r="W15" i="70"/>
  <c r="X15" i="70" s="1"/>
  <c r="U72" i="70"/>
  <c r="U50" i="72"/>
  <c r="U46" i="74"/>
  <c r="U62" i="72"/>
  <c r="U29" i="77"/>
  <c r="U24" i="77"/>
  <c r="U33" i="77"/>
  <c r="U16" i="77"/>
  <c r="U32" i="75"/>
  <c r="U18" i="74"/>
  <c r="U25" i="74"/>
  <c r="U42" i="74"/>
  <c r="U37" i="74"/>
  <c r="U43" i="72"/>
  <c r="U21" i="77"/>
  <c r="U28" i="77"/>
  <c r="U41" i="77"/>
  <c r="U32" i="77"/>
  <c r="U36" i="77"/>
  <c r="U25" i="76"/>
  <c r="U40" i="74"/>
  <c r="U33" i="74"/>
  <c r="U41" i="74"/>
  <c r="U38" i="74"/>
  <c r="U40" i="73"/>
  <c r="W40" i="73"/>
  <c r="X40" i="73" s="1"/>
  <c r="U18" i="72"/>
  <c r="U26" i="72"/>
  <c r="U28" i="70"/>
  <c r="U16" i="70"/>
  <c r="U31" i="70"/>
  <c r="W31" i="70"/>
  <c r="X31" i="70" s="1"/>
  <c r="U19" i="70"/>
  <c r="W19" i="70"/>
  <c r="X19" i="70" s="1"/>
  <c r="U20" i="78"/>
  <c r="W72" i="78"/>
  <c r="X72" i="78" s="1"/>
  <c r="U72" i="78"/>
  <c r="U40" i="78"/>
  <c r="W68" i="78"/>
  <c r="X68" i="78" s="1"/>
  <c r="U68" i="78"/>
  <c r="U16" i="78"/>
  <c r="W64" i="78"/>
  <c r="X64" i="78" s="1"/>
  <c r="U64" i="78"/>
  <c r="U28" i="78"/>
  <c r="U32" i="78"/>
  <c r="W60" i="78"/>
  <c r="X60" i="78" s="1"/>
  <c r="U60" i="78"/>
  <c r="U24" i="78"/>
  <c r="U36" i="78"/>
  <c r="U44" i="78"/>
  <c r="W72" i="77"/>
  <c r="X72" i="77" s="1"/>
  <c r="U72" i="77"/>
  <c r="W68" i="77"/>
  <c r="X68" i="77" s="1"/>
  <c r="U68" i="77"/>
  <c r="W64" i="77"/>
  <c r="X64" i="77" s="1"/>
  <c r="U64" i="77"/>
  <c r="W56" i="77"/>
  <c r="X56" i="77" s="1"/>
  <c r="U56" i="77"/>
  <c r="U44" i="77"/>
  <c r="U40" i="77"/>
  <c r="U20" i="77"/>
  <c r="W60" i="77"/>
  <c r="X60" i="77" s="1"/>
  <c r="U60" i="77"/>
  <c r="W52" i="77"/>
  <c r="X52" i="77" s="1"/>
  <c r="U52" i="77"/>
  <c r="U30" i="74"/>
  <c r="U26" i="74"/>
  <c r="U53" i="74"/>
  <c r="U50" i="74"/>
  <c r="U14" i="74"/>
  <c r="U49" i="74"/>
  <c r="U45" i="74"/>
  <c r="U29" i="74"/>
  <c r="W69" i="74"/>
  <c r="X69" i="74" s="1"/>
  <c r="U69" i="74"/>
  <c r="W65" i="74"/>
  <c r="X65" i="74" s="1"/>
  <c r="U65" i="74"/>
  <c r="U54" i="74"/>
  <c r="U61" i="74"/>
  <c r="U21" i="74"/>
  <c r="U34" i="74"/>
  <c r="U70" i="74"/>
  <c r="U22" i="74"/>
  <c r="U17" i="74"/>
  <c r="U30" i="72"/>
  <c r="U54" i="72"/>
  <c r="U14" i="72"/>
  <c r="U58" i="72"/>
  <c r="U34" i="72"/>
  <c r="U38" i="72"/>
  <c r="U46" i="72"/>
  <c r="U66" i="72"/>
  <c r="U42" i="72"/>
  <c r="U22" i="72"/>
  <c r="U70" i="72"/>
  <c r="U60" i="70"/>
  <c r="U24" i="70"/>
  <c r="U52" i="70"/>
  <c r="U56" i="70"/>
  <c r="U32" i="70"/>
  <c r="U64" i="70"/>
  <c r="U44" i="70"/>
  <c r="U40" i="70"/>
  <c r="U20" i="70"/>
  <c r="W30" i="80"/>
  <c r="AA40" i="80"/>
  <c r="S35" i="80"/>
  <c r="S47" i="80"/>
  <c r="Z11" i="80"/>
  <c r="Z20" i="80"/>
  <c r="AC35" i="80"/>
  <c r="Y19" i="80"/>
  <c r="AA13" i="80"/>
  <c r="W21" i="80"/>
  <c r="V11" i="80"/>
  <c r="AA49" i="80"/>
  <c r="AA34" i="80"/>
  <c r="W48" i="80"/>
  <c r="AC18" i="80"/>
  <c r="Y40" i="80"/>
  <c r="AB11" i="80"/>
  <c r="AC42" i="80"/>
  <c r="S16" i="80"/>
  <c r="V27" i="80"/>
  <c r="S51" i="80"/>
  <c r="AB49" i="80"/>
  <c r="W43" i="80"/>
  <c r="V53" i="80"/>
  <c r="Y27" i="80"/>
  <c r="AC12" i="80"/>
  <c r="AC22" i="80"/>
  <c r="V34" i="80"/>
  <c r="AA27" i="80"/>
  <c r="V51" i="80"/>
  <c r="V16" i="80"/>
  <c r="W42" i="80"/>
  <c r="Y31" i="80"/>
  <c r="AB28" i="80"/>
  <c r="W19" i="80"/>
  <c r="AB31" i="80"/>
  <c r="Y46" i="80"/>
  <c r="S32" i="80"/>
  <c r="W28" i="80"/>
  <c r="AB45" i="80"/>
  <c r="V14" i="80"/>
  <c r="Y45" i="80"/>
  <c r="AA38" i="80"/>
  <c r="V13" i="80"/>
  <c r="V22" i="80"/>
  <c r="V46" i="80"/>
  <c r="Y47" i="80"/>
  <c r="Y39" i="80"/>
  <c r="Z19" i="80"/>
  <c r="Z41" i="80"/>
  <c r="Y49" i="80"/>
  <c r="W27" i="80"/>
  <c r="V47" i="80"/>
  <c r="Z46" i="80"/>
  <c r="AC24" i="80"/>
  <c r="AC34" i="80"/>
  <c r="AB50" i="80"/>
  <c r="AC29" i="80"/>
  <c r="AA50" i="80"/>
  <c r="AA19" i="80"/>
  <c r="AB41" i="80"/>
  <c r="AB35" i="80"/>
  <c r="Z35" i="80"/>
  <c r="AB12" i="80"/>
  <c r="W23" i="80"/>
  <c r="S31" i="80"/>
  <c r="S39" i="80"/>
  <c r="W36" i="80"/>
  <c r="S34" i="80"/>
  <c r="Y38" i="80"/>
  <c r="Y50" i="80"/>
  <c r="AA43" i="80"/>
  <c r="V30" i="80"/>
  <c r="W15" i="80"/>
  <c r="V36" i="80"/>
  <c r="S11" i="80"/>
  <c r="AA47" i="80"/>
  <c r="V33" i="80"/>
  <c r="Y18" i="80"/>
  <c r="V49" i="80"/>
  <c r="Z33" i="80"/>
  <c r="AA12" i="80"/>
  <c r="Y44" i="80"/>
  <c r="AA36" i="80"/>
  <c r="W40" i="80"/>
  <c r="AA23" i="80"/>
  <c r="Y34" i="80"/>
  <c r="V37" i="80"/>
  <c r="Z39" i="80"/>
  <c r="Z24" i="80"/>
  <c r="Z27" i="80"/>
  <c r="V42" i="80"/>
  <c r="AB40" i="80"/>
  <c r="AA18" i="80"/>
  <c r="AC53" i="80"/>
  <c r="V12" i="80"/>
  <c r="W52" i="80"/>
  <c r="V24" i="80"/>
  <c r="Z53" i="80"/>
  <c r="AB18" i="80"/>
  <c r="Y15" i="80"/>
  <c r="V25" i="80"/>
  <c r="Y42" i="80"/>
  <c r="AA15" i="80"/>
  <c r="S53" i="80"/>
  <c r="W25" i="80"/>
  <c r="AB17" i="80"/>
  <c r="W26" i="80"/>
  <c r="S50" i="80"/>
  <c r="Z40" i="80"/>
  <c r="S18" i="80"/>
  <c r="AB37" i="80"/>
  <c r="Y51" i="80"/>
  <c r="V28" i="80"/>
  <c r="V21" i="80"/>
  <c r="Y29" i="80"/>
  <c r="AC30" i="80"/>
  <c r="Y16" i="80"/>
  <c r="S12" i="80"/>
  <c r="S40" i="80"/>
  <c r="V43" i="80"/>
  <c r="S52" i="80"/>
  <c r="AA21" i="80"/>
  <c r="AC15" i="80"/>
  <c r="S20" i="80"/>
  <c r="AA41" i="80"/>
  <c r="Z17" i="80"/>
  <c r="AB42" i="80"/>
  <c r="AA20" i="80"/>
  <c r="W12" i="80"/>
  <c r="AC25" i="80"/>
  <c r="AC38" i="80"/>
  <c r="S38" i="80"/>
  <c r="S15" i="80"/>
  <c r="Y21" i="80"/>
  <c r="AA28" i="80"/>
  <c r="V44" i="80"/>
  <c r="AA22" i="80"/>
  <c r="W31" i="80"/>
  <c r="Y32" i="80"/>
  <c r="AA48" i="80"/>
  <c r="AC21" i="80"/>
  <c r="AB15" i="80"/>
  <c r="Y33" i="80"/>
  <c r="AC19" i="80"/>
  <c r="S21" i="80"/>
  <c r="Z22" i="80"/>
  <c r="AC50" i="80"/>
  <c r="AB14" i="80"/>
  <c r="W24" i="80"/>
  <c r="AC32" i="80"/>
  <c r="AB16" i="80"/>
  <c r="Z50" i="80"/>
  <c r="V41" i="80"/>
  <c r="Y23" i="80"/>
  <c r="AC49" i="80"/>
  <c r="Z34" i="80"/>
  <c r="W35" i="80"/>
  <c r="AA46" i="80"/>
  <c r="V31" i="80"/>
  <c r="AC43" i="80"/>
  <c r="Z43" i="80"/>
  <c r="V39" i="80"/>
  <c r="AB36" i="80"/>
  <c r="Z42" i="80"/>
  <c r="V48" i="80"/>
  <c r="Z52" i="80"/>
  <c r="AC11" i="80"/>
  <c r="Y22" i="80"/>
  <c r="Y48" i="80"/>
  <c r="W33" i="80"/>
  <c r="S36" i="80"/>
  <c r="AB25" i="80"/>
  <c r="AC47" i="80"/>
  <c r="S13" i="80"/>
  <c r="AB51" i="80"/>
  <c r="Z49" i="80"/>
  <c r="Y17" i="80"/>
  <c r="Y52" i="80"/>
  <c r="AB23" i="80"/>
  <c r="AC39" i="80"/>
  <c r="Y11" i="80"/>
  <c r="S44" i="80"/>
  <c r="Z47" i="80"/>
  <c r="AB19" i="80"/>
  <c r="AA14" i="80"/>
  <c r="V35" i="80"/>
  <c r="Z36" i="80"/>
  <c r="Y25" i="80"/>
  <c r="W53" i="80"/>
  <c r="S48" i="80"/>
  <c r="Y20" i="80"/>
  <c r="AB34" i="80"/>
  <c r="AB20" i="80"/>
  <c r="AC46" i="80"/>
  <c r="Z14" i="80"/>
  <c r="S30" i="80"/>
  <c r="AB33" i="80"/>
  <c r="AC13" i="80"/>
  <c r="W20" i="80"/>
  <c r="Y14" i="80"/>
  <c r="AB47" i="80"/>
  <c r="Y12" i="80"/>
  <c r="AC20" i="80"/>
  <c r="W34" i="80"/>
  <c r="W13" i="80"/>
  <c r="S46" i="80"/>
  <c r="S43" i="80"/>
  <c r="AC17" i="80"/>
  <c r="AB46" i="80"/>
  <c r="Y35" i="80"/>
  <c r="V26" i="80"/>
  <c r="AC33" i="80"/>
  <c r="Y30" i="80"/>
  <c r="AA25" i="80"/>
  <c r="AA42" i="80"/>
  <c r="S29" i="80"/>
  <c r="AC52" i="80"/>
  <c r="AC40" i="80"/>
  <c r="W18" i="80"/>
  <c r="W38" i="80"/>
  <c r="W17" i="80"/>
  <c r="AB24" i="80"/>
  <c r="S45" i="80"/>
  <c r="S22" i="80"/>
  <c r="Z23" i="80"/>
  <c r="Z37" i="80"/>
  <c r="W51" i="80"/>
  <c r="W16" i="80"/>
  <c r="V40" i="80"/>
  <c r="W50" i="80"/>
  <c r="W29" i="80"/>
  <c r="V18" i="80"/>
  <c r="Z25" i="80"/>
  <c r="AA29" i="80"/>
  <c r="AB39" i="80"/>
  <c r="AA44" i="80"/>
  <c r="AA37" i="80"/>
  <c r="Y13" i="80"/>
  <c r="AC37" i="80"/>
  <c r="W46" i="80"/>
  <c r="AB30" i="80"/>
  <c r="Z32" i="80"/>
  <c r="AA17" i="80"/>
  <c r="S33" i="80"/>
  <c r="V20" i="80"/>
  <c r="W32" i="80"/>
  <c r="Z38" i="80"/>
  <c r="S42" i="80"/>
  <c r="Z21" i="80"/>
  <c r="AA26" i="80"/>
  <c r="AB27" i="80"/>
  <c r="Z26" i="80"/>
  <c r="Z48" i="80"/>
  <c r="AA24" i="80"/>
  <c r="Z13" i="80"/>
  <c r="AC14" i="80"/>
  <c r="AB52" i="80"/>
  <c r="Z45" i="80"/>
  <c r="W22" i="80"/>
  <c r="V29" i="80"/>
  <c r="AA30" i="80"/>
  <c r="AC36" i="80"/>
  <c r="AC23" i="80"/>
  <c r="AC41" i="80"/>
  <c r="W49" i="80"/>
  <c r="V19" i="80"/>
  <c r="V50" i="80"/>
  <c r="S28" i="80"/>
  <c r="AA39" i="80"/>
  <c r="S14" i="80"/>
  <c r="AA32" i="80"/>
  <c r="V15" i="80"/>
  <c r="AB44" i="80"/>
  <c r="AC44" i="80"/>
  <c r="S24" i="80"/>
  <c r="S23" i="80"/>
  <c r="Z31" i="80"/>
  <c r="Z18" i="80"/>
  <c r="Z28" i="80"/>
  <c r="Y36" i="80"/>
  <c r="Y37" i="80"/>
  <c r="W39" i="80"/>
  <c r="AA35" i="80"/>
  <c r="AA45" i="80"/>
  <c r="S17" i="80"/>
  <c r="AB26" i="80"/>
  <c r="AA53" i="80"/>
  <c r="Y24" i="80"/>
  <c r="Z44" i="80"/>
  <c r="S26" i="80"/>
  <c r="V32" i="80"/>
  <c r="Z51" i="80"/>
  <c r="AC31" i="80"/>
  <c r="Z30" i="80"/>
  <c r="AA33" i="80"/>
  <c r="AB22" i="80"/>
  <c r="Z15" i="80"/>
  <c r="W37" i="80"/>
  <c r="S27" i="80"/>
  <c r="Y53" i="80"/>
  <c r="W47" i="80"/>
  <c r="AC28" i="80"/>
  <c r="Y41" i="80"/>
  <c r="AA16" i="80"/>
  <c r="AB53" i="80"/>
  <c r="W44" i="80"/>
  <c r="V23" i="80"/>
  <c r="AC48" i="80"/>
  <c r="AB13" i="80"/>
  <c r="Z29" i="80"/>
  <c r="Y28" i="80"/>
  <c r="AB48" i="80"/>
  <c r="AB21" i="80"/>
  <c r="AA11" i="80"/>
  <c r="AC16" i="80"/>
  <c r="S19" i="80"/>
  <c r="V17" i="80"/>
  <c r="AA31" i="80"/>
  <c r="W41" i="80"/>
  <c r="Z16" i="80"/>
  <c r="AA51" i="80"/>
  <c r="S49" i="80"/>
  <c r="Y43" i="80"/>
  <c r="AB38" i="80"/>
  <c r="AC27" i="80"/>
  <c r="Y26" i="80"/>
  <c r="AC51" i="80"/>
  <c r="V52" i="80"/>
  <c r="AC45" i="80"/>
  <c r="AA52" i="80"/>
  <c r="AB29" i="80"/>
  <c r="AC26" i="80"/>
  <c r="V38" i="80"/>
  <c r="AB43" i="80"/>
  <c r="W45" i="80"/>
  <c r="W14" i="80"/>
  <c r="S25" i="80"/>
  <c r="S37" i="80"/>
  <c r="V45" i="80"/>
  <c r="S41" i="80"/>
  <c r="AB32" i="80"/>
  <c r="Z12" i="80"/>
  <c r="W11" i="80"/>
  <c r="W10" i="80"/>
  <c r="X52" i="80" l="1"/>
  <c r="X53" i="80"/>
  <c r="U53" i="80"/>
  <c r="U52" i="80"/>
  <c r="X51" i="80"/>
  <c r="U51" i="80"/>
  <c r="X28" i="80"/>
  <c r="X39" i="80"/>
  <c r="X42" i="80"/>
  <c r="U18" i="80"/>
  <c r="U36" i="80"/>
  <c r="U19" i="80"/>
  <c r="U49" i="80"/>
  <c r="U23" i="80"/>
  <c r="X43" i="80"/>
  <c r="X19" i="80"/>
  <c r="U38" i="80"/>
  <c r="X20" i="80"/>
  <c r="X38" i="80"/>
  <c r="X33" i="80"/>
  <c r="U25" i="80"/>
  <c r="U17" i="80"/>
  <c r="X24" i="80"/>
  <c r="X37" i="80"/>
  <c r="U31" i="80"/>
  <c r="U37" i="80"/>
  <c r="U21" i="80"/>
  <c r="U39" i="80"/>
  <c r="X40" i="80"/>
  <c r="X21" i="80"/>
  <c r="U43" i="80"/>
  <c r="U28" i="80"/>
  <c r="U46" i="80"/>
  <c r="X23" i="80"/>
  <c r="X41" i="80"/>
  <c r="U13" i="80"/>
  <c r="X30" i="80"/>
  <c r="X48" i="80"/>
  <c r="X31" i="80"/>
  <c r="U24" i="80"/>
  <c r="U42" i="80"/>
  <c r="U20" i="80"/>
  <c r="U11" i="80"/>
  <c r="X27" i="80"/>
  <c r="U41" i="80"/>
  <c r="U35" i="80"/>
  <c r="U44" i="80"/>
  <c r="X26" i="80"/>
  <c r="X44" i="80"/>
  <c r="U32" i="80"/>
  <c r="U14" i="80"/>
  <c r="U27" i="80"/>
  <c r="U45" i="80"/>
  <c r="X46" i="80"/>
  <c r="X16" i="80"/>
  <c r="X45" i="80"/>
  <c r="U47" i="80"/>
  <c r="U16" i="80"/>
  <c r="U34" i="80"/>
  <c r="X11" i="80"/>
  <c r="X29" i="80"/>
  <c r="X47" i="80"/>
  <c r="X22" i="80"/>
  <c r="X49" i="80"/>
  <c r="X18" i="80"/>
  <c r="X36" i="80"/>
  <c r="U12" i="80"/>
  <c r="U30" i="80"/>
  <c r="U48" i="80"/>
  <c r="X25" i="80"/>
  <c r="U50" i="80"/>
  <c r="X14" i="80"/>
  <c r="X32" i="80"/>
  <c r="X50" i="80"/>
  <c r="X15" i="80"/>
  <c r="U29" i="80"/>
  <c r="U15" i="80"/>
  <c r="U33" i="80"/>
  <c r="X34" i="80"/>
  <c r="U26" i="80"/>
  <c r="X13" i="80"/>
  <c r="U40" i="80"/>
  <c r="X12" i="80"/>
  <c r="X17" i="80"/>
  <c r="X35" i="80"/>
  <c r="W54" i="80"/>
  <c r="Q10" i="80"/>
  <c r="S53" i="79"/>
  <c r="V72" i="68"/>
  <c r="S72" i="68"/>
  <c r="R72" i="68"/>
  <c r="D72" i="68"/>
  <c r="V71" i="68"/>
  <c r="S71" i="68"/>
  <c r="R71" i="68"/>
  <c r="D71" i="68"/>
  <c r="V70" i="68"/>
  <c r="S70" i="68"/>
  <c r="R70" i="68"/>
  <c r="D70" i="68"/>
  <c r="V69" i="68"/>
  <c r="S69" i="68"/>
  <c r="R69" i="68"/>
  <c r="D69" i="68"/>
  <c r="V68" i="68"/>
  <c r="S68" i="68"/>
  <c r="R68" i="68"/>
  <c r="D68" i="68"/>
  <c r="V67" i="68"/>
  <c r="S67" i="68"/>
  <c r="R67" i="68"/>
  <c r="D67" i="68"/>
  <c r="V66" i="68"/>
  <c r="S66" i="68"/>
  <c r="R66" i="68"/>
  <c r="D66" i="68"/>
  <c r="V65" i="68"/>
  <c r="S65" i="68"/>
  <c r="R65" i="68"/>
  <c r="D65" i="68"/>
  <c r="V64" i="68"/>
  <c r="S64" i="68"/>
  <c r="R64" i="68"/>
  <c r="D64" i="68"/>
  <c r="V63" i="68"/>
  <c r="S63" i="68"/>
  <c r="R63" i="68"/>
  <c r="D63" i="68"/>
  <c r="V62" i="68"/>
  <c r="S62" i="68"/>
  <c r="R62" i="68"/>
  <c r="D62" i="68"/>
  <c r="V61" i="68"/>
  <c r="S61" i="68"/>
  <c r="R61" i="68"/>
  <c r="D61" i="68"/>
  <c r="V60" i="68"/>
  <c r="S60" i="68"/>
  <c r="R60" i="68"/>
  <c r="D60" i="68"/>
  <c r="V59" i="68"/>
  <c r="S59" i="68"/>
  <c r="R59" i="68"/>
  <c r="D59" i="68"/>
  <c r="V58" i="68"/>
  <c r="S58" i="68"/>
  <c r="R58" i="68"/>
  <c r="D58" i="68"/>
  <c r="V57" i="68"/>
  <c r="S57" i="68"/>
  <c r="R57" i="68"/>
  <c r="D57" i="68"/>
  <c r="V56" i="68"/>
  <c r="S56" i="68"/>
  <c r="R56" i="68"/>
  <c r="D56" i="68"/>
  <c r="V55" i="68"/>
  <c r="S55" i="68"/>
  <c r="R55" i="68"/>
  <c r="D55" i="68"/>
  <c r="V54" i="68"/>
  <c r="S54" i="68"/>
  <c r="R54" i="68"/>
  <c r="D54" i="68"/>
  <c r="V53" i="68"/>
  <c r="S53" i="68"/>
  <c r="R53" i="68"/>
  <c r="D53" i="68"/>
  <c r="V52" i="68"/>
  <c r="S52" i="68"/>
  <c r="R52" i="68"/>
  <c r="D52" i="68"/>
  <c r="V51" i="68"/>
  <c r="S51" i="68"/>
  <c r="R51" i="68"/>
  <c r="D51" i="68"/>
  <c r="V50" i="68"/>
  <c r="S50" i="68"/>
  <c r="R50" i="68"/>
  <c r="D50" i="68"/>
  <c r="V49" i="68"/>
  <c r="S49" i="68"/>
  <c r="R49" i="68"/>
  <c r="D49" i="68"/>
  <c r="V48" i="68"/>
  <c r="S48" i="68"/>
  <c r="R48" i="68"/>
  <c r="D48" i="68"/>
  <c r="V47" i="68"/>
  <c r="S47" i="68"/>
  <c r="R47" i="68"/>
  <c r="D47" i="68"/>
  <c r="V46" i="68"/>
  <c r="S46" i="68"/>
  <c r="R46" i="68"/>
  <c r="D46" i="68"/>
  <c r="V45" i="68"/>
  <c r="S45" i="68"/>
  <c r="R45" i="68"/>
  <c r="D45" i="68"/>
  <c r="V44" i="68"/>
  <c r="S44" i="68"/>
  <c r="R44" i="68"/>
  <c r="D44" i="68"/>
  <c r="V43" i="68"/>
  <c r="S43" i="68"/>
  <c r="R43" i="68"/>
  <c r="D43" i="68"/>
  <c r="V42" i="68"/>
  <c r="S42" i="68"/>
  <c r="R42" i="68"/>
  <c r="D42" i="68"/>
  <c r="V41" i="68"/>
  <c r="S41" i="68"/>
  <c r="R41" i="68"/>
  <c r="D41" i="68"/>
  <c r="V40" i="68"/>
  <c r="S40" i="68"/>
  <c r="R40" i="68"/>
  <c r="D40" i="68"/>
  <c r="V39" i="68"/>
  <c r="S39" i="68"/>
  <c r="R39" i="68"/>
  <c r="D39" i="68"/>
  <c r="V38" i="68"/>
  <c r="S38" i="68"/>
  <c r="R38" i="68"/>
  <c r="D38" i="68"/>
  <c r="V37" i="68"/>
  <c r="S37" i="68"/>
  <c r="R37" i="68"/>
  <c r="D37" i="68"/>
  <c r="V36" i="68"/>
  <c r="S36" i="68"/>
  <c r="R36" i="68"/>
  <c r="D36" i="68"/>
  <c r="V35" i="68"/>
  <c r="S35" i="68"/>
  <c r="R35" i="68"/>
  <c r="D35" i="68"/>
  <c r="V34" i="68"/>
  <c r="S34" i="68"/>
  <c r="R34" i="68"/>
  <c r="D34" i="68"/>
  <c r="V33" i="68"/>
  <c r="S33" i="68"/>
  <c r="R33" i="68"/>
  <c r="D33" i="68"/>
  <c r="V32" i="68"/>
  <c r="S32" i="68"/>
  <c r="R32" i="68"/>
  <c r="D32" i="68"/>
  <c r="V31" i="68"/>
  <c r="S31" i="68"/>
  <c r="R31" i="68"/>
  <c r="D31" i="68"/>
  <c r="V30" i="68"/>
  <c r="S30" i="68"/>
  <c r="R30" i="68"/>
  <c r="D30" i="68"/>
  <c r="V29" i="68"/>
  <c r="S29" i="68"/>
  <c r="R29" i="68"/>
  <c r="D29" i="68"/>
  <c r="V28" i="68"/>
  <c r="S28" i="68"/>
  <c r="R28" i="68"/>
  <c r="D28" i="68"/>
  <c r="V27" i="68"/>
  <c r="S27" i="68"/>
  <c r="R27" i="68"/>
  <c r="D27" i="68"/>
  <c r="V26" i="68"/>
  <c r="S26" i="68"/>
  <c r="R26" i="68"/>
  <c r="D26" i="68"/>
  <c r="V25" i="68"/>
  <c r="S25" i="68"/>
  <c r="R25" i="68"/>
  <c r="D25" i="68"/>
  <c r="V24" i="68"/>
  <c r="S24" i="68"/>
  <c r="R24" i="68"/>
  <c r="D24" i="68"/>
  <c r="V23" i="68"/>
  <c r="S23" i="68"/>
  <c r="R23" i="68"/>
  <c r="D23" i="68"/>
  <c r="V22" i="68"/>
  <c r="S22" i="68"/>
  <c r="R22" i="68"/>
  <c r="D22" i="68"/>
  <c r="V21" i="68"/>
  <c r="S21" i="68"/>
  <c r="R21" i="68"/>
  <c r="D21" i="68"/>
  <c r="V20" i="68"/>
  <c r="S20" i="68"/>
  <c r="R20" i="68"/>
  <c r="D20" i="68"/>
  <c r="V19" i="68"/>
  <c r="S19" i="68"/>
  <c r="R19" i="68"/>
  <c r="D19" i="68"/>
  <c r="V18" i="68"/>
  <c r="S18" i="68"/>
  <c r="R18" i="68"/>
  <c r="D18" i="68"/>
  <c r="V17" i="68"/>
  <c r="S17" i="68"/>
  <c r="R17" i="68"/>
  <c r="D17" i="68"/>
  <c r="V16" i="68"/>
  <c r="S16" i="68"/>
  <c r="R16" i="68"/>
  <c r="D16" i="68"/>
  <c r="V15" i="68"/>
  <c r="S15" i="68"/>
  <c r="R15" i="68"/>
  <c r="D15" i="68"/>
  <c r="V14" i="68"/>
  <c r="S14" i="68"/>
  <c r="R14" i="68"/>
  <c r="D14" i="68"/>
  <c r="V13" i="68"/>
  <c r="S13" i="68"/>
  <c r="R13" i="68"/>
  <c r="Y13" i="68" s="1"/>
  <c r="D13" i="68"/>
  <c r="V12" i="68"/>
  <c r="S12" i="68"/>
  <c r="R12" i="68"/>
  <c r="Y12" i="68" s="1"/>
  <c r="D12" i="68"/>
  <c r="V11" i="68"/>
  <c r="S11" i="68"/>
  <c r="R11" i="68"/>
  <c r="Y11" i="68" s="1"/>
  <c r="D11" i="68"/>
  <c r="V10" i="68"/>
  <c r="S10" i="68"/>
  <c r="R10" i="68"/>
  <c r="Y10" i="68" s="1"/>
  <c r="D10" i="68"/>
  <c r="V9" i="68"/>
  <c r="S9" i="68"/>
  <c r="R9" i="68"/>
  <c r="Y9" i="68" s="1"/>
  <c r="D9" i="68"/>
  <c r="V8" i="68"/>
  <c r="S8" i="68"/>
  <c r="R8" i="68"/>
  <c r="Y8" i="68" s="1"/>
  <c r="D8" i="68"/>
  <c r="AC7" i="68"/>
  <c r="V7" i="68"/>
  <c r="S7" i="68"/>
  <c r="R7" i="68"/>
  <c r="Y7" i="68" s="1"/>
  <c r="D7" i="68"/>
  <c r="V6" i="68"/>
  <c r="S6" i="68"/>
  <c r="R6" i="68"/>
  <c r="Y6" i="68" s="1"/>
  <c r="D6" i="68"/>
  <c r="V5" i="68"/>
  <c r="S5" i="68"/>
  <c r="R5" i="68"/>
  <c r="Y5" i="68" s="1"/>
  <c r="D5" i="68"/>
  <c r="S10" i="80"/>
  <c r="AB10" i="80"/>
  <c r="V10" i="80"/>
  <c r="AC10" i="80"/>
  <c r="U9" i="27"/>
  <c r="Y10" i="80"/>
  <c r="Z10" i="80"/>
  <c r="AA10" i="80"/>
  <c r="B5" i="68" l="1"/>
  <c r="S54" i="80"/>
  <c r="X54" i="80" s="1"/>
  <c r="X10" i="80"/>
  <c r="T22" i="68"/>
  <c r="W22" i="68" s="1"/>
  <c r="B22" i="68"/>
  <c r="T34" i="68"/>
  <c r="W34" i="68" s="1"/>
  <c r="B34" i="68"/>
  <c r="Y64" i="68"/>
  <c r="B64" i="68"/>
  <c r="Y67" i="68"/>
  <c r="B67" i="68"/>
  <c r="T25" i="68"/>
  <c r="W25" i="68" s="1"/>
  <c r="B25" i="68"/>
  <c r="T31" i="68"/>
  <c r="W31" i="68" s="1"/>
  <c r="B31" i="68"/>
  <c r="Y61" i="68"/>
  <c r="B61" i="68"/>
  <c r="T70" i="68"/>
  <c r="W70" i="68" s="1"/>
  <c r="X70" i="68" s="1"/>
  <c r="B70" i="68"/>
  <c r="T20" i="68"/>
  <c r="W20" i="68" s="1"/>
  <c r="B20" i="68"/>
  <c r="T35" i="68"/>
  <c r="W35" i="68" s="1"/>
  <c r="B35" i="68"/>
  <c r="Y50" i="68"/>
  <c r="B50" i="68"/>
  <c r="Y59" i="68"/>
  <c r="B59" i="68"/>
  <c r="T11" i="68"/>
  <c r="W11" i="68" s="1"/>
  <c r="B11" i="68"/>
  <c r="T44" i="68"/>
  <c r="W44" i="68" s="1"/>
  <c r="B44" i="68"/>
  <c r="Y62" i="68"/>
  <c r="B62" i="68"/>
  <c r="T32" i="68"/>
  <c r="W32" i="68" s="1"/>
  <c r="B32" i="68"/>
  <c r="T41" i="68"/>
  <c r="W41" i="68" s="1"/>
  <c r="B41" i="68"/>
  <c r="Y53" i="68"/>
  <c r="B53" i="68"/>
  <c r="Y65" i="68"/>
  <c r="B65" i="68"/>
  <c r="Y71" i="68"/>
  <c r="B71" i="68"/>
  <c r="T23" i="68"/>
  <c r="W23" i="68" s="1"/>
  <c r="B23" i="68"/>
  <c r="T38" i="68"/>
  <c r="W38" i="68" s="1"/>
  <c r="B38" i="68"/>
  <c r="Y47" i="68"/>
  <c r="B47" i="68"/>
  <c r="T56" i="68"/>
  <c r="W56" i="68" s="1"/>
  <c r="X56" i="68" s="1"/>
  <c r="B56" i="68"/>
  <c r="Y68" i="68"/>
  <c r="B68" i="68"/>
  <c r="T6" i="68"/>
  <c r="B6" i="68"/>
  <c r="T59" i="68"/>
  <c r="W59" i="68" s="1"/>
  <c r="X59" i="68" s="1"/>
  <c r="T13" i="68"/>
  <c r="W13" i="68" s="1"/>
  <c r="B13" i="68"/>
  <c r="T29" i="68"/>
  <c r="W29" i="68" s="1"/>
  <c r="B29" i="68"/>
  <c r="T15" i="68"/>
  <c r="W15" i="68" s="1"/>
  <c r="B15" i="68"/>
  <c r="T27" i="68"/>
  <c r="W27" i="68" s="1"/>
  <c r="B27" i="68"/>
  <c r="T39" i="68"/>
  <c r="W39" i="68" s="1"/>
  <c r="B39" i="68"/>
  <c r="Y51" i="68"/>
  <c r="B51" i="68"/>
  <c r="Y54" i="68"/>
  <c r="B54" i="68"/>
  <c r="T57" i="68"/>
  <c r="W57" i="68" s="1"/>
  <c r="B57" i="68"/>
  <c r="T10" i="68"/>
  <c r="W10" i="68" s="1"/>
  <c r="B10" i="68"/>
  <c r="T8" i="68"/>
  <c r="W8" i="68" s="1"/>
  <c r="B8" i="68"/>
  <c r="T17" i="68"/>
  <c r="W17" i="68" s="1"/>
  <c r="B17" i="68"/>
  <c r="T12" i="68"/>
  <c r="W12" i="68" s="1"/>
  <c r="B12" i="68"/>
  <c r="T24" i="68"/>
  <c r="W24" i="68" s="1"/>
  <c r="B24" i="68"/>
  <c r="T36" i="68"/>
  <c r="W36" i="68" s="1"/>
  <c r="B36" i="68"/>
  <c r="Y45" i="68"/>
  <c r="B45" i="68"/>
  <c r="T63" i="68"/>
  <c r="W63" i="68" s="1"/>
  <c r="X63" i="68" s="1"/>
  <c r="B63" i="68"/>
  <c r="T72" i="68"/>
  <c r="W72" i="68" s="1"/>
  <c r="B72" i="68"/>
  <c r="T16" i="68"/>
  <c r="W16" i="68" s="1"/>
  <c r="B16" i="68"/>
  <c r="T26" i="68"/>
  <c r="W26" i="68" s="1"/>
  <c r="B26" i="68"/>
  <c r="T18" i="68"/>
  <c r="W18" i="68" s="1"/>
  <c r="B18" i="68"/>
  <c r="T30" i="68"/>
  <c r="W30" i="68" s="1"/>
  <c r="B30" i="68"/>
  <c r="T42" i="68"/>
  <c r="W42" i="68" s="1"/>
  <c r="B42" i="68"/>
  <c r="Y60" i="68"/>
  <c r="B60" i="68"/>
  <c r="T69" i="68"/>
  <c r="W69" i="68" s="1"/>
  <c r="B69" i="68"/>
  <c r="T19" i="68"/>
  <c r="W19" i="68" s="1"/>
  <c r="B19" i="68"/>
  <c r="T14" i="68"/>
  <c r="W14" i="68" s="1"/>
  <c r="B14" i="68"/>
  <c r="T9" i="68"/>
  <c r="W9" i="68" s="1"/>
  <c r="B9" i="68"/>
  <c r="T21" i="68"/>
  <c r="W21" i="68" s="1"/>
  <c r="B21" i="68"/>
  <c r="T33" i="68"/>
  <c r="W33" i="68" s="1"/>
  <c r="B33" i="68"/>
  <c r="Y48" i="68"/>
  <c r="B48" i="68"/>
  <c r="T66" i="68"/>
  <c r="W66" i="68" s="1"/>
  <c r="X66" i="68" s="1"/>
  <c r="B66" i="68"/>
  <c r="T7" i="68"/>
  <c r="B7" i="68"/>
  <c r="T28" i="68"/>
  <c r="W28" i="68" s="1"/>
  <c r="B28" i="68"/>
  <c r="T37" i="68"/>
  <c r="W37" i="68" s="1"/>
  <c r="B37" i="68"/>
  <c r="T40" i="68"/>
  <c r="W40" i="68" s="1"/>
  <c r="B40" i="68"/>
  <c r="T43" i="68"/>
  <c r="W43" i="68" s="1"/>
  <c r="B43" i="68"/>
  <c r="Y46" i="68"/>
  <c r="B46" i="68"/>
  <c r="T49" i="68"/>
  <c r="W49" i="68" s="1"/>
  <c r="B49" i="68"/>
  <c r="T52" i="68"/>
  <c r="W52" i="68" s="1"/>
  <c r="X52" i="68" s="1"/>
  <c r="B52" i="68"/>
  <c r="Y55" i="68"/>
  <c r="B55" i="68"/>
  <c r="Y58" i="68"/>
  <c r="B58" i="68"/>
  <c r="T58" i="68"/>
  <c r="W58" i="68" s="1"/>
  <c r="T47" i="68"/>
  <c r="W47" i="68" s="1"/>
  <c r="X47" i="68" s="1"/>
  <c r="T46" i="68"/>
  <c r="W46" i="68" s="1"/>
  <c r="T60" i="68"/>
  <c r="W60" i="68" s="1"/>
  <c r="X60" i="68" s="1"/>
  <c r="T54" i="68"/>
  <c r="W54" i="68" s="1"/>
  <c r="Y20" i="68"/>
  <c r="Y23" i="68"/>
  <c r="Y26" i="68"/>
  <c r="Y29" i="68"/>
  <c r="Y32" i="68"/>
  <c r="Y35" i="68"/>
  <c r="T68" i="68"/>
  <c r="W68" i="68" s="1"/>
  <c r="Y14" i="68"/>
  <c r="Y17" i="68"/>
  <c r="Y24" i="68"/>
  <c r="Y27" i="68"/>
  <c r="Y30" i="68"/>
  <c r="Y33" i="68"/>
  <c r="Y36" i="68"/>
  <c r="Y39" i="68"/>
  <c r="T61" i="68"/>
  <c r="W61" i="68" s="1"/>
  <c r="Y44" i="68"/>
  <c r="T45" i="68"/>
  <c r="W45" i="68" s="1"/>
  <c r="Y56" i="68"/>
  <c r="Y21" i="68"/>
  <c r="Y22" i="68"/>
  <c r="T50" i="68"/>
  <c r="W50" i="68" s="1"/>
  <c r="T64" i="68"/>
  <c r="W64" i="68" s="1"/>
  <c r="T71" i="68"/>
  <c r="W71" i="68" s="1"/>
  <c r="X71" i="68" s="1"/>
  <c r="Y57" i="68"/>
  <c r="Y69" i="68"/>
  <c r="Y34" i="68"/>
  <c r="Y37" i="68"/>
  <c r="T55" i="68"/>
  <c r="W55" i="68" s="1"/>
  <c r="X55" i="68" s="1"/>
  <c r="Y70" i="68"/>
  <c r="Y25" i="68"/>
  <c r="T48" i="68"/>
  <c r="W48" i="68" s="1"/>
  <c r="X48" i="68" s="1"/>
  <c r="T62" i="68"/>
  <c r="W62" i="68" s="1"/>
  <c r="X62" i="68" s="1"/>
  <c r="T53" i="68"/>
  <c r="W53" i="68" s="1"/>
  <c r="X53" i="68" s="1"/>
  <c r="T67" i="68"/>
  <c r="W67" i="68" s="1"/>
  <c r="X67" i="68" s="1"/>
  <c r="Y72" i="68"/>
  <c r="Y49" i="68"/>
  <c r="Y38" i="68"/>
  <c r="Y41" i="68"/>
  <c r="T51" i="68"/>
  <c r="W51" i="68" s="1"/>
  <c r="X51" i="68" s="1"/>
  <c r="T65" i="68"/>
  <c r="W65" i="68" s="1"/>
  <c r="Y63" i="68"/>
  <c r="Y52" i="68"/>
  <c r="Y28" i="68"/>
  <c r="Y40" i="68"/>
  <c r="Y66" i="68"/>
  <c r="Y43" i="68"/>
  <c r="Y19" i="68"/>
  <c r="Y15" i="68"/>
  <c r="Y18" i="68"/>
  <c r="T5" i="68"/>
  <c r="W5" i="68" s="1"/>
  <c r="Y16" i="68"/>
  <c r="Y42" i="68"/>
  <c r="Y31" i="68"/>
  <c r="D10" i="80" a="1"/>
  <c r="C53" i="80" l="1"/>
  <c r="F52" i="80"/>
  <c r="C52" i="80"/>
  <c r="F53" i="80"/>
  <c r="AF53" i="80" s="1"/>
  <c r="F32" i="80"/>
  <c r="AF32" i="80" s="1"/>
  <c r="F35" i="80"/>
  <c r="AF35" i="80" s="1"/>
  <c r="C38" i="80"/>
  <c r="C31" i="80"/>
  <c r="F51" i="80"/>
  <c r="F45" i="80"/>
  <c r="AF45" i="80" s="1"/>
  <c r="F29" i="80"/>
  <c r="AF29" i="80" s="1"/>
  <c r="C35" i="80"/>
  <c r="C45" i="80"/>
  <c r="C51" i="80"/>
  <c r="F39" i="80"/>
  <c r="AF39" i="80" s="1"/>
  <c r="F31" i="80"/>
  <c r="AF31" i="80" s="1"/>
  <c r="C32" i="80"/>
  <c r="C34" i="80"/>
  <c r="F48" i="80"/>
  <c r="AF48" i="80" s="1"/>
  <c r="F27" i="80"/>
  <c r="AF27" i="80" s="1"/>
  <c r="C29" i="80"/>
  <c r="C41" i="80"/>
  <c r="C50" i="80"/>
  <c r="F42" i="80"/>
  <c r="AF42" i="80" s="1"/>
  <c r="F33" i="80"/>
  <c r="AF33" i="80" s="1"/>
  <c r="C30" i="80"/>
  <c r="F36" i="80"/>
  <c r="AF36" i="80" s="1"/>
  <c r="F49" i="80"/>
  <c r="AF49" i="80" s="1"/>
  <c r="C27" i="80"/>
  <c r="C47" i="80"/>
  <c r="F30" i="80"/>
  <c r="AF30" i="80" s="1"/>
  <c r="F46" i="80"/>
  <c r="AF46" i="80" s="1"/>
  <c r="C40" i="80"/>
  <c r="C48" i="80"/>
  <c r="F43" i="80"/>
  <c r="AF43" i="80" s="1"/>
  <c r="F40" i="80"/>
  <c r="AF40" i="80" s="1"/>
  <c r="C49" i="80"/>
  <c r="C42" i="80"/>
  <c r="F37" i="80"/>
  <c r="AF37" i="80" s="1"/>
  <c r="F34" i="80"/>
  <c r="AF34" i="80" s="1"/>
  <c r="C39" i="80"/>
  <c r="C36" i="80"/>
  <c r="F41" i="80"/>
  <c r="AF41" i="80" s="1"/>
  <c r="C46" i="80"/>
  <c r="F50" i="80"/>
  <c r="AF50" i="80" s="1"/>
  <c r="F28" i="80"/>
  <c r="AF28" i="80" s="1"/>
  <c r="C43" i="80"/>
  <c r="C44" i="80"/>
  <c r="F44" i="80"/>
  <c r="AF44" i="80" s="1"/>
  <c r="F47" i="80"/>
  <c r="AF47" i="80" s="1"/>
  <c r="C37" i="80"/>
  <c r="C33" i="80"/>
  <c r="F38" i="80"/>
  <c r="AF38" i="80" s="1"/>
  <c r="C28" i="80"/>
  <c r="F20" i="80"/>
  <c r="F12" i="80"/>
  <c r="C24" i="80"/>
  <c r="F14" i="80"/>
  <c r="C19" i="80"/>
  <c r="F16" i="80"/>
  <c r="F13" i="80"/>
  <c r="C18" i="80"/>
  <c r="F24" i="80"/>
  <c r="AF24" i="80" s="1"/>
  <c r="F25" i="80"/>
  <c r="AF25" i="80" s="1"/>
  <c r="C12" i="80"/>
  <c r="F18" i="80"/>
  <c r="F19" i="80"/>
  <c r="C16" i="80"/>
  <c r="C21" i="80"/>
  <c r="F21" i="80"/>
  <c r="C26" i="80"/>
  <c r="C13" i="80"/>
  <c r="F15" i="80"/>
  <c r="C23" i="80"/>
  <c r="F26" i="80"/>
  <c r="AF26" i="80" s="1"/>
  <c r="C20" i="80"/>
  <c r="C15" i="80"/>
  <c r="C14" i="80"/>
  <c r="C11" i="80"/>
  <c r="F22" i="80"/>
  <c r="C17" i="80"/>
  <c r="D10" i="80"/>
  <c r="F23" i="80"/>
  <c r="C22" i="80"/>
  <c r="C25" i="80"/>
  <c r="F17" i="80"/>
  <c r="F11" i="80"/>
  <c r="U70" i="68"/>
  <c r="U59" i="68"/>
  <c r="U69" i="68"/>
  <c r="U72" i="68"/>
  <c r="U60" i="68"/>
  <c r="U57" i="68"/>
  <c r="U64" i="68"/>
  <c r="U63" i="68"/>
  <c r="U22" i="68"/>
  <c r="U52" i="68"/>
  <c r="U58" i="68"/>
  <c r="U46" i="68"/>
  <c r="U66" i="68"/>
  <c r="U54" i="68"/>
  <c r="U56" i="68"/>
  <c r="U49" i="68"/>
  <c r="U24" i="68"/>
  <c r="U47" i="68"/>
  <c r="U71" i="68"/>
  <c r="U68" i="68"/>
  <c r="U61" i="68"/>
  <c r="U55" i="68"/>
  <c r="U65" i="68"/>
  <c r="U50" i="68"/>
  <c r="U67" i="68"/>
  <c r="U53" i="68"/>
  <c r="U45" i="68"/>
  <c r="U62" i="68"/>
  <c r="U48" i="68"/>
  <c r="U51" i="68"/>
  <c r="X5" i="68"/>
  <c r="U33" i="68"/>
  <c r="U9" i="68"/>
  <c r="U12" i="68"/>
  <c r="X32" i="68"/>
  <c r="U6" i="68"/>
  <c r="U35" i="68"/>
  <c r="X44" i="68"/>
  <c r="U43" i="68"/>
  <c r="X43" i="68"/>
  <c r="U44" i="68"/>
  <c r="U7" i="68"/>
  <c r="W7" i="68"/>
  <c r="X7" i="68" s="1"/>
  <c r="X24" i="68"/>
  <c r="U28" i="68"/>
  <c r="X29" i="68"/>
  <c r="X11" i="68"/>
  <c r="U13" i="68"/>
  <c r="U15" i="68"/>
  <c r="U26" i="68"/>
  <c r="X15" i="68"/>
  <c r="U17" i="68"/>
  <c r="U19" i="68"/>
  <c r="U30" i="68"/>
  <c r="X39" i="68"/>
  <c r="U41" i="68"/>
  <c r="X35" i="68"/>
  <c r="U39" i="68"/>
  <c r="U8" i="68"/>
  <c r="X28" i="68"/>
  <c r="U32" i="68"/>
  <c r="X31" i="68"/>
  <c r="X42" i="68"/>
  <c r="U37" i="68"/>
  <c r="U10" i="68"/>
  <c r="X19" i="68"/>
  <c r="U21" i="68"/>
  <c r="U23" i="68"/>
  <c r="U34" i="68"/>
  <c r="U36" i="68"/>
  <c r="X23" i="68"/>
  <c r="U25" i="68"/>
  <c r="U27" i="68"/>
  <c r="U38" i="68"/>
  <c r="U14" i="68"/>
  <c r="X12" i="68"/>
  <c r="U16" i="68"/>
  <c r="X36" i="68"/>
  <c r="U40" i="68"/>
  <c r="U11" i="68"/>
  <c r="X18" i="68"/>
  <c r="X20" i="68"/>
  <c r="X8" i="68"/>
  <c r="U18" i="68"/>
  <c r="X27" i="68"/>
  <c r="U29" i="68"/>
  <c r="U31" i="68"/>
  <c r="U42" i="68"/>
  <c r="X16" i="68"/>
  <c r="U20" i="68"/>
  <c r="X40" i="68"/>
  <c r="X9" i="68"/>
  <c r="X13" i="68"/>
  <c r="X26" i="68"/>
  <c r="X37" i="68"/>
  <c r="X50" i="68"/>
  <c r="X61" i="68"/>
  <c r="X65" i="68"/>
  <c r="X69" i="68"/>
  <c r="X22" i="68"/>
  <c r="X33" i="68"/>
  <c r="X46" i="68"/>
  <c r="X57" i="68"/>
  <c r="X17" i="68"/>
  <c r="X30" i="68"/>
  <c r="X41" i="68"/>
  <c r="X54" i="68"/>
  <c r="X10" i="68"/>
  <c r="X21" i="68"/>
  <c r="X34" i="68"/>
  <c r="X45" i="68"/>
  <c r="X58" i="68"/>
  <c r="X14" i="68"/>
  <c r="X25" i="68"/>
  <c r="X38" i="68"/>
  <c r="X49" i="68"/>
  <c r="X64" i="68"/>
  <c r="X68" i="68"/>
  <c r="X72" i="68"/>
  <c r="W6" i="68"/>
  <c r="X6" i="68" s="1"/>
  <c r="U5" i="68"/>
  <c r="O48" i="80"/>
  <c r="N19" i="80"/>
  <c r="H20" i="80"/>
  <c r="H36" i="80"/>
  <c r="N51" i="80"/>
  <c r="I19" i="80"/>
  <c r="O26" i="80"/>
  <c r="M35" i="80"/>
  <c r="N30" i="80"/>
  <c r="H29" i="80"/>
  <c r="K24" i="80"/>
  <c r="E28" i="80"/>
  <c r="L19" i="80"/>
  <c r="O46" i="80"/>
  <c r="I23" i="80"/>
  <c r="M49" i="80"/>
  <c r="N27" i="80"/>
  <c r="L53" i="80"/>
  <c r="I40" i="80"/>
  <c r="K41" i="80"/>
  <c r="H49" i="80"/>
  <c r="O47" i="80"/>
  <c r="I52" i="80"/>
  <c r="O16" i="80"/>
  <c r="L47" i="80"/>
  <c r="N47" i="80"/>
  <c r="E45" i="80"/>
  <c r="L21" i="80"/>
  <c r="N37" i="80"/>
  <c r="I17" i="80"/>
  <c r="K47" i="80"/>
  <c r="H52" i="80"/>
  <c r="I12" i="80"/>
  <c r="L18" i="80"/>
  <c r="O38" i="80"/>
  <c r="E25" i="80"/>
  <c r="K16" i="80"/>
  <c r="M37" i="80"/>
  <c r="L41" i="80"/>
  <c r="N49" i="80"/>
  <c r="K34" i="80"/>
  <c r="L15" i="80"/>
  <c r="K46" i="80"/>
  <c r="L24" i="80"/>
  <c r="M27" i="80"/>
  <c r="N44" i="80"/>
  <c r="N39" i="80"/>
  <c r="H15" i="80"/>
  <c r="L38" i="80"/>
  <c r="M51" i="80"/>
  <c r="O42" i="80"/>
  <c r="K33" i="80"/>
  <c r="I22" i="80"/>
  <c r="H43" i="80"/>
  <c r="K51" i="80"/>
  <c r="L34" i="80"/>
  <c r="I49" i="80"/>
  <c r="M40" i="80"/>
  <c r="I20" i="80"/>
  <c r="M39" i="80"/>
  <c r="M45" i="80"/>
  <c r="H26" i="80"/>
  <c r="H33" i="80"/>
  <c r="M53" i="80"/>
  <c r="H16" i="80"/>
  <c r="N26" i="80"/>
  <c r="O51" i="80"/>
  <c r="H17" i="80"/>
  <c r="K12" i="80"/>
  <c r="M44" i="80"/>
  <c r="O43" i="80"/>
  <c r="E26" i="80"/>
  <c r="I41" i="80"/>
  <c r="M32" i="80"/>
  <c r="I35" i="80"/>
  <c r="O52" i="80"/>
  <c r="O22" i="80"/>
  <c r="E36" i="80"/>
  <c r="N38" i="80"/>
  <c r="M30" i="80"/>
  <c r="H46" i="80"/>
  <c r="I27" i="80"/>
  <c r="O27" i="80"/>
  <c r="L26" i="80"/>
  <c r="N14" i="80"/>
  <c r="O49" i="80"/>
  <c r="I14" i="80"/>
  <c r="O23" i="80"/>
  <c r="I29" i="80"/>
  <c r="H23" i="80"/>
  <c r="M43" i="80"/>
  <c r="M11" i="80"/>
  <c r="I13" i="80"/>
  <c r="H35" i="80"/>
  <c r="I15" i="80"/>
  <c r="M41" i="80"/>
  <c r="L20" i="80"/>
  <c r="H28" i="80"/>
  <c r="L31" i="80"/>
  <c r="O35" i="80"/>
  <c r="K36" i="80"/>
  <c r="L45" i="80"/>
  <c r="H31" i="80"/>
  <c r="N53" i="80"/>
  <c r="E24" i="80"/>
  <c r="O36" i="80"/>
  <c r="I38" i="80"/>
  <c r="O11" i="80"/>
  <c r="L29" i="80"/>
  <c r="I25" i="80"/>
  <c r="K22" i="80"/>
  <c r="H25" i="80"/>
  <c r="K19" i="80"/>
  <c r="M17" i="80"/>
  <c r="N15" i="80"/>
  <c r="E42" i="80"/>
  <c r="M47" i="80"/>
  <c r="I42" i="80"/>
  <c r="M24" i="80"/>
  <c r="N13" i="80"/>
  <c r="I30" i="80"/>
  <c r="L33" i="80"/>
  <c r="E51" i="80"/>
  <c r="N22" i="80"/>
  <c r="K21" i="80"/>
  <c r="E31" i="80"/>
  <c r="N46" i="80"/>
  <c r="K28" i="80"/>
  <c r="M28" i="80"/>
  <c r="M31" i="80"/>
  <c r="N41" i="80"/>
  <c r="M29" i="80"/>
  <c r="K40" i="80"/>
  <c r="L12" i="80"/>
  <c r="I47" i="80"/>
  <c r="H30" i="80"/>
  <c r="E21" i="80"/>
  <c r="H47" i="80"/>
  <c r="I44" i="80"/>
  <c r="H38" i="80"/>
  <c r="K44" i="80"/>
  <c r="I28" i="80"/>
  <c r="L36" i="80"/>
  <c r="O20" i="80"/>
  <c r="H34" i="80"/>
  <c r="L46" i="80"/>
  <c r="K52" i="80"/>
  <c r="L28" i="80"/>
  <c r="O24" i="80"/>
  <c r="L44" i="80"/>
  <c r="O53" i="80"/>
  <c r="E16" i="80"/>
  <c r="L14" i="80"/>
  <c r="O39" i="80"/>
  <c r="N18" i="80"/>
  <c r="O50" i="80"/>
  <c r="K37" i="80"/>
  <c r="N35" i="80"/>
  <c r="H32" i="80"/>
  <c r="L52" i="80"/>
  <c r="N50" i="80"/>
  <c r="M15" i="80"/>
  <c r="L30" i="80"/>
  <c r="K17" i="80"/>
  <c r="H21" i="80"/>
  <c r="L25" i="80"/>
  <c r="O40" i="80"/>
  <c r="I37" i="80"/>
  <c r="N17" i="80"/>
  <c r="K32" i="80"/>
  <c r="K48" i="80"/>
  <c r="E15" i="80"/>
  <c r="K29" i="80"/>
  <c r="H40" i="80"/>
  <c r="E13" i="80"/>
  <c r="E29" i="80"/>
  <c r="H22" i="80"/>
  <c r="L43" i="80"/>
  <c r="N20" i="80"/>
  <c r="O14" i="80"/>
  <c r="E39" i="80"/>
  <c r="E38" i="80"/>
  <c r="K11" i="80"/>
  <c r="N28" i="80"/>
  <c r="E41" i="80"/>
  <c r="H48" i="80"/>
  <c r="L42" i="80"/>
  <c r="M23" i="80"/>
  <c r="H19" i="80"/>
  <c r="E46" i="80"/>
  <c r="K25" i="80"/>
  <c r="O18" i="80"/>
  <c r="E20" i="80"/>
  <c r="I32" i="80"/>
  <c r="E53" i="80"/>
  <c r="E52" i="80"/>
  <c r="K18" i="80"/>
  <c r="L23" i="80"/>
  <c r="E40" i="80"/>
  <c r="E48" i="80"/>
  <c r="L17" i="80"/>
  <c r="O31" i="80"/>
  <c r="L32" i="80"/>
  <c r="O33" i="80"/>
  <c r="H45" i="80"/>
  <c r="I24" i="80"/>
  <c r="L37" i="80"/>
  <c r="E14" i="80"/>
  <c r="O34" i="80"/>
  <c r="L51" i="80"/>
  <c r="M12" i="80"/>
  <c r="I36" i="80"/>
  <c r="K26" i="80"/>
  <c r="K27" i="80"/>
  <c r="E18" i="80"/>
  <c r="L11" i="80"/>
  <c r="K20" i="80"/>
  <c r="E33" i="80"/>
  <c r="I46" i="80"/>
  <c r="L35" i="80"/>
  <c r="E30" i="80"/>
  <c r="M34" i="80"/>
  <c r="L13" i="80"/>
  <c r="E35" i="80"/>
  <c r="E12" i="80"/>
  <c r="N11" i="80"/>
  <c r="I43" i="80"/>
  <c r="H51" i="80"/>
  <c r="I53" i="80"/>
  <c r="E27" i="80"/>
  <c r="O12" i="80"/>
  <c r="L48" i="80"/>
  <c r="M20" i="80"/>
  <c r="O17" i="80"/>
  <c r="M52" i="80"/>
  <c r="L40" i="80"/>
  <c r="I48" i="80"/>
  <c r="M25" i="80"/>
  <c r="L49" i="80"/>
  <c r="O25" i="80"/>
  <c r="L22" i="80"/>
  <c r="E22" i="80"/>
  <c r="H11" i="80"/>
  <c r="L50" i="80"/>
  <c r="N31" i="80"/>
  <c r="O45" i="80"/>
  <c r="O19" i="80"/>
  <c r="H53" i="80"/>
  <c r="E47" i="80"/>
  <c r="E17" i="80"/>
  <c r="M16" i="80"/>
  <c r="H12" i="80"/>
  <c r="E11" i="80"/>
  <c r="M50" i="80"/>
  <c r="E19" i="80"/>
  <c r="N45" i="80"/>
  <c r="E34" i="80"/>
  <c r="I11" i="80"/>
  <c r="M46" i="80"/>
  <c r="O13" i="80"/>
  <c r="L16" i="80"/>
  <c r="H27" i="80"/>
  <c r="E43" i="80"/>
  <c r="H37" i="80"/>
  <c r="N33" i="80"/>
  <c r="O37" i="80"/>
  <c r="H50" i="80"/>
  <c r="L39" i="80"/>
  <c r="K49" i="80"/>
  <c r="K30" i="80"/>
  <c r="N34" i="80"/>
  <c r="I21" i="80"/>
  <c r="O28" i="80"/>
  <c r="M18" i="80"/>
  <c r="N42" i="80"/>
  <c r="M36" i="80"/>
  <c r="N40" i="80"/>
  <c r="K31" i="80"/>
  <c r="O15" i="80"/>
  <c r="N36" i="80"/>
  <c r="I18" i="80"/>
  <c r="I33" i="80"/>
  <c r="M21" i="80"/>
  <c r="H42" i="80"/>
  <c r="M42" i="80"/>
  <c r="N48" i="80"/>
  <c r="E49" i="80"/>
  <c r="K43" i="80"/>
  <c r="O29" i="80"/>
  <c r="N32" i="80"/>
  <c r="O21" i="80"/>
  <c r="H24" i="80"/>
  <c r="M14" i="80"/>
  <c r="N24" i="80"/>
  <c r="M48" i="80"/>
  <c r="H41" i="80"/>
  <c r="O30" i="80"/>
  <c r="K42" i="80"/>
  <c r="M19" i="80"/>
  <c r="K15" i="80"/>
  <c r="N52" i="80"/>
  <c r="M33" i="80"/>
  <c r="N12" i="80"/>
  <c r="K53" i="80"/>
  <c r="H44" i="80"/>
  <c r="I26" i="80"/>
  <c r="K13" i="80"/>
  <c r="N29" i="80"/>
  <c r="M38" i="80"/>
  <c r="H14" i="80"/>
  <c r="E32" i="80"/>
  <c r="K39" i="80"/>
  <c r="O44" i="80"/>
  <c r="I51" i="80"/>
  <c r="H18" i="80"/>
  <c r="M26" i="80"/>
  <c r="K35" i="80"/>
  <c r="K38" i="80"/>
  <c r="I16" i="80"/>
  <c r="E50" i="80"/>
  <c r="K50" i="80"/>
  <c r="N43" i="80"/>
  <c r="I45" i="80"/>
  <c r="O32" i="80"/>
  <c r="E44" i="80"/>
  <c r="H39" i="80"/>
  <c r="N23" i="80"/>
  <c r="K45" i="80"/>
  <c r="I50" i="80"/>
  <c r="M22" i="80"/>
  <c r="O41" i="80"/>
  <c r="L27" i="80"/>
  <c r="I39" i="80"/>
  <c r="M13" i="80"/>
  <c r="E37" i="80"/>
  <c r="E23" i="80"/>
  <c r="N21" i="80"/>
  <c r="K23" i="80"/>
  <c r="I34" i="80"/>
  <c r="H13" i="80"/>
  <c r="N16" i="80"/>
  <c r="I31" i="80"/>
  <c r="K14" i="80"/>
  <c r="N25" i="80"/>
  <c r="N10" i="80"/>
  <c r="AG17" i="80" l="1"/>
  <c r="AE27" i="80"/>
  <c r="AG33" i="80"/>
  <c r="J24" i="80"/>
  <c r="AH24" i="80" s="1"/>
  <c r="AE12" i="80"/>
  <c r="AE37" i="80"/>
  <c r="AG34" i="80"/>
  <c r="J29" i="80"/>
  <c r="AH29" i="80" s="1"/>
  <c r="J32" i="80"/>
  <c r="AH32" i="80" s="1"/>
  <c r="AG44" i="80"/>
  <c r="AG15" i="80"/>
  <c r="AE28" i="80"/>
  <c r="AG35" i="80"/>
  <c r="AG36" i="80"/>
  <c r="AE31" i="80"/>
  <c r="AE21" i="80"/>
  <c r="AE34" i="80"/>
  <c r="AG41" i="80"/>
  <c r="J21" i="80"/>
  <c r="AH21" i="80" s="1"/>
  <c r="AE47" i="80"/>
  <c r="J17" i="80"/>
  <c r="AH17" i="80" s="1"/>
  <c r="AE29" i="80"/>
  <c r="J53" i="80"/>
  <c r="AH53" i="80" s="1"/>
  <c r="AE50" i="80"/>
  <c r="J19" i="80"/>
  <c r="AH19" i="80" s="1"/>
  <c r="AG31" i="80"/>
  <c r="J47" i="80"/>
  <c r="AH47" i="80" s="1"/>
  <c r="AG21" i="80"/>
  <c r="AE42" i="80"/>
  <c r="AE41" i="80"/>
  <c r="AE26" i="80"/>
  <c r="AE18" i="80"/>
  <c r="J13" i="80"/>
  <c r="AH13" i="80" s="1"/>
  <c r="J46" i="80"/>
  <c r="AH46" i="80" s="1"/>
  <c r="AG22" i="80"/>
  <c r="AG43" i="80"/>
  <c r="AE35" i="80"/>
  <c r="J49" i="80"/>
  <c r="AH49" i="80" s="1"/>
  <c r="AG11" i="80"/>
  <c r="AG38" i="80"/>
  <c r="J45" i="80"/>
  <c r="AH45" i="80" s="1"/>
  <c r="AG30" i="80"/>
  <c r="AG42" i="80"/>
  <c r="J42" i="80"/>
  <c r="AH42" i="80" s="1"/>
  <c r="AE45" i="80"/>
  <c r="J20" i="80"/>
  <c r="AH20" i="80" s="1"/>
  <c r="J12" i="80"/>
  <c r="AH12" i="80" s="1"/>
  <c r="J36" i="80"/>
  <c r="AH36" i="80" s="1"/>
  <c r="AG47" i="80"/>
  <c r="AG25" i="80"/>
  <c r="AG37" i="80"/>
  <c r="J40" i="80"/>
  <c r="AH40" i="80" s="1"/>
  <c r="J15" i="80"/>
  <c r="AH15" i="80" s="1"/>
  <c r="AE24" i="80"/>
  <c r="AE32" i="80"/>
  <c r="AE30" i="80"/>
  <c r="AE15" i="80"/>
  <c r="J18" i="80"/>
  <c r="AH18" i="80" s="1"/>
  <c r="J38" i="80"/>
  <c r="AH38" i="80" s="1"/>
  <c r="J11" i="80"/>
  <c r="AH11" i="80" s="1"/>
  <c r="J44" i="80"/>
  <c r="AH44" i="80" s="1"/>
  <c r="AE22" i="80"/>
  <c r="J23" i="80"/>
  <c r="AH23" i="80" s="1"/>
  <c r="AG20" i="80"/>
  <c r="AE44" i="80"/>
  <c r="AE25" i="80"/>
  <c r="AE16" i="80"/>
  <c r="J14" i="80"/>
  <c r="AH14" i="80" s="1"/>
  <c r="AE36" i="80"/>
  <c r="J50" i="80"/>
  <c r="AH50" i="80" s="1"/>
  <c r="J43" i="80"/>
  <c r="AH43" i="80" s="1"/>
  <c r="AG46" i="80"/>
  <c r="AG39" i="80"/>
  <c r="AG49" i="80"/>
  <c r="AG29" i="80"/>
  <c r="J52" i="80"/>
  <c r="AE14" i="80"/>
  <c r="AG48" i="80"/>
  <c r="AE13" i="80"/>
  <c r="AE33" i="80"/>
  <c r="AE40" i="80"/>
  <c r="J35" i="80"/>
  <c r="AH35" i="80" s="1"/>
  <c r="J34" i="80"/>
  <c r="AH34" i="80" s="1"/>
  <c r="AE39" i="80"/>
  <c r="AG23" i="80"/>
  <c r="AG27" i="80"/>
  <c r="J22" i="80"/>
  <c r="AH22" i="80" s="1"/>
  <c r="J33" i="80"/>
  <c r="AH33" i="80" s="1"/>
  <c r="J39" i="80"/>
  <c r="AH39" i="80" s="1"/>
  <c r="J31" i="80"/>
  <c r="AH31" i="80" s="1"/>
  <c r="AE43" i="80"/>
  <c r="J30" i="80"/>
  <c r="AH30" i="80" s="1"/>
  <c r="AG53" i="80"/>
  <c r="J26" i="80"/>
  <c r="AH26" i="80" s="1"/>
  <c r="J48" i="80"/>
  <c r="AH48" i="80" s="1"/>
  <c r="J37" i="80"/>
  <c r="AH37" i="80" s="1"/>
  <c r="J41" i="80"/>
  <c r="AH41" i="80" s="1"/>
  <c r="AE38" i="80"/>
  <c r="AE17" i="80"/>
  <c r="AG32" i="80"/>
  <c r="AG18" i="80"/>
  <c r="J27" i="80"/>
  <c r="AH27" i="80" s="1"/>
  <c r="AE46" i="80"/>
  <c r="J16" i="80"/>
  <c r="AH16" i="80" s="1"/>
  <c r="J25" i="80"/>
  <c r="AH25" i="80" s="1"/>
  <c r="AG40" i="80"/>
  <c r="AG13" i="80"/>
  <c r="AE19" i="80"/>
  <c r="AE23" i="80"/>
  <c r="J28" i="80"/>
  <c r="AH28" i="80" s="1"/>
  <c r="AE48" i="80"/>
  <c r="AG14" i="80"/>
  <c r="AG26" i="80"/>
  <c r="AG28" i="80"/>
  <c r="AG45" i="80"/>
  <c r="AE20" i="80"/>
  <c r="AE53" i="80"/>
  <c r="AG19" i="80"/>
  <c r="AG16" i="80"/>
  <c r="AE49" i="80"/>
  <c r="AG50" i="80"/>
  <c r="AE11" i="80"/>
  <c r="AG24" i="80"/>
  <c r="J51" i="80"/>
  <c r="AG12" i="80"/>
  <c r="G23" i="80"/>
  <c r="G21" i="80"/>
  <c r="G14" i="80"/>
  <c r="G22" i="80"/>
  <c r="G12" i="80"/>
  <c r="G19" i="80"/>
  <c r="G20" i="80"/>
  <c r="G51" i="80"/>
  <c r="G18" i="80"/>
  <c r="G17" i="80"/>
  <c r="G52" i="80"/>
  <c r="G13" i="80"/>
  <c r="G11" i="80"/>
  <c r="G15" i="80"/>
  <c r="G16" i="80"/>
  <c r="G39" i="80"/>
  <c r="G38" i="80"/>
  <c r="G40" i="80"/>
  <c r="G34" i="80"/>
  <c r="G27" i="80"/>
  <c r="G47" i="80"/>
  <c r="G41" i="80"/>
  <c r="G42" i="80"/>
  <c r="G32" i="80"/>
  <c r="G49" i="80"/>
  <c r="G48" i="80"/>
  <c r="G35" i="80"/>
  <c r="G28" i="80"/>
  <c r="G46" i="80"/>
  <c r="G29" i="80"/>
  <c r="G43" i="80"/>
  <c r="G36" i="80"/>
  <c r="G45" i="80"/>
  <c r="G53" i="80"/>
  <c r="G44" i="80"/>
  <c r="G30" i="80"/>
  <c r="G31" i="80"/>
  <c r="G37" i="80"/>
  <c r="G33" i="80"/>
  <c r="G50" i="80"/>
  <c r="G24" i="80"/>
  <c r="C10" i="80"/>
  <c r="G26" i="80"/>
  <c r="G25" i="80"/>
  <c r="T60" i="46"/>
  <c r="R60" i="46"/>
  <c r="U60" i="46" s="1"/>
  <c r="Q60" i="46"/>
  <c r="P60" i="46"/>
  <c r="W60" i="46" s="1"/>
  <c r="T59" i="46"/>
  <c r="R59" i="46"/>
  <c r="U59" i="46" s="1"/>
  <c r="Q59" i="46"/>
  <c r="P59" i="46"/>
  <c r="W59" i="46" s="1"/>
  <c r="T58" i="46"/>
  <c r="R58" i="46"/>
  <c r="U58" i="46" s="1"/>
  <c r="Q58" i="46"/>
  <c r="P58" i="46"/>
  <c r="W58" i="46" s="1"/>
  <c r="T57" i="46"/>
  <c r="R57" i="46"/>
  <c r="Q57" i="46"/>
  <c r="P57" i="46"/>
  <c r="W57" i="46" s="1"/>
  <c r="T56" i="46"/>
  <c r="R56" i="46"/>
  <c r="U56" i="46" s="1"/>
  <c r="Q56" i="46"/>
  <c r="P56" i="46"/>
  <c r="W56" i="46" s="1"/>
  <c r="T55" i="46"/>
  <c r="R55" i="46"/>
  <c r="U55" i="46" s="1"/>
  <c r="Q55" i="46"/>
  <c r="P55" i="46"/>
  <c r="W55" i="46" s="1"/>
  <c r="T54" i="46"/>
  <c r="R54" i="46"/>
  <c r="U54" i="46" s="1"/>
  <c r="Q54" i="46"/>
  <c r="P54" i="46"/>
  <c r="W54" i="46" s="1"/>
  <c r="T53" i="46"/>
  <c r="R53" i="46"/>
  <c r="U53" i="46" s="1"/>
  <c r="Q53" i="46"/>
  <c r="P53" i="46"/>
  <c r="W53" i="46" s="1"/>
  <c r="T52" i="46"/>
  <c r="R52" i="46"/>
  <c r="U52" i="46" s="1"/>
  <c r="Q52" i="46"/>
  <c r="P52" i="46"/>
  <c r="W52" i="46" s="1"/>
  <c r="T51" i="46"/>
  <c r="R51" i="46"/>
  <c r="U51" i="46" s="1"/>
  <c r="Q51" i="46"/>
  <c r="P51" i="46"/>
  <c r="W51" i="46" s="1"/>
  <c r="T50" i="46"/>
  <c r="R50" i="46"/>
  <c r="U50" i="46" s="1"/>
  <c r="Q50" i="46"/>
  <c r="P50" i="46"/>
  <c r="W50" i="46" s="1"/>
  <c r="T49" i="46"/>
  <c r="R49" i="46"/>
  <c r="U49" i="46" s="1"/>
  <c r="Q49" i="46"/>
  <c r="P49" i="46"/>
  <c r="W49" i="46" s="1"/>
  <c r="T48" i="46"/>
  <c r="R48" i="46"/>
  <c r="U48" i="46" s="1"/>
  <c r="Q48" i="46"/>
  <c r="P48" i="46"/>
  <c r="W48" i="46" s="1"/>
  <c r="T47" i="46"/>
  <c r="R47" i="46"/>
  <c r="U47" i="46" s="1"/>
  <c r="Q47" i="46"/>
  <c r="P47" i="46"/>
  <c r="W47" i="46" s="1"/>
  <c r="T46" i="46"/>
  <c r="R46" i="46"/>
  <c r="U46" i="46" s="1"/>
  <c r="Q46" i="46"/>
  <c r="P46" i="46"/>
  <c r="W46" i="46" s="1"/>
  <c r="T45" i="46"/>
  <c r="R45" i="46"/>
  <c r="Q45" i="46"/>
  <c r="P45" i="46"/>
  <c r="W45" i="46" s="1"/>
  <c r="T44" i="46"/>
  <c r="R44" i="46"/>
  <c r="U44" i="46" s="1"/>
  <c r="Q44" i="46"/>
  <c r="P44" i="46"/>
  <c r="W44" i="46" s="1"/>
  <c r="T43" i="46"/>
  <c r="R43" i="46"/>
  <c r="U43" i="46" s="1"/>
  <c r="Q43" i="46"/>
  <c r="P43" i="46"/>
  <c r="W43" i="46" s="1"/>
  <c r="T42" i="46"/>
  <c r="R42" i="46"/>
  <c r="U42" i="46" s="1"/>
  <c r="Q42" i="46"/>
  <c r="P42" i="46"/>
  <c r="W42" i="46" s="1"/>
  <c r="AC7" i="6"/>
  <c r="M10" i="80"/>
  <c r="O10" i="80"/>
  <c r="I10" i="80"/>
  <c r="K10" i="80"/>
  <c r="L10" i="80"/>
  <c r="H10" i="80"/>
  <c r="E10" i="80"/>
  <c r="I54" i="80" l="1"/>
  <c r="E54" i="80"/>
  <c r="J54" i="80" s="1"/>
  <c r="J10" i="80"/>
  <c r="AH10" i="80" s="1"/>
  <c r="AE10" i="80"/>
  <c r="AG10" i="80"/>
  <c r="S47" i="46"/>
  <c r="S50" i="46"/>
  <c r="V52" i="46"/>
  <c r="V53" i="46"/>
  <c r="S42" i="46"/>
  <c r="S60" i="46"/>
  <c r="S53" i="46"/>
  <c r="S45" i="46"/>
  <c r="S57" i="46"/>
  <c r="V50" i="46"/>
  <c r="V42" i="46"/>
  <c r="V46" i="46"/>
  <c r="S49" i="46"/>
  <c r="S44" i="46"/>
  <c r="V49" i="46"/>
  <c r="S52" i="46"/>
  <c r="U57" i="46"/>
  <c r="V57" i="46" s="1"/>
  <c r="S55" i="46"/>
  <c r="S58" i="46"/>
  <c r="V55" i="46"/>
  <c r="S56" i="46"/>
  <c r="S59" i="46"/>
  <c r="S48" i="46"/>
  <c r="U45" i="46"/>
  <c r="V45" i="46" s="1"/>
  <c r="S43" i="46"/>
  <c r="V48" i="46"/>
  <c r="S51" i="46"/>
  <c r="S46" i="46"/>
  <c r="S54" i="46"/>
  <c r="V58" i="46"/>
  <c r="V59" i="46"/>
  <c r="V44" i="46"/>
  <c r="V54" i="46"/>
  <c r="V47" i="46"/>
  <c r="V56" i="46"/>
  <c r="V51" i="46"/>
  <c r="V43" i="46"/>
  <c r="V60" i="46"/>
  <c r="C2" i="27" l="1"/>
  <c r="R6" i="27"/>
  <c r="S6" i="27"/>
  <c r="T6" i="27"/>
  <c r="Q6" i="27"/>
  <c r="P6" i="27"/>
  <c r="O6" i="27"/>
  <c r="N6" i="27"/>
  <c r="M6" i="27"/>
  <c r="L6" i="27"/>
  <c r="K6" i="27"/>
  <c r="J6" i="27"/>
  <c r="I6" i="27"/>
  <c r="H6" i="27"/>
  <c r="G6" i="27"/>
  <c r="P23" i="27"/>
  <c r="N22" i="27"/>
  <c r="Q14" i="27"/>
  <c r="O37" i="27"/>
  <c r="H14" i="27"/>
  <c r="N27" i="27"/>
  <c r="M14" i="27"/>
  <c r="J14" i="27"/>
  <c r="Q26" i="27"/>
  <c r="I33" i="27"/>
  <c r="R22" i="27"/>
  <c r="O12" i="27"/>
  <c r="G29" i="27"/>
  <c r="K9" i="27"/>
  <c r="N34" i="27"/>
  <c r="K29" i="27"/>
  <c r="J24" i="27"/>
  <c r="G26" i="27"/>
  <c r="J17" i="27"/>
  <c r="Q32" i="27"/>
  <c r="I9" i="27"/>
  <c r="S37" i="27"/>
  <c r="O14" i="27"/>
  <c r="N13" i="27"/>
  <c r="R24" i="27"/>
  <c r="P22" i="27"/>
  <c r="H32" i="27"/>
  <c r="O22" i="27"/>
  <c r="I12" i="27"/>
  <c r="L16" i="27"/>
  <c r="P27" i="27"/>
  <c r="G17" i="27"/>
  <c r="M27" i="27"/>
  <c r="R34" i="27"/>
  <c r="O33" i="27"/>
  <c r="T17" i="27"/>
  <c r="L18" i="27"/>
  <c r="M9" i="27"/>
  <c r="S36" i="27"/>
  <c r="K12" i="27"/>
  <c r="L19" i="27"/>
  <c r="I36" i="27"/>
  <c r="N31" i="27"/>
  <c r="I16" i="27"/>
  <c r="O31" i="27"/>
  <c r="N12" i="27"/>
  <c r="G36" i="27"/>
  <c r="H34" i="27"/>
  <c r="G21" i="27"/>
  <c r="R37" i="27"/>
  <c r="L25" i="27"/>
  <c r="S21" i="27"/>
  <c r="L17" i="27"/>
  <c r="G18" i="27"/>
  <c r="G15" i="27"/>
  <c r="I30" i="27"/>
  <c r="S27" i="27"/>
  <c r="J12" i="27"/>
  <c r="H37" i="27"/>
  <c r="I19" i="27"/>
  <c r="S19" i="27"/>
  <c r="L30" i="27"/>
  <c r="S34" i="27"/>
  <c r="P34" i="27"/>
  <c r="T11" i="27"/>
  <c r="Q17" i="27"/>
  <c r="M26" i="27"/>
  <c r="T12" i="27"/>
  <c r="N24" i="27"/>
  <c r="M15" i="27"/>
  <c r="J27" i="27"/>
  <c r="L24" i="27"/>
  <c r="N18" i="27"/>
  <c r="R18" i="27"/>
  <c r="T30" i="27"/>
  <c r="L28" i="27"/>
  <c r="T20" i="27"/>
  <c r="H12" i="27"/>
  <c r="M33" i="27"/>
  <c r="N26" i="27"/>
  <c r="O11" i="27"/>
  <c r="O28" i="27"/>
  <c r="T9" i="27"/>
  <c r="G31" i="27"/>
  <c r="R33" i="27"/>
  <c r="Q18" i="27"/>
  <c r="R11" i="27"/>
  <c r="H13" i="27"/>
  <c r="J21" i="27"/>
  <c r="Q22" i="27"/>
  <c r="S24" i="27"/>
  <c r="G25" i="27"/>
  <c r="Q13" i="27"/>
  <c r="P18" i="27"/>
  <c r="G19" i="27"/>
  <c r="G24" i="27"/>
  <c r="G37" i="27"/>
  <c r="T29" i="27"/>
  <c r="K35" i="27"/>
  <c r="H25" i="27"/>
  <c r="Q24" i="27"/>
  <c r="P12" i="27"/>
  <c r="Q36" i="27"/>
  <c r="P16" i="27"/>
  <c r="K31" i="27"/>
  <c r="H30" i="27"/>
  <c r="I23" i="27"/>
  <c r="J15" i="27"/>
  <c r="P19" i="27"/>
  <c r="H15" i="27"/>
  <c r="K32" i="27"/>
  <c r="S28" i="27"/>
  <c r="O29" i="27"/>
  <c r="K19" i="27"/>
  <c r="Q21" i="27"/>
  <c r="H16" i="27"/>
  <c r="M24" i="27"/>
  <c r="G32" i="27"/>
  <c r="M36" i="27"/>
  <c r="L36" i="27"/>
  <c r="K30" i="27"/>
  <c r="H27" i="27"/>
  <c r="Q23" i="27"/>
  <c r="S26" i="27"/>
  <c r="K21" i="27"/>
  <c r="H29" i="27"/>
  <c r="H31" i="27"/>
  <c r="S22" i="27"/>
  <c r="I31" i="27"/>
  <c r="Q27" i="27"/>
  <c r="M25" i="27"/>
  <c r="I22" i="27"/>
  <c r="O24" i="27"/>
  <c r="O9" i="27"/>
  <c r="M37" i="27"/>
  <c r="H17" i="27"/>
  <c r="H18" i="27"/>
  <c r="S35" i="27"/>
  <c r="M12" i="27"/>
  <c r="Q16" i="27"/>
  <c r="T35" i="27"/>
  <c r="T28" i="27"/>
  <c r="T31" i="27"/>
  <c r="M30" i="27"/>
  <c r="L34" i="27"/>
  <c r="M18" i="27"/>
  <c r="P9" i="27"/>
  <c r="R25" i="27"/>
  <c r="R32" i="27"/>
  <c r="O17" i="27"/>
  <c r="S25" i="27"/>
  <c r="N9" i="27"/>
  <c r="N19" i="27"/>
  <c r="L33" i="27"/>
  <c r="L32" i="27"/>
  <c r="P15" i="27"/>
  <c r="M31" i="27"/>
  <c r="I32" i="27"/>
  <c r="J32" i="27"/>
  <c r="O32" i="27"/>
  <c r="H9" i="27"/>
  <c r="S17" i="27"/>
  <c r="J31" i="27"/>
  <c r="P20" i="27"/>
  <c r="P13" i="27"/>
  <c r="I21" i="27"/>
  <c r="G13" i="27"/>
  <c r="G30" i="27"/>
  <c r="G11" i="27"/>
  <c r="J13" i="27"/>
  <c r="R12" i="27"/>
  <c r="P17" i="27"/>
  <c r="S18" i="27"/>
  <c r="L15" i="27"/>
  <c r="I17" i="27"/>
  <c r="I20" i="27"/>
  <c r="J29" i="27"/>
  <c r="K16" i="27"/>
  <c r="I37" i="27"/>
  <c r="Q12" i="27"/>
  <c r="K22" i="27"/>
  <c r="I13" i="27"/>
  <c r="G33" i="27"/>
  <c r="G35" i="27"/>
  <c r="O23" i="27"/>
  <c r="S30" i="27"/>
  <c r="N23" i="27"/>
  <c r="K34" i="27"/>
  <c r="R9" i="27"/>
  <c r="K25" i="27"/>
  <c r="H22" i="27"/>
  <c r="M17" i="27"/>
  <c r="O25" i="27"/>
  <c r="I29" i="27"/>
  <c r="O30" i="27"/>
  <c r="G9" i="27"/>
  <c r="P29" i="27"/>
  <c r="N14" i="27"/>
  <c r="N33" i="27"/>
  <c r="Q19" i="27"/>
  <c r="P35" i="27"/>
  <c r="R31" i="27"/>
  <c r="L31" i="27"/>
  <c r="R14" i="27"/>
  <c r="N32" i="27"/>
  <c r="J30" i="27"/>
  <c r="S23" i="27"/>
  <c r="Q25" i="27"/>
  <c r="T27" i="27"/>
  <c r="K28" i="27"/>
  <c r="T22" i="27"/>
  <c r="K33" i="27"/>
  <c r="T10" i="27"/>
  <c r="G34" i="27"/>
  <c r="K17" i="27"/>
  <c r="H33" i="27"/>
  <c r="G14" i="27"/>
  <c r="S13" i="27"/>
  <c r="P36" i="27"/>
  <c r="S12" i="27"/>
  <c r="I24" i="27"/>
  <c r="R29" i="27"/>
  <c r="T16" i="27"/>
  <c r="N29" i="27"/>
  <c r="J37" i="27"/>
  <c r="L10" i="27"/>
  <c r="P21" i="27"/>
  <c r="P14" i="27"/>
  <c r="R10" i="27"/>
  <c r="M11" i="27"/>
  <c r="O15" i="27"/>
  <c r="S14" i="27"/>
  <c r="R35" i="27"/>
  <c r="N36" i="27"/>
  <c r="G12" i="27"/>
  <c r="L9" i="27"/>
  <c r="O20" i="27"/>
  <c r="G10" i="27"/>
  <c r="L26" i="27"/>
  <c r="S10" i="27"/>
  <c r="O16" i="27"/>
  <c r="S20" i="27"/>
  <c r="N35" i="27"/>
  <c r="J34" i="27"/>
  <c r="R13" i="27"/>
  <c r="L11" i="27"/>
  <c r="T32" i="27"/>
  <c r="H23" i="27"/>
  <c r="M10" i="27"/>
  <c r="R30" i="27"/>
  <c r="I18" i="27"/>
  <c r="G23" i="27"/>
  <c r="P33" i="27"/>
  <c r="J22" i="27"/>
  <c r="I28" i="27"/>
  <c r="T34" i="27"/>
  <c r="K11" i="27"/>
  <c r="O19" i="27"/>
  <c r="Q35" i="27"/>
  <c r="H20" i="27"/>
  <c r="K26" i="27"/>
  <c r="M16" i="27"/>
  <c r="P26" i="27"/>
  <c r="J23" i="27"/>
  <c r="M21" i="27"/>
  <c r="I25" i="27"/>
  <c r="T18" i="27"/>
  <c r="M32" i="27"/>
  <c r="J26" i="27"/>
  <c r="G28" i="27"/>
  <c r="J10" i="27"/>
  <c r="O21" i="27"/>
  <c r="J19" i="27"/>
  <c r="Q29" i="27"/>
  <c r="I15" i="27"/>
  <c r="M35" i="27"/>
  <c r="L13" i="27"/>
  <c r="I35" i="27"/>
  <c r="M28" i="27"/>
  <c r="J28" i="27"/>
  <c r="P28" i="27"/>
  <c r="T33" i="27"/>
  <c r="Q20" i="27"/>
  <c r="O27" i="27"/>
  <c r="T26" i="27"/>
  <c r="R15" i="27"/>
  <c r="N30" i="27"/>
  <c r="O10" i="27"/>
  <c r="L23" i="27"/>
  <c r="T19" i="27"/>
  <c r="T37" i="27"/>
  <c r="O36" i="27"/>
  <c r="Q10" i="27"/>
  <c r="G27" i="27"/>
  <c r="L27" i="27"/>
  <c r="P11" i="27"/>
  <c r="K24" i="27"/>
  <c r="R17" i="27"/>
  <c r="M29" i="27"/>
  <c r="T36" i="27"/>
  <c r="O34" i="27"/>
  <c r="H21" i="27"/>
  <c r="L29" i="27"/>
  <c r="I10" i="27"/>
  <c r="K18" i="27"/>
  <c r="S9" i="27"/>
  <c r="Q9" i="27"/>
  <c r="T21" i="27"/>
  <c r="P25" i="27"/>
  <c r="P37" i="27"/>
  <c r="M22" i="27"/>
  <c r="Q11" i="27"/>
  <c r="J35" i="27"/>
  <c r="N11" i="27"/>
  <c r="O26" i="27"/>
  <c r="M34" i="27"/>
  <c r="N16" i="27"/>
  <c r="Q33" i="27"/>
  <c r="T24" i="27"/>
  <c r="T15" i="27"/>
  <c r="S32" i="27"/>
  <c r="J18" i="27"/>
  <c r="S11" i="27"/>
  <c r="N28" i="27"/>
  <c r="L21" i="27"/>
  <c r="Q31" i="27"/>
  <c r="O35" i="27"/>
  <c r="J33" i="27"/>
  <c r="P30" i="27"/>
  <c r="J16" i="27"/>
  <c r="T25" i="27"/>
  <c r="S31" i="27"/>
  <c r="N21" i="27"/>
  <c r="S29" i="27"/>
  <c r="K13" i="27"/>
  <c r="J36" i="27"/>
  <c r="K10" i="27"/>
  <c r="T14" i="27"/>
  <c r="L37" i="27"/>
  <c r="R23" i="27"/>
  <c r="Q15" i="27"/>
  <c r="G22" i="27"/>
  <c r="O18" i="27"/>
  <c r="P10" i="27"/>
  <c r="I14" i="27"/>
  <c r="Q34" i="27"/>
  <c r="K14" i="27"/>
  <c r="T23" i="27"/>
  <c r="J20" i="27"/>
  <c r="T13" i="27"/>
  <c r="H36" i="27"/>
  <c r="H11" i="27"/>
  <c r="N25" i="27"/>
  <c r="L20" i="27"/>
  <c r="L22" i="27"/>
  <c r="R27" i="27"/>
  <c r="K27" i="27"/>
  <c r="K37" i="27"/>
  <c r="H28" i="27"/>
  <c r="K20" i="27"/>
  <c r="N20" i="27"/>
  <c r="P31" i="27"/>
  <c r="H10" i="27"/>
  <c r="I27" i="27"/>
  <c r="G16" i="27"/>
  <c r="I11" i="27"/>
  <c r="Q37" i="27"/>
  <c r="Q28" i="27"/>
  <c r="R21" i="27"/>
  <c r="J9" i="27"/>
  <c r="J11" i="27"/>
  <c r="N10" i="27"/>
  <c r="N17" i="27"/>
  <c r="S33" i="27"/>
  <c r="R36" i="27"/>
  <c r="R28" i="27"/>
  <c r="M20" i="27"/>
  <c r="I34" i="27"/>
  <c r="I26" i="27"/>
  <c r="L35" i="27"/>
  <c r="J25" i="27"/>
  <c r="S16" i="27"/>
  <c r="R20" i="27"/>
  <c r="M19" i="27"/>
  <c r="K23" i="27"/>
  <c r="M13" i="27"/>
  <c r="H35" i="27"/>
  <c r="G20" i="27"/>
  <c r="O13" i="27"/>
  <c r="H26" i="27"/>
  <c r="K36" i="27"/>
  <c r="N15" i="27"/>
  <c r="R26" i="27"/>
  <c r="N37" i="27"/>
  <c r="P24" i="27"/>
  <c r="S15" i="27"/>
  <c r="H24" i="27"/>
  <c r="Q30" i="27"/>
  <c r="H19" i="27"/>
  <c r="M23" i="27"/>
  <c r="R19" i="27"/>
  <c r="P32" i="27"/>
  <c r="L12" i="27"/>
  <c r="R16" i="27"/>
  <c r="K15" i="27"/>
  <c r="L14" i="27"/>
  <c r="H49" i="47" l="1"/>
  <c r="J49" i="47"/>
  <c r="H50" i="47"/>
  <c r="J50" i="47"/>
  <c r="J48" i="47"/>
  <c r="H48" i="47"/>
  <c r="J47" i="47"/>
  <c r="H47" i="47"/>
  <c r="J46" i="47"/>
  <c r="H46" i="47"/>
  <c r="J45" i="47"/>
  <c r="H45" i="47"/>
  <c r="J44" i="47"/>
  <c r="H44" i="47"/>
  <c r="J43" i="47"/>
  <c r="H43" i="47"/>
  <c r="J42" i="47"/>
  <c r="H42" i="47"/>
  <c r="J41" i="47"/>
  <c r="H41" i="47"/>
  <c r="J40" i="47"/>
  <c r="H40" i="47"/>
  <c r="J39" i="47"/>
  <c r="H39" i="47"/>
  <c r="J38" i="47"/>
  <c r="H38" i="47"/>
  <c r="J37" i="47"/>
  <c r="H37" i="47"/>
  <c r="J36" i="47"/>
  <c r="H36" i="47"/>
  <c r="J35" i="47"/>
  <c r="H35" i="47"/>
  <c r="J34" i="47"/>
  <c r="H34" i="47"/>
  <c r="J33" i="47"/>
  <c r="H33" i="47"/>
  <c r="J32" i="47"/>
  <c r="H32" i="47"/>
  <c r="J31" i="47"/>
  <c r="H31" i="47"/>
  <c r="J30" i="47"/>
  <c r="H30" i="47"/>
  <c r="J29" i="47"/>
  <c r="H29" i="47"/>
  <c r="J28" i="47"/>
  <c r="H28" i="47"/>
  <c r="J27" i="47"/>
  <c r="H27" i="47"/>
  <c r="J26" i="47"/>
  <c r="H26" i="47"/>
  <c r="J25" i="47"/>
  <c r="H25" i="47"/>
  <c r="J24" i="47"/>
  <c r="H24" i="47"/>
  <c r="J23" i="47"/>
  <c r="H23" i="47"/>
  <c r="J22" i="47"/>
  <c r="H22" i="47"/>
  <c r="H20" i="47"/>
  <c r="T22" i="80"/>
  <c r="H19" i="47"/>
  <c r="H18" i="47"/>
  <c r="H17" i="47"/>
  <c r="H16" i="47"/>
  <c r="D72" i="6"/>
  <c r="B72" i="6" s="1"/>
  <c r="D71" i="6"/>
  <c r="B71" i="6" s="1"/>
  <c r="D70" i="6"/>
  <c r="B70" i="6" s="1"/>
  <c r="D69" i="6"/>
  <c r="B69" i="6" s="1"/>
  <c r="D68" i="6"/>
  <c r="B68" i="6" s="1"/>
  <c r="D67" i="6"/>
  <c r="B67" i="6" s="1"/>
  <c r="D66" i="6"/>
  <c r="B66" i="6" s="1"/>
  <c r="D65" i="6"/>
  <c r="B65" i="6" s="1"/>
  <c r="D64" i="6"/>
  <c r="B64" i="6" s="1"/>
  <c r="D63" i="6"/>
  <c r="B63" i="6" s="1"/>
  <c r="D62" i="6"/>
  <c r="B62" i="6" s="1"/>
  <c r="D61" i="6"/>
  <c r="B61" i="6" s="1"/>
  <c r="D60" i="6"/>
  <c r="B60" i="6" s="1"/>
  <c r="D59" i="6"/>
  <c r="B59" i="6" s="1"/>
  <c r="D58" i="6"/>
  <c r="B58" i="6" s="1"/>
  <c r="D57" i="6"/>
  <c r="B57" i="6" s="1"/>
  <c r="D56" i="6"/>
  <c r="B56" i="6" s="1"/>
  <c r="D55" i="6"/>
  <c r="B55" i="6" s="1"/>
  <c r="D54" i="6"/>
  <c r="B54" i="6" s="1"/>
  <c r="D53" i="6"/>
  <c r="B53" i="6" s="1"/>
  <c r="D52" i="6"/>
  <c r="B52" i="6" s="1"/>
  <c r="D51" i="6"/>
  <c r="B51" i="6" s="1"/>
  <c r="D50" i="6"/>
  <c r="B50" i="6" s="1"/>
  <c r="D49" i="6"/>
  <c r="B49" i="6" s="1"/>
  <c r="D48" i="6"/>
  <c r="B48" i="6" s="1"/>
  <c r="D47" i="6"/>
  <c r="B47" i="6" s="1"/>
  <c r="D46" i="6"/>
  <c r="B46" i="6" s="1"/>
  <c r="D45" i="6"/>
  <c r="B45" i="6" s="1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L8" i="27"/>
  <c r="I8" i="27"/>
  <c r="T8" i="27"/>
  <c r="H8" i="27"/>
  <c r="O8" i="27"/>
  <c r="G8" i="27"/>
  <c r="Q8" i="27"/>
  <c r="P8" i="27"/>
  <c r="K8" i="27"/>
  <c r="J8" i="27"/>
  <c r="S8" i="27"/>
  <c r="U8" i="27"/>
  <c r="N8" i="27"/>
  <c r="M8" i="27"/>
  <c r="R8" i="27"/>
  <c r="U22" i="80" l="1"/>
  <c r="AF22" i="80"/>
  <c r="B5" i="6"/>
  <c r="X42" i="79"/>
  <c r="T35" i="6"/>
  <c r="W35" i="6" s="1"/>
  <c r="B35" i="6"/>
  <c r="T10" i="6"/>
  <c r="W10" i="6" s="1"/>
  <c r="B10" i="6"/>
  <c r="T23" i="6"/>
  <c r="W23" i="6" s="1"/>
  <c r="B23" i="6"/>
  <c r="T24" i="6"/>
  <c r="W24" i="6" s="1"/>
  <c r="B24" i="6"/>
  <c r="T36" i="6"/>
  <c r="W36" i="6" s="1"/>
  <c r="B36" i="6"/>
  <c r="T13" i="6"/>
  <c r="W13" i="6" s="1"/>
  <c r="B13" i="6"/>
  <c r="T25" i="6"/>
  <c r="W25" i="6" s="1"/>
  <c r="B25" i="6"/>
  <c r="T37" i="6"/>
  <c r="B37" i="6"/>
  <c r="T14" i="6"/>
  <c r="W14" i="6" s="1"/>
  <c r="B14" i="6"/>
  <c r="T26" i="6"/>
  <c r="W26" i="6" s="1"/>
  <c r="B26" i="6"/>
  <c r="T38" i="6"/>
  <c r="W38" i="6" s="1"/>
  <c r="B38" i="6"/>
  <c r="T12" i="6"/>
  <c r="W12" i="6" s="1"/>
  <c r="B12" i="6"/>
  <c r="T15" i="6"/>
  <c r="W15" i="6" s="1"/>
  <c r="B15" i="6"/>
  <c r="T27" i="6"/>
  <c r="W27" i="6" s="1"/>
  <c r="B27" i="6"/>
  <c r="T39" i="6"/>
  <c r="W39" i="6" s="1"/>
  <c r="B39" i="6"/>
  <c r="T33" i="6"/>
  <c r="W33" i="6" s="1"/>
  <c r="B33" i="6"/>
  <c r="T34" i="6"/>
  <c r="W34" i="6" s="1"/>
  <c r="B34" i="6"/>
  <c r="T16" i="6"/>
  <c r="W16" i="6" s="1"/>
  <c r="B16" i="6"/>
  <c r="T28" i="6"/>
  <c r="W28" i="6" s="1"/>
  <c r="B28" i="6"/>
  <c r="T40" i="6"/>
  <c r="W40" i="6" s="1"/>
  <c r="B40" i="6"/>
  <c r="T21" i="6"/>
  <c r="W21" i="6" s="1"/>
  <c r="B21" i="6"/>
  <c r="T17" i="6"/>
  <c r="W17" i="6" s="1"/>
  <c r="B17" i="6"/>
  <c r="T29" i="6"/>
  <c r="W29" i="6" s="1"/>
  <c r="B29" i="6"/>
  <c r="T41" i="6"/>
  <c r="W41" i="6" s="1"/>
  <c r="B41" i="6"/>
  <c r="T22" i="6"/>
  <c r="W22" i="6" s="1"/>
  <c r="B22" i="6"/>
  <c r="T11" i="6"/>
  <c r="W11" i="6" s="1"/>
  <c r="B11" i="6"/>
  <c r="T6" i="6"/>
  <c r="B6" i="6"/>
  <c r="T18" i="6"/>
  <c r="W18" i="6" s="1"/>
  <c r="B18" i="6"/>
  <c r="T30" i="6"/>
  <c r="W30" i="6" s="1"/>
  <c r="B30" i="6"/>
  <c r="T42" i="6"/>
  <c r="B42" i="6"/>
  <c r="T7" i="6"/>
  <c r="W7" i="6" s="1"/>
  <c r="B7" i="6"/>
  <c r="T19" i="6"/>
  <c r="W19" i="6" s="1"/>
  <c r="B19" i="6"/>
  <c r="T31" i="6"/>
  <c r="W31" i="6" s="1"/>
  <c r="B31" i="6"/>
  <c r="T43" i="6"/>
  <c r="W43" i="6" s="1"/>
  <c r="B43" i="6"/>
  <c r="T9" i="6"/>
  <c r="W9" i="6" s="1"/>
  <c r="B9" i="6"/>
  <c r="T8" i="6"/>
  <c r="W8" i="6" s="1"/>
  <c r="B8" i="6"/>
  <c r="T20" i="6"/>
  <c r="W20" i="6" s="1"/>
  <c r="B20" i="6"/>
  <c r="T32" i="6"/>
  <c r="W32" i="6" s="1"/>
  <c r="B32" i="6"/>
  <c r="T44" i="6"/>
  <c r="W44" i="6" s="1"/>
  <c r="B44" i="6"/>
  <c r="Q24" i="79" a="1"/>
  <c r="Q24" i="79" s="1"/>
  <c r="Y17" i="79"/>
  <c r="Y23" i="79"/>
  <c r="Y10" i="79"/>
  <c r="W20" i="79"/>
  <c r="Y13" i="79"/>
  <c r="Y9" i="79"/>
  <c r="Y20" i="79"/>
  <c r="Y14" i="79"/>
  <c r="Y12" i="79"/>
  <c r="Y11" i="79"/>
  <c r="Y18" i="79"/>
  <c r="Y16" i="79"/>
  <c r="Y15" i="79"/>
  <c r="Y19" i="79"/>
  <c r="W18" i="79"/>
  <c r="T47" i="6"/>
  <c r="W47" i="6" s="1"/>
  <c r="Y59" i="6"/>
  <c r="T59" i="6"/>
  <c r="W59" i="6" s="1"/>
  <c r="Y71" i="6"/>
  <c r="T71" i="6"/>
  <c r="W71" i="6" s="1"/>
  <c r="T48" i="6"/>
  <c r="W48" i="6" s="1"/>
  <c r="Y48" i="6"/>
  <c r="T60" i="6"/>
  <c r="W60" i="6" s="1"/>
  <c r="T72" i="6"/>
  <c r="W72" i="6" s="1"/>
  <c r="T46" i="6"/>
  <c r="W46" i="6" s="1"/>
  <c r="T49" i="6"/>
  <c r="T61" i="6"/>
  <c r="T50" i="6"/>
  <c r="W50" i="6" s="1"/>
  <c r="T62" i="6"/>
  <c r="W62" i="6" s="1"/>
  <c r="T51" i="6"/>
  <c r="W51" i="6" s="1"/>
  <c r="T63" i="6"/>
  <c r="W63" i="6" s="1"/>
  <c r="T52" i="6"/>
  <c r="W52" i="6" s="1"/>
  <c r="T64" i="6"/>
  <c r="W64" i="6" s="1"/>
  <c r="T53" i="6"/>
  <c r="W53" i="6" s="1"/>
  <c r="T65" i="6"/>
  <c r="W65" i="6" s="1"/>
  <c r="T54" i="6"/>
  <c r="W54" i="6" s="1"/>
  <c r="T66" i="6"/>
  <c r="W66" i="6" s="1"/>
  <c r="T58" i="6"/>
  <c r="W58" i="6" s="1"/>
  <c r="T55" i="6"/>
  <c r="W55" i="6" s="1"/>
  <c r="T67" i="6"/>
  <c r="W67" i="6" s="1"/>
  <c r="Y67" i="6"/>
  <c r="Y56" i="6"/>
  <c r="T56" i="6"/>
  <c r="W56" i="6" s="1"/>
  <c r="T68" i="6"/>
  <c r="W68" i="6" s="1"/>
  <c r="T70" i="6"/>
  <c r="W70" i="6" s="1"/>
  <c r="T45" i="6"/>
  <c r="W45" i="6" s="1"/>
  <c r="T57" i="6"/>
  <c r="W57" i="6" s="1"/>
  <c r="T69" i="6"/>
  <c r="W69" i="6" s="1"/>
  <c r="T5" i="6"/>
  <c r="W5" i="6" s="1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" i="46"/>
  <c r="R5" i="46"/>
  <c r="R6" i="46"/>
  <c r="R7" i="46"/>
  <c r="R8" i="46"/>
  <c r="R9" i="46"/>
  <c r="R10" i="46"/>
  <c r="R11" i="46"/>
  <c r="R12" i="46"/>
  <c r="U12" i="46" s="1"/>
  <c r="R13" i="46"/>
  <c r="U13" i="46" s="1"/>
  <c r="R14" i="46"/>
  <c r="R15" i="46"/>
  <c r="R16" i="46"/>
  <c r="R17" i="46"/>
  <c r="U17" i="46" s="1"/>
  <c r="R18" i="46"/>
  <c r="R19" i="46"/>
  <c r="U19" i="46" s="1"/>
  <c r="R20" i="46"/>
  <c r="U20" i="46" s="1"/>
  <c r="R21" i="46"/>
  <c r="U21" i="46" s="1"/>
  <c r="R22" i="46"/>
  <c r="U22" i="46" s="1"/>
  <c r="R23" i="46"/>
  <c r="U23" i="46" s="1"/>
  <c r="R24" i="46"/>
  <c r="U24" i="46" s="1"/>
  <c r="R25" i="46"/>
  <c r="U25" i="46" s="1"/>
  <c r="R26" i="46"/>
  <c r="R27" i="46"/>
  <c r="R28" i="46"/>
  <c r="R29" i="46"/>
  <c r="R30" i="46"/>
  <c r="R31" i="46"/>
  <c r="R32" i="46"/>
  <c r="U32" i="46" s="1"/>
  <c r="R33" i="46"/>
  <c r="U33" i="46" s="1"/>
  <c r="R34" i="46"/>
  <c r="U34" i="46" s="1"/>
  <c r="R35" i="46"/>
  <c r="U35" i="46" s="1"/>
  <c r="R36" i="46"/>
  <c r="U36" i="46" s="1"/>
  <c r="R37" i="46"/>
  <c r="U37" i="46" s="1"/>
  <c r="R38" i="46"/>
  <c r="R39" i="46"/>
  <c r="R40" i="46"/>
  <c r="R41" i="46"/>
  <c r="R4" i="46"/>
  <c r="Q41" i="46"/>
  <c r="Q40" i="46"/>
  <c r="Q39" i="46"/>
  <c r="Q38" i="46"/>
  <c r="Q37" i="46"/>
  <c r="Q36" i="46"/>
  <c r="Q35" i="46"/>
  <c r="Q34" i="46"/>
  <c r="Q33" i="46"/>
  <c r="Q32" i="46"/>
  <c r="Q31" i="46"/>
  <c r="Q30" i="46"/>
  <c r="Q29" i="46"/>
  <c r="Q28" i="46"/>
  <c r="Q27" i="46"/>
  <c r="Q26" i="46"/>
  <c r="Q25" i="46"/>
  <c r="Q24" i="46"/>
  <c r="Q23" i="46"/>
  <c r="Q22" i="46"/>
  <c r="Q21" i="46"/>
  <c r="Q20" i="46"/>
  <c r="Q19" i="46"/>
  <c r="Q18" i="46"/>
  <c r="Q17" i="46"/>
  <c r="Q16" i="46"/>
  <c r="Q15" i="46"/>
  <c r="Q14" i="46"/>
  <c r="Q13" i="46"/>
  <c r="Q12" i="46"/>
  <c r="Q11" i="46"/>
  <c r="Q10" i="46"/>
  <c r="Q9" i="46"/>
  <c r="Q8" i="46"/>
  <c r="Q7" i="46"/>
  <c r="Q6" i="46"/>
  <c r="Q5" i="46"/>
  <c r="Q4" i="46"/>
  <c r="S6" i="6"/>
  <c r="P41" i="46"/>
  <c r="W41" i="46" s="1"/>
  <c r="P40" i="46"/>
  <c r="W40" i="46" s="1"/>
  <c r="P39" i="46"/>
  <c r="W39" i="46" s="1"/>
  <c r="P38" i="46"/>
  <c r="W38" i="46" s="1"/>
  <c r="P37" i="46"/>
  <c r="W37" i="46" s="1"/>
  <c r="P36" i="46"/>
  <c r="W36" i="46" s="1"/>
  <c r="P35" i="46"/>
  <c r="W35" i="46" s="1"/>
  <c r="P34" i="46"/>
  <c r="W34" i="46" s="1"/>
  <c r="P33" i="46"/>
  <c r="W33" i="46" s="1"/>
  <c r="P32" i="46"/>
  <c r="W32" i="46" s="1"/>
  <c r="P31" i="46"/>
  <c r="W31" i="46" s="1"/>
  <c r="P30" i="46"/>
  <c r="W30" i="46" s="1"/>
  <c r="P29" i="46"/>
  <c r="W29" i="46" s="1"/>
  <c r="P28" i="46"/>
  <c r="W28" i="46" s="1"/>
  <c r="P27" i="46"/>
  <c r="W27" i="46" s="1"/>
  <c r="P26" i="46"/>
  <c r="W26" i="46" s="1"/>
  <c r="P25" i="46"/>
  <c r="W25" i="46" s="1"/>
  <c r="P24" i="46"/>
  <c r="W24" i="46" s="1"/>
  <c r="P23" i="46"/>
  <c r="W23" i="46" s="1"/>
  <c r="P22" i="46"/>
  <c r="W22" i="46" s="1"/>
  <c r="P21" i="46"/>
  <c r="W21" i="46" s="1"/>
  <c r="P20" i="46"/>
  <c r="W20" i="46" s="1"/>
  <c r="P19" i="46"/>
  <c r="W19" i="46" s="1"/>
  <c r="P18" i="46"/>
  <c r="W18" i="46" s="1"/>
  <c r="P17" i="46"/>
  <c r="W17" i="46" s="1"/>
  <c r="P16" i="46"/>
  <c r="W16" i="46" s="1"/>
  <c r="P15" i="46"/>
  <c r="W15" i="46" s="1"/>
  <c r="P14" i="46"/>
  <c r="W14" i="46" s="1"/>
  <c r="P13" i="46"/>
  <c r="W13" i="46" s="1"/>
  <c r="P12" i="46"/>
  <c r="W12" i="46" s="1"/>
  <c r="P11" i="46"/>
  <c r="W11" i="46" s="1"/>
  <c r="P10" i="46"/>
  <c r="W10" i="46" s="1"/>
  <c r="P9" i="46"/>
  <c r="W9" i="46" s="1"/>
  <c r="P8" i="46"/>
  <c r="W8" i="46" s="1"/>
  <c r="P7" i="46"/>
  <c r="W7" i="46" s="1"/>
  <c r="P6" i="46"/>
  <c r="W6" i="46" s="1"/>
  <c r="P5" i="46"/>
  <c r="W5" i="46" s="1"/>
  <c r="P4" i="46"/>
  <c r="S5" i="6"/>
  <c r="H15" i="47"/>
  <c r="H14" i="47"/>
  <c r="H13" i="47"/>
  <c r="H12" i="47"/>
  <c r="H11" i="47"/>
  <c r="H10" i="47"/>
  <c r="H9" i="47"/>
  <c r="H8" i="47"/>
  <c r="H7" i="47"/>
  <c r="H6" i="47"/>
  <c r="H5" i="47"/>
  <c r="H4" i="47"/>
  <c r="J5" i="47"/>
  <c r="J6" i="47"/>
  <c r="J7" i="47"/>
  <c r="J8" i="47"/>
  <c r="J9" i="47"/>
  <c r="J10" i="47"/>
  <c r="J11" i="47"/>
  <c r="J12" i="47"/>
  <c r="J14" i="47"/>
  <c r="J4" i="47"/>
  <c r="R6" i="6"/>
  <c r="Y6" i="6" s="1"/>
  <c r="V6" i="6"/>
  <c r="R7" i="6"/>
  <c r="Y7" i="6" s="1"/>
  <c r="S7" i="6"/>
  <c r="V7" i="6"/>
  <c r="R8" i="6"/>
  <c r="Y8" i="6" s="1"/>
  <c r="S8" i="6"/>
  <c r="V8" i="6"/>
  <c r="R9" i="6"/>
  <c r="Y9" i="6" s="1"/>
  <c r="S9" i="6"/>
  <c r="V9" i="6"/>
  <c r="R10" i="6"/>
  <c r="Y10" i="6" s="1"/>
  <c r="S10" i="6"/>
  <c r="V10" i="6"/>
  <c r="R11" i="6"/>
  <c r="Y11" i="6" s="1"/>
  <c r="S11" i="6"/>
  <c r="V11" i="6"/>
  <c r="R12" i="6"/>
  <c r="Y12" i="6" s="1"/>
  <c r="S12" i="6"/>
  <c r="V12" i="6"/>
  <c r="R13" i="6"/>
  <c r="Y13" i="6" s="1"/>
  <c r="S13" i="6"/>
  <c r="V13" i="6"/>
  <c r="R14" i="6"/>
  <c r="Y14" i="6" s="1"/>
  <c r="S14" i="6"/>
  <c r="V14" i="6"/>
  <c r="R15" i="6"/>
  <c r="Y15" i="6" s="1"/>
  <c r="S15" i="6"/>
  <c r="V15" i="6"/>
  <c r="R16" i="6"/>
  <c r="Y16" i="6" s="1"/>
  <c r="S16" i="6"/>
  <c r="V16" i="6"/>
  <c r="R17" i="6"/>
  <c r="Y17" i="6" s="1"/>
  <c r="S17" i="6"/>
  <c r="V17" i="6"/>
  <c r="R18" i="6"/>
  <c r="Y18" i="6" s="1"/>
  <c r="S18" i="6"/>
  <c r="V18" i="6"/>
  <c r="R19" i="6"/>
  <c r="Y19" i="6" s="1"/>
  <c r="S19" i="6"/>
  <c r="V19" i="6"/>
  <c r="R20" i="6"/>
  <c r="Y20" i="6" s="1"/>
  <c r="S20" i="6"/>
  <c r="V20" i="6"/>
  <c r="R21" i="6"/>
  <c r="Y21" i="6" s="1"/>
  <c r="S21" i="6"/>
  <c r="V21" i="6"/>
  <c r="R22" i="6"/>
  <c r="Y22" i="6" s="1"/>
  <c r="S22" i="6"/>
  <c r="V22" i="6"/>
  <c r="R23" i="6"/>
  <c r="Y23" i="6" s="1"/>
  <c r="S23" i="6"/>
  <c r="V23" i="6"/>
  <c r="R24" i="6"/>
  <c r="Y24" i="6" s="1"/>
  <c r="S24" i="6"/>
  <c r="V24" i="6"/>
  <c r="R25" i="6"/>
  <c r="Y25" i="6" s="1"/>
  <c r="S25" i="6"/>
  <c r="V25" i="6"/>
  <c r="R26" i="6"/>
  <c r="Y26" i="6" s="1"/>
  <c r="S26" i="6"/>
  <c r="V26" i="6"/>
  <c r="R27" i="6"/>
  <c r="Y27" i="6" s="1"/>
  <c r="S27" i="6"/>
  <c r="V27" i="6"/>
  <c r="R28" i="6"/>
  <c r="Y28" i="6" s="1"/>
  <c r="S28" i="6"/>
  <c r="V28" i="6"/>
  <c r="R29" i="6"/>
  <c r="Y29" i="6" s="1"/>
  <c r="S29" i="6"/>
  <c r="V29" i="6"/>
  <c r="R30" i="6"/>
  <c r="Y30" i="6" s="1"/>
  <c r="S30" i="6"/>
  <c r="V30" i="6"/>
  <c r="R31" i="6"/>
  <c r="Y31" i="6" s="1"/>
  <c r="S31" i="6"/>
  <c r="V31" i="6"/>
  <c r="R32" i="6"/>
  <c r="Y32" i="6" s="1"/>
  <c r="S32" i="6"/>
  <c r="V32" i="6"/>
  <c r="R33" i="6"/>
  <c r="Y33" i="6" s="1"/>
  <c r="S33" i="6"/>
  <c r="V33" i="6"/>
  <c r="R34" i="6"/>
  <c r="Y34" i="6" s="1"/>
  <c r="S34" i="6"/>
  <c r="V34" i="6"/>
  <c r="R35" i="6"/>
  <c r="Y35" i="6" s="1"/>
  <c r="S35" i="6"/>
  <c r="V35" i="6"/>
  <c r="R36" i="6"/>
  <c r="Y36" i="6" s="1"/>
  <c r="S36" i="6"/>
  <c r="V36" i="6"/>
  <c r="R37" i="6"/>
  <c r="Y37" i="6" s="1"/>
  <c r="S37" i="6"/>
  <c r="V37" i="6"/>
  <c r="R38" i="6"/>
  <c r="Y38" i="6" s="1"/>
  <c r="S38" i="6"/>
  <c r="V38" i="6"/>
  <c r="R39" i="6"/>
  <c r="Y39" i="6" s="1"/>
  <c r="S39" i="6"/>
  <c r="V39" i="6"/>
  <c r="R40" i="6"/>
  <c r="Y40" i="6" s="1"/>
  <c r="S40" i="6"/>
  <c r="V40" i="6"/>
  <c r="R41" i="6"/>
  <c r="Y41" i="6" s="1"/>
  <c r="S41" i="6"/>
  <c r="V41" i="6"/>
  <c r="R42" i="6"/>
  <c r="Y42" i="6" s="1"/>
  <c r="S42" i="6"/>
  <c r="V42" i="6"/>
  <c r="R43" i="6"/>
  <c r="Y43" i="6" s="1"/>
  <c r="S43" i="6"/>
  <c r="V43" i="6"/>
  <c r="R44" i="6"/>
  <c r="Y44" i="6" s="1"/>
  <c r="S44" i="6"/>
  <c r="V44" i="6"/>
  <c r="R45" i="6"/>
  <c r="Y45" i="6" s="1"/>
  <c r="S45" i="6"/>
  <c r="V45" i="6"/>
  <c r="R46" i="6"/>
  <c r="Y46" i="6" s="1"/>
  <c r="S46" i="6"/>
  <c r="V46" i="6"/>
  <c r="R47" i="6"/>
  <c r="Y47" i="6" s="1"/>
  <c r="S47" i="6"/>
  <c r="V47" i="6"/>
  <c r="R48" i="6"/>
  <c r="S48" i="6"/>
  <c r="V48" i="6"/>
  <c r="R49" i="6"/>
  <c r="Y49" i="6" s="1"/>
  <c r="S49" i="6"/>
  <c r="V49" i="6"/>
  <c r="R50" i="6"/>
  <c r="Y50" i="6" s="1"/>
  <c r="S50" i="6"/>
  <c r="V50" i="6"/>
  <c r="R51" i="6"/>
  <c r="Y51" i="6" s="1"/>
  <c r="S51" i="6"/>
  <c r="V51" i="6"/>
  <c r="R52" i="6"/>
  <c r="Y52" i="6" s="1"/>
  <c r="S52" i="6"/>
  <c r="V52" i="6"/>
  <c r="R53" i="6"/>
  <c r="Y53" i="6" s="1"/>
  <c r="S53" i="6"/>
  <c r="V53" i="6"/>
  <c r="R54" i="6"/>
  <c r="Y54" i="6" s="1"/>
  <c r="S54" i="6"/>
  <c r="V54" i="6"/>
  <c r="R55" i="6"/>
  <c r="Y55" i="6" s="1"/>
  <c r="S55" i="6"/>
  <c r="V55" i="6"/>
  <c r="R56" i="6"/>
  <c r="S56" i="6"/>
  <c r="V56" i="6"/>
  <c r="R57" i="6"/>
  <c r="Y57" i="6" s="1"/>
  <c r="S57" i="6"/>
  <c r="V57" i="6"/>
  <c r="R58" i="6"/>
  <c r="Y58" i="6" s="1"/>
  <c r="S58" i="6"/>
  <c r="V58" i="6"/>
  <c r="R59" i="6"/>
  <c r="S59" i="6"/>
  <c r="V59" i="6"/>
  <c r="R60" i="6"/>
  <c r="Y60" i="6" s="1"/>
  <c r="S60" i="6"/>
  <c r="V60" i="6"/>
  <c r="R61" i="6"/>
  <c r="Y61" i="6" s="1"/>
  <c r="S61" i="6"/>
  <c r="V61" i="6"/>
  <c r="R62" i="6"/>
  <c r="Y62" i="6" s="1"/>
  <c r="S62" i="6"/>
  <c r="V62" i="6"/>
  <c r="R63" i="6"/>
  <c r="Y63" i="6" s="1"/>
  <c r="S63" i="6"/>
  <c r="V63" i="6"/>
  <c r="R64" i="6"/>
  <c r="Y64" i="6" s="1"/>
  <c r="S64" i="6"/>
  <c r="V64" i="6"/>
  <c r="R65" i="6"/>
  <c r="Y65" i="6" s="1"/>
  <c r="S65" i="6"/>
  <c r="V65" i="6"/>
  <c r="R66" i="6"/>
  <c r="Y66" i="6" s="1"/>
  <c r="S66" i="6"/>
  <c r="V66" i="6"/>
  <c r="R67" i="6"/>
  <c r="S67" i="6"/>
  <c r="V67" i="6"/>
  <c r="R68" i="6"/>
  <c r="Y68" i="6" s="1"/>
  <c r="S68" i="6"/>
  <c r="V68" i="6"/>
  <c r="R69" i="6"/>
  <c r="Y69" i="6" s="1"/>
  <c r="S69" i="6"/>
  <c r="V69" i="6"/>
  <c r="R70" i="6"/>
  <c r="Y70" i="6" s="1"/>
  <c r="S70" i="6"/>
  <c r="V70" i="6"/>
  <c r="R71" i="6"/>
  <c r="S71" i="6"/>
  <c r="V71" i="6"/>
  <c r="R72" i="6"/>
  <c r="Y72" i="6" s="1"/>
  <c r="S72" i="6"/>
  <c r="V72" i="6"/>
  <c r="V5" i="6"/>
  <c r="R5" i="6"/>
  <c r="Y5" i="6" s="1"/>
  <c r="U58" i="6" l="1"/>
  <c r="E19" i="79"/>
  <c r="E48" i="79"/>
  <c r="U11" i="6"/>
  <c r="X43" i="79"/>
  <c r="X41" i="79"/>
  <c r="F10" i="80"/>
  <c r="G10" i="80" s="1"/>
  <c r="T10" i="80"/>
  <c r="X39" i="79"/>
  <c r="H54" i="80"/>
  <c r="X38" i="79"/>
  <c r="X37" i="79"/>
  <c r="U55" i="6"/>
  <c r="AF16" i="80"/>
  <c r="U8" i="6"/>
  <c r="AF17" i="80"/>
  <c r="U46" i="6"/>
  <c r="U47" i="6"/>
  <c r="U26" i="6"/>
  <c r="U10" i="6"/>
  <c r="U48" i="6"/>
  <c r="U13" i="6"/>
  <c r="U59" i="6"/>
  <c r="U67" i="6"/>
  <c r="U20" i="6"/>
  <c r="AF19" i="80"/>
  <c r="U60" i="6"/>
  <c r="U23" i="6"/>
  <c r="U12" i="6"/>
  <c r="U57" i="6"/>
  <c r="U71" i="6"/>
  <c r="U19" i="6"/>
  <c r="U36" i="6"/>
  <c r="U38" i="6"/>
  <c r="U70" i="6"/>
  <c r="U22" i="6"/>
  <c r="U9" i="6"/>
  <c r="U62" i="6"/>
  <c r="U6" i="6"/>
  <c r="U24" i="6"/>
  <c r="U21" i="6"/>
  <c r="U14" i="6"/>
  <c r="U56" i="6"/>
  <c r="U49" i="6"/>
  <c r="R24" i="79" a="1"/>
  <c r="R24" i="79" s="1"/>
  <c r="N24" i="79" a="1"/>
  <c r="N24" i="79" s="1"/>
  <c r="L36" i="79"/>
  <c r="L9" i="79"/>
  <c r="L10" i="79"/>
  <c r="L37" i="79"/>
  <c r="L38" i="79"/>
  <c r="L11" i="79"/>
  <c r="L39" i="79"/>
  <c r="L12" i="79"/>
  <c r="L13" i="79"/>
  <c r="L43" i="79"/>
  <c r="L42" i="79"/>
  <c r="L14" i="79"/>
  <c r="L40" i="79"/>
  <c r="L41" i="79"/>
  <c r="L15" i="79"/>
  <c r="L45" i="79"/>
  <c r="L44" i="79"/>
  <c r="L16" i="79"/>
  <c r="U50" i="6"/>
  <c r="U69" i="6"/>
  <c r="Z17" i="79"/>
  <c r="Z23" i="79"/>
  <c r="Z20" i="79"/>
  <c r="Z18" i="79"/>
  <c r="W23" i="79"/>
  <c r="W17" i="79"/>
  <c r="U45" i="6"/>
  <c r="E40" i="79"/>
  <c r="E14" i="79"/>
  <c r="I36" i="79"/>
  <c r="I9" i="79"/>
  <c r="E42" i="79"/>
  <c r="W42" i="79" s="1"/>
  <c r="E43" i="79"/>
  <c r="E13" i="79"/>
  <c r="I37" i="79"/>
  <c r="I10" i="79"/>
  <c r="E12" i="79"/>
  <c r="E39" i="79"/>
  <c r="W39" i="79" s="1"/>
  <c r="I38" i="79"/>
  <c r="I11" i="79"/>
  <c r="E36" i="79"/>
  <c r="E9" i="79"/>
  <c r="E11" i="79"/>
  <c r="E38" i="79"/>
  <c r="W38" i="79" s="1"/>
  <c r="I39" i="79"/>
  <c r="I12" i="79"/>
  <c r="E37" i="79"/>
  <c r="W37" i="79" s="1"/>
  <c r="E10" i="79"/>
  <c r="I13" i="79"/>
  <c r="I42" i="79"/>
  <c r="I43" i="79"/>
  <c r="I40" i="79"/>
  <c r="I14" i="79"/>
  <c r="I41" i="79"/>
  <c r="I15" i="79"/>
  <c r="I45" i="79"/>
  <c r="I44" i="79"/>
  <c r="I16" i="79"/>
  <c r="E16" i="79"/>
  <c r="E45" i="79"/>
  <c r="W45" i="79" s="1"/>
  <c r="E44" i="79"/>
  <c r="W44" i="79" s="1"/>
  <c r="E15" i="79"/>
  <c r="E41" i="79"/>
  <c r="W41" i="79" s="1"/>
  <c r="U72" i="6"/>
  <c r="U10" i="46"/>
  <c r="V10" i="46" s="1"/>
  <c r="U9" i="46"/>
  <c r="V9" i="46" s="1"/>
  <c r="U11" i="46"/>
  <c r="V11" i="46" s="1"/>
  <c r="U8" i="46"/>
  <c r="V8" i="46" s="1"/>
  <c r="X71" i="6"/>
  <c r="U7" i="46"/>
  <c r="V7" i="46" s="1"/>
  <c r="U68" i="6"/>
  <c r="U5" i="46"/>
  <c r="V5" i="46" s="1"/>
  <c r="X14" i="6"/>
  <c r="X11" i="6"/>
  <c r="X50" i="6"/>
  <c r="U44" i="6"/>
  <c r="X72" i="6"/>
  <c r="X69" i="6"/>
  <c r="U43" i="6"/>
  <c r="X51" i="6"/>
  <c r="X60" i="6"/>
  <c r="X52" i="6"/>
  <c r="X47" i="6"/>
  <c r="X53" i="6"/>
  <c r="X57" i="6"/>
  <c r="X45" i="6"/>
  <c r="X63" i="6"/>
  <c r="X62" i="6"/>
  <c r="X59" i="6"/>
  <c r="X64" i="6"/>
  <c r="X65" i="6"/>
  <c r="X29" i="6"/>
  <c r="X26" i="6"/>
  <c r="U42" i="6"/>
  <c r="X39" i="6"/>
  <c r="U33" i="6"/>
  <c r="X38" i="6"/>
  <c r="U35" i="6"/>
  <c r="U32" i="6"/>
  <c r="U34" i="6"/>
  <c r="U31" i="6"/>
  <c r="X27" i="6"/>
  <c r="X10" i="6"/>
  <c r="X21" i="6"/>
  <c r="X5" i="6"/>
  <c r="X40" i="6"/>
  <c r="X41" i="6"/>
  <c r="X33" i="6"/>
  <c r="X23" i="6"/>
  <c r="X15" i="6"/>
  <c r="X35" i="6"/>
  <c r="X17" i="6"/>
  <c r="X9" i="6"/>
  <c r="V37" i="46"/>
  <c r="V25" i="46"/>
  <c r="V13" i="46"/>
  <c r="V35" i="46"/>
  <c r="V23" i="46"/>
  <c r="V34" i="46"/>
  <c r="V22" i="46"/>
  <c r="V36" i="46"/>
  <c r="V24" i="46"/>
  <c r="V12" i="46"/>
  <c r="S31" i="46"/>
  <c r="V19" i="46"/>
  <c r="V17" i="46"/>
  <c r="S4" i="46"/>
  <c r="S30" i="46"/>
  <c r="S18" i="46"/>
  <c r="S6" i="46"/>
  <c r="S5" i="46"/>
  <c r="S40" i="46"/>
  <c r="S28" i="46"/>
  <c r="S16" i="46"/>
  <c r="S39" i="46"/>
  <c r="S27" i="46"/>
  <c r="S15" i="46"/>
  <c r="S38" i="46"/>
  <c r="S26" i="46"/>
  <c r="S14" i="46"/>
  <c r="S29" i="46"/>
  <c r="V33" i="46"/>
  <c r="V21" i="46"/>
  <c r="S41" i="46"/>
  <c r="V32" i="46"/>
  <c r="V20" i="46"/>
  <c r="U30" i="46"/>
  <c r="V30" i="46" s="1"/>
  <c r="U29" i="46"/>
  <c r="V29" i="46" s="1"/>
  <c r="X70" i="6"/>
  <c r="S9" i="46"/>
  <c r="W42" i="6"/>
  <c r="X42" i="6" s="1"/>
  <c r="S17" i="46"/>
  <c r="S19" i="46"/>
  <c r="U54" i="6"/>
  <c r="S20" i="46"/>
  <c r="W6" i="6"/>
  <c r="X6" i="6" s="1"/>
  <c r="U40" i="46"/>
  <c r="V40" i="46" s="1"/>
  <c r="U31" i="46"/>
  <c r="V31" i="46" s="1"/>
  <c r="U16" i="6"/>
  <c r="S21" i="46"/>
  <c r="U28" i="46"/>
  <c r="V28" i="46" s="1"/>
  <c r="U27" i="6"/>
  <c r="S32" i="46"/>
  <c r="U18" i="46"/>
  <c r="V18" i="46" s="1"/>
  <c r="X58" i="6"/>
  <c r="U52" i="6"/>
  <c r="S33" i="46"/>
  <c r="U16" i="46"/>
  <c r="V16" i="46" s="1"/>
  <c r="X48" i="6"/>
  <c r="S7" i="46"/>
  <c r="U4" i="46"/>
  <c r="U63" i="6"/>
  <c r="S8" i="46"/>
  <c r="U41" i="46"/>
  <c r="V41" i="46" s="1"/>
  <c r="U6" i="46"/>
  <c r="V6" i="46" s="1"/>
  <c r="X24" i="6"/>
  <c r="S34" i="46"/>
  <c r="U30" i="6"/>
  <c r="S11" i="46"/>
  <c r="S23" i="46"/>
  <c r="S35" i="46"/>
  <c r="U39" i="46"/>
  <c r="V39" i="46" s="1"/>
  <c r="U27" i="46"/>
  <c r="V27" i="46" s="1"/>
  <c r="U15" i="46"/>
  <c r="V15" i="46" s="1"/>
  <c r="S10" i="46"/>
  <c r="U66" i="6"/>
  <c r="U18" i="6"/>
  <c r="S12" i="46"/>
  <c r="S24" i="46"/>
  <c r="S36" i="46"/>
  <c r="U38" i="46"/>
  <c r="V38" i="46" s="1"/>
  <c r="U26" i="46"/>
  <c r="V26" i="46" s="1"/>
  <c r="U14" i="46"/>
  <c r="V14" i="46" s="1"/>
  <c r="S22" i="46"/>
  <c r="X44" i="6"/>
  <c r="S13" i="46"/>
  <c r="S25" i="46"/>
  <c r="S37" i="46"/>
  <c r="U65" i="6"/>
  <c r="U53" i="6"/>
  <c r="U29" i="6"/>
  <c r="U17" i="6"/>
  <c r="U41" i="6"/>
  <c r="X22" i="6"/>
  <c r="X19" i="6"/>
  <c r="X66" i="6"/>
  <c r="X18" i="6"/>
  <c r="X54" i="6"/>
  <c r="X46" i="6"/>
  <c r="U15" i="6"/>
  <c r="X12" i="6"/>
  <c r="U40" i="6"/>
  <c r="X34" i="6"/>
  <c r="X28" i="6"/>
  <c r="X67" i="6"/>
  <c r="U28" i="6"/>
  <c r="X8" i="6"/>
  <c r="U51" i="6"/>
  <c r="U25" i="6"/>
  <c r="U64" i="6"/>
  <c r="X36" i="6"/>
  <c r="X13" i="6"/>
  <c r="U39" i="6"/>
  <c r="X30" i="6"/>
  <c r="X16" i="6"/>
  <c r="U61" i="6"/>
  <c r="U37" i="6"/>
  <c r="X7" i="6"/>
  <c r="X55" i="6"/>
  <c r="X31" i="6"/>
  <c r="X43" i="6"/>
  <c r="X25" i="6"/>
  <c r="X68" i="6"/>
  <c r="X20" i="6"/>
  <c r="X56" i="6"/>
  <c r="X32" i="6"/>
  <c r="U7" i="6"/>
  <c r="W61" i="6"/>
  <c r="X61" i="6" s="1"/>
  <c r="W49" i="6"/>
  <c r="X49" i="6" s="1"/>
  <c r="W37" i="6"/>
  <c r="X37" i="6" s="1"/>
  <c r="G48" i="79" l="1"/>
  <c r="J48" i="79"/>
  <c r="Z48" i="79" s="1"/>
  <c r="G19" i="79"/>
  <c r="J19" i="79"/>
  <c r="Z19" i="79" s="1"/>
  <c r="G40" i="79"/>
  <c r="W40" i="79"/>
  <c r="G43" i="79"/>
  <c r="W43" i="79"/>
  <c r="X40" i="79"/>
  <c r="AF23" i="80"/>
  <c r="AF15" i="80"/>
  <c r="X47" i="79"/>
  <c r="X14" i="79"/>
  <c r="X13" i="79"/>
  <c r="X16" i="79"/>
  <c r="AF11" i="80"/>
  <c r="AF14" i="80"/>
  <c r="V54" i="80"/>
  <c r="AF12" i="80"/>
  <c r="X18" i="79"/>
  <c r="O24" i="79" a="1"/>
  <c r="O24" i="79" s="1"/>
  <c r="P24" i="79" s="1"/>
  <c r="X9" i="79"/>
  <c r="AF21" i="80"/>
  <c r="AF13" i="80"/>
  <c r="X10" i="79"/>
  <c r="AF10" i="80"/>
  <c r="U10" i="80"/>
  <c r="X11" i="79"/>
  <c r="X12" i="79"/>
  <c r="X36" i="79"/>
  <c r="O53" i="79" a="1"/>
  <c r="O53" i="79" s="1"/>
  <c r="P53" i="79" s="1"/>
  <c r="X19" i="79"/>
  <c r="AF20" i="80"/>
  <c r="X15" i="79"/>
  <c r="X48" i="79"/>
  <c r="J14" i="79"/>
  <c r="Z14" i="79" s="1"/>
  <c r="AF18" i="80"/>
  <c r="T54" i="80"/>
  <c r="U54" i="80" s="1"/>
  <c r="J40" i="79"/>
  <c r="Z40" i="79" s="1"/>
  <c r="E24" i="79" a="1"/>
  <c r="E24" i="79" s="1"/>
  <c r="G24" i="79" s="1"/>
  <c r="I24" i="79" a="1"/>
  <c r="I24" i="79" s="1"/>
  <c r="F54" i="80"/>
  <c r="G54" i="80" s="1"/>
  <c r="J39" i="79"/>
  <c r="Z39" i="79" s="1"/>
  <c r="J42" i="79"/>
  <c r="Z42" i="79" s="1"/>
  <c r="J12" i="79"/>
  <c r="Z12" i="79" s="1"/>
  <c r="J45" i="79"/>
  <c r="Z45" i="79" s="1"/>
  <c r="J10" i="79"/>
  <c r="Z10" i="79" s="1"/>
  <c r="J13" i="79"/>
  <c r="Z13" i="79" s="1"/>
  <c r="J15" i="79"/>
  <c r="Z15" i="79" s="1"/>
  <c r="J37" i="79"/>
  <c r="Z37" i="79" s="1"/>
  <c r="S24" i="79"/>
  <c r="G11" i="79"/>
  <c r="W11" i="79"/>
  <c r="J41" i="79"/>
  <c r="Z41" i="79" s="1"/>
  <c r="W19" i="79"/>
  <c r="G13" i="79"/>
  <c r="W13" i="79"/>
  <c r="W48" i="79"/>
  <c r="G38" i="79"/>
  <c r="G9" i="79"/>
  <c r="W9" i="79"/>
  <c r="G42" i="79"/>
  <c r="G41" i="79"/>
  <c r="J43" i="79"/>
  <c r="Z43" i="79" s="1"/>
  <c r="G36" i="79"/>
  <c r="E53" i="79" a="1"/>
  <c r="E53" i="79" s="1"/>
  <c r="G53" i="79" s="1"/>
  <c r="W36" i="79"/>
  <c r="J9" i="79"/>
  <c r="Z9" i="79" s="1"/>
  <c r="G15" i="79"/>
  <c r="W15" i="79"/>
  <c r="I53" i="79" a="1"/>
  <c r="I53" i="79" s="1"/>
  <c r="J44" i="79"/>
  <c r="Z44" i="79" s="1"/>
  <c r="G44" i="79"/>
  <c r="G14" i="79"/>
  <c r="W14" i="79"/>
  <c r="G45" i="79"/>
  <c r="G10" i="79"/>
  <c r="W10" i="79"/>
  <c r="J11" i="79"/>
  <c r="Z11" i="79" s="1"/>
  <c r="G16" i="79"/>
  <c r="W16" i="79"/>
  <c r="J38" i="79"/>
  <c r="Z38" i="79" s="1"/>
  <c r="G37" i="79"/>
  <c r="J16" i="79"/>
  <c r="Z16" i="79" s="1"/>
  <c r="G39" i="79"/>
  <c r="G12" i="79"/>
  <c r="W12" i="79"/>
  <c r="U5" i="6"/>
  <c r="J24" i="79" l="1"/>
  <c r="J53" i="79"/>
  <c r="L53" i="79"/>
  <c r="V4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<sst xmlns="http://schemas.openxmlformats.org/spreadsheetml/2006/main" count="2343" uniqueCount="391">
  <si>
    <t>DF</t>
  </si>
  <si>
    <t>Estimate</t>
  </si>
  <si>
    <t>StdErr</t>
  </si>
  <si>
    <t>tValue</t>
  </si>
  <si>
    <t>Model Details</t>
  </si>
  <si>
    <t>DOXIMITY</t>
  </si>
  <si>
    <t>Intercept</t>
  </si>
  <si>
    <t>EDH</t>
  </si>
  <si>
    <t>RTIME</t>
  </si>
  <si>
    <t>FIELD</t>
  </si>
  <si>
    <t>MEDSCAPE</t>
  </si>
  <si>
    <t>NEXGEN</t>
  </si>
  <si>
    <t>SFMC</t>
  </si>
  <si>
    <t>hcp_dox_eng</t>
  </si>
  <si>
    <t>hcp_dpint_eng</t>
  </si>
  <si>
    <t>hcp_edh_eng</t>
  </si>
  <si>
    <t>hcp_epoc_eng</t>
  </si>
  <si>
    <t>hcp_field_eng</t>
  </si>
  <si>
    <t>hcp_grail_nrx_lag</t>
  </si>
  <si>
    <t>hcp_grail_sdot</t>
  </si>
  <si>
    <t>hcp_grail_vnrx</t>
  </si>
  <si>
    <t>hcp_mng_eng</t>
  </si>
  <si>
    <t>hcp_mscap_eng</t>
  </si>
  <si>
    <t>hcp_rdtl_totdet</t>
  </si>
  <si>
    <t>hcp_sfmc_eng</t>
  </si>
  <si>
    <t>NPV</t>
  </si>
  <si>
    <t>Post-Tax</t>
  </si>
  <si>
    <t>Pre-Tax</t>
  </si>
  <si>
    <t>hcp_grail_nrx</t>
  </si>
  <si>
    <t>hcp_grail_trx</t>
  </si>
  <si>
    <t>hcp_grail_vtrx</t>
  </si>
  <si>
    <t>Variable</t>
  </si>
  <si>
    <t>VarianceInflation</t>
  </si>
  <si>
    <t>PP_HCP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</si>
  <si>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</si>
  <si>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</si>
  <si>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</si>
  <si>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</si>
  <si>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</si>
  <si>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</si>
  <si>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</si>
  <si>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</si>
  <si>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</si>
  <si>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</si>
  <si>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</si>
  <si>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</si>
  <si>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</si>
  <si>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</si>
  <si>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</si>
  <si>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</si>
  <si>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</si>
  <si>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</si>
  <si>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</si>
  <si>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</si>
  <si>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</si>
  <si>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</si>
  <si>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</si>
  <si>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PRE-TAX REVENUE</t>
  </si>
  <si>
    <t>PRE-TAX SPEND</t>
  </si>
  <si>
    <t>PRE-TAX ROI</t>
  </si>
  <si>
    <t>POST-TAX REVENUE</t>
  </si>
  <si>
    <t>POST-TAX SPEND</t>
  </si>
  <si>
    <t>POST-TAX ROI</t>
  </si>
  <si>
    <t>Model Type</t>
  </si>
  <si>
    <t>Linear Regression</t>
  </si>
  <si>
    <t xml:space="preserve">Time Period </t>
  </si>
  <si>
    <t>R Square</t>
  </si>
  <si>
    <t>Channels</t>
  </si>
  <si>
    <t>Time Period of Current Analysis</t>
  </si>
  <si>
    <t>Time Period of previous Analysis</t>
  </si>
  <si>
    <t>hcp_sfmc_eng90_RT4</t>
  </si>
  <si>
    <t>Post-Tax Spend Rate</t>
  </si>
  <si>
    <t>Post-Tax Rate_Channel</t>
  </si>
  <si>
    <t>hcp_mng_clkd</t>
  </si>
  <si>
    <t>hcp_sfmc_clkd</t>
  </si>
  <si>
    <t>hcp_field_clkd</t>
  </si>
  <si>
    <t>hcp_epoc_eng90_RT4</t>
  </si>
  <si>
    <t>Changes w.r.t to pervious mode</t>
  </si>
  <si>
    <t>Insigths</t>
  </si>
  <si>
    <t>Model 1</t>
  </si>
  <si>
    <t>Model 2</t>
  </si>
  <si>
    <t>Model 3</t>
  </si>
  <si>
    <t>Model 4</t>
  </si>
  <si>
    <t>Model 5</t>
  </si>
  <si>
    <t>Model 6</t>
  </si>
  <si>
    <t>Model 7</t>
  </si>
  <si>
    <t>Impact percantage for last 12 Months</t>
  </si>
  <si>
    <t>S.No.</t>
  </si>
  <si>
    <t>Model_name</t>
  </si>
  <si>
    <t>Model_Type</t>
  </si>
  <si>
    <t>Granularity</t>
  </si>
  <si>
    <t>Model_Details</t>
  </si>
  <si>
    <t>DEEPINTENT</t>
  </si>
  <si>
    <t>OLS</t>
  </si>
  <si>
    <t>HCP X MONTH</t>
  </si>
  <si>
    <t>SAMPLES</t>
  </si>
  <si>
    <t>VOUCHERS</t>
  </si>
  <si>
    <t>hcp_alert_eng</t>
  </si>
  <si>
    <t>hcp_ban_eng</t>
  </si>
  <si>
    <t>hcp_eml_eng</t>
  </si>
  <si>
    <t>hcp_fmail_eng</t>
  </si>
  <si>
    <t>hcp_grail_sdot60</t>
  </si>
  <si>
    <t>hcp_grail_vnrx40</t>
  </si>
  <si>
    <t>hcp_rdtl_totdet40</t>
  </si>
  <si>
    <t>Modeling Variable</t>
  </si>
  <si>
    <t>hcp_dpint_eng50_RT4</t>
  </si>
  <si>
    <t>hcp_field_eng60</t>
  </si>
  <si>
    <t>hcp_dox_eng70_RT8</t>
  </si>
  <si>
    <t>hcp_mscap_eng40_RT4</t>
  </si>
  <si>
    <t>EPOCRATES</t>
  </si>
  <si>
    <t>hcp_sfmc_eng_post</t>
  </si>
  <si>
    <t>hcp_sfmc_eng_pre</t>
  </si>
  <si>
    <t>hcp_field_eng_post</t>
  </si>
  <si>
    <t>hcp_field_eng_pre</t>
  </si>
  <si>
    <t>cw_comm</t>
  </si>
  <si>
    <t>pp_hcp</t>
  </si>
  <si>
    <t>webmd</t>
  </si>
  <si>
    <t>cw_comm_agg</t>
  </si>
  <si>
    <t>pp_hcp_agg</t>
  </si>
  <si>
    <t>webmd_agg</t>
  </si>
  <si>
    <t>Vendor</t>
  </si>
  <si>
    <t>Pre-Tax Spend</t>
  </si>
  <si>
    <t># Engmnts</t>
  </si>
  <si>
    <t>Cost / Engmnt</t>
  </si>
  <si>
    <t>% Contrib. to Sales</t>
  </si>
  <si>
    <t>Pre-Tax Incr. Revenue</t>
  </si>
  <si>
    <t>Pre-Tax ROI</t>
  </si>
  <si>
    <t>Doximity</t>
  </si>
  <si>
    <t>Epocrates</t>
  </si>
  <si>
    <t>Field</t>
  </si>
  <si>
    <t>Medscape</t>
  </si>
  <si>
    <t>Raw Name</t>
  </si>
  <si>
    <t>Modified Name</t>
  </si>
  <si>
    <t>WebMD</t>
  </si>
  <si>
    <t>Vendor &amp; Control Var</t>
  </si>
  <si>
    <t>Copy-Paste from the model results</t>
  </si>
  <si>
    <t>P-Value</t>
  </si>
  <si>
    <t>24M Activity</t>
  </si>
  <si>
    <t>24M Sales</t>
  </si>
  <si>
    <t>12M Activity</t>
  </si>
  <si>
    <t>12M Sales</t>
  </si>
  <si>
    <t>24M% Impact</t>
  </si>
  <si>
    <t>12M % Impact</t>
  </si>
  <si>
    <t>12M Impactable Sales</t>
  </si>
  <si>
    <t>&lt;-- Net Patient Value</t>
  </si>
  <si>
    <t>Jan'22-Dec'22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</si>
  <si>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</si>
  <si>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</si>
  <si>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</si>
  <si>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</si>
  <si>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</si>
  <si>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</si>
  <si>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</si>
  <si>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</si>
  <si>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</si>
  <si>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</si>
  <si>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</si>
  <si>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</si>
  <si>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</si>
  <si>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</si>
  <si>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</si>
  <si>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</si>
  <si>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</si>
  <si>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</si>
  <si>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</si>
  <si>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</si>
  <si>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</si>
  <si>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</si>
  <si>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</si>
  <si>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Sub-Channel</t>
  </si>
  <si>
    <t>BANNER</t>
  </si>
  <si>
    <t>ALERT</t>
  </si>
  <si>
    <t>EMAIL</t>
  </si>
  <si>
    <t>Channels Names</t>
  </si>
  <si>
    <t>Channels Raw Names</t>
  </si>
  <si>
    <t>Spends (Apr'21-Mar'22)</t>
  </si>
  <si>
    <t>Spends (Jan'22-Dec'22)</t>
  </si>
  <si>
    <t>Post-Tax Calculation</t>
  </si>
  <si>
    <t>Pre-Tax Calculation</t>
  </si>
  <si>
    <t>Current Slope</t>
  </si>
  <si>
    <t>Actual Activity (Jan'22-Dec'22)</t>
  </si>
  <si>
    <t>Actual Activity (Apr'21-Mar'22)</t>
  </si>
  <si>
    <t>hcc_osrch_sessions</t>
  </si>
  <si>
    <t>hcp_disp_una_imp</t>
  </si>
  <si>
    <t>hcp_disp_imp</t>
  </si>
  <si>
    <t>hcp_grail_mnrx</t>
  </si>
  <si>
    <t>hcp_grail_mtrx</t>
  </si>
  <si>
    <t>hcp_dpint_clkd</t>
  </si>
  <si>
    <t>hcp_dox_clkd</t>
  </si>
  <si>
    <t>hcp_edh_clkd</t>
  </si>
  <si>
    <t>hcp_epoc_clkd</t>
  </si>
  <si>
    <t>hcp_mscap_clkd</t>
  </si>
  <si>
    <t>hcp_dpint_del</t>
  </si>
  <si>
    <t>hcp_dox_del</t>
  </si>
  <si>
    <t>hcp_edh_del</t>
  </si>
  <si>
    <t>hcp_epoc_del</t>
  </si>
  <si>
    <t>hcp_field_del</t>
  </si>
  <si>
    <t>hcp_mscap_del</t>
  </si>
  <si>
    <t>hcp_mng_del</t>
  </si>
  <si>
    <t>hcp_sfmc_del</t>
  </si>
  <si>
    <t>hcp_alert_una_clkd</t>
  </si>
  <si>
    <t>hcp_ban_una_clkd</t>
  </si>
  <si>
    <t>hcp_edtl_una_clkd</t>
  </si>
  <si>
    <t>hcp_eml_una_clkd</t>
  </si>
  <si>
    <t>hcp_fmail_una_clkd</t>
  </si>
  <si>
    <t>hcp_alert_una_del</t>
  </si>
  <si>
    <t>hcp_ban_una_del</t>
  </si>
  <si>
    <t>hcp_edtl_una_del</t>
  </si>
  <si>
    <t>hcp_eml_una_del</t>
  </si>
  <si>
    <t>hcp_fmail_una_del</t>
  </si>
  <si>
    <t>hcp_alert_una_eng</t>
  </si>
  <si>
    <t>hcp_ban_una_eng</t>
  </si>
  <si>
    <t>hcp_edtl_una_eng</t>
  </si>
  <si>
    <t>hcp_eml_una_eng</t>
  </si>
  <si>
    <t>hcp_fmail_una_eng</t>
  </si>
  <si>
    <t>hcp_alert_clkd</t>
  </si>
  <si>
    <t>hcp_ban_clkd</t>
  </si>
  <si>
    <t>hcp_edtl_clkd</t>
  </si>
  <si>
    <t>hcp_eml_clkd</t>
  </si>
  <si>
    <t>hcp_fmail_clkd</t>
  </si>
  <si>
    <t>hcp_alert_del</t>
  </si>
  <si>
    <t>hcp_ban_del</t>
  </si>
  <si>
    <t>hcp_edtl_del</t>
  </si>
  <si>
    <t>hcp_eml_del</t>
  </si>
  <si>
    <t>hcp_fmail_del</t>
  </si>
  <si>
    <t>hcp_edtl_eng</t>
  </si>
  <si>
    <t>hcp_alert_dox_clkd</t>
  </si>
  <si>
    <t>hcp_alert_edh_clkd</t>
  </si>
  <si>
    <t>hcp_alert_epoc_clkd</t>
  </si>
  <si>
    <t>hcp_alert_mscap_clkd</t>
  </si>
  <si>
    <t>hcp_ban_dpint_clkd</t>
  </si>
  <si>
    <t>hcp_ban_dox_clkd</t>
  </si>
  <si>
    <t>hcp_edtl_edh_clkd</t>
  </si>
  <si>
    <t>hcp_eml_mng_clkd</t>
  </si>
  <si>
    <t>hcp_eml_sfmc_clkd</t>
  </si>
  <si>
    <t>hcp_fmail_field_clkd</t>
  </si>
  <si>
    <t>hcp_alert_dox_del</t>
  </si>
  <si>
    <t>hcp_alert_edh_del</t>
  </si>
  <si>
    <t>hcp_alert_epoc_del</t>
  </si>
  <si>
    <t>hcp_alert_mscap_del</t>
  </si>
  <si>
    <t>hcp_ban_dpint_del</t>
  </si>
  <si>
    <t>hcp_ban_dox_del</t>
  </si>
  <si>
    <t>hcp_edtl_edh_del</t>
  </si>
  <si>
    <t>hcp_eml_mng_del</t>
  </si>
  <si>
    <t>hcp_eml_sfmc_del</t>
  </si>
  <si>
    <t>hcp_fmail_field_del</t>
  </si>
  <si>
    <t>hcp_alert_dox_eng</t>
  </si>
  <si>
    <t>hcp_alert_edh_eng</t>
  </si>
  <si>
    <t>hcp_alert_epoc_eng</t>
  </si>
  <si>
    <t>hcp_alert_mscap_eng</t>
  </si>
  <si>
    <t>hcp_ban_dpint_eng</t>
  </si>
  <si>
    <t>hcp_ban_dox_eng</t>
  </si>
  <si>
    <t>hcp_edtl_edh_eng</t>
  </si>
  <si>
    <t>hcp_eml_mng_eng</t>
  </si>
  <si>
    <t>hcp_eml_sfmc_eng</t>
  </si>
  <si>
    <t>hcp_fmail_field_eng</t>
  </si>
  <si>
    <t>hcp_rdtl_dtl</t>
  </si>
  <si>
    <t>hcp_rdtl_nbg</t>
  </si>
  <si>
    <t>hcp_rdtl_rfm</t>
  </si>
  <si>
    <t>hcc_disp_una_imp</t>
  </si>
  <si>
    <t>hcc_disp_imp</t>
  </si>
  <si>
    <t>hcc_soc_fb_una_clk</t>
  </si>
  <si>
    <t>hcc_soc_tw_una_clk</t>
  </si>
  <si>
    <t>hcc_soc_fb_una_imp</t>
  </si>
  <si>
    <t>hcc_soc_tw_una_imp</t>
  </si>
  <si>
    <t>hcc_soc_una_clk</t>
  </si>
  <si>
    <t>hcc_soc_una_imp</t>
  </si>
  <si>
    <t>hcc_soc_clk</t>
  </si>
  <si>
    <t>hcc_soc_imp</t>
  </si>
  <si>
    <t>hcc_soc_fb_clk</t>
  </si>
  <si>
    <t>hcc_soc_tw_clk</t>
  </si>
  <si>
    <t>hcc_soc_fb_imp</t>
  </si>
  <si>
    <t>hcc_soc_tw_imp</t>
  </si>
  <si>
    <t>hcp_osrch_sessions</t>
  </si>
  <si>
    <t>hcc_olv_una_imp</t>
  </si>
  <si>
    <t>hcc_olv_imp</t>
  </si>
  <si>
    <t>hcc_psrch_goog_una_clk</t>
  </si>
  <si>
    <t>hcc_psrch_msft_una_clk</t>
  </si>
  <si>
    <t>hcc_psrch_una_clk</t>
  </si>
  <si>
    <t>hcc_psrch_clk</t>
  </si>
  <si>
    <t>hcc_psrch_goog_clk</t>
  </si>
  <si>
    <t>hcc_psrch_msft_clk</t>
  </si>
  <si>
    <t>hcp_mmf_una_attend</t>
  </si>
  <si>
    <t>hcp_mmf_attend</t>
  </si>
  <si>
    <t>Activity (Jan'22-Dec'22)</t>
  </si>
  <si>
    <t>Activity (Apr'21-Mar'22)</t>
  </si>
  <si>
    <t>Previous Slope</t>
  </si>
  <si>
    <t>Calculated</t>
  </si>
  <si>
    <t>Deepintent</t>
  </si>
  <si>
    <t>Channel</t>
  </si>
  <si>
    <t>Nexgen</t>
  </si>
  <si>
    <t>M1</t>
  </si>
  <si>
    <t>M10</t>
  </si>
  <si>
    <t>M11</t>
  </si>
  <si>
    <t>M2</t>
  </si>
  <si>
    <t>M3</t>
  </si>
  <si>
    <t>M4</t>
  </si>
  <si>
    <t>M5</t>
  </si>
  <si>
    <t>M6</t>
  </si>
  <si>
    <t>M7</t>
  </si>
  <si>
    <t>M8</t>
  </si>
  <si>
    <t>M9</t>
  </si>
  <si>
    <t>hcp_dpint_eng30_RT4</t>
  </si>
  <si>
    <t>hcp_sfmc_eng70_RT4</t>
  </si>
  <si>
    <t>Actual Raw Name</t>
  </si>
  <si>
    <t>Select the model --&gt;</t>
  </si>
  <si>
    <t>Raw Variable Names</t>
  </si>
  <si>
    <t>hcp_field_eng70</t>
  </si>
  <si>
    <t>hcp_field_eng_post60</t>
  </si>
  <si>
    <t>hcp_field_eng_pre60</t>
  </si>
  <si>
    <t>hcp_sfmc_eng_post70_RT4</t>
  </si>
  <si>
    <t>hcp_sfmc_eng_pre70_RT4</t>
  </si>
  <si>
    <t>Field Pre</t>
  </si>
  <si>
    <t>Field Post</t>
  </si>
  <si>
    <t>SFMC Pre</t>
  </si>
  <si>
    <t>SFMC Post</t>
  </si>
  <si>
    <t>Apr'21 - Mar'22</t>
  </si>
  <si>
    <t>Previous Year Model Comparison</t>
  </si>
  <si>
    <t>Total</t>
  </si>
  <si>
    <t>Samples</t>
  </si>
  <si>
    <t>Vouchers</t>
  </si>
  <si>
    <t>Detailing</t>
  </si>
  <si>
    <t>DETAILING</t>
  </si>
  <si>
    <t>CoverWrap</t>
  </si>
  <si>
    <t>hcp_npp_clkd</t>
  </si>
  <si>
    <t>hcp_npp_del</t>
  </si>
  <si>
    <t>hcp_npp_eng</t>
  </si>
  <si>
    <t>Current Modelling Timeframe Activity</t>
  </si>
  <si>
    <t>Previous Modelling Timeframe Activity</t>
  </si>
  <si>
    <t>% Difference</t>
  </si>
  <si>
    <t>Copy-Paste the Model Results from Previous Time-Frame</t>
  </si>
  <si>
    <t>Imp sales per eng</t>
  </si>
  <si>
    <t>Model Estimate</t>
  </si>
  <si>
    <t>NPP</t>
  </si>
  <si>
    <t>POC</t>
  </si>
  <si>
    <t>Linear Model</t>
  </si>
  <si>
    <t>Linear Model (without sessionality var)</t>
  </si>
  <si>
    <t>Optimizing control variables</t>
  </si>
  <si>
    <t>Optimizing Field Campaign</t>
  </si>
  <si>
    <t>Dpint p-value significant</t>
  </si>
  <si>
    <t>SFMC and Field Email split out at Pre and Post lvl</t>
  </si>
  <si>
    <t>Replacing POC Agg variable</t>
  </si>
  <si>
    <t>20 Month Model</t>
  </si>
  <si>
    <t xml:space="preserve">20 Month Model SFMC and Field Email with Pre and Post </t>
  </si>
  <si>
    <t>NPP (with Pre-Post)</t>
  </si>
  <si>
    <t>Model with Pre-Post Variable</t>
  </si>
  <si>
    <t>NPP (Non-Personal Promotion)</t>
  </si>
  <si>
    <t>POC (Point of Care)</t>
  </si>
  <si>
    <t>Model Comparison Summary Jan'22-Dec'22</t>
  </si>
  <si>
    <t>P-value</t>
  </si>
  <si>
    <t>Carryover</t>
  </si>
  <si>
    <t>Rtime</t>
  </si>
  <si>
    <t>Order</t>
  </si>
  <si>
    <t>VIF</t>
  </si>
  <si>
    <t>Index</t>
  </si>
  <si>
    <t>(Updated New Values)</t>
  </si>
  <si>
    <t>Notes:</t>
  </si>
  <si>
    <t>2. Nexgen was active for just 3 months in modelling timeframe (May-Jul'21) - Not in analysis timeframe.</t>
  </si>
  <si>
    <t>1. EDH was active for just 2 months in the modelling timeframe (Feb-Mar'21) - Not in out analysis timeframe</t>
  </si>
  <si>
    <t>3. WebMD was active from Jun'21-Dec'21  - Not in analysis timeframe</t>
  </si>
  <si>
    <t>4. Deepintent is Banner (Banner usaully doesn't give a read)</t>
  </si>
  <si>
    <t>5. POC Agg variable and Freq variable are same because we have only one campaign live for each channel at an HCP level.</t>
  </si>
  <si>
    <t>Linear Model with Month Flag (M1-M11)</t>
  </si>
  <si>
    <t>Final Model with M1-M11 Flag</t>
  </si>
  <si>
    <t>1. Since, we are looking into 12 Months of activity (Jan'22-Dec'22). We have 0 activity for pre Field and SFMC variable, as pre is before Oct'21.</t>
  </si>
  <si>
    <t>Ad: 70 &amp; Tf: RT8</t>
  </si>
  <si>
    <t>Ad: 30 &amp; Tf: RT4</t>
  </si>
  <si>
    <t>Ad: 90 &amp; Tf: RT4</t>
  </si>
  <si>
    <t>Ad: 40 &amp; Tf: RT4</t>
  </si>
  <si>
    <t>Ad: 70 &amp; Tf: RT4</t>
  </si>
  <si>
    <t>Ad: 60 &amp; No Tf</t>
  </si>
  <si>
    <t>Ad: 40 &amp; No Tf</t>
  </si>
  <si>
    <t>Ad: 70 &amp; No Tf</t>
  </si>
  <si>
    <t>No Ad &amp; Tf</t>
  </si>
  <si>
    <t>Ad Stock &amp; Tf</t>
  </si>
  <si>
    <t>AdStock and Trf</t>
  </si>
  <si>
    <t>Demean Model</t>
  </si>
  <si>
    <t>pp_hcc</t>
  </si>
  <si>
    <t>Patient Point HCP</t>
  </si>
  <si>
    <t>Patient Point HCC</t>
  </si>
  <si>
    <t>Model 7 with PP HCC</t>
  </si>
  <si>
    <t>Previous Yr Final Model (With similar adstock and Trf from previous model)</t>
  </si>
  <si>
    <t>* Blank due to metric split out into Pre &amp; Post</t>
  </si>
  <si>
    <t>pp_any</t>
  </si>
  <si>
    <t>Patient Point Any</t>
  </si>
  <si>
    <t>Model replacing PP HCP and HCC with PP Any</t>
  </si>
  <si>
    <t>Model replacing Deepintent Eng with Delivery</t>
  </si>
  <si>
    <t>Model replacing SFMC and Field Pre -Post metric to without adstk and Trf</t>
  </si>
  <si>
    <t>Model replacing SFMC and Field Pre -Post metric to without adstk and Trf with Deepintent Eng</t>
  </si>
  <si>
    <t>Old Spend</t>
  </si>
  <si>
    <t>Model 8 with PP HCC (Final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</si>
</sst>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0.000"/>
    <numFmt numFmtId="168" formatCode="&quot;$&quot;#,##0.00"/>
    <numFmt numFmtId="169" formatCode="#,##0.0000"/>
    <numFmt numFmtId="170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B3138"/>
      <name val="Arial"/>
      <family val="2"/>
    </font>
    <font>
      <sz val="11"/>
      <color rgb="FF2B313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2B3138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i/>
      <sz val="20"/>
      <color theme="0"/>
      <name val="Calibri"/>
      <family val="2"/>
      <scheme val="minor"/>
    </font>
    <font>
      <i/>
      <sz val="10"/>
      <color rgb="FF000000"/>
      <name val="Arial"/>
      <family val="2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b/>
      <sz val="12"/>
      <color rgb="FF2B3138"/>
      <name val="Arial"/>
      <family val="2"/>
    </font>
    <font>
      <b/>
      <i/>
      <u/>
      <sz val="11"/>
      <color rgb="FFFF000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1"/>
      <color rgb="FF0070C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182B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4BDD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/>
      <diagonal/>
    </border>
    <border>
      <left style="medium">
        <color rgb="FFFFFFFF"/>
      </left>
      <right/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28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/>
    <xf numFmtId="9" fontId="0" fillId="5" borderId="0" xfId="2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9" fontId="0" fillId="5" borderId="9" xfId="2" applyFont="1" applyFill="1" applyBorder="1" applyAlignment="1">
      <alignment horizontal="center" vertical="center"/>
    </xf>
    <xf numFmtId="9" fontId="0" fillId="5" borderId="10" xfId="2" applyFont="1" applyFill="1" applyBorder="1" applyAlignment="1">
      <alignment horizontal="center" vertical="center"/>
    </xf>
    <xf numFmtId="9" fontId="0" fillId="5" borderId="11" xfId="2" applyFont="1" applyFill="1" applyBorder="1" applyAlignment="1">
      <alignment horizontal="center" vertical="center"/>
    </xf>
    <xf numFmtId="9" fontId="0" fillId="5" borderId="12" xfId="2" applyFont="1" applyFill="1" applyBorder="1" applyAlignment="1">
      <alignment horizontal="center" vertical="center"/>
    </xf>
    <xf numFmtId="9" fontId="0" fillId="5" borderId="13" xfId="2" applyFont="1" applyFill="1" applyBorder="1" applyAlignment="1">
      <alignment horizontal="center" vertical="center"/>
    </xf>
    <xf numFmtId="9" fontId="0" fillId="5" borderId="14" xfId="2" applyFont="1" applyFill="1" applyBorder="1" applyAlignment="1">
      <alignment horizontal="center" vertical="center"/>
    </xf>
    <xf numFmtId="9" fontId="0" fillId="5" borderId="15" xfId="2" applyFont="1" applyFill="1" applyBorder="1" applyAlignment="1">
      <alignment horizontal="center" vertical="center"/>
    </xf>
    <xf numFmtId="9" fontId="0" fillId="5" borderId="16" xfId="2" applyFont="1" applyFill="1" applyBorder="1" applyAlignment="1">
      <alignment horizontal="center" vertical="center"/>
    </xf>
    <xf numFmtId="9" fontId="0" fillId="5" borderId="17" xfId="2" applyFont="1" applyFill="1" applyBorder="1" applyAlignment="1">
      <alignment horizontal="center" vertical="center"/>
    </xf>
    <xf numFmtId="9" fontId="2" fillId="2" borderId="18" xfId="2" applyFont="1" applyFill="1" applyBorder="1" applyAlignment="1">
      <alignment horizontal="center" vertical="center" textRotation="90"/>
    </xf>
    <xf numFmtId="0" fontId="2" fillId="2" borderId="19" xfId="0" applyFont="1" applyFill="1" applyBorder="1" applyAlignment="1">
      <alignment horizontal="center" vertical="center" textRotation="90"/>
    </xf>
    <xf numFmtId="0" fontId="2" fillId="2" borderId="20" xfId="0" applyFont="1" applyFill="1" applyBorder="1" applyAlignment="1">
      <alignment horizontal="center" vertical="center" textRotation="90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6" fontId="9" fillId="9" borderId="24" xfId="0" applyNumberFormat="1" applyFont="1" applyFill="1" applyBorder="1" applyAlignment="1">
      <alignment horizontal="center" vertical="center" wrapText="1" readingOrder="1"/>
    </xf>
    <xf numFmtId="3" fontId="9" fillId="9" borderId="24" xfId="0" applyNumberFormat="1" applyFont="1" applyFill="1" applyBorder="1" applyAlignment="1">
      <alignment horizontal="center" vertical="center" wrapText="1" readingOrder="1"/>
    </xf>
    <xf numFmtId="6" fontId="9" fillId="10" borderId="24" xfId="0" applyNumberFormat="1" applyFont="1" applyFill="1" applyBorder="1" applyAlignment="1">
      <alignment horizontal="center" vertical="center" wrapText="1" readingOrder="1"/>
    </xf>
    <xf numFmtId="3" fontId="9" fillId="10" borderId="24" xfId="0" applyNumberFormat="1" applyFont="1" applyFill="1" applyBorder="1" applyAlignment="1">
      <alignment horizontal="center" vertical="center" wrapText="1" readingOrder="1"/>
    </xf>
    <xf numFmtId="0" fontId="10" fillId="4" borderId="10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10" fontId="0" fillId="5" borderId="9" xfId="2" applyNumberFormat="1" applyFont="1" applyFill="1" applyBorder="1" applyAlignment="1">
      <alignment horizontal="center" vertical="center"/>
    </xf>
    <xf numFmtId="10" fontId="0" fillId="5" borderId="14" xfId="2" applyNumberFormat="1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2" fontId="0" fillId="5" borderId="16" xfId="0" applyNumberFormat="1" applyFill="1" applyBorder="1" applyAlignment="1">
      <alignment horizontal="center" vertical="center"/>
    </xf>
    <xf numFmtId="167" fontId="0" fillId="5" borderId="9" xfId="0" applyNumberFormat="1" applyFill="1" applyBorder="1" applyAlignment="1">
      <alignment horizontal="center" vertical="center"/>
    </xf>
    <xf numFmtId="167" fontId="0" fillId="5" borderId="16" xfId="0" applyNumberFormat="1" applyFill="1" applyBorder="1" applyAlignment="1">
      <alignment horizontal="center" vertical="center"/>
    </xf>
    <xf numFmtId="166" fontId="0" fillId="5" borderId="9" xfId="2" applyNumberFormat="1" applyFont="1" applyFill="1" applyBorder="1" applyAlignment="1">
      <alignment horizontal="center" vertical="center"/>
    </xf>
    <xf numFmtId="166" fontId="0" fillId="5" borderId="16" xfId="2" applyNumberFormat="1" applyFont="1" applyFill="1" applyBorder="1" applyAlignment="1">
      <alignment horizontal="center" vertical="center"/>
    </xf>
    <xf numFmtId="3" fontId="0" fillId="5" borderId="9" xfId="0" applyNumberFormat="1" applyFill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2" fontId="0" fillId="5" borderId="29" xfId="0" applyNumberFormat="1" applyFill="1" applyBorder="1" applyAlignment="1">
      <alignment horizontal="center" vertical="center"/>
    </xf>
    <xf numFmtId="166" fontId="0" fillId="5" borderId="29" xfId="2" applyNumberFormat="1" applyFont="1" applyFill="1" applyBorder="1" applyAlignment="1">
      <alignment horizontal="center" vertical="center"/>
    </xf>
    <xf numFmtId="3" fontId="0" fillId="5" borderId="29" xfId="0" applyNumberFormat="1" applyFill="1" applyBorder="1" applyAlignment="1">
      <alignment horizontal="center" vertical="center"/>
    </xf>
    <xf numFmtId="10" fontId="0" fillId="5" borderId="29" xfId="2" applyNumberFormat="1" applyFont="1" applyFill="1" applyBorder="1" applyAlignment="1">
      <alignment horizontal="center" vertical="center"/>
    </xf>
    <xf numFmtId="10" fontId="0" fillId="5" borderId="30" xfId="2" applyNumberFormat="1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3" fontId="13" fillId="3" borderId="19" xfId="0" applyNumberFormat="1" applyFont="1" applyFill="1" applyBorder="1" applyAlignment="1">
      <alignment horizontal="center" vertical="center"/>
    </xf>
    <xf numFmtId="10" fontId="13" fillId="3" borderId="19" xfId="2" applyNumberFormat="1" applyFont="1" applyFill="1" applyBorder="1" applyAlignment="1">
      <alignment horizontal="center" vertical="center"/>
    </xf>
    <xf numFmtId="10" fontId="13" fillId="3" borderId="20" xfId="2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9" fontId="2" fillId="0" borderId="17" xfId="0" applyNumberFormat="1" applyFont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166" fontId="11" fillId="5" borderId="0" xfId="2" applyNumberFormat="1" applyFont="1" applyFill="1"/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/>
    <xf numFmtId="0" fontId="0" fillId="5" borderId="14" xfId="0" applyFill="1" applyBorder="1"/>
    <xf numFmtId="0" fontId="0" fillId="5" borderId="17" xfId="0" applyFill="1" applyBorder="1"/>
    <xf numFmtId="0" fontId="0" fillId="5" borderId="27" xfId="0" applyFill="1" applyBorder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168" fontId="0" fillId="0" borderId="9" xfId="4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8" fontId="0" fillId="0" borderId="16" xfId="4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65" fontId="0" fillId="5" borderId="9" xfId="4" applyNumberFormat="1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0" fontId="0" fillId="5" borderId="16" xfId="2" applyNumberFormat="1" applyFont="1" applyFill="1" applyBorder="1" applyAlignment="1">
      <alignment horizontal="center" vertical="center"/>
    </xf>
    <xf numFmtId="164" fontId="0" fillId="5" borderId="9" xfId="1" applyNumberFormat="1" applyFont="1" applyFill="1" applyBorder="1" applyAlignment="1">
      <alignment horizontal="center" vertical="center"/>
    </xf>
    <xf numFmtId="164" fontId="0" fillId="5" borderId="16" xfId="1" applyNumberFormat="1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3" fontId="0" fillId="5" borderId="29" xfId="1" applyNumberFormat="1" applyFont="1" applyFill="1" applyBorder="1" applyAlignment="1">
      <alignment horizontal="center" vertical="center"/>
    </xf>
    <xf numFmtId="2" fontId="0" fillId="0" borderId="14" xfId="4" applyNumberFormat="1" applyFont="1" applyBorder="1" applyAlignment="1">
      <alignment horizontal="center" vertical="center"/>
    </xf>
    <xf numFmtId="2" fontId="0" fillId="0" borderId="17" xfId="4" applyNumberFormat="1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3" fontId="0" fillId="5" borderId="30" xfId="1" applyNumberFormat="1" applyFont="1" applyFill="1" applyBorder="1" applyAlignment="1">
      <alignment horizontal="center" vertical="center"/>
    </xf>
    <xf numFmtId="3" fontId="0" fillId="5" borderId="40" xfId="1" applyNumberFormat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38" xfId="0" applyFont="1" applyFill="1" applyBorder="1"/>
    <xf numFmtId="0" fontId="10" fillId="4" borderId="39" xfId="0" applyFont="1" applyFill="1" applyBorder="1"/>
    <xf numFmtId="168" fontId="0" fillId="0" borderId="9" xfId="0" applyNumberFormat="1" applyBorder="1" applyAlignment="1">
      <alignment horizontal="center" vertical="center"/>
    </xf>
    <xf numFmtId="10" fontId="9" fillId="10" borderId="24" xfId="2" applyNumberFormat="1" applyFont="1" applyFill="1" applyBorder="1" applyAlignment="1">
      <alignment horizontal="center" vertical="center" wrapText="1" readingOrder="1"/>
    </xf>
    <xf numFmtId="165" fontId="9" fillId="10" borderId="24" xfId="0" applyNumberFormat="1" applyFont="1" applyFill="1" applyBorder="1" applyAlignment="1">
      <alignment horizontal="center" vertical="center" wrapText="1" readingOrder="1"/>
    </xf>
    <xf numFmtId="0" fontId="10" fillId="5" borderId="0" xfId="0" applyFont="1" applyFill="1"/>
    <xf numFmtId="165" fontId="0" fillId="5" borderId="16" xfId="4" applyNumberFormat="1" applyFont="1" applyFill="1" applyBorder="1" applyAlignment="1">
      <alignment horizontal="center" vertical="center"/>
    </xf>
    <xf numFmtId="3" fontId="0" fillId="5" borderId="41" xfId="1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0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0" fontId="2" fillId="5" borderId="0" xfId="2" applyNumberFormat="1" applyFont="1" applyFill="1" applyAlignment="1">
      <alignment horizontal="center"/>
    </xf>
    <xf numFmtId="10" fontId="0" fillId="5" borderId="43" xfId="2" applyNumberFormat="1" applyFont="1" applyFill="1" applyBorder="1" applyAlignment="1">
      <alignment horizontal="center" vertical="center"/>
    </xf>
    <xf numFmtId="10" fontId="0" fillId="5" borderId="44" xfId="2" applyNumberFormat="1" applyFont="1" applyFill="1" applyBorder="1" applyAlignment="1">
      <alignment horizontal="center" vertical="center"/>
    </xf>
    <xf numFmtId="168" fontId="0" fillId="0" borderId="16" xfId="0" applyNumberFormat="1" applyBorder="1" applyAlignment="1">
      <alignment horizontal="center" vertical="center"/>
    </xf>
    <xf numFmtId="3" fontId="9" fillId="2" borderId="24" xfId="0" applyNumberFormat="1" applyFont="1" applyFill="1" applyBorder="1" applyAlignment="1">
      <alignment horizontal="center" vertical="center" wrapText="1" readingOrder="1"/>
    </xf>
    <xf numFmtId="6" fontId="9" fillId="2" borderId="24" xfId="0" applyNumberFormat="1" applyFont="1" applyFill="1" applyBorder="1" applyAlignment="1">
      <alignment horizontal="center" vertical="center" wrapText="1" readingOrder="1"/>
    </xf>
    <xf numFmtId="10" fontId="9" fillId="2" borderId="24" xfId="2" applyNumberFormat="1" applyFont="1" applyFill="1" applyBorder="1" applyAlignment="1">
      <alignment horizontal="center" vertical="center" wrapText="1" readingOrder="1"/>
    </xf>
    <xf numFmtId="165" fontId="9" fillId="2" borderId="24" xfId="2" applyNumberFormat="1" applyFont="1" applyFill="1" applyBorder="1" applyAlignment="1">
      <alignment horizontal="center" vertical="center" wrapText="1" readingOrder="1"/>
    </xf>
    <xf numFmtId="165" fontId="9" fillId="3" borderId="24" xfId="0" applyNumberFormat="1" applyFont="1" applyFill="1" applyBorder="1" applyAlignment="1">
      <alignment horizontal="center" vertical="center" wrapText="1" readingOrder="1"/>
    </xf>
    <xf numFmtId="3" fontId="9" fillId="3" borderId="24" xfId="0" applyNumberFormat="1" applyFont="1" applyFill="1" applyBorder="1" applyAlignment="1">
      <alignment horizontal="center" vertical="center" wrapText="1" readingOrder="1"/>
    </xf>
    <xf numFmtId="6" fontId="9" fillId="3" borderId="24" xfId="0" applyNumberFormat="1" applyFont="1" applyFill="1" applyBorder="1" applyAlignment="1">
      <alignment horizontal="center" vertical="center" wrapText="1" readingOrder="1"/>
    </xf>
    <xf numFmtId="10" fontId="9" fillId="3" borderId="24" xfId="2" applyNumberFormat="1" applyFont="1" applyFill="1" applyBorder="1" applyAlignment="1">
      <alignment horizontal="center" vertical="center" wrapText="1" readingOrder="1"/>
    </xf>
    <xf numFmtId="0" fontId="12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5" fillId="5" borderId="0" xfId="3" applyFill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5" fillId="5" borderId="1" xfId="3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45" xfId="0" applyFont="1" applyFill="1" applyBorder="1" applyAlignment="1">
      <alignment horizontal="center" vertical="center"/>
    </xf>
    <xf numFmtId="0" fontId="10" fillId="10" borderId="46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3" fillId="0" borderId="50" xfId="0" applyFont="1" applyBorder="1" applyAlignment="1">
      <alignment horizontal="center" vertical="center"/>
    </xf>
    <xf numFmtId="0" fontId="23" fillId="0" borderId="51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167" fontId="23" fillId="0" borderId="52" xfId="0" applyNumberFormat="1" applyFont="1" applyBorder="1" applyAlignment="1">
      <alignment horizontal="center" vertical="center"/>
    </xf>
    <xf numFmtId="0" fontId="21" fillId="5" borderId="0" xfId="0" applyFont="1" applyFill="1"/>
    <xf numFmtId="0" fontId="12" fillId="3" borderId="45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12" fillId="3" borderId="54" xfId="0" applyFont="1" applyFill="1" applyBorder="1" applyAlignment="1">
      <alignment horizontal="center" vertical="center"/>
    </xf>
    <xf numFmtId="10" fontId="26" fillId="2" borderId="45" xfId="2" applyNumberFormat="1" applyFont="1" applyFill="1" applyBorder="1" applyAlignment="1">
      <alignment horizontal="center" vertical="center"/>
    </xf>
    <xf numFmtId="10" fontId="26" fillId="2" borderId="53" xfId="2" applyNumberFormat="1" applyFont="1" applyFill="1" applyBorder="1" applyAlignment="1">
      <alignment horizontal="center" vertical="center"/>
    </xf>
    <xf numFmtId="165" fontId="26" fillId="2" borderId="53" xfId="0" applyNumberFormat="1" applyFont="1" applyFill="1" applyBorder="1" applyAlignment="1">
      <alignment horizontal="center" vertical="center"/>
    </xf>
    <xf numFmtId="2" fontId="26" fillId="2" borderId="53" xfId="0" applyNumberFormat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7" fontId="0" fillId="5" borderId="11" xfId="0" applyNumberFormat="1" applyFill="1" applyBorder="1" applyAlignment="1">
      <alignment horizontal="center" vertical="center"/>
    </xf>
    <xf numFmtId="2" fontId="0" fillId="5" borderId="11" xfId="0" applyNumberFormat="1" applyFill="1" applyBorder="1" applyAlignment="1">
      <alignment horizontal="center" vertical="center"/>
    </xf>
    <xf numFmtId="166" fontId="0" fillId="5" borderId="11" xfId="2" applyNumberFormat="1" applyFont="1" applyFill="1" applyBorder="1" applyAlignment="1">
      <alignment horizontal="center" vertical="center"/>
    </xf>
    <xf numFmtId="164" fontId="0" fillId="5" borderId="11" xfId="1" applyNumberFormat="1" applyFont="1" applyFill="1" applyBorder="1" applyAlignment="1">
      <alignment horizontal="center" vertical="center"/>
    </xf>
    <xf numFmtId="10" fontId="0" fillId="5" borderId="11" xfId="2" applyNumberFormat="1" applyFont="1" applyFill="1" applyBorder="1" applyAlignment="1">
      <alignment horizontal="center" vertical="center"/>
    </xf>
    <xf numFmtId="10" fontId="0" fillId="5" borderId="42" xfId="2" applyNumberFormat="1" applyFont="1" applyFill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11" xfId="4" applyNumberFormat="1" applyFont="1" applyBorder="1" applyAlignment="1">
      <alignment horizontal="center" vertical="center"/>
    </xf>
    <xf numFmtId="10" fontId="26" fillId="2" borderId="46" xfId="2" applyNumberFormat="1" applyFont="1" applyFill="1" applyBorder="1" applyAlignment="1">
      <alignment horizontal="center" vertical="center"/>
    </xf>
    <xf numFmtId="169" fontId="0" fillId="5" borderId="12" xfId="0" applyNumberFormat="1" applyFill="1" applyBorder="1" applyAlignment="1">
      <alignment horizontal="center" vertical="center"/>
    </xf>
    <xf numFmtId="169" fontId="0" fillId="5" borderId="14" xfId="0" applyNumberFormat="1" applyFill="1" applyBorder="1" applyAlignment="1">
      <alignment horizontal="center" vertical="center"/>
    </xf>
    <xf numFmtId="169" fontId="0" fillId="5" borderId="17" xfId="0" applyNumberForma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 wrapText="1" readingOrder="1"/>
    </xf>
    <xf numFmtId="10" fontId="9" fillId="9" borderId="24" xfId="2" applyNumberFormat="1" applyFont="1" applyFill="1" applyBorder="1" applyAlignment="1">
      <alignment horizontal="center" vertical="center" wrapText="1" readingOrder="1"/>
    </xf>
    <xf numFmtId="168" fontId="9" fillId="10" borderId="24" xfId="0" applyNumberFormat="1" applyFont="1" applyFill="1" applyBorder="1" applyAlignment="1">
      <alignment horizontal="center" vertical="center" wrapText="1" readingOrder="1"/>
    </xf>
    <xf numFmtId="165" fontId="0" fillId="0" borderId="12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9" fontId="0" fillId="5" borderId="0" xfId="2" applyFont="1" applyFill="1"/>
    <xf numFmtId="2" fontId="9" fillId="9" borderId="24" xfId="0" applyNumberFormat="1" applyFont="1" applyFill="1" applyBorder="1" applyAlignment="1">
      <alignment horizontal="center" vertical="center" wrapText="1" readingOrder="1"/>
    </xf>
    <xf numFmtId="2" fontId="9" fillId="10" borderId="24" xfId="0" applyNumberFormat="1" applyFont="1" applyFill="1" applyBorder="1" applyAlignment="1">
      <alignment horizontal="center" vertical="center" wrapText="1" readingOrder="1"/>
    </xf>
    <xf numFmtId="2" fontId="9" fillId="3" borderId="24" xfId="0" applyNumberFormat="1" applyFont="1" applyFill="1" applyBorder="1" applyAlignment="1">
      <alignment horizontal="center" vertical="center" wrapText="1" readingOrder="1"/>
    </xf>
    <xf numFmtId="6" fontId="9" fillId="9" borderId="58" xfId="0" applyNumberFormat="1" applyFont="1" applyFill="1" applyBorder="1" applyAlignment="1">
      <alignment horizontal="center" vertical="center" wrapText="1" readingOrder="1"/>
    </xf>
    <xf numFmtId="3" fontId="9" fillId="9" borderId="58" xfId="0" applyNumberFormat="1" applyFont="1" applyFill="1" applyBorder="1" applyAlignment="1">
      <alignment horizontal="center" vertical="center" wrapText="1" readingOrder="1"/>
    </xf>
    <xf numFmtId="10" fontId="9" fillId="9" borderId="58" xfId="2" applyNumberFormat="1" applyFont="1" applyFill="1" applyBorder="1" applyAlignment="1">
      <alignment horizontal="center" vertical="center" wrapText="1" readingOrder="1"/>
    </xf>
    <xf numFmtId="2" fontId="9" fillId="9" borderId="58" xfId="0" applyNumberFormat="1" applyFont="1" applyFill="1" applyBorder="1" applyAlignment="1">
      <alignment horizontal="center" vertical="center" wrapText="1" readingOrder="1"/>
    </xf>
    <xf numFmtId="165" fontId="9" fillId="10" borderId="58" xfId="0" applyNumberFormat="1" applyFont="1" applyFill="1" applyBorder="1" applyAlignment="1">
      <alignment horizontal="center" vertical="center" wrapText="1" readingOrder="1"/>
    </xf>
    <xf numFmtId="3" fontId="9" fillId="10" borderId="58" xfId="0" applyNumberFormat="1" applyFont="1" applyFill="1" applyBorder="1" applyAlignment="1">
      <alignment horizontal="center" vertical="center" wrapText="1" readingOrder="1"/>
    </xf>
    <xf numFmtId="6" fontId="9" fillId="10" borderId="58" xfId="0" applyNumberFormat="1" applyFont="1" applyFill="1" applyBorder="1" applyAlignment="1">
      <alignment horizontal="center" vertical="center" wrapText="1" readingOrder="1"/>
    </xf>
    <xf numFmtId="10" fontId="9" fillId="10" borderId="58" xfId="2" applyNumberFormat="1" applyFont="1" applyFill="1" applyBorder="1" applyAlignment="1">
      <alignment horizontal="center" vertical="center" wrapText="1" readingOrder="1"/>
    </xf>
    <xf numFmtId="168" fontId="9" fillId="10" borderId="58" xfId="0" applyNumberFormat="1" applyFont="1" applyFill="1" applyBorder="1" applyAlignment="1">
      <alignment horizontal="center" vertical="center" wrapText="1" readingOrder="1"/>
    </xf>
    <xf numFmtId="2" fontId="9" fillId="10" borderId="58" xfId="0" applyNumberFormat="1" applyFont="1" applyFill="1" applyBorder="1" applyAlignment="1">
      <alignment horizontal="center" vertical="center" wrapText="1" readingOrder="1"/>
    </xf>
    <xf numFmtId="9" fontId="0" fillId="14" borderId="38" xfId="2" applyFont="1" applyFill="1" applyBorder="1" applyAlignment="1">
      <alignment horizontal="center" vertical="center"/>
    </xf>
    <xf numFmtId="9" fontId="0" fillId="14" borderId="39" xfId="2" applyFont="1" applyFill="1" applyBorder="1" applyAlignment="1">
      <alignment horizontal="center" vertical="center"/>
    </xf>
    <xf numFmtId="9" fontId="0" fillId="14" borderId="0" xfId="2" applyFont="1" applyFill="1" applyBorder="1" applyAlignment="1">
      <alignment horizontal="center" vertical="center"/>
    </xf>
    <xf numFmtId="9" fontId="0" fillId="14" borderId="6" xfId="2" applyFont="1" applyFill="1" applyBorder="1" applyAlignment="1">
      <alignment horizontal="center" vertical="center"/>
    </xf>
    <xf numFmtId="6" fontId="9" fillId="9" borderId="60" xfId="0" applyNumberFormat="1" applyFont="1" applyFill="1" applyBorder="1" applyAlignment="1">
      <alignment horizontal="center" vertical="center" wrapText="1" readingOrder="1"/>
    </xf>
    <xf numFmtId="3" fontId="9" fillId="9" borderId="60" xfId="0" applyNumberFormat="1" applyFont="1" applyFill="1" applyBorder="1" applyAlignment="1">
      <alignment horizontal="center" vertical="center" wrapText="1" readingOrder="1"/>
    </xf>
    <xf numFmtId="10" fontId="9" fillId="9" borderId="60" xfId="2" applyNumberFormat="1" applyFont="1" applyFill="1" applyBorder="1" applyAlignment="1">
      <alignment horizontal="center" vertical="center" wrapText="1" readingOrder="1"/>
    </xf>
    <xf numFmtId="2" fontId="9" fillId="9" borderId="60" xfId="0" applyNumberFormat="1" applyFont="1" applyFill="1" applyBorder="1" applyAlignment="1">
      <alignment horizontal="center" vertical="center" wrapText="1" readingOrder="1"/>
    </xf>
    <xf numFmtId="165" fontId="9" fillId="10" borderId="60" xfId="0" applyNumberFormat="1" applyFont="1" applyFill="1" applyBorder="1" applyAlignment="1">
      <alignment horizontal="center" vertical="center" wrapText="1" readingOrder="1"/>
    </xf>
    <xf numFmtId="3" fontId="9" fillId="10" borderId="60" xfId="0" applyNumberFormat="1" applyFont="1" applyFill="1" applyBorder="1" applyAlignment="1">
      <alignment horizontal="center" vertical="center" wrapText="1" readingOrder="1"/>
    </xf>
    <xf numFmtId="6" fontId="9" fillId="10" borderId="60" xfId="0" applyNumberFormat="1" applyFont="1" applyFill="1" applyBorder="1" applyAlignment="1">
      <alignment horizontal="center" vertical="center" wrapText="1" readingOrder="1"/>
    </xf>
    <xf numFmtId="10" fontId="9" fillId="10" borderId="60" xfId="2" applyNumberFormat="1" applyFont="1" applyFill="1" applyBorder="1" applyAlignment="1">
      <alignment horizontal="center" vertical="center" wrapText="1" readingOrder="1"/>
    </xf>
    <xf numFmtId="168" fontId="9" fillId="10" borderId="60" xfId="0" applyNumberFormat="1" applyFont="1" applyFill="1" applyBorder="1" applyAlignment="1">
      <alignment horizontal="center" vertical="center" wrapText="1" readingOrder="1"/>
    </xf>
    <xf numFmtId="2" fontId="9" fillId="10" borderId="60" xfId="0" applyNumberFormat="1" applyFont="1" applyFill="1" applyBorder="1" applyAlignment="1">
      <alignment horizontal="center" vertical="center" wrapText="1" readingOrder="1"/>
    </xf>
    <xf numFmtId="9" fontId="0" fillId="14" borderId="59" xfId="2" applyFont="1" applyFill="1" applyBorder="1" applyAlignment="1">
      <alignment horizontal="center" vertical="center"/>
    </xf>
    <xf numFmtId="9" fontId="0" fillId="14" borderId="61" xfId="2" applyFont="1" applyFill="1" applyBorder="1" applyAlignment="1">
      <alignment horizontal="center" vertical="center"/>
    </xf>
    <xf numFmtId="0" fontId="16" fillId="6" borderId="65" xfId="0" applyFont="1" applyFill="1" applyBorder="1" applyAlignment="1">
      <alignment horizontal="center" vertical="center" wrapText="1" readingOrder="1"/>
    </xf>
    <xf numFmtId="0" fontId="8" fillId="6" borderId="65" xfId="0" applyFont="1" applyFill="1" applyBorder="1" applyAlignment="1">
      <alignment horizontal="center" vertical="center" wrapText="1" readingOrder="1"/>
    </xf>
    <xf numFmtId="0" fontId="16" fillId="6" borderId="66" xfId="0" applyFont="1" applyFill="1" applyBorder="1" applyAlignment="1">
      <alignment horizontal="center" vertical="center" wrapText="1" readingOrder="1"/>
    </xf>
    <xf numFmtId="0" fontId="16" fillId="7" borderId="64" xfId="0" applyFont="1" applyFill="1" applyBorder="1" applyAlignment="1">
      <alignment horizontal="center" vertical="center" wrapText="1" readingOrder="1"/>
    </xf>
    <xf numFmtId="0" fontId="16" fillId="7" borderId="65" xfId="0" applyFont="1" applyFill="1" applyBorder="1" applyAlignment="1">
      <alignment horizontal="center" vertical="center" wrapText="1" readingOrder="1"/>
    </xf>
    <xf numFmtId="0" fontId="8" fillId="7" borderId="65" xfId="0" applyFont="1" applyFill="1" applyBorder="1" applyAlignment="1">
      <alignment horizontal="center" vertical="center" wrapText="1" readingOrder="1"/>
    </xf>
    <xf numFmtId="0" fontId="16" fillId="7" borderId="66" xfId="0" applyFont="1" applyFill="1" applyBorder="1" applyAlignment="1">
      <alignment horizontal="center" vertical="center" wrapText="1" readingOrder="1"/>
    </xf>
    <xf numFmtId="165" fontId="9" fillId="10" borderId="67" xfId="0" applyNumberFormat="1" applyFont="1" applyFill="1" applyBorder="1" applyAlignment="1">
      <alignment horizontal="center" vertical="center" wrapText="1" readingOrder="1"/>
    </xf>
    <xf numFmtId="165" fontId="9" fillId="10" borderId="69" xfId="0" applyNumberFormat="1" applyFont="1" applyFill="1" applyBorder="1" applyAlignment="1">
      <alignment horizontal="center" vertical="center" wrapText="1" readingOrder="1"/>
    </xf>
    <xf numFmtId="165" fontId="9" fillId="10" borderId="71" xfId="0" applyNumberFormat="1" applyFont="1" applyFill="1" applyBorder="1" applyAlignment="1">
      <alignment horizontal="center" vertical="center" wrapText="1" readingOrder="1"/>
    </xf>
    <xf numFmtId="0" fontId="16" fillId="15" borderId="64" xfId="0" applyFont="1" applyFill="1" applyBorder="1" applyAlignment="1">
      <alignment horizontal="center" vertical="center" wrapText="1" readingOrder="1"/>
    </xf>
    <xf numFmtId="0" fontId="16" fillId="15" borderId="65" xfId="0" applyFont="1" applyFill="1" applyBorder="1" applyAlignment="1">
      <alignment horizontal="center" vertical="center" wrapText="1" readingOrder="1"/>
    </xf>
    <xf numFmtId="0" fontId="16" fillId="15" borderId="66" xfId="0" applyFont="1" applyFill="1" applyBorder="1" applyAlignment="1">
      <alignment horizontal="center" vertical="center" wrapText="1" readingOrder="1"/>
    </xf>
    <xf numFmtId="9" fontId="0" fillId="14" borderId="62" xfId="2" applyFont="1" applyFill="1" applyBorder="1" applyAlignment="1">
      <alignment horizontal="center" vertical="center"/>
    </xf>
    <xf numFmtId="9" fontId="0" fillId="14" borderId="5" xfId="2" applyFont="1" applyFill="1" applyBorder="1" applyAlignment="1">
      <alignment horizontal="center" vertical="center"/>
    </xf>
    <xf numFmtId="9" fontId="0" fillId="14" borderId="63" xfId="2" applyFont="1" applyFill="1" applyBorder="1" applyAlignment="1">
      <alignment horizontal="center" vertical="center"/>
    </xf>
    <xf numFmtId="6" fontId="8" fillId="6" borderId="76" xfId="0" applyNumberFormat="1" applyFont="1" applyFill="1" applyBorder="1" applyAlignment="1">
      <alignment horizontal="center" vertical="center" wrapText="1" readingOrder="1"/>
    </xf>
    <xf numFmtId="10" fontId="8" fillId="6" borderId="76" xfId="0" applyNumberFormat="1" applyFont="1" applyFill="1" applyBorder="1" applyAlignment="1">
      <alignment horizontal="center" vertical="center" wrapText="1" readingOrder="1"/>
    </xf>
    <xf numFmtId="168" fontId="8" fillId="6" borderId="76" xfId="0" applyNumberFormat="1" applyFont="1" applyFill="1" applyBorder="1" applyAlignment="1">
      <alignment horizontal="center" vertical="center" wrapText="1" readingOrder="1"/>
    </xf>
    <xf numFmtId="6" fontId="8" fillId="7" borderId="76" xfId="0" applyNumberFormat="1" applyFont="1" applyFill="1" applyBorder="1" applyAlignment="1">
      <alignment horizontal="center" vertical="center" wrapText="1" readingOrder="1"/>
    </xf>
    <xf numFmtId="3" fontId="8" fillId="7" borderId="76" xfId="0" applyNumberFormat="1" applyFont="1" applyFill="1" applyBorder="1" applyAlignment="1">
      <alignment horizontal="center" vertical="center" wrapText="1" readingOrder="1"/>
    </xf>
    <xf numFmtId="10" fontId="8" fillId="7" borderId="76" xfId="0" applyNumberFormat="1" applyFont="1" applyFill="1" applyBorder="1" applyAlignment="1">
      <alignment horizontal="center" vertical="center" wrapText="1" readingOrder="1"/>
    </xf>
    <xf numFmtId="168" fontId="8" fillId="7" borderId="76" xfId="0" applyNumberFormat="1" applyFont="1" applyFill="1" applyBorder="1" applyAlignment="1">
      <alignment horizontal="center" vertical="center" wrapText="1" readingOrder="1"/>
    </xf>
    <xf numFmtId="168" fontId="8" fillId="7" borderId="3" xfId="0" applyNumberFormat="1" applyFont="1" applyFill="1" applyBorder="1" applyAlignment="1">
      <alignment horizontal="center" vertical="center" wrapText="1" readingOrder="1"/>
    </xf>
    <xf numFmtId="168" fontId="8" fillId="7" borderId="4" xfId="0" applyNumberFormat="1" applyFont="1" applyFill="1" applyBorder="1" applyAlignment="1">
      <alignment horizontal="center" vertical="center" wrapText="1" readingOrder="1"/>
    </xf>
    <xf numFmtId="0" fontId="16" fillId="6" borderId="64" xfId="0" applyFont="1" applyFill="1" applyBorder="1" applyAlignment="1">
      <alignment horizontal="center" vertical="center" wrapText="1" readingOrder="1"/>
    </xf>
    <xf numFmtId="6" fontId="9" fillId="9" borderId="67" xfId="0" applyNumberFormat="1" applyFont="1" applyFill="1" applyBorder="1" applyAlignment="1">
      <alignment horizontal="center" vertical="center" wrapText="1" readingOrder="1"/>
    </xf>
    <xf numFmtId="6" fontId="9" fillId="9" borderId="69" xfId="0" applyNumberFormat="1" applyFont="1" applyFill="1" applyBorder="1" applyAlignment="1">
      <alignment horizontal="center" vertical="center" wrapText="1" readingOrder="1"/>
    </xf>
    <xf numFmtId="6" fontId="9" fillId="9" borderId="71" xfId="0" applyNumberFormat="1" applyFont="1" applyFill="1" applyBorder="1" applyAlignment="1">
      <alignment horizontal="center" vertical="center" wrapText="1" readingOrder="1"/>
    </xf>
    <xf numFmtId="6" fontId="8" fillId="6" borderId="75" xfId="0" applyNumberFormat="1" applyFont="1" applyFill="1" applyBorder="1" applyAlignment="1">
      <alignment horizontal="center" vertical="center" wrapText="1" readingOrder="1"/>
    </xf>
    <xf numFmtId="168" fontId="8" fillId="6" borderId="77" xfId="0" applyNumberFormat="1" applyFont="1" applyFill="1" applyBorder="1" applyAlignment="1">
      <alignment horizontal="center" vertical="center" wrapText="1" readingOrder="1"/>
    </xf>
    <xf numFmtId="168" fontId="8" fillId="19" borderId="59" xfId="0" applyNumberFormat="1" applyFont="1" applyFill="1" applyBorder="1" applyAlignment="1">
      <alignment horizontal="center" vertical="center" wrapText="1" readingOrder="1"/>
    </xf>
    <xf numFmtId="168" fontId="8" fillId="19" borderId="61" xfId="0" applyNumberFormat="1" applyFont="1" applyFill="1" applyBorder="1" applyAlignment="1">
      <alignment horizontal="center" vertical="center" wrapText="1" readingOrder="1"/>
    </xf>
    <xf numFmtId="0" fontId="8" fillId="8" borderId="79" xfId="0" applyFont="1" applyFill="1" applyBorder="1" applyAlignment="1">
      <alignment horizontal="center" vertical="center" wrapText="1" readingOrder="1"/>
    </xf>
    <xf numFmtId="0" fontId="17" fillId="5" borderId="3" xfId="0" applyFont="1" applyFill="1" applyBorder="1" applyAlignment="1">
      <alignment horizontal="center" vertical="center" wrapText="1" readingOrder="1"/>
    </xf>
    <xf numFmtId="165" fontId="9" fillId="2" borderId="69" xfId="0" applyNumberFormat="1" applyFont="1" applyFill="1" applyBorder="1" applyAlignment="1">
      <alignment horizontal="center" vertical="center" wrapText="1" readingOrder="1"/>
    </xf>
    <xf numFmtId="0" fontId="17" fillId="5" borderId="38" xfId="0" applyFont="1" applyFill="1" applyBorder="1" applyAlignment="1">
      <alignment horizontal="center" vertical="center" wrapText="1" readingOrder="1"/>
    </xf>
    <xf numFmtId="0" fontId="16" fillId="19" borderId="65" xfId="0" applyFont="1" applyFill="1" applyBorder="1" applyAlignment="1">
      <alignment horizontal="center" vertical="center" wrapText="1" readingOrder="1"/>
    </xf>
    <xf numFmtId="0" fontId="8" fillId="19" borderId="65" xfId="0" applyFont="1" applyFill="1" applyBorder="1" applyAlignment="1">
      <alignment horizontal="center" vertical="center" wrapText="1" readingOrder="1"/>
    </xf>
    <xf numFmtId="0" fontId="16" fillId="19" borderId="66" xfId="0" applyFont="1" applyFill="1" applyBorder="1" applyAlignment="1">
      <alignment horizontal="center" vertical="center" wrapText="1" readingOrder="1"/>
    </xf>
    <xf numFmtId="0" fontId="8" fillId="8" borderId="78" xfId="0" applyFont="1" applyFill="1" applyBorder="1" applyAlignment="1">
      <alignment horizontal="center" vertical="center" wrapText="1" readingOrder="1"/>
    </xf>
    <xf numFmtId="3" fontId="9" fillId="3" borderId="58" xfId="0" applyNumberFormat="1" applyFont="1" applyFill="1" applyBorder="1" applyAlignment="1">
      <alignment horizontal="center" vertical="center" wrapText="1" readingOrder="1"/>
    </xf>
    <xf numFmtId="6" fontId="9" fillId="3" borderId="58" xfId="0" applyNumberFormat="1" applyFont="1" applyFill="1" applyBorder="1" applyAlignment="1">
      <alignment horizontal="center" vertical="center" wrapText="1" readingOrder="1"/>
    </xf>
    <xf numFmtId="10" fontId="9" fillId="3" borderId="58" xfId="2" applyNumberFormat="1" applyFont="1" applyFill="1" applyBorder="1" applyAlignment="1">
      <alignment horizontal="center" vertical="center" wrapText="1" readingOrder="1"/>
    </xf>
    <xf numFmtId="165" fontId="9" fillId="3" borderId="58" xfId="0" applyNumberFormat="1" applyFont="1" applyFill="1" applyBorder="1" applyAlignment="1">
      <alignment horizontal="center" vertical="center" wrapText="1" readingOrder="1"/>
    </xf>
    <xf numFmtId="2" fontId="9" fillId="3" borderId="58" xfId="0" applyNumberFormat="1" applyFont="1" applyFill="1" applyBorder="1" applyAlignment="1">
      <alignment horizontal="center" vertical="center" wrapText="1" readingOrder="1"/>
    </xf>
    <xf numFmtId="0" fontId="8" fillId="8" borderId="80" xfId="0" applyFont="1" applyFill="1" applyBorder="1" applyAlignment="1">
      <alignment horizontal="center" vertical="center" wrapText="1" readingOrder="1"/>
    </xf>
    <xf numFmtId="165" fontId="9" fillId="2" borderId="71" xfId="0" applyNumberFormat="1" applyFont="1" applyFill="1" applyBorder="1" applyAlignment="1">
      <alignment horizontal="center" vertical="center" wrapText="1" readingOrder="1"/>
    </xf>
    <xf numFmtId="3" fontId="9" fillId="2" borderId="60" xfId="0" applyNumberFormat="1" applyFont="1" applyFill="1" applyBorder="1" applyAlignment="1">
      <alignment horizontal="center" vertical="center" wrapText="1" readingOrder="1"/>
    </xf>
    <xf numFmtId="6" fontId="9" fillId="2" borderId="60" xfId="0" applyNumberFormat="1" applyFont="1" applyFill="1" applyBorder="1" applyAlignment="1">
      <alignment horizontal="center" vertical="center" wrapText="1" readingOrder="1"/>
    </xf>
    <xf numFmtId="10" fontId="9" fillId="2" borderId="60" xfId="2" applyNumberFormat="1" applyFont="1" applyFill="1" applyBorder="1" applyAlignment="1">
      <alignment horizontal="center" vertical="center" wrapText="1" readingOrder="1"/>
    </xf>
    <xf numFmtId="165" fontId="9" fillId="2" borderId="60" xfId="2" applyNumberFormat="1" applyFont="1" applyFill="1" applyBorder="1" applyAlignment="1">
      <alignment horizontal="center" vertical="center" wrapText="1" readingOrder="1"/>
    </xf>
    <xf numFmtId="3" fontId="9" fillId="3" borderId="60" xfId="0" applyNumberFormat="1" applyFont="1" applyFill="1" applyBorder="1" applyAlignment="1">
      <alignment horizontal="center" vertical="center" wrapText="1" readingOrder="1"/>
    </xf>
    <xf numFmtId="6" fontId="9" fillId="3" borderId="60" xfId="0" applyNumberFormat="1" applyFont="1" applyFill="1" applyBorder="1" applyAlignment="1">
      <alignment horizontal="center" vertical="center" wrapText="1" readingOrder="1"/>
    </xf>
    <xf numFmtId="10" fontId="9" fillId="3" borderId="60" xfId="2" applyNumberFormat="1" applyFont="1" applyFill="1" applyBorder="1" applyAlignment="1">
      <alignment horizontal="center" vertical="center" wrapText="1" readingOrder="1"/>
    </xf>
    <xf numFmtId="165" fontId="9" fillId="3" borderId="60" xfId="0" applyNumberFormat="1" applyFont="1" applyFill="1" applyBorder="1" applyAlignment="1">
      <alignment horizontal="center" vertical="center" wrapText="1" readingOrder="1"/>
    </xf>
    <xf numFmtId="2" fontId="9" fillId="3" borderId="60" xfId="0" applyNumberFormat="1" applyFont="1" applyFill="1" applyBorder="1" applyAlignment="1">
      <alignment horizontal="center" vertical="center" wrapText="1" readingOrder="1"/>
    </xf>
    <xf numFmtId="0" fontId="17" fillId="5" borderId="59" xfId="0" applyFont="1" applyFill="1" applyBorder="1" applyAlignment="1">
      <alignment horizontal="center" vertical="center" wrapText="1" readingOrder="1"/>
    </xf>
    <xf numFmtId="6" fontId="8" fillId="16" borderId="82" xfId="0" applyNumberFormat="1" applyFont="1" applyFill="1" applyBorder="1" applyAlignment="1">
      <alignment horizontal="center" vertical="center" wrapText="1" readingOrder="1"/>
    </xf>
    <xf numFmtId="3" fontId="8" fillId="16" borderId="83" xfId="0" applyNumberFormat="1" applyFont="1" applyFill="1" applyBorder="1" applyAlignment="1">
      <alignment horizontal="center" vertical="center" wrapText="1" readingOrder="1"/>
    </xf>
    <xf numFmtId="6" fontId="8" fillId="16" borderId="83" xfId="0" applyNumberFormat="1" applyFont="1" applyFill="1" applyBorder="1" applyAlignment="1">
      <alignment horizontal="center" vertical="center" wrapText="1" readingOrder="1"/>
    </xf>
    <xf numFmtId="10" fontId="8" fillId="16" borderId="83" xfId="0" applyNumberFormat="1" applyFont="1" applyFill="1" applyBorder="1" applyAlignment="1">
      <alignment horizontal="center" vertical="center" wrapText="1" readingOrder="1"/>
    </xf>
    <xf numFmtId="168" fontId="8" fillId="16" borderId="83" xfId="0" applyNumberFormat="1" applyFont="1" applyFill="1" applyBorder="1" applyAlignment="1">
      <alignment horizontal="center" vertical="center" wrapText="1" readingOrder="1"/>
    </xf>
    <xf numFmtId="168" fontId="8" fillId="16" borderId="84" xfId="0" applyNumberFormat="1" applyFont="1" applyFill="1" applyBorder="1" applyAlignment="1">
      <alignment horizontal="center" vertical="center" wrapText="1" readingOrder="1"/>
    </xf>
    <xf numFmtId="3" fontId="8" fillId="19" borderId="83" xfId="0" applyNumberFormat="1" applyFont="1" applyFill="1" applyBorder="1" applyAlignment="1">
      <alignment horizontal="center" vertical="center" wrapText="1" readingOrder="1"/>
    </xf>
    <xf numFmtId="6" fontId="8" fillId="19" borderId="83" xfId="0" applyNumberFormat="1" applyFont="1" applyFill="1" applyBorder="1" applyAlignment="1">
      <alignment horizontal="center" vertical="center" wrapText="1" readingOrder="1"/>
    </xf>
    <xf numFmtId="10" fontId="8" fillId="19" borderId="83" xfId="0" applyNumberFormat="1" applyFont="1" applyFill="1" applyBorder="1" applyAlignment="1">
      <alignment horizontal="center" vertical="center" wrapText="1" readingOrder="1"/>
    </xf>
    <xf numFmtId="0" fontId="16" fillId="6" borderId="76" xfId="0" applyFont="1" applyFill="1" applyBorder="1" applyAlignment="1">
      <alignment horizontal="center" vertical="center" wrapText="1" readingOrder="1"/>
    </xf>
    <xf numFmtId="0" fontId="8" fillId="6" borderId="76" xfId="0" applyFont="1" applyFill="1" applyBorder="1" applyAlignment="1">
      <alignment horizontal="center" vertical="center" wrapText="1" readingOrder="1"/>
    </xf>
    <xf numFmtId="0" fontId="16" fillId="7" borderId="76" xfId="0" applyFont="1" applyFill="1" applyBorder="1" applyAlignment="1">
      <alignment horizontal="center" vertical="center" wrapText="1" readingOrder="1"/>
    </xf>
    <xf numFmtId="0" fontId="8" fillId="7" borderId="76" xfId="0" applyFont="1" applyFill="1" applyBorder="1" applyAlignment="1">
      <alignment horizontal="center" vertical="center" wrapText="1" readingOrder="1"/>
    </xf>
    <xf numFmtId="0" fontId="16" fillId="15" borderId="76" xfId="0" applyFont="1" applyFill="1" applyBorder="1" applyAlignment="1">
      <alignment horizontal="center" vertical="center" wrapText="1" readingOrder="1"/>
    </xf>
    <xf numFmtId="0" fontId="16" fillId="15" borderId="77" xfId="0" applyFont="1" applyFill="1" applyBorder="1" applyAlignment="1">
      <alignment horizontal="center" vertical="center" wrapText="1" readingOrder="1"/>
    </xf>
    <xf numFmtId="0" fontId="8" fillId="8" borderId="85" xfId="0" applyFont="1" applyFill="1" applyBorder="1" applyAlignment="1">
      <alignment horizontal="center" vertical="center" wrapText="1" readingOrder="1"/>
    </xf>
    <xf numFmtId="6" fontId="9" fillId="9" borderId="56" xfId="0" applyNumberFormat="1" applyFont="1" applyFill="1" applyBorder="1" applyAlignment="1">
      <alignment horizontal="center" vertical="center" wrapText="1" readingOrder="1"/>
    </xf>
    <xf numFmtId="3" fontId="9" fillId="9" borderId="56" xfId="0" applyNumberFormat="1" applyFont="1" applyFill="1" applyBorder="1" applyAlignment="1">
      <alignment horizontal="center" vertical="center" wrapText="1" readingOrder="1"/>
    </xf>
    <xf numFmtId="10" fontId="9" fillId="9" borderId="56" xfId="2" applyNumberFormat="1" applyFont="1" applyFill="1" applyBorder="1" applyAlignment="1">
      <alignment horizontal="center" vertical="center" wrapText="1" readingOrder="1"/>
    </xf>
    <xf numFmtId="2" fontId="9" fillId="9" borderId="56" xfId="0" applyNumberFormat="1" applyFont="1" applyFill="1" applyBorder="1" applyAlignment="1">
      <alignment horizontal="center" vertical="center" wrapText="1" readingOrder="1"/>
    </xf>
    <xf numFmtId="165" fontId="9" fillId="10" borderId="56" xfId="0" applyNumberFormat="1" applyFont="1" applyFill="1" applyBorder="1" applyAlignment="1">
      <alignment horizontal="center" vertical="center" wrapText="1" readingOrder="1"/>
    </xf>
    <xf numFmtId="3" fontId="9" fillId="10" borderId="56" xfId="0" applyNumberFormat="1" applyFont="1" applyFill="1" applyBorder="1" applyAlignment="1">
      <alignment horizontal="center" vertical="center" wrapText="1" readingOrder="1"/>
    </xf>
    <xf numFmtId="6" fontId="9" fillId="10" borderId="56" xfId="0" applyNumberFormat="1" applyFont="1" applyFill="1" applyBorder="1" applyAlignment="1">
      <alignment horizontal="center" vertical="center" wrapText="1" readingOrder="1"/>
    </xf>
    <xf numFmtId="10" fontId="9" fillId="10" borderId="56" xfId="2" applyNumberFormat="1" applyFont="1" applyFill="1" applyBorder="1" applyAlignment="1">
      <alignment horizontal="center" vertical="center" wrapText="1" readingOrder="1"/>
    </xf>
    <xf numFmtId="168" fontId="9" fillId="10" borderId="56" xfId="0" applyNumberFormat="1" applyFont="1" applyFill="1" applyBorder="1" applyAlignment="1">
      <alignment horizontal="center" vertical="center" wrapText="1" readingOrder="1"/>
    </xf>
    <xf numFmtId="2" fontId="9" fillId="10" borderId="56" xfId="0" applyNumberFormat="1" applyFont="1" applyFill="1" applyBorder="1" applyAlignment="1">
      <alignment horizontal="center" vertical="center" wrapText="1" readingOrder="1"/>
    </xf>
    <xf numFmtId="0" fontId="16" fillId="11" borderId="7" xfId="0" applyFont="1" applyFill="1" applyBorder="1" applyAlignment="1">
      <alignment horizontal="center" vertical="center" wrapText="1" readingOrder="1"/>
    </xf>
    <xf numFmtId="0" fontId="16" fillId="6" borderId="75" xfId="0" applyFont="1" applyFill="1" applyBorder="1" applyAlignment="1">
      <alignment horizontal="center" vertical="center" wrapText="1" readingOrder="1"/>
    </xf>
    <xf numFmtId="0" fontId="16" fillId="6" borderId="77" xfId="0" applyFont="1" applyFill="1" applyBorder="1" applyAlignment="1">
      <alignment horizontal="center" vertical="center" wrapText="1" readingOrder="1"/>
    </xf>
    <xf numFmtId="6" fontId="9" fillId="9" borderId="86" xfId="0" applyNumberFormat="1" applyFont="1" applyFill="1" applyBorder="1" applyAlignment="1">
      <alignment horizontal="center" vertical="center" wrapText="1" readingOrder="1"/>
    </xf>
    <xf numFmtId="0" fontId="16" fillId="7" borderId="75" xfId="0" applyFont="1" applyFill="1" applyBorder="1" applyAlignment="1">
      <alignment horizontal="center" vertical="center" wrapText="1" readingOrder="1"/>
    </xf>
    <xf numFmtId="0" fontId="16" fillId="7" borderId="77" xfId="0" applyFont="1" applyFill="1" applyBorder="1" applyAlignment="1">
      <alignment horizontal="center" vertical="center" wrapText="1" readingOrder="1"/>
    </xf>
    <xf numFmtId="165" fontId="9" fillId="10" borderId="86" xfId="0" applyNumberFormat="1" applyFont="1" applyFill="1" applyBorder="1" applyAlignment="1">
      <alignment horizontal="center" vertical="center" wrapText="1" readingOrder="1"/>
    </xf>
    <xf numFmtId="6" fontId="8" fillId="7" borderId="75" xfId="0" applyNumberFormat="1" applyFont="1" applyFill="1" applyBorder="1" applyAlignment="1">
      <alignment horizontal="center" vertical="center" wrapText="1" readingOrder="1"/>
    </xf>
    <xf numFmtId="0" fontId="16" fillId="15" borderId="75" xfId="0" applyFont="1" applyFill="1" applyBorder="1" applyAlignment="1">
      <alignment horizontal="center" vertical="center" wrapText="1" readingOrder="1"/>
    </xf>
    <xf numFmtId="0" fontId="15" fillId="5" borderId="55" xfId="0" applyFont="1" applyFill="1" applyBorder="1" applyAlignment="1">
      <alignment horizontal="center" vertical="center" wrapText="1" readingOrder="1"/>
    </xf>
    <xf numFmtId="0" fontId="19" fillId="5" borderId="55" xfId="0" applyFont="1" applyFill="1" applyBorder="1" applyAlignment="1">
      <alignment horizontal="center" vertical="center" wrapText="1" readingOrder="1"/>
    </xf>
    <xf numFmtId="0" fontId="11" fillId="5" borderId="38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59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5" fillId="5" borderId="5" xfId="0" applyFont="1" applyFill="1" applyBorder="1" applyAlignment="1">
      <alignment horizontal="center" vertical="center" wrapText="1" readingOrder="1"/>
    </xf>
    <xf numFmtId="0" fontId="19" fillId="5" borderId="6" xfId="0" applyFont="1" applyFill="1" applyBorder="1" applyAlignment="1">
      <alignment horizontal="center" vertical="center" wrapText="1" readingOrder="1"/>
    </xf>
    <xf numFmtId="0" fontId="19" fillId="5" borderId="5" xfId="0" applyFont="1" applyFill="1" applyBorder="1" applyAlignment="1">
      <alignment horizontal="center" vertical="center" wrapText="1" readingOrder="1"/>
    </xf>
    <xf numFmtId="0" fontId="16" fillId="19" borderId="64" xfId="0" applyFont="1" applyFill="1" applyBorder="1" applyAlignment="1">
      <alignment horizontal="center" vertical="center" wrapText="1" readingOrder="1"/>
    </xf>
    <xf numFmtId="165" fontId="9" fillId="3" borderId="67" xfId="0" applyNumberFormat="1" applyFont="1" applyFill="1" applyBorder="1" applyAlignment="1">
      <alignment horizontal="center" vertical="center" wrapText="1" readingOrder="1"/>
    </xf>
    <xf numFmtId="165" fontId="9" fillId="3" borderId="69" xfId="0" applyNumberFormat="1" applyFont="1" applyFill="1" applyBorder="1" applyAlignment="1">
      <alignment horizontal="center" vertical="center" wrapText="1" readingOrder="1"/>
    </xf>
    <xf numFmtId="165" fontId="9" fillId="3" borderId="71" xfId="0" applyNumberFormat="1" applyFont="1" applyFill="1" applyBorder="1" applyAlignment="1">
      <alignment horizontal="center" vertical="center" wrapText="1" readingOrder="1"/>
    </xf>
    <xf numFmtId="6" fontId="8" fillId="19" borderId="82" xfId="0" applyNumberFormat="1" applyFont="1" applyFill="1" applyBorder="1" applyAlignment="1">
      <alignment horizontal="center" vertical="center" wrapText="1" readingOrder="1"/>
    </xf>
    <xf numFmtId="2" fontId="9" fillId="5" borderId="0" xfId="0" applyNumberFormat="1" applyFont="1" applyFill="1" applyBorder="1" applyAlignment="1">
      <alignment horizontal="center" vertical="center" wrapText="1" readingOrder="1"/>
    </xf>
    <xf numFmtId="168" fontId="8" fillId="5" borderId="0" xfId="0" applyNumberFormat="1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 wrapText="1" readingOrder="1"/>
    </xf>
    <xf numFmtId="0" fontId="16" fillId="5" borderId="0" xfId="0" applyFont="1" applyFill="1" applyBorder="1" applyAlignment="1">
      <alignment horizontal="center" vertical="center" wrapText="1" readingOrder="1"/>
    </xf>
    <xf numFmtId="0" fontId="0" fillId="5" borderId="0" xfId="0" applyFill="1" applyBorder="1"/>
    <xf numFmtId="2" fontId="9" fillId="5" borderId="0" xfId="2" applyNumberFormat="1" applyFont="1" applyFill="1" applyBorder="1" applyAlignment="1">
      <alignment horizontal="center" vertical="center" wrapText="1" readingOrder="1"/>
    </xf>
    <xf numFmtId="2" fontId="0" fillId="5" borderId="29" xfId="2" applyNumberFormat="1" applyFont="1" applyFill="1" applyBorder="1" applyAlignment="1">
      <alignment horizontal="center" vertical="center"/>
    </xf>
    <xf numFmtId="2" fontId="0" fillId="5" borderId="9" xfId="2" applyNumberFormat="1" applyFont="1" applyFill="1" applyBorder="1" applyAlignment="1">
      <alignment horizontal="center" vertical="center"/>
    </xf>
    <xf numFmtId="2" fontId="8" fillId="6" borderId="76" xfId="0" applyNumberFormat="1" applyFont="1" applyFill="1" applyBorder="1" applyAlignment="1">
      <alignment horizontal="center" vertical="center" wrapText="1" readingOrder="1"/>
    </xf>
    <xf numFmtId="2" fontId="8" fillId="7" borderId="76" xfId="0" applyNumberFormat="1" applyFont="1" applyFill="1" applyBorder="1" applyAlignment="1">
      <alignment horizontal="center" vertical="center" wrapText="1" readingOrder="1"/>
    </xf>
    <xf numFmtId="2" fontId="9" fillId="2" borderId="24" xfId="0" applyNumberFormat="1" applyFont="1" applyFill="1" applyBorder="1" applyAlignment="1">
      <alignment horizontal="center" vertical="center" wrapText="1" readingOrder="1"/>
    </xf>
    <xf numFmtId="2" fontId="9" fillId="2" borderId="60" xfId="0" applyNumberFormat="1" applyFont="1" applyFill="1" applyBorder="1" applyAlignment="1">
      <alignment horizontal="center" vertical="center" wrapText="1" readingOrder="1"/>
    </xf>
    <xf numFmtId="2" fontId="8" fillId="16" borderId="83" xfId="0" applyNumberFormat="1" applyFont="1" applyFill="1" applyBorder="1" applyAlignment="1">
      <alignment horizontal="center" vertical="center" wrapText="1" readingOrder="1"/>
    </xf>
    <xf numFmtId="2" fontId="8" fillId="19" borderId="83" xfId="0" applyNumberFormat="1" applyFont="1" applyFill="1" applyBorder="1" applyAlignment="1">
      <alignment horizontal="center" vertical="center" wrapText="1" readingOrder="1"/>
    </xf>
    <xf numFmtId="0" fontId="10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2" fillId="5" borderId="1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wrapText="1"/>
    </xf>
    <xf numFmtId="0" fontId="5" fillId="5" borderId="0" xfId="3" applyFill="1" applyAlignment="1">
      <alignment horizontal="center"/>
    </xf>
    <xf numFmtId="9" fontId="12" fillId="4" borderId="1" xfId="2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65" fontId="9" fillId="2" borderId="86" xfId="0" applyNumberFormat="1" applyFont="1" applyFill="1" applyBorder="1" applyAlignment="1">
      <alignment horizontal="center" vertical="center" wrapText="1" readingOrder="1"/>
    </xf>
    <xf numFmtId="3" fontId="9" fillId="2" borderId="56" xfId="0" applyNumberFormat="1" applyFont="1" applyFill="1" applyBorder="1" applyAlignment="1">
      <alignment horizontal="center" vertical="center" wrapText="1" readingOrder="1"/>
    </xf>
    <xf numFmtId="6" fontId="9" fillId="2" borderId="56" xfId="0" applyNumberFormat="1" applyFont="1" applyFill="1" applyBorder="1" applyAlignment="1">
      <alignment horizontal="center" vertical="center" wrapText="1" readingOrder="1"/>
    </xf>
    <xf numFmtId="10" fontId="9" fillId="2" borderId="56" xfId="2" applyNumberFormat="1" applyFont="1" applyFill="1" applyBorder="1" applyAlignment="1">
      <alignment horizontal="center" vertical="center" wrapText="1" readingOrder="1"/>
    </xf>
    <xf numFmtId="165" fontId="9" fillId="2" borderId="56" xfId="2" applyNumberFormat="1" applyFont="1" applyFill="1" applyBorder="1" applyAlignment="1">
      <alignment horizontal="center" vertical="center" wrapText="1" readingOrder="1"/>
    </xf>
    <xf numFmtId="2" fontId="9" fillId="2" borderId="56" xfId="0" applyNumberFormat="1" applyFont="1" applyFill="1" applyBorder="1" applyAlignment="1">
      <alignment horizontal="center" vertical="center" wrapText="1" readingOrder="1"/>
    </xf>
    <xf numFmtId="165" fontId="9" fillId="3" borderId="86" xfId="0" applyNumberFormat="1" applyFont="1" applyFill="1" applyBorder="1" applyAlignment="1">
      <alignment horizontal="center" vertical="center" wrapText="1" readingOrder="1"/>
    </xf>
    <xf numFmtId="3" fontId="9" fillId="3" borderId="56" xfId="0" applyNumberFormat="1" applyFont="1" applyFill="1" applyBorder="1" applyAlignment="1">
      <alignment horizontal="center" vertical="center" wrapText="1" readingOrder="1"/>
    </xf>
    <xf numFmtId="6" fontId="9" fillId="3" borderId="56" xfId="0" applyNumberFormat="1" applyFont="1" applyFill="1" applyBorder="1" applyAlignment="1">
      <alignment horizontal="center" vertical="center" wrapText="1" readingOrder="1"/>
    </xf>
    <xf numFmtId="10" fontId="9" fillId="3" borderId="56" xfId="2" applyNumberFormat="1" applyFont="1" applyFill="1" applyBorder="1" applyAlignment="1">
      <alignment horizontal="center" vertical="center" wrapText="1" readingOrder="1"/>
    </xf>
    <xf numFmtId="165" fontId="9" fillId="3" borderId="56" xfId="0" applyNumberFormat="1" applyFont="1" applyFill="1" applyBorder="1" applyAlignment="1">
      <alignment horizontal="center" vertical="center" wrapText="1" readingOrder="1"/>
    </xf>
    <xf numFmtId="2" fontId="9" fillId="3" borderId="56" xfId="0" applyNumberFormat="1" applyFont="1" applyFill="1" applyBorder="1" applyAlignment="1">
      <alignment horizontal="center" vertical="center" wrapText="1" readingOrder="1"/>
    </xf>
    <xf numFmtId="165" fontId="9" fillId="2" borderId="73" xfId="0" applyNumberFormat="1" applyFont="1" applyFill="1" applyBorder="1" applyAlignment="1">
      <alignment horizontal="center" vertical="center" wrapText="1" readingOrder="1"/>
    </xf>
    <xf numFmtId="3" fontId="9" fillId="2" borderId="57" xfId="0" applyNumberFormat="1" applyFont="1" applyFill="1" applyBorder="1" applyAlignment="1">
      <alignment horizontal="center" vertical="center" wrapText="1" readingOrder="1"/>
    </xf>
    <xf numFmtId="6" fontId="9" fillId="2" borderId="57" xfId="0" applyNumberFormat="1" applyFont="1" applyFill="1" applyBorder="1" applyAlignment="1">
      <alignment horizontal="center" vertical="center" wrapText="1" readingOrder="1"/>
    </xf>
    <xf numFmtId="10" fontId="9" fillId="2" borderId="57" xfId="2" applyNumberFormat="1" applyFont="1" applyFill="1" applyBorder="1" applyAlignment="1">
      <alignment horizontal="center" vertical="center" wrapText="1" readingOrder="1"/>
    </xf>
    <xf numFmtId="165" fontId="9" fillId="2" borderId="57" xfId="2" applyNumberFormat="1" applyFont="1" applyFill="1" applyBorder="1" applyAlignment="1">
      <alignment horizontal="center" vertical="center" wrapText="1" readingOrder="1"/>
    </xf>
    <xf numFmtId="2" fontId="9" fillId="2" borderId="57" xfId="0" applyNumberFormat="1" applyFont="1" applyFill="1" applyBorder="1" applyAlignment="1">
      <alignment horizontal="center" vertical="center" wrapText="1" readingOrder="1"/>
    </xf>
    <xf numFmtId="0" fontId="16" fillId="18" borderId="88" xfId="0" applyFont="1" applyFill="1" applyBorder="1" applyAlignment="1">
      <alignment horizontal="center" vertical="center" wrapText="1" readingOrder="1"/>
    </xf>
    <xf numFmtId="0" fontId="20" fillId="8" borderId="78" xfId="0" applyFont="1" applyFill="1" applyBorder="1" applyAlignment="1">
      <alignment horizontal="center" vertical="center" wrapText="1" readingOrder="1"/>
    </xf>
    <xf numFmtId="0" fontId="20" fillId="8" borderId="79" xfId="0" applyFont="1" applyFill="1" applyBorder="1" applyAlignment="1">
      <alignment horizontal="center" vertical="center" wrapText="1" readingOrder="1"/>
    </xf>
    <xf numFmtId="0" fontId="20" fillId="8" borderId="85" xfId="0" applyFont="1" applyFill="1" applyBorder="1" applyAlignment="1">
      <alignment horizontal="center" vertical="center" wrapText="1" readingOrder="1"/>
    </xf>
    <xf numFmtId="0" fontId="20" fillId="8" borderId="80" xfId="0" applyFont="1" applyFill="1" applyBorder="1" applyAlignment="1">
      <alignment horizontal="center" vertical="center" wrapText="1" readingOrder="1"/>
    </xf>
    <xf numFmtId="0" fontId="20" fillId="8" borderId="81" xfId="0" applyFont="1" applyFill="1" applyBorder="1" applyAlignment="1">
      <alignment horizontal="center" vertical="center" wrapText="1" readingOrder="1"/>
    </xf>
    <xf numFmtId="0" fontId="16" fillId="11" borderId="90" xfId="0" applyFont="1" applyFill="1" applyBorder="1" applyAlignment="1">
      <alignment horizontal="center" vertical="center" wrapText="1" readingOrder="1"/>
    </xf>
    <xf numFmtId="6" fontId="9" fillId="9" borderId="64" xfId="0" applyNumberFormat="1" applyFont="1" applyFill="1" applyBorder="1" applyAlignment="1">
      <alignment horizontal="center" vertical="center" wrapText="1" readingOrder="1"/>
    </xf>
    <xf numFmtId="3" fontId="9" fillId="9" borderId="65" xfId="0" applyNumberFormat="1" applyFont="1" applyFill="1" applyBorder="1" applyAlignment="1">
      <alignment horizontal="center" vertical="center" wrapText="1" readingOrder="1"/>
    </xf>
    <xf numFmtId="6" fontId="9" fillId="9" borderId="65" xfId="0" applyNumberFormat="1" applyFont="1" applyFill="1" applyBorder="1" applyAlignment="1">
      <alignment horizontal="center" vertical="center" wrapText="1" readingOrder="1"/>
    </xf>
    <xf numFmtId="10" fontId="9" fillId="9" borderId="65" xfId="2" applyNumberFormat="1" applyFont="1" applyFill="1" applyBorder="1" applyAlignment="1">
      <alignment horizontal="center" vertical="center" wrapText="1" readingOrder="1"/>
    </xf>
    <xf numFmtId="2" fontId="9" fillId="9" borderId="65" xfId="0" applyNumberFormat="1" applyFont="1" applyFill="1" applyBorder="1" applyAlignment="1">
      <alignment horizontal="center" vertical="center" wrapText="1" readingOrder="1"/>
    </xf>
    <xf numFmtId="165" fontId="9" fillId="10" borderId="64" xfId="0" applyNumberFormat="1" applyFont="1" applyFill="1" applyBorder="1" applyAlignment="1">
      <alignment horizontal="center" vertical="center" wrapText="1" readingOrder="1"/>
    </xf>
    <xf numFmtId="3" fontId="9" fillId="10" borderId="65" xfId="0" applyNumberFormat="1" applyFont="1" applyFill="1" applyBorder="1" applyAlignment="1">
      <alignment horizontal="center" vertical="center" wrapText="1" readingOrder="1"/>
    </xf>
    <xf numFmtId="6" fontId="9" fillId="10" borderId="65" xfId="0" applyNumberFormat="1" applyFont="1" applyFill="1" applyBorder="1" applyAlignment="1">
      <alignment horizontal="center" vertical="center" wrapText="1" readingOrder="1"/>
    </xf>
    <xf numFmtId="10" fontId="9" fillId="10" borderId="65" xfId="2" applyNumberFormat="1" applyFont="1" applyFill="1" applyBorder="1" applyAlignment="1">
      <alignment horizontal="center" vertical="center" wrapText="1" readingOrder="1"/>
    </xf>
    <xf numFmtId="2" fontId="9" fillId="10" borderId="65" xfId="0" applyNumberFormat="1" applyFont="1" applyFill="1" applyBorder="1" applyAlignment="1">
      <alignment horizontal="center" vertical="center" wrapText="1" readingOrder="1"/>
    </xf>
    <xf numFmtId="0" fontId="20" fillId="8" borderId="88" xfId="0" applyFont="1" applyFill="1" applyBorder="1" applyAlignment="1">
      <alignment horizontal="center" vertical="center" wrapText="1" readingOrder="1"/>
    </xf>
    <xf numFmtId="167" fontId="9" fillId="10" borderId="24" xfId="0" applyNumberFormat="1" applyFont="1" applyFill="1" applyBorder="1" applyAlignment="1">
      <alignment horizontal="center" vertical="center" wrapText="1" readingOrder="1"/>
    </xf>
    <xf numFmtId="0" fontId="8" fillId="18" borderId="7" xfId="0" applyFont="1" applyFill="1" applyBorder="1" applyAlignment="1">
      <alignment horizontal="center" vertical="center" wrapText="1" readingOrder="1"/>
    </xf>
    <xf numFmtId="168" fontId="9" fillId="10" borderId="65" xfId="0" applyNumberFormat="1" applyFont="1" applyFill="1" applyBorder="1" applyAlignment="1">
      <alignment horizontal="center" vertical="center" wrapText="1" readingOrder="1"/>
    </xf>
    <xf numFmtId="0" fontId="8" fillId="21" borderId="79" xfId="0" applyFont="1" applyFill="1" applyBorder="1" applyAlignment="1">
      <alignment horizontal="center" vertical="center" wrapText="1" readingOrder="1"/>
    </xf>
    <xf numFmtId="0" fontId="11" fillId="21" borderId="0" xfId="0" applyFont="1" applyFill="1" applyBorder="1" applyAlignment="1">
      <alignment horizontal="center" vertical="center"/>
    </xf>
    <xf numFmtId="6" fontId="9" fillId="21" borderId="69" xfId="0" applyNumberFormat="1" applyFont="1" applyFill="1" applyBorder="1" applyAlignment="1">
      <alignment horizontal="center" vertical="center" wrapText="1" readingOrder="1"/>
    </xf>
    <xf numFmtId="3" fontId="9" fillId="21" borderId="24" xfId="0" applyNumberFormat="1" applyFont="1" applyFill="1" applyBorder="1" applyAlignment="1">
      <alignment horizontal="center" vertical="center" wrapText="1" readingOrder="1"/>
    </xf>
    <xf numFmtId="6" fontId="9" fillId="21" borderId="24" xfId="0" applyNumberFormat="1" applyFont="1" applyFill="1" applyBorder="1" applyAlignment="1">
      <alignment horizontal="center" vertical="center" wrapText="1" readingOrder="1"/>
    </xf>
    <xf numFmtId="10" fontId="9" fillId="21" borderId="24" xfId="2" applyNumberFormat="1" applyFont="1" applyFill="1" applyBorder="1" applyAlignment="1">
      <alignment horizontal="center" vertical="center" wrapText="1" readingOrder="1"/>
    </xf>
    <xf numFmtId="2" fontId="9" fillId="21" borderId="24" xfId="0" applyNumberFormat="1" applyFont="1" applyFill="1" applyBorder="1" applyAlignment="1">
      <alignment horizontal="center" vertical="center" wrapText="1" readingOrder="1"/>
    </xf>
    <xf numFmtId="2" fontId="9" fillId="21" borderId="0" xfId="0" applyNumberFormat="1" applyFont="1" applyFill="1" applyBorder="1" applyAlignment="1">
      <alignment horizontal="center" vertical="center" wrapText="1" readingOrder="1"/>
    </xf>
    <xf numFmtId="165" fontId="9" fillId="21" borderId="69" xfId="0" applyNumberFormat="1" applyFont="1" applyFill="1" applyBorder="1" applyAlignment="1">
      <alignment horizontal="center" vertical="center" wrapText="1" readingOrder="1"/>
    </xf>
    <xf numFmtId="165" fontId="9" fillId="21" borderId="24" xfId="0" applyNumberFormat="1" applyFont="1" applyFill="1" applyBorder="1" applyAlignment="1">
      <alignment horizontal="center" vertical="center" wrapText="1" readingOrder="1"/>
    </xf>
    <xf numFmtId="167" fontId="9" fillId="21" borderId="24" xfId="0" applyNumberFormat="1" applyFont="1" applyFill="1" applyBorder="1" applyAlignment="1">
      <alignment horizontal="center" vertical="center" wrapText="1" readingOrder="1"/>
    </xf>
    <xf numFmtId="167" fontId="9" fillId="10" borderId="58" xfId="0" applyNumberFormat="1" applyFont="1" applyFill="1" applyBorder="1" applyAlignment="1">
      <alignment horizontal="center" vertical="center" wrapText="1" readingOrder="1"/>
    </xf>
    <xf numFmtId="167" fontId="9" fillId="10" borderId="56" xfId="0" applyNumberFormat="1" applyFont="1" applyFill="1" applyBorder="1" applyAlignment="1">
      <alignment horizontal="center" vertical="center" wrapText="1" readingOrder="1"/>
    </xf>
    <xf numFmtId="167" fontId="9" fillId="10" borderId="65" xfId="0" applyNumberFormat="1" applyFont="1" applyFill="1" applyBorder="1" applyAlignment="1">
      <alignment horizontal="center" vertical="center" wrapText="1" readingOrder="1"/>
    </xf>
    <xf numFmtId="167" fontId="9" fillId="10" borderId="60" xfId="0" applyNumberFormat="1" applyFont="1" applyFill="1" applyBorder="1" applyAlignment="1">
      <alignment horizontal="center" vertical="center" wrapText="1" readingOrder="1"/>
    </xf>
    <xf numFmtId="167" fontId="9" fillId="9" borderId="58" xfId="0" applyNumberFormat="1" applyFont="1" applyFill="1" applyBorder="1" applyAlignment="1">
      <alignment horizontal="center" vertical="center" wrapText="1" readingOrder="1"/>
    </xf>
    <xf numFmtId="167" fontId="9" fillId="9" borderId="24" xfId="0" applyNumberFormat="1" applyFont="1" applyFill="1" applyBorder="1" applyAlignment="1">
      <alignment horizontal="center" vertical="center" wrapText="1" readingOrder="1"/>
    </xf>
    <xf numFmtId="167" fontId="9" fillId="9" borderId="56" xfId="0" applyNumberFormat="1" applyFont="1" applyFill="1" applyBorder="1" applyAlignment="1">
      <alignment horizontal="center" vertical="center" wrapText="1" readingOrder="1"/>
    </xf>
    <xf numFmtId="167" fontId="9" fillId="9" borderId="60" xfId="0" applyNumberFormat="1" applyFont="1" applyFill="1" applyBorder="1" applyAlignment="1">
      <alignment horizontal="center" vertical="center" wrapText="1" readingOrder="1"/>
    </xf>
    <xf numFmtId="167" fontId="9" fillId="9" borderId="65" xfId="0" applyNumberFormat="1" applyFont="1" applyFill="1" applyBorder="1" applyAlignment="1">
      <alignment horizontal="center" vertical="center" wrapText="1" readingOrder="1"/>
    </xf>
    <xf numFmtId="167" fontId="9" fillId="9" borderId="68" xfId="0" applyNumberFormat="1" applyFont="1" applyFill="1" applyBorder="1" applyAlignment="1">
      <alignment horizontal="center" vertical="center" wrapText="1" readingOrder="1"/>
    </xf>
    <xf numFmtId="167" fontId="9" fillId="9" borderId="70" xfId="0" applyNumberFormat="1" applyFont="1" applyFill="1" applyBorder="1" applyAlignment="1">
      <alignment horizontal="center" vertical="center" wrapText="1" readingOrder="1"/>
    </xf>
    <xf numFmtId="167" fontId="9" fillId="9" borderId="87" xfId="0" applyNumberFormat="1" applyFont="1" applyFill="1" applyBorder="1" applyAlignment="1">
      <alignment horizontal="center" vertical="center" wrapText="1" readingOrder="1"/>
    </xf>
    <xf numFmtId="167" fontId="9" fillId="9" borderId="66" xfId="0" applyNumberFormat="1" applyFont="1" applyFill="1" applyBorder="1" applyAlignment="1">
      <alignment horizontal="center" vertical="center" wrapText="1" readingOrder="1"/>
    </xf>
    <xf numFmtId="167" fontId="9" fillId="9" borderId="72" xfId="0" applyNumberFormat="1" applyFont="1" applyFill="1" applyBorder="1" applyAlignment="1">
      <alignment horizontal="center" vertical="center" wrapText="1" readingOrder="1"/>
    </xf>
    <xf numFmtId="167" fontId="9" fillId="10" borderId="68" xfId="0" applyNumberFormat="1" applyFont="1" applyFill="1" applyBorder="1" applyAlignment="1">
      <alignment horizontal="center" vertical="center" wrapText="1" readingOrder="1"/>
    </xf>
    <xf numFmtId="167" fontId="9" fillId="10" borderId="70" xfId="0" applyNumberFormat="1" applyFont="1" applyFill="1" applyBorder="1" applyAlignment="1">
      <alignment horizontal="center" vertical="center" wrapText="1" readingOrder="1"/>
    </xf>
    <xf numFmtId="167" fontId="9" fillId="10" borderId="87" xfId="0" applyNumberFormat="1" applyFont="1" applyFill="1" applyBorder="1" applyAlignment="1">
      <alignment horizontal="center" vertical="center" wrapText="1" readingOrder="1"/>
    </xf>
    <xf numFmtId="167" fontId="9" fillId="10" borderId="66" xfId="0" applyNumberFormat="1" applyFont="1" applyFill="1" applyBorder="1" applyAlignment="1">
      <alignment horizontal="center" vertical="center" wrapText="1" readingOrder="1"/>
    </xf>
    <xf numFmtId="167" fontId="9" fillId="10" borderId="72" xfId="0" applyNumberFormat="1" applyFont="1" applyFill="1" applyBorder="1" applyAlignment="1">
      <alignment horizontal="center" vertical="center" wrapText="1" readingOrder="1"/>
    </xf>
    <xf numFmtId="167" fontId="9" fillId="21" borderId="70" xfId="0" applyNumberFormat="1" applyFont="1" applyFill="1" applyBorder="1" applyAlignment="1">
      <alignment horizontal="center" vertical="center" wrapText="1" readingOrder="1"/>
    </xf>
    <xf numFmtId="167" fontId="9" fillId="2" borderId="70" xfId="2" applyNumberFormat="1" applyFont="1" applyFill="1" applyBorder="1" applyAlignment="1">
      <alignment horizontal="center" vertical="center" wrapText="1" readingOrder="1"/>
    </xf>
    <xf numFmtId="167" fontId="9" fillId="2" borderId="87" xfId="2" applyNumberFormat="1" applyFont="1" applyFill="1" applyBorder="1" applyAlignment="1">
      <alignment horizontal="center" vertical="center" wrapText="1" readingOrder="1"/>
    </xf>
    <xf numFmtId="167" fontId="9" fillId="2" borderId="72" xfId="2" applyNumberFormat="1" applyFont="1" applyFill="1" applyBorder="1" applyAlignment="1">
      <alignment horizontal="center" vertical="center" wrapText="1" readingOrder="1"/>
    </xf>
    <xf numFmtId="167" fontId="9" fillId="2" borderId="74" xfId="2" applyNumberFormat="1" applyFont="1" applyFill="1" applyBorder="1" applyAlignment="1">
      <alignment horizontal="center" vertical="center" wrapText="1" readingOrder="1"/>
    </xf>
    <xf numFmtId="167" fontId="9" fillId="3" borderId="68" xfId="0" applyNumberFormat="1" applyFont="1" applyFill="1" applyBorder="1" applyAlignment="1">
      <alignment horizontal="center" vertical="center" wrapText="1" readingOrder="1"/>
    </xf>
    <xf numFmtId="167" fontId="9" fillId="3" borderId="70" xfId="0" applyNumberFormat="1" applyFont="1" applyFill="1" applyBorder="1" applyAlignment="1">
      <alignment horizontal="center" vertical="center" wrapText="1" readingOrder="1"/>
    </xf>
    <xf numFmtId="167" fontId="9" fillId="3" borderId="87" xfId="0" applyNumberFormat="1" applyFont="1" applyFill="1" applyBorder="1" applyAlignment="1">
      <alignment horizontal="center" vertical="center" wrapText="1" readingOrder="1"/>
    </xf>
    <xf numFmtId="167" fontId="9" fillId="3" borderId="72" xfId="0" applyNumberFormat="1" applyFont="1" applyFill="1" applyBorder="1" applyAlignment="1">
      <alignment horizontal="center" vertical="center" wrapText="1" readingOrder="1"/>
    </xf>
    <xf numFmtId="3" fontId="4" fillId="0" borderId="27" xfId="0" applyNumberFormat="1" applyFon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2" fontId="0" fillId="0" borderId="30" xfId="4" applyNumberFormat="1" applyFont="1" applyBorder="1" applyAlignment="1">
      <alignment horizontal="center" vertical="center"/>
    </xf>
    <xf numFmtId="10" fontId="3" fillId="2" borderId="18" xfId="2" applyNumberFormat="1" applyFont="1" applyFill="1" applyBorder="1" applyAlignment="1">
      <alignment horizontal="center" vertical="center"/>
    </xf>
    <xf numFmtId="165" fontId="3" fillId="2" borderId="19" xfId="0" applyNumberFormat="1" applyFont="1" applyFill="1" applyBorder="1" applyAlignment="1">
      <alignment horizontal="center" vertical="center"/>
    </xf>
    <xf numFmtId="2" fontId="3" fillId="2" borderId="19" xfId="0" applyNumberFormat="1" applyFont="1" applyFill="1" applyBorder="1" applyAlignment="1">
      <alignment horizontal="center" vertical="center"/>
    </xf>
    <xf numFmtId="2" fontId="3" fillId="2" borderId="20" xfId="0" applyNumberFormat="1" applyFont="1" applyFill="1" applyBorder="1" applyAlignment="1">
      <alignment horizontal="center" vertical="center"/>
    </xf>
    <xf numFmtId="2" fontId="0" fillId="0" borderId="12" xfId="4" applyNumberFormat="1" applyFont="1" applyBorder="1" applyAlignment="1">
      <alignment horizontal="center" vertical="center"/>
    </xf>
    <xf numFmtId="168" fontId="8" fillId="16" borderId="97" xfId="0" applyNumberFormat="1" applyFont="1" applyFill="1" applyBorder="1" applyAlignment="1">
      <alignment horizontal="center" vertical="center" wrapText="1" readingOrder="1"/>
    </xf>
    <xf numFmtId="0" fontId="8" fillId="19" borderId="91" xfId="0" applyFont="1" applyFill="1" applyBorder="1" applyAlignment="1">
      <alignment horizontal="center" vertical="center" wrapText="1" readingOrder="1"/>
    </xf>
    <xf numFmtId="10" fontId="9" fillId="3" borderId="92" xfId="2" applyNumberFormat="1" applyFont="1" applyFill="1" applyBorder="1" applyAlignment="1">
      <alignment horizontal="center" vertical="center" wrapText="1" readingOrder="1"/>
    </xf>
    <xf numFmtId="10" fontId="9" fillId="3" borderId="93" xfId="2" applyNumberFormat="1" applyFont="1" applyFill="1" applyBorder="1" applyAlignment="1">
      <alignment horizontal="center" vertical="center" wrapText="1" readingOrder="1"/>
    </xf>
    <xf numFmtId="10" fontId="9" fillId="3" borderId="94" xfId="2" applyNumberFormat="1" applyFont="1" applyFill="1" applyBorder="1" applyAlignment="1">
      <alignment horizontal="center" vertical="center" wrapText="1" readingOrder="1"/>
    </xf>
    <xf numFmtId="10" fontId="9" fillId="3" borderId="95" xfId="2" applyNumberFormat="1" applyFont="1" applyFill="1" applyBorder="1" applyAlignment="1">
      <alignment horizontal="center" vertical="center" wrapText="1" readingOrder="1"/>
    </xf>
    <xf numFmtId="10" fontId="9" fillId="2" borderId="93" xfId="2" applyNumberFormat="1" applyFont="1" applyFill="1" applyBorder="1" applyAlignment="1">
      <alignment horizontal="center" vertical="center" wrapText="1" readingOrder="1"/>
    </xf>
    <xf numFmtId="10" fontId="9" fillId="2" borderId="94" xfId="2" applyNumberFormat="1" applyFont="1" applyFill="1" applyBorder="1" applyAlignment="1">
      <alignment horizontal="center" vertical="center" wrapText="1" readingOrder="1"/>
    </xf>
    <xf numFmtId="10" fontId="9" fillId="2" borderId="95" xfId="2" applyNumberFormat="1" applyFont="1" applyFill="1" applyBorder="1" applyAlignment="1">
      <alignment horizontal="center" vertical="center" wrapText="1" readingOrder="1"/>
    </xf>
    <xf numFmtId="0" fontId="0" fillId="5" borderId="0" xfId="0" applyFill="1" applyBorder="1" applyAlignment="1"/>
    <xf numFmtId="2" fontId="9" fillId="2" borderId="93" xfId="2" applyNumberFormat="1" applyFont="1" applyFill="1" applyBorder="1" applyAlignment="1">
      <alignment horizontal="center" vertical="center" wrapText="1" readingOrder="1"/>
    </xf>
    <xf numFmtId="9" fontId="0" fillId="14" borderId="62" xfId="2" applyNumberFormat="1" applyFont="1" applyFill="1" applyBorder="1" applyAlignment="1">
      <alignment horizontal="center" vertical="center"/>
    </xf>
    <xf numFmtId="9" fontId="0" fillId="14" borderId="38" xfId="2" applyNumberFormat="1" applyFont="1" applyFill="1" applyBorder="1" applyAlignment="1">
      <alignment horizontal="center" vertical="center"/>
    </xf>
    <xf numFmtId="9" fontId="0" fillId="14" borderId="39" xfId="2" applyNumberFormat="1" applyFont="1" applyFill="1" applyBorder="1" applyAlignment="1">
      <alignment horizontal="center" vertical="center"/>
    </xf>
    <xf numFmtId="9" fontId="0" fillId="14" borderId="5" xfId="2" applyNumberFormat="1" applyFont="1" applyFill="1" applyBorder="1" applyAlignment="1">
      <alignment horizontal="center" vertical="center"/>
    </xf>
    <xf numFmtId="9" fontId="0" fillId="14" borderId="0" xfId="2" applyNumberFormat="1" applyFont="1" applyFill="1" applyBorder="1" applyAlignment="1">
      <alignment horizontal="center" vertical="center"/>
    </xf>
    <xf numFmtId="9" fontId="0" fillId="14" borderId="6" xfId="2" applyNumberFormat="1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/>
    </xf>
    <xf numFmtId="2" fontId="9" fillId="3" borderId="92" xfId="2" applyNumberFormat="1" applyFont="1" applyFill="1" applyBorder="1" applyAlignment="1">
      <alignment horizontal="center" vertical="center" wrapText="1" readingOrder="1"/>
    </xf>
    <xf numFmtId="2" fontId="9" fillId="3" borderId="93" xfId="2" applyNumberFormat="1" applyFont="1" applyFill="1" applyBorder="1" applyAlignment="1">
      <alignment horizontal="center" vertical="center" wrapText="1" readingOrder="1"/>
    </xf>
    <xf numFmtId="2" fontId="9" fillId="2" borderId="95" xfId="2" applyNumberFormat="1" applyFont="1" applyFill="1" applyBorder="1" applyAlignment="1">
      <alignment horizontal="center" vertical="center" wrapText="1" readingOrder="1"/>
    </xf>
    <xf numFmtId="2" fontId="9" fillId="3" borderId="95" xfId="2" applyNumberFormat="1" applyFont="1" applyFill="1" applyBorder="1" applyAlignment="1">
      <alignment horizontal="center" vertical="center" wrapText="1" readingOrder="1"/>
    </xf>
    <xf numFmtId="9" fontId="0" fillId="14" borderId="63" xfId="2" applyNumberFormat="1" applyFont="1" applyFill="1" applyBorder="1" applyAlignment="1">
      <alignment horizontal="center" vertical="center"/>
    </xf>
    <xf numFmtId="9" fontId="0" fillId="14" borderId="59" xfId="2" applyNumberFormat="1" applyFont="1" applyFill="1" applyBorder="1" applyAlignment="1">
      <alignment horizontal="center" vertical="center"/>
    </xf>
    <xf numFmtId="9" fontId="0" fillId="14" borderId="61" xfId="2" applyNumberFormat="1" applyFont="1" applyFill="1" applyBorder="1" applyAlignment="1">
      <alignment horizontal="center" vertical="center"/>
    </xf>
    <xf numFmtId="1" fontId="0" fillId="0" borderId="13" xfId="2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5" xfId="2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0" fillId="0" borderId="27" xfId="2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2" fontId="9" fillId="2" borderId="96" xfId="2" applyNumberFormat="1" applyFont="1" applyFill="1" applyBorder="1" applyAlignment="1">
      <alignment horizontal="center" vertical="center" wrapText="1" readingOrder="1"/>
    </xf>
    <xf numFmtId="0" fontId="16" fillId="18" borderId="7" xfId="0" applyFont="1" applyFill="1" applyBorder="1" applyAlignment="1">
      <alignment horizontal="center" vertical="center" wrapText="1" readingOrder="1"/>
    </xf>
    <xf numFmtId="0" fontId="16" fillId="16" borderId="75" xfId="0" applyFont="1" applyFill="1" applyBorder="1" applyAlignment="1">
      <alignment horizontal="center" vertical="center" wrapText="1" readingOrder="1"/>
    </xf>
    <xf numFmtId="0" fontId="16" fillId="16" borderId="76" xfId="0" applyFont="1" applyFill="1" applyBorder="1" applyAlignment="1">
      <alignment horizontal="center" vertical="center" wrapText="1" readingOrder="1"/>
    </xf>
    <xf numFmtId="0" fontId="8" fillId="16" borderId="76" xfId="0" applyFont="1" applyFill="1" applyBorder="1" applyAlignment="1">
      <alignment horizontal="center" vertical="center" wrapText="1" readingOrder="1"/>
    </xf>
    <xf numFmtId="0" fontId="8" fillId="16" borderId="98" xfId="0" applyFont="1" applyFill="1" applyBorder="1" applyAlignment="1">
      <alignment horizontal="center" vertical="center" wrapText="1" readingOrder="1"/>
    </xf>
    <xf numFmtId="0" fontId="16" fillId="16" borderId="77" xfId="0" applyFont="1" applyFill="1" applyBorder="1" applyAlignment="1">
      <alignment horizontal="center" vertical="center" wrapText="1" readingOrder="1"/>
    </xf>
    <xf numFmtId="2" fontId="9" fillId="2" borderId="94" xfId="2" applyNumberFormat="1" applyFont="1" applyFill="1" applyBorder="1" applyAlignment="1">
      <alignment horizontal="center" vertical="center" wrapText="1" readingOrder="1"/>
    </xf>
    <xf numFmtId="2" fontId="9" fillId="3" borderId="94" xfId="2" applyNumberFormat="1" applyFont="1" applyFill="1" applyBorder="1" applyAlignment="1">
      <alignment horizontal="center" vertical="center" wrapText="1" readingOrder="1"/>
    </xf>
    <xf numFmtId="0" fontId="11" fillId="5" borderId="0" xfId="0" applyFont="1" applyFill="1" applyAlignment="1">
      <alignment horizontal="left"/>
    </xf>
    <xf numFmtId="0" fontId="11" fillId="5" borderId="0" xfId="0" applyFont="1" applyFill="1"/>
    <xf numFmtId="0" fontId="27" fillId="5" borderId="0" xfId="0" applyFont="1" applyFill="1"/>
    <xf numFmtId="0" fontId="28" fillId="5" borderId="0" xfId="0" applyFont="1" applyFill="1"/>
    <xf numFmtId="0" fontId="11" fillId="0" borderId="0" xfId="0" applyFont="1"/>
    <xf numFmtId="0" fontId="0" fillId="22" borderId="1" xfId="0" applyFill="1" applyBorder="1" applyAlignment="1">
      <alignment horizontal="center" vertical="center"/>
    </xf>
    <xf numFmtId="0" fontId="0" fillId="5" borderId="9" xfId="0" applyFill="1" applyBorder="1"/>
    <xf numFmtId="0" fontId="0" fillId="5" borderId="16" xfId="0" applyFill="1" applyBorder="1"/>
    <xf numFmtId="0" fontId="12" fillId="4" borderId="3" xfId="0" applyFont="1" applyFill="1" applyBorder="1" applyAlignment="1">
      <alignment horizontal="center" vertical="center"/>
    </xf>
    <xf numFmtId="1" fontId="0" fillId="0" borderId="99" xfId="2" applyNumberFormat="1" applyFont="1" applyBorder="1" applyAlignment="1">
      <alignment horizontal="center" vertical="center"/>
    </xf>
    <xf numFmtId="1" fontId="0" fillId="0" borderId="100" xfId="2" applyNumberFormat="1" applyFont="1" applyBorder="1" applyAlignment="1">
      <alignment horizontal="center" vertical="center"/>
    </xf>
    <xf numFmtId="1" fontId="0" fillId="0" borderId="101" xfId="2" applyNumberFormat="1" applyFont="1" applyBorder="1" applyAlignment="1">
      <alignment horizontal="center" vertical="center"/>
    </xf>
    <xf numFmtId="2" fontId="8" fillId="19" borderId="59" xfId="0" applyNumberFormat="1" applyFont="1" applyFill="1" applyBorder="1" applyAlignment="1">
      <alignment horizontal="center" vertical="center" wrapText="1" readingOrder="1"/>
    </xf>
    <xf numFmtId="170" fontId="9" fillId="2" borderId="57" xfId="2" applyNumberFormat="1" applyFont="1" applyFill="1" applyBorder="1" applyAlignment="1">
      <alignment horizontal="center" vertical="center" wrapText="1" readingOrder="1"/>
    </xf>
    <xf numFmtId="170" fontId="9" fillId="2" borderId="24" xfId="2" applyNumberFormat="1" applyFont="1" applyFill="1" applyBorder="1" applyAlignment="1">
      <alignment horizontal="center" vertical="center" wrapText="1" readingOrder="1"/>
    </xf>
    <xf numFmtId="170" fontId="9" fillId="2" borderId="56" xfId="2" applyNumberFormat="1" applyFont="1" applyFill="1" applyBorder="1" applyAlignment="1">
      <alignment horizontal="center" vertical="center" wrapText="1" readingOrder="1"/>
    </xf>
    <xf numFmtId="170" fontId="9" fillId="2" borderId="60" xfId="2" applyNumberFormat="1" applyFont="1" applyFill="1" applyBorder="1" applyAlignment="1">
      <alignment horizontal="center" vertical="center" wrapText="1" readingOrder="1"/>
    </xf>
    <xf numFmtId="170" fontId="9" fillId="3" borderId="58" xfId="0" applyNumberFormat="1" applyFont="1" applyFill="1" applyBorder="1" applyAlignment="1">
      <alignment horizontal="center" vertical="center" wrapText="1" readingOrder="1"/>
    </xf>
    <xf numFmtId="170" fontId="9" fillId="3" borderId="24" xfId="0" applyNumberFormat="1" applyFont="1" applyFill="1" applyBorder="1" applyAlignment="1">
      <alignment horizontal="center" vertical="center" wrapText="1" readingOrder="1"/>
    </xf>
    <xf numFmtId="170" fontId="9" fillId="3" borderId="56" xfId="0" applyNumberFormat="1" applyFont="1" applyFill="1" applyBorder="1" applyAlignment="1">
      <alignment horizontal="center" vertical="center" wrapText="1" readingOrder="1"/>
    </xf>
    <xf numFmtId="170" fontId="9" fillId="3" borderId="60" xfId="0" applyNumberFormat="1" applyFont="1" applyFill="1" applyBorder="1" applyAlignment="1">
      <alignment horizontal="center" vertical="center" wrapText="1" readingOrder="1"/>
    </xf>
    <xf numFmtId="2" fontId="0" fillId="0" borderId="9" xfId="4" applyNumberFormat="1" applyFont="1" applyBorder="1" applyAlignment="1">
      <alignment horizontal="center" vertical="center"/>
    </xf>
    <xf numFmtId="2" fontId="0" fillId="0" borderId="16" xfId="4" applyNumberFormat="1" applyFont="1" applyBorder="1" applyAlignment="1">
      <alignment horizontal="center" vertical="center"/>
    </xf>
    <xf numFmtId="2" fontId="0" fillId="0" borderId="29" xfId="4" applyNumberFormat="1" applyFont="1" applyBorder="1" applyAlignment="1">
      <alignment horizontal="center" vertical="center"/>
    </xf>
    <xf numFmtId="2" fontId="0" fillId="0" borderId="11" xfId="4" applyNumberFormat="1" applyFont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30" fillId="5" borderId="0" xfId="0" applyFont="1" applyFill="1"/>
    <xf numFmtId="44" fontId="0" fillId="5" borderId="0" xfId="4" applyFont="1" applyFill="1"/>
    <xf numFmtId="0" fontId="11" fillId="5" borderId="8" xfId="0" applyFont="1" applyFill="1" applyBorder="1" applyAlignment="1">
      <alignment horizontal="center" wrapText="1"/>
    </xf>
    <xf numFmtId="0" fontId="11" fillId="5" borderId="0" xfId="0" applyFont="1" applyFill="1" applyAlignment="1">
      <alignment horizontal="center" wrapText="1"/>
    </xf>
    <xf numFmtId="0" fontId="18" fillId="17" borderId="0" xfId="0" applyFont="1" applyFill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 readingOrder="1"/>
    </xf>
    <xf numFmtId="0" fontId="7" fillId="6" borderId="3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7" fillId="7" borderId="3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22" fillId="15" borderId="2" xfId="0" applyFont="1" applyFill="1" applyBorder="1" applyAlignment="1">
      <alignment horizontal="center" vertical="center" wrapText="1" readingOrder="1"/>
    </xf>
    <xf numFmtId="0" fontId="22" fillId="15" borderId="3" xfId="0" applyFont="1" applyFill="1" applyBorder="1" applyAlignment="1">
      <alignment horizontal="center" vertical="center" wrapText="1" readingOrder="1"/>
    </xf>
    <xf numFmtId="0" fontId="22" fillId="15" borderId="4" xfId="0" applyFont="1" applyFill="1" applyBorder="1" applyAlignment="1">
      <alignment horizontal="center" vertical="center" wrapText="1" readingOrder="1"/>
    </xf>
    <xf numFmtId="0" fontId="25" fillId="20" borderId="62" xfId="0" applyFont="1" applyFill="1" applyBorder="1" applyAlignment="1">
      <alignment horizontal="center" vertical="center" wrapText="1"/>
    </xf>
    <xf numFmtId="0" fontId="25" fillId="20" borderId="5" xfId="0" applyFont="1" applyFill="1" applyBorder="1" applyAlignment="1">
      <alignment horizontal="center" vertical="center" wrapText="1"/>
    </xf>
    <xf numFmtId="0" fontId="25" fillId="20" borderId="88" xfId="0" applyFont="1" applyFill="1" applyBorder="1" applyAlignment="1">
      <alignment horizontal="center" vertical="center" wrapText="1"/>
    </xf>
    <xf numFmtId="0" fontId="25" fillId="20" borderId="89" xfId="0" applyFont="1" applyFill="1" applyBorder="1" applyAlignment="1">
      <alignment horizontal="center" vertical="center" wrapText="1"/>
    </xf>
    <xf numFmtId="0" fontId="25" fillId="20" borderId="90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29" fillId="7" borderId="2" xfId="0" applyFont="1" applyFill="1" applyBorder="1" applyAlignment="1">
      <alignment horizontal="center" vertical="center" wrapText="1" readingOrder="1"/>
    </xf>
    <xf numFmtId="0" fontId="29" fillId="7" borderId="3" xfId="0" applyFont="1" applyFill="1" applyBorder="1" applyAlignment="1">
      <alignment horizontal="center" vertical="center" wrapText="1" readingOrder="1"/>
    </xf>
    <xf numFmtId="0" fontId="29" fillId="7" borderId="4" xfId="0" applyFont="1" applyFill="1" applyBorder="1" applyAlignment="1">
      <alignment horizontal="center" vertical="center" wrapText="1" readingOrder="1"/>
    </xf>
    <xf numFmtId="2" fontId="3" fillId="2" borderId="48" xfId="0" applyNumberFormat="1" applyFont="1" applyFill="1" applyBorder="1" applyAlignment="1">
      <alignment horizontal="center" vertical="center"/>
    </xf>
    <xf numFmtId="2" fontId="3" fillId="2" borderId="49" xfId="0" applyNumberFormat="1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/>
    </xf>
    <xf numFmtId="0" fontId="12" fillId="10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5">
    <cellStyle name="Comma" xfId="1" builtinId="3"/>
    <cellStyle name="Currency" xfId="4" builtinId="4"/>
    <cellStyle name="Hyperlink" xfId="3" builtinId="8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FD2-966B-4EA6-9F33-ED3482085950}">
  <sheetPr>
    <tabColor theme="8" tint="-0.249977111117893"/>
  </sheetPr>
  <dimension ref="A2:W37"/>
  <sheetViews>
    <sheetView showGridLines="0" zoomScale="70" zoomScaleNormal="70" workbookViewId="0">
      <selection activeCell="F22" sqref="F22"/>
    </sheetView>
  </sheetViews>
  <sheetFormatPr defaultRowHeight="14.5" x14ac:dyDescent="0.35"/>
  <cols>
    <col min="1" max="1" width="8.7265625" style="2"/>
    <col min="2" max="2" width="30.26953125" style="2" customWidth="1"/>
    <col min="3" max="3" width="25.453125" style="2" customWidth="1"/>
    <col min="4" max="4" width="15.08984375" style="2" customWidth="1"/>
    <col min="5" max="5" width="22.6328125" style="2" customWidth="1"/>
    <col min="6" max="6" width="85.7265625" style="2" bestFit="1" customWidth="1"/>
    <col min="7" max="8" width="13.36328125" style="2" bestFit="1" customWidth="1"/>
    <col min="9" max="9" width="14.26953125" style="2" bestFit="1" customWidth="1"/>
    <col min="10" max="10" width="12.08984375" style="2" bestFit="1" customWidth="1"/>
    <col min="11" max="11" width="13.6328125" style="2" bestFit="1" customWidth="1"/>
    <col min="12" max="12" width="12.26953125" style="2" bestFit="1" customWidth="1"/>
    <col min="13" max="13" width="13.1796875" style="2" bestFit="1" customWidth="1"/>
    <col min="14" max="14" width="13.08984375" style="2" bestFit="1" customWidth="1"/>
    <col min="15" max="15" width="12.81640625" style="2" bestFit="1" customWidth="1"/>
    <col min="16" max="16" width="14.453125" style="2" bestFit="1" customWidth="1"/>
    <col min="17" max="17" width="13.08984375" style="2" bestFit="1" customWidth="1"/>
    <col min="18" max="18" width="18" style="2" bestFit="1" customWidth="1"/>
    <col min="19" max="19" width="11.453125" style="2" customWidth="1"/>
    <col min="20" max="20" width="14.1796875" style="2" customWidth="1"/>
    <col min="21" max="21" width="18.26953125" style="2" bestFit="1" customWidth="1"/>
    <col min="22" max="22" width="60" style="2" bestFit="1" customWidth="1"/>
    <col min="23" max="23" width="74.26953125" style="2" bestFit="1" customWidth="1"/>
    <col min="24" max="16384" width="8.7265625" style="2"/>
  </cols>
  <sheetData>
    <row r="2" spans="1:23" x14ac:dyDescent="0.35">
      <c r="B2" s="322" t="s">
        <v>68</v>
      </c>
      <c r="C2" s="126" t="str">
        <f>Controls!C9</f>
        <v>Jan'22-Dec'22</v>
      </c>
    </row>
    <row r="3" spans="1:23" x14ac:dyDescent="0.35">
      <c r="B3" s="485" t="s">
        <v>86</v>
      </c>
      <c r="C3" s="320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</row>
    <row r="4" spans="1:23" x14ac:dyDescent="0.35">
      <c r="B4" s="486"/>
      <c r="C4" s="320"/>
    </row>
    <row r="5" spans="1:23" x14ac:dyDescent="0.35">
      <c r="B5" s="323"/>
      <c r="C5" s="320"/>
      <c r="N5" s="483" t="s">
        <v>382</v>
      </c>
    </row>
    <row r="6" spans="1:23" hidden="1" x14ac:dyDescent="0.35">
      <c r="A6" s="324"/>
      <c r="B6" s="324"/>
      <c r="C6" s="324"/>
      <c r="D6" s="324"/>
      <c r="F6" s="293" t="s">
        <v>142</v>
      </c>
      <c r="G6" s="293" t="str">
        <f>INDEX(Controls!$J$4:$J$70,MATCH(Index!G$7,Controls!$K$4:$K$70,0))</f>
        <v>hcp_grail_sdot</v>
      </c>
      <c r="H6" s="293" t="str">
        <f>INDEX(Controls!$J$4:$J$70,MATCH(Index!H$7,Controls!$K$4:$K$70,0))</f>
        <v>hcp_grail_vnrx</v>
      </c>
      <c r="I6" s="293" t="str">
        <f>INDEX(Controls!$J$4:$J$70,MATCH(Index!I$7,Controls!$K$4:$K$70,0))</f>
        <v>hcp_rdtl_totdet</v>
      </c>
      <c r="J6" s="293" t="str">
        <f>INDEX(Controls!$J$4:$J$70,MATCH(Index!J$7,Controls!$K$4:$K$70,0))</f>
        <v>hcp_dox_eng</v>
      </c>
      <c r="K6" s="293" t="str">
        <f>INDEX(Controls!$J$4:$J$70,MATCH(Index!K$7,Controls!$K$4:$K$70,0))</f>
        <v>hcp_dpint_eng</v>
      </c>
      <c r="L6" s="293" t="str">
        <f>INDEX(Controls!$J$4:$J$70,MATCH(Index!L$7,Controls!$K$4:$K$70,0))</f>
        <v>hcp_edh_eng</v>
      </c>
      <c r="M6" s="293" t="str">
        <f>INDEX(Controls!$J$4:$J$70,MATCH(Index!M$7,Controls!$K$4:$K$70,0))</f>
        <v>hcp_epoc_eng</v>
      </c>
      <c r="N6" s="293" t="str">
        <f>INDEX(Controls!$J$4:$J$70,MATCH(Index!N$7,Controls!$K$4:$K$70,0))</f>
        <v>hcp_field_eng</v>
      </c>
      <c r="O6" s="293" t="str">
        <f>INDEX(Controls!$J$4:$J$70,MATCH(Index!O$7,Controls!$K$4:$K$70,0))</f>
        <v>hcp_mng_eng</v>
      </c>
      <c r="P6" s="293" t="str">
        <f>INDEX(Controls!$J$4:$J$70,MATCH(Index!P$7,Controls!$K$4:$K$70,0))</f>
        <v>hcp_mscap_eng</v>
      </c>
      <c r="Q6" s="293" t="str">
        <f>INDEX(Controls!$J$4:$J$70,MATCH(Index!Q$7,Controls!$K$4:$K$70,0))</f>
        <v>hcp_sfmc_eng</v>
      </c>
      <c r="R6" s="293" t="str">
        <f>INDEX(Controls!$J$4:$J$70,MATCH(Index!R$7,Controls!$K$4:$K$70,0))</f>
        <v>pp_hcp</v>
      </c>
      <c r="S6" s="293" t="str">
        <f>INDEX(Controls!$J$4:$J$70,MATCH(Index!S$7,Controls!$K$4:$K$70,0))</f>
        <v>webmd</v>
      </c>
      <c r="T6" s="293" t="str">
        <f>INDEX(Controls!$J$4:$J$70,MATCH(Index!T$7,Controls!$K$4:$K$70,0))</f>
        <v>cw_comm</v>
      </c>
      <c r="U6" s="293" t="str">
        <f>INDEX(Controls!$J$4:$J$70,MATCH(Index!U$7,Controls!$K$4:$K$70,0))</f>
        <v>pp_hcc</v>
      </c>
    </row>
    <row r="7" spans="1:23" ht="27.5" customHeight="1" x14ac:dyDescent="0.35">
      <c r="A7" s="320"/>
      <c r="B7" s="325" t="s">
        <v>87</v>
      </c>
      <c r="C7" s="325" t="s">
        <v>88</v>
      </c>
      <c r="D7" s="325" t="s">
        <v>89</v>
      </c>
      <c r="E7" s="325" t="s">
        <v>90</v>
      </c>
      <c r="F7" s="325" t="s">
        <v>91</v>
      </c>
      <c r="G7" s="325" t="s">
        <v>95</v>
      </c>
      <c r="H7" s="325" t="s">
        <v>96</v>
      </c>
      <c r="I7" s="326" t="s">
        <v>322</v>
      </c>
      <c r="J7" s="326" t="s">
        <v>5</v>
      </c>
      <c r="K7" s="325" t="s">
        <v>92</v>
      </c>
      <c r="L7" s="326" t="s">
        <v>7</v>
      </c>
      <c r="M7" s="326" t="s">
        <v>109</v>
      </c>
      <c r="N7" s="326" t="s">
        <v>9</v>
      </c>
      <c r="O7" s="326" t="s">
        <v>11</v>
      </c>
      <c r="P7" s="326" t="s">
        <v>10</v>
      </c>
      <c r="Q7" s="326" t="s">
        <v>12</v>
      </c>
      <c r="R7" s="326" t="s">
        <v>378</v>
      </c>
      <c r="S7" s="326" t="s">
        <v>133</v>
      </c>
      <c r="T7" s="326" t="s">
        <v>323</v>
      </c>
      <c r="U7" s="326" t="s">
        <v>379</v>
      </c>
      <c r="V7" s="326" t="s">
        <v>77</v>
      </c>
      <c r="W7" s="326" t="s">
        <v>78</v>
      </c>
    </row>
    <row r="8" spans="1:23" ht="18" customHeight="1" x14ac:dyDescent="0.35">
      <c r="A8" s="320"/>
      <c r="B8" s="79">
        <v>1</v>
      </c>
      <c r="C8" s="123" t="s">
        <v>79</v>
      </c>
      <c r="D8" s="79" t="s">
        <v>93</v>
      </c>
      <c r="E8" s="79" t="s">
        <v>94</v>
      </c>
      <c r="F8" s="79" t="s">
        <v>335</v>
      </c>
      <c r="G8" s="124">
        <f t="shared" ref="G8:G24" ca="1" si="0">IFERROR(INDEX(INDIRECT("'"&amp;$C8&amp;"'!C4:Y72"),MATCH(G$6,INDIRECT("'"&amp;$C8&amp;"'!D4:D72"),0),MATCH($F$6,INDIRECT("'"&amp;$C8&amp;"'!C4:Y4"),0)),"-")</f>
        <v>1.7953648777603515E-2</v>
      </c>
      <c r="H8" s="124">
        <f t="shared" ref="H8:U23" ca="1" si="1">IFERROR(INDEX(INDIRECT("'"&amp;$C8&amp;"'!C4:Y72"),MATCH(H$6,INDIRECT("'"&amp;$C8&amp;"'!D4:D72"),0),MATCH($F$6,INDIRECT("'"&amp;$C8&amp;"'!C4:Y4"),0)),"-")</f>
        <v>4.7931114105080443E-3</v>
      </c>
      <c r="I8" s="124">
        <f t="shared" ca="1" si="1"/>
        <v>5.5961022617274092E-2</v>
      </c>
      <c r="J8" s="124">
        <f t="shared" ca="1" si="1"/>
        <v>2.8365489226475068E-4</v>
      </c>
      <c r="K8" s="124">
        <f t="shared" ca="1" si="1"/>
        <v>-3.9884141582658639E-6</v>
      </c>
      <c r="L8" s="124">
        <f t="shared" ca="1" si="1"/>
        <v>0</v>
      </c>
      <c r="M8" s="124">
        <f t="shared" ca="1" si="1"/>
        <v>2.083933365754453E-4</v>
      </c>
      <c r="N8" s="124">
        <f t="shared" ca="1" si="1"/>
        <v>1.2155657920798778E-2</v>
      </c>
      <c r="O8" s="124">
        <f t="shared" ca="1" si="1"/>
        <v>0</v>
      </c>
      <c r="P8" s="124">
        <f t="shared" ca="1" si="1"/>
        <v>1.5133937274677638E-3</v>
      </c>
      <c r="Q8" s="124">
        <f t="shared" ca="1" si="1"/>
        <v>7.949333084872813E-3</v>
      </c>
      <c r="R8" s="124">
        <f t="shared" ca="1" si="1"/>
        <v>8.2722614182415488E-4</v>
      </c>
      <c r="S8" s="124">
        <f t="shared" ca="1" si="1"/>
        <v>0</v>
      </c>
      <c r="T8" s="124">
        <f t="shared" ca="1" si="1"/>
        <v>4.6482115036136799E-2</v>
      </c>
      <c r="U8" s="124" t="str">
        <f t="shared" ca="1" si="1"/>
        <v>-</v>
      </c>
      <c r="V8" s="79"/>
      <c r="W8" s="79"/>
    </row>
    <row r="9" spans="1:23" ht="18" customHeight="1" x14ac:dyDescent="0.35">
      <c r="A9" s="320"/>
      <c r="B9" s="79">
        <v>2</v>
      </c>
      <c r="C9" s="125" t="s">
        <v>80</v>
      </c>
      <c r="D9" s="79" t="s">
        <v>93</v>
      </c>
      <c r="E9" s="79" t="s">
        <v>94</v>
      </c>
      <c r="F9" s="79" t="s">
        <v>336</v>
      </c>
      <c r="G9" s="124">
        <f t="shared" ca="1" si="0"/>
        <v>1.8069413794883256E-2</v>
      </c>
      <c r="H9" s="124">
        <f t="shared" ca="1" si="1"/>
        <v>4.8065190050063898E-3</v>
      </c>
      <c r="I9" s="124">
        <f t="shared" ca="1" si="1"/>
        <v>5.5917015857217429E-2</v>
      </c>
      <c r="J9" s="124">
        <f t="shared" ca="1" si="1"/>
        <v>2.3955905477264305E-4</v>
      </c>
      <c r="K9" s="124">
        <f t="shared" ca="1" si="1"/>
        <v>-1.1045693042163317E-5</v>
      </c>
      <c r="L9" s="124">
        <f t="shared" ca="1" si="1"/>
        <v>0</v>
      </c>
      <c r="M9" s="124">
        <f t="shared" ca="1" si="1"/>
        <v>1.9029493460875609E-4</v>
      </c>
      <c r="N9" s="124">
        <f t="shared" ca="1" si="1"/>
        <v>1.2212505563856918E-2</v>
      </c>
      <c r="O9" s="124">
        <f t="shared" ca="1" si="1"/>
        <v>0</v>
      </c>
      <c r="P9" s="124">
        <f t="shared" ca="1" si="1"/>
        <v>1.343292304223913E-3</v>
      </c>
      <c r="Q9" s="124">
        <f t="shared" ca="1" si="1"/>
        <v>6.8518990931655671E-3</v>
      </c>
      <c r="R9" s="124">
        <f t="shared" ca="1" si="1"/>
        <v>8.3855436825463385E-4</v>
      </c>
      <c r="S9" s="124">
        <f t="shared" ca="1" si="1"/>
        <v>0</v>
      </c>
      <c r="T9" s="124">
        <f t="shared" ca="1" si="1"/>
        <v>4.575988229883287E-2</v>
      </c>
      <c r="U9" s="124" t="str">
        <f t="shared" ca="1" si="1"/>
        <v>-</v>
      </c>
      <c r="V9" s="79"/>
      <c r="W9" s="79"/>
    </row>
    <row r="10" spans="1:23" ht="18" customHeight="1" x14ac:dyDescent="0.35">
      <c r="A10" s="320"/>
      <c r="B10" s="79">
        <v>3</v>
      </c>
      <c r="C10" s="125" t="s">
        <v>81</v>
      </c>
      <c r="D10" s="79" t="s">
        <v>93</v>
      </c>
      <c r="E10" s="79" t="s">
        <v>94</v>
      </c>
      <c r="F10" s="79" t="s">
        <v>362</v>
      </c>
      <c r="G10" s="124">
        <f t="shared" ca="1" si="0"/>
        <v>1.8003194805120235E-2</v>
      </c>
      <c r="H10" s="124">
        <f t="shared" ca="1" si="1"/>
        <v>4.7994976670964629E-3</v>
      </c>
      <c r="I10" s="124">
        <f t="shared" ca="1" si="1"/>
        <v>5.5888808860543253E-2</v>
      </c>
      <c r="J10" s="124">
        <f t="shared" ca="1" si="1"/>
        <v>2.6393926742831721E-4</v>
      </c>
      <c r="K10" s="124">
        <f t="shared" ca="1" si="1"/>
        <v>-1.1193016158698121E-5</v>
      </c>
      <c r="L10" s="124">
        <f t="shared" ca="1" si="1"/>
        <v>0</v>
      </c>
      <c r="M10" s="124">
        <f t="shared" ca="1" si="1"/>
        <v>2.0245923256503835E-4</v>
      </c>
      <c r="N10" s="124">
        <f t="shared" ca="1" si="1"/>
        <v>1.2163482934395699E-2</v>
      </c>
      <c r="O10" s="124">
        <f t="shared" ca="1" si="1"/>
        <v>0</v>
      </c>
      <c r="P10" s="124">
        <f t="shared" ca="1" si="1"/>
        <v>1.4421433483705224E-3</v>
      </c>
      <c r="Q10" s="124">
        <f t="shared" ca="1" si="1"/>
        <v>7.6977456198698072E-3</v>
      </c>
      <c r="R10" s="124">
        <f t="shared" ca="1" si="1"/>
        <v>8.2574866882127859E-4</v>
      </c>
      <c r="S10" s="124">
        <f t="shared" ca="1" si="1"/>
        <v>0</v>
      </c>
      <c r="T10" s="124">
        <f t="shared" ca="1" si="1"/>
        <v>4.8066675410206212E-2</v>
      </c>
      <c r="U10" s="124" t="str">
        <f t="shared" ca="1" si="1"/>
        <v>-</v>
      </c>
      <c r="V10" s="79"/>
      <c r="W10" s="79"/>
    </row>
    <row r="11" spans="1:23" ht="18" customHeight="1" x14ac:dyDescent="0.35">
      <c r="A11" s="320"/>
      <c r="B11" s="79">
        <v>4</v>
      </c>
      <c r="C11" s="125" t="s">
        <v>82</v>
      </c>
      <c r="D11" s="79" t="s">
        <v>93</v>
      </c>
      <c r="E11" s="79" t="s">
        <v>94</v>
      </c>
      <c r="F11" s="79" t="s">
        <v>337</v>
      </c>
      <c r="G11" s="124">
        <f t="shared" ca="1" si="0"/>
        <v>3.9884237529457862E-2</v>
      </c>
      <c r="H11" s="124">
        <f t="shared" ca="1" si="1"/>
        <v>6.7015066517294702E-3</v>
      </c>
      <c r="I11" s="124">
        <f t="shared" ca="1" si="1"/>
        <v>6.4650567732107797E-2</v>
      </c>
      <c r="J11" s="124">
        <f t="shared" ca="1" si="1"/>
        <v>2.8734884002127209E-4</v>
      </c>
      <c r="K11" s="124">
        <f t="shared" ca="1" si="1"/>
        <v>-1.0145172485098202E-5</v>
      </c>
      <c r="L11" s="124">
        <f t="shared" ca="1" si="1"/>
        <v>0</v>
      </c>
      <c r="M11" s="124">
        <f t="shared" ca="1" si="1"/>
        <v>1.9265022843145633E-4</v>
      </c>
      <c r="N11" s="124">
        <f t="shared" ca="1" si="1"/>
        <v>1.1200486384708256E-2</v>
      </c>
      <c r="O11" s="124">
        <f t="shared" ca="1" si="1"/>
        <v>0</v>
      </c>
      <c r="P11" s="124">
        <f t="shared" ca="1" si="1"/>
        <v>1.47796352433809E-3</v>
      </c>
      <c r="Q11" s="124">
        <f t="shared" ca="1" si="1"/>
        <v>7.2439498112663123E-3</v>
      </c>
      <c r="R11" s="124">
        <f t="shared" ca="1" si="1"/>
        <v>5.2426472644101691E-4</v>
      </c>
      <c r="S11" s="124">
        <f t="shared" ca="1" si="1"/>
        <v>0</v>
      </c>
      <c r="T11" s="124">
        <f t="shared" ca="1" si="1"/>
        <v>4.0282755098035049E-2</v>
      </c>
      <c r="U11" s="124" t="str">
        <f t="shared" ca="1" si="1"/>
        <v>-</v>
      </c>
      <c r="V11" s="79"/>
      <c r="W11" s="79"/>
    </row>
    <row r="12" spans="1:23" ht="18" customHeight="1" x14ac:dyDescent="0.35">
      <c r="A12" s="320"/>
      <c r="B12" s="79">
        <v>5</v>
      </c>
      <c r="C12" s="125" t="s">
        <v>83</v>
      </c>
      <c r="D12" s="79" t="s">
        <v>93</v>
      </c>
      <c r="E12" s="79" t="s">
        <v>94</v>
      </c>
      <c r="F12" s="79" t="s">
        <v>338</v>
      </c>
      <c r="G12" s="124">
        <f t="shared" ca="1" si="0"/>
        <v>3.9326422848471897E-2</v>
      </c>
      <c r="H12" s="124">
        <f t="shared" ca="1" si="1"/>
        <v>6.6897309870149677E-3</v>
      </c>
      <c r="I12" s="124">
        <f t="shared" ca="1" si="1"/>
        <v>6.1189331516807423E-2</v>
      </c>
      <c r="J12" s="124">
        <f t="shared" ca="1" si="1"/>
        <v>2.7814051920949524E-4</v>
      </c>
      <c r="K12" s="124">
        <f t="shared" ca="1" si="1"/>
        <v>-1.4087557162091167E-5</v>
      </c>
      <c r="L12" s="124">
        <f t="shared" ca="1" si="1"/>
        <v>0</v>
      </c>
      <c r="M12" s="124">
        <f t="shared" ca="1" si="1"/>
        <v>1.8016936470708735E-4</v>
      </c>
      <c r="N12" s="124">
        <f t="shared" ca="1" si="1"/>
        <v>2.3650534974490881E-2</v>
      </c>
      <c r="O12" s="124">
        <f t="shared" ca="1" si="1"/>
        <v>0</v>
      </c>
      <c r="P12" s="124">
        <f t="shared" ca="1" si="1"/>
        <v>1.4381981493963799E-3</v>
      </c>
      <c r="Q12" s="124">
        <f t="shared" ca="1" si="1"/>
        <v>6.3757568420332363E-3</v>
      </c>
      <c r="R12" s="124">
        <f t="shared" ca="1" si="1"/>
        <v>5.3439827469200011E-4</v>
      </c>
      <c r="S12" s="124">
        <f t="shared" ca="1" si="1"/>
        <v>0</v>
      </c>
      <c r="T12" s="124">
        <f t="shared" ca="1" si="1"/>
        <v>3.7603849738775279E-2</v>
      </c>
      <c r="U12" s="124" t="str">
        <f t="shared" ca="1" si="1"/>
        <v>-</v>
      </c>
      <c r="V12" s="79"/>
      <c r="W12" s="79"/>
    </row>
    <row r="13" spans="1:23" ht="18" customHeight="1" x14ac:dyDescent="0.35">
      <c r="A13" s="320"/>
      <c r="B13" s="79">
        <v>6</v>
      </c>
      <c r="C13" s="125" t="s">
        <v>84</v>
      </c>
      <c r="D13" s="79" t="s">
        <v>93</v>
      </c>
      <c r="E13" s="79" t="s">
        <v>94</v>
      </c>
      <c r="F13" s="79" t="s">
        <v>339</v>
      </c>
      <c r="G13" s="124">
        <f t="shared" ca="1" si="0"/>
        <v>3.9326430341829581E-2</v>
      </c>
      <c r="H13" s="124">
        <f t="shared" ca="1" si="1"/>
        <v>6.6897328218368732E-3</v>
      </c>
      <c r="I13" s="124">
        <f t="shared" ca="1" si="1"/>
        <v>6.1188805510206598E-2</v>
      </c>
      <c r="J13" s="124">
        <f t="shared" ca="1" si="1"/>
        <v>2.7811166444514972E-4</v>
      </c>
      <c r="K13" s="124">
        <f t="shared" ca="1" si="1"/>
        <v>-2.0275873625710959E-5</v>
      </c>
      <c r="L13" s="124">
        <f t="shared" ca="1" si="1"/>
        <v>0</v>
      </c>
      <c r="M13" s="124">
        <f t="shared" ca="1" si="1"/>
        <v>1.8015161598025067E-4</v>
      </c>
      <c r="N13" s="124">
        <f t="shared" ca="1" si="1"/>
        <v>2.365027898306956E-2</v>
      </c>
      <c r="O13" s="124">
        <f t="shared" ca="1" si="1"/>
        <v>0</v>
      </c>
      <c r="P13" s="124">
        <f t="shared" ca="1" si="1"/>
        <v>1.4381106382305566E-3</v>
      </c>
      <c r="Q13" s="124">
        <f t="shared" ca="1" si="1"/>
        <v>6.3752642857460374E-3</v>
      </c>
      <c r="R13" s="124">
        <f t="shared" ca="1" si="1"/>
        <v>5.3443348045551105E-4</v>
      </c>
      <c r="S13" s="124">
        <f t="shared" ca="1" si="1"/>
        <v>0</v>
      </c>
      <c r="T13" s="124">
        <f t="shared" ca="1" si="1"/>
        <v>3.7604307549069342E-2</v>
      </c>
      <c r="U13" s="124" t="str">
        <f t="shared" ca="1" si="1"/>
        <v>-</v>
      </c>
      <c r="V13" s="79"/>
      <c r="W13" s="79"/>
    </row>
    <row r="14" spans="1:23" ht="18" customHeight="1" x14ac:dyDescent="0.35">
      <c r="A14" s="320"/>
      <c r="B14" s="79">
        <v>7</v>
      </c>
      <c r="C14" s="125" t="s">
        <v>85</v>
      </c>
      <c r="D14" s="79" t="s">
        <v>93</v>
      </c>
      <c r="E14" s="79" t="s">
        <v>94</v>
      </c>
      <c r="F14" s="462" t="s">
        <v>381</v>
      </c>
      <c r="G14" s="124">
        <f t="shared" ca="1" si="0"/>
        <v>3.9319238262314891E-2</v>
      </c>
      <c r="H14" s="124">
        <f t="shared" ca="1" si="1"/>
        <v>6.6774703224904844E-3</v>
      </c>
      <c r="I14" s="124">
        <f t="shared" ca="1" si="1"/>
        <v>6.1576396223075223E-2</v>
      </c>
      <c r="J14" s="124">
        <f t="shared" ca="1" si="1"/>
        <v>2.6856532889530113E-3</v>
      </c>
      <c r="K14" s="124">
        <f t="shared" ca="1" si="1"/>
        <v>-8.8195338278034008E-5</v>
      </c>
      <c r="L14" s="124">
        <f t="shared" ca="1" si="1"/>
        <v>0</v>
      </c>
      <c r="M14" s="124">
        <f t="shared" ca="1" si="1"/>
        <v>1.4076988650152736E-3</v>
      </c>
      <c r="N14" s="124">
        <f t="shared" ca="1" si="1"/>
        <v>2.0689367186802171E-2</v>
      </c>
      <c r="O14" s="124">
        <f t="shared" ca="1" si="1"/>
        <v>0</v>
      </c>
      <c r="P14" s="124">
        <f t="shared" ca="1" si="1"/>
        <v>8.7564611687400463E-3</v>
      </c>
      <c r="Q14" s="124">
        <f t="shared" ca="1" si="1"/>
        <v>1.7106703403913726E-2</v>
      </c>
      <c r="R14" s="124">
        <f t="shared" ca="1" si="1"/>
        <v>5.7792116581368495E-4</v>
      </c>
      <c r="S14" s="124">
        <f t="shared" ca="1" si="1"/>
        <v>0</v>
      </c>
      <c r="T14" s="124">
        <f t="shared" ca="1" si="1"/>
        <v>3.7683217898346222E-2</v>
      </c>
      <c r="U14" s="124" t="str">
        <f t="shared" ca="1" si="1"/>
        <v>-</v>
      </c>
      <c r="V14" s="79"/>
      <c r="W14" s="79"/>
    </row>
    <row r="15" spans="1:23" ht="18" customHeight="1" x14ac:dyDescent="0.35">
      <c r="A15" s="320"/>
      <c r="B15" s="79">
        <v>8</v>
      </c>
      <c r="C15" s="125" t="s">
        <v>146</v>
      </c>
      <c r="D15" s="79" t="s">
        <v>93</v>
      </c>
      <c r="E15" s="79" t="s">
        <v>94</v>
      </c>
      <c r="F15" s="482" t="s">
        <v>340</v>
      </c>
      <c r="G15" s="124">
        <f t="shared" ca="1" si="0"/>
        <v>3.9345887475283753E-2</v>
      </c>
      <c r="H15" s="124">
        <f t="shared" ca="1" si="1"/>
        <v>6.6755983887799375E-3</v>
      </c>
      <c r="I15" s="124">
        <f t="shared" ca="1" si="1"/>
        <v>6.1697810215138614E-2</v>
      </c>
      <c r="J15" s="124">
        <f t="shared" ca="1" si="1"/>
        <v>2.6898267288997741E-3</v>
      </c>
      <c r="K15" s="124">
        <f t="shared" ca="1" si="1"/>
        <v>-9.2046556781602017E-5</v>
      </c>
      <c r="L15" s="124">
        <f t="shared" ca="1" si="1"/>
        <v>0</v>
      </c>
      <c r="M15" s="124">
        <f t="shared" ca="1" si="1"/>
        <v>1.3939575088470165E-3</v>
      </c>
      <c r="N15" s="124" t="str">
        <f t="shared" ca="1" si="1"/>
        <v>-</v>
      </c>
      <c r="O15" s="124">
        <f t="shared" ca="1" si="1"/>
        <v>0</v>
      </c>
      <c r="P15" s="124">
        <f t="shared" ca="1" si="1"/>
        <v>8.7563629633026947E-3</v>
      </c>
      <c r="Q15" s="124" t="str">
        <f t="shared" ca="1" si="1"/>
        <v>-</v>
      </c>
      <c r="R15" s="124">
        <f t="shared" ca="1" si="1"/>
        <v>5.6903420005162137E-4</v>
      </c>
      <c r="S15" s="124">
        <f t="shared" ca="1" si="1"/>
        <v>0</v>
      </c>
      <c r="T15" s="124">
        <f t="shared" ca="1" si="1"/>
        <v>3.747825995517446E-2</v>
      </c>
      <c r="U15" s="124" t="str">
        <f t="shared" ca="1" si="1"/>
        <v>-</v>
      </c>
      <c r="V15" s="79"/>
      <c r="W15" s="79"/>
    </row>
    <row r="16" spans="1:23" ht="18" customHeight="1" x14ac:dyDescent="0.35">
      <c r="A16" s="320"/>
      <c r="B16" s="79">
        <v>9</v>
      </c>
      <c r="C16" s="125" t="s">
        <v>147</v>
      </c>
      <c r="D16" s="79" t="s">
        <v>93</v>
      </c>
      <c r="E16" s="79" t="s">
        <v>94</v>
      </c>
      <c r="F16" s="79" t="s">
        <v>341</v>
      </c>
      <c r="G16" s="124">
        <f t="shared" ca="1" si="0"/>
        <v>3.9319238262314905E-2</v>
      </c>
      <c r="H16" s="124">
        <f t="shared" ca="1" si="1"/>
        <v>6.6774703224904792E-3</v>
      </c>
      <c r="I16" s="124">
        <f t="shared" ca="1" si="1"/>
        <v>6.1576396223075237E-2</v>
      </c>
      <c r="J16" s="124">
        <f t="shared" ca="1" si="1"/>
        <v>2.6856532889530118E-3</v>
      </c>
      <c r="K16" s="124">
        <f t="shared" ca="1" si="1"/>
        <v>-8.8195338278034008E-5</v>
      </c>
      <c r="L16" s="124">
        <f t="shared" ca="1" si="1"/>
        <v>0</v>
      </c>
      <c r="M16" s="124">
        <f t="shared" ca="1" si="1"/>
        <v>1.407698865015274E-3</v>
      </c>
      <c r="N16" s="124">
        <f t="shared" ca="1" si="1"/>
        <v>2.0689367186802171E-2</v>
      </c>
      <c r="O16" s="124">
        <f t="shared" ca="1" si="1"/>
        <v>0</v>
      </c>
      <c r="P16" s="124">
        <f t="shared" ca="1" si="1"/>
        <v>8.7564611687400463E-3</v>
      </c>
      <c r="Q16" s="124">
        <f t="shared" ca="1" si="1"/>
        <v>1.7106703403913726E-2</v>
      </c>
      <c r="R16" s="124">
        <f t="shared" ca="1" si="1"/>
        <v>5.7792116581368495E-4</v>
      </c>
      <c r="S16" s="124">
        <f t="shared" ca="1" si="1"/>
        <v>0</v>
      </c>
      <c r="T16" s="124">
        <f t="shared" ca="1" si="1"/>
        <v>3.7683217898346222E-2</v>
      </c>
      <c r="U16" s="124" t="str">
        <f t="shared" ca="1" si="1"/>
        <v>-</v>
      </c>
      <c r="V16" s="79"/>
      <c r="W16" s="79"/>
    </row>
    <row r="17" spans="2:23" ht="18" customHeight="1" x14ac:dyDescent="0.35">
      <c r="B17" s="79">
        <v>10</v>
      </c>
      <c r="C17" s="125" t="s">
        <v>148</v>
      </c>
      <c r="D17" s="79" t="s">
        <v>93</v>
      </c>
      <c r="E17" s="79" t="s">
        <v>94</v>
      </c>
      <c r="F17" s="462" t="s">
        <v>343</v>
      </c>
      <c r="G17" s="124">
        <f t="shared" ca="1" si="0"/>
        <v>3.9780502330969289E-2</v>
      </c>
      <c r="H17" s="124">
        <f t="shared" ca="1" si="1"/>
        <v>6.646852480884125E-3</v>
      </c>
      <c r="I17" s="124">
        <f t="shared" ca="1" si="1"/>
        <v>6.3418203134890536E-2</v>
      </c>
      <c r="J17" s="124">
        <f t="shared" ca="1" si="1"/>
        <v>2.8672892505175948E-3</v>
      </c>
      <c r="K17" s="124">
        <f t="shared" ca="1" si="1"/>
        <v>-1.2507933756935534E-4</v>
      </c>
      <c r="L17" s="124">
        <f t="shared" ca="1" si="1"/>
        <v>0</v>
      </c>
      <c r="M17" s="124">
        <f t="shared" ca="1" si="1"/>
        <v>1.5109811041785493E-3</v>
      </c>
      <c r="N17" s="124" t="str">
        <f t="shared" ca="1" si="1"/>
        <v>-</v>
      </c>
      <c r="O17" s="124">
        <f t="shared" ca="1" si="1"/>
        <v>0</v>
      </c>
      <c r="P17" s="124">
        <f t="shared" ca="1" si="1"/>
        <v>9.0135804258154508E-3</v>
      </c>
      <c r="Q17" s="124" t="str">
        <f t="shared" ca="1" si="1"/>
        <v>-</v>
      </c>
      <c r="R17" s="124">
        <f t="shared" ca="1" si="1"/>
        <v>8.0044386870859103E-4</v>
      </c>
      <c r="S17" s="124">
        <f t="shared" ca="1" si="1"/>
        <v>0</v>
      </c>
      <c r="T17" s="124">
        <f t="shared" ca="1" si="1"/>
        <v>3.7058699075827616E-2</v>
      </c>
      <c r="U17" s="124" t="str">
        <f t="shared" ca="1" si="1"/>
        <v>-</v>
      </c>
      <c r="V17" s="79"/>
      <c r="W17" s="79"/>
    </row>
    <row r="18" spans="2:23" ht="18" customHeight="1" x14ac:dyDescent="0.35">
      <c r="B18" s="79">
        <v>11</v>
      </c>
      <c r="C18" s="125" t="s">
        <v>149</v>
      </c>
      <c r="D18" s="79" t="s">
        <v>93</v>
      </c>
      <c r="E18" s="79" t="s">
        <v>94</v>
      </c>
      <c r="F18" s="462" t="s">
        <v>342</v>
      </c>
      <c r="G18" s="124">
        <f t="shared" ca="1" si="0"/>
        <v>3.9758802631983448E-2</v>
      </c>
      <c r="H18" s="124">
        <f t="shared" ca="1" si="1"/>
        <v>6.6486698679809773E-3</v>
      </c>
      <c r="I18" s="124">
        <f t="shared" ca="1" si="1"/>
        <v>6.3308708297250313E-2</v>
      </c>
      <c r="J18" s="124">
        <f t="shared" ca="1" si="1"/>
        <v>2.8626290011446866E-3</v>
      </c>
      <c r="K18" s="124">
        <f t="shared" ca="1" si="1"/>
        <v>-1.214436532805101E-4</v>
      </c>
      <c r="L18" s="124">
        <f t="shared" ca="1" si="1"/>
        <v>0</v>
      </c>
      <c r="M18" s="124">
        <f t="shared" ca="1" si="1"/>
        <v>1.5191479724894431E-3</v>
      </c>
      <c r="N18" s="124">
        <f t="shared" ca="1" si="1"/>
        <v>2.2156498188539604E-2</v>
      </c>
      <c r="O18" s="124">
        <f t="shared" ca="1" si="1"/>
        <v>0</v>
      </c>
      <c r="P18" s="124">
        <f t="shared" ca="1" si="1"/>
        <v>9.0058884951460787E-3</v>
      </c>
      <c r="Q18" s="124">
        <f t="shared" ca="1" si="1"/>
        <v>1.8866299704238681E-2</v>
      </c>
      <c r="R18" s="124">
        <f t="shared" ca="1" si="1"/>
        <v>8.0759345880506491E-4</v>
      </c>
      <c r="S18" s="124">
        <f t="shared" ca="1" si="1"/>
        <v>0</v>
      </c>
      <c r="T18" s="124">
        <f t="shared" ca="1" si="1"/>
        <v>3.7220722769990604E-2</v>
      </c>
      <c r="U18" s="124" t="str">
        <f t="shared" ca="1" si="1"/>
        <v>-</v>
      </c>
      <c r="V18" s="79"/>
      <c r="W18" s="79"/>
    </row>
    <row r="19" spans="2:23" ht="18" customHeight="1" x14ac:dyDescent="0.35">
      <c r="B19" s="79">
        <v>12</v>
      </c>
      <c r="C19" s="125" t="s">
        <v>150</v>
      </c>
      <c r="D19" s="79" t="s">
        <v>93</v>
      </c>
      <c r="E19" s="79" t="s">
        <v>94</v>
      </c>
      <c r="F19" s="79" t="s">
        <v>363</v>
      </c>
      <c r="G19" s="124">
        <f t="shared" ca="1" si="0"/>
        <v>3.9298907514203479E-2</v>
      </c>
      <c r="H19" s="124">
        <f t="shared" ca="1" si="1"/>
        <v>6.6842588319726724E-3</v>
      </c>
      <c r="I19" s="124">
        <f t="shared" ca="1" si="1"/>
        <v>6.1272585416299243E-2</v>
      </c>
      <c r="J19" s="124">
        <f t="shared" ca="1" si="1"/>
        <v>2.5323103532169946E-3</v>
      </c>
      <c r="K19" s="124">
        <f t="shared" ca="1" si="1"/>
        <v>-1.721260404830777E-4</v>
      </c>
      <c r="L19" s="124">
        <f t="shared" ca="1" si="1"/>
        <v>0</v>
      </c>
      <c r="M19" s="124">
        <f t="shared" ca="1" si="1"/>
        <v>1.215316161925409E-3</v>
      </c>
      <c r="N19" s="124">
        <f t="shared" ca="1" si="1"/>
        <v>2.0773234288537949E-2</v>
      </c>
      <c r="O19" s="124">
        <f t="shared" ca="1" si="1"/>
        <v>0</v>
      </c>
      <c r="P19" s="124">
        <f t="shared" ca="1" si="1"/>
        <v>8.4207011931290709E-3</v>
      </c>
      <c r="Q19" s="124">
        <f t="shared" ca="1" si="1"/>
        <v>1.6601360391568818E-2</v>
      </c>
      <c r="R19" s="124">
        <f t="shared" ca="1" si="1"/>
        <v>5.7684133772226002E-4</v>
      </c>
      <c r="S19" s="124">
        <f t="shared" ca="1" si="1"/>
        <v>0</v>
      </c>
      <c r="T19" s="124">
        <f t="shared" ca="1" si="1"/>
        <v>3.9486224827322655E-2</v>
      </c>
      <c r="U19" s="124" t="str">
        <f t="shared" ca="1" si="1"/>
        <v>-</v>
      </c>
      <c r="V19" s="79"/>
      <c r="W19" s="79"/>
    </row>
    <row r="20" spans="2:23" ht="18" customHeight="1" x14ac:dyDescent="0.35">
      <c r="B20" s="79">
        <v>13</v>
      </c>
      <c r="C20" s="125" t="s">
        <v>151</v>
      </c>
      <c r="D20" s="79" t="s">
        <v>93</v>
      </c>
      <c r="E20" s="79" t="s">
        <v>94</v>
      </c>
      <c r="F20" s="79" t="s">
        <v>376</v>
      </c>
      <c r="G20" s="124">
        <f t="shared" ca="1" si="0"/>
        <v>-2.3910364603102339E-2</v>
      </c>
      <c r="H20" s="124">
        <f t="shared" ca="1" si="1"/>
        <v>1.3398027156268949E-3</v>
      </c>
      <c r="I20" s="124">
        <f t="shared" ca="1" si="1"/>
        <v>8.1136869541238374E-3</v>
      </c>
      <c r="J20" s="124">
        <f t="shared" ca="1" si="1"/>
        <v>-5.0045924524471323E-3</v>
      </c>
      <c r="K20" s="124">
        <f t="shared" ca="1" si="1"/>
        <v>1.5791754077158803E-3</v>
      </c>
      <c r="L20" s="124">
        <f t="shared" ca="1" si="1"/>
        <v>-2.9778589927953883E-3</v>
      </c>
      <c r="M20" s="124">
        <f t="shared" ca="1" si="1"/>
        <v>7.9802898437402429E-5</v>
      </c>
      <c r="N20" s="124">
        <f t="shared" ca="1" si="1"/>
        <v>-4.8684415885095105E-3</v>
      </c>
      <c r="O20" s="124">
        <f t="shared" ca="1" si="1"/>
        <v>-1.8622577004930832E-3</v>
      </c>
      <c r="P20" s="124">
        <f t="shared" ca="1" si="1"/>
        <v>-8.024878847711206E-3</v>
      </c>
      <c r="Q20" s="124">
        <f t="shared" ca="1" si="1"/>
        <v>-0.14180410316969796</v>
      </c>
      <c r="R20" s="124">
        <f t="shared" ca="1" si="1"/>
        <v>2.758200351998977E-3</v>
      </c>
      <c r="S20" s="124">
        <f t="shared" ca="1" si="1"/>
        <v>0</v>
      </c>
      <c r="T20" s="124">
        <f t="shared" ca="1" si="1"/>
        <v>-0.23543423323962706</v>
      </c>
      <c r="U20" s="124" t="str">
        <f t="shared" ca="1" si="1"/>
        <v>-</v>
      </c>
      <c r="V20" s="79"/>
      <c r="W20" s="79"/>
    </row>
    <row r="21" spans="2:23" ht="18" customHeight="1" x14ac:dyDescent="0.35">
      <c r="B21" s="79">
        <v>14</v>
      </c>
      <c r="C21" s="125" t="s">
        <v>152</v>
      </c>
      <c r="D21" s="79" t="s">
        <v>93</v>
      </c>
      <c r="E21" s="79" t="s">
        <v>94</v>
      </c>
      <c r="F21" s="79" t="s">
        <v>380</v>
      </c>
      <c r="G21" s="124">
        <f t="shared" ca="1" si="0"/>
        <v>3.9346334282561103E-2</v>
      </c>
      <c r="H21" s="124">
        <f t="shared" ca="1" si="1"/>
        <v>6.6775214264577437E-3</v>
      </c>
      <c r="I21" s="124">
        <f t="shared" ca="1" si="1"/>
        <v>6.1638710825380638E-2</v>
      </c>
      <c r="J21" s="124">
        <f t="shared" ca="1" si="1"/>
        <v>2.664336648335452E-3</v>
      </c>
      <c r="K21" s="124">
        <f t="shared" ca="1" si="1"/>
        <v>-9.0203634367321073E-5</v>
      </c>
      <c r="L21" s="124">
        <f t="shared" ca="1" si="1"/>
        <v>0</v>
      </c>
      <c r="M21" s="124">
        <f t="shared" ca="1" si="1"/>
        <v>1.3946024856700263E-3</v>
      </c>
      <c r="N21" s="124">
        <f t="shared" ca="1" si="1"/>
        <v>2.07117247644759E-2</v>
      </c>
      <c r="O21" s="124">
        <f t="shared" ca="1" si="1"/>
        <v>0</v>
      </c>
      <c r="P21" s="124">
        <f t="shared" ca="1" si="1"/>
        <v>8.7190853211437536E-3</v>
      </c>
      <c r="Q21" s="124">
        <f t="shared" ca="1" si="1"/>
        <v>1.6919616778405144E-2</v>
      </c>
      <c r="R21" s="124">
        <f t="shared" ca="1" si="1"/>
        <v>7.6493000104335305E-4</v>
      </c>
      <c r="S21" s="124">
        <f t="shared" ca="1" si="1"/>
        <v>0</v>
      </c>
      <c r="T21" s="124">
        <f t="shared" ca="1" si="1"/>
        <v>3.825793727167532E-2</v>
      </c>
      <c r="U21" s="124">
        <f t="shared" ca="1" si="1"/>
        <v>-4.6760631893737244E-3</v>
      </c>
      <c r="V21" s="79"/>
      <c r="W21" s="79"/>
    </row>
    <row r="22" spans="2:23" ht="18" customHeight="1" x14ac:dyDescent="0.35">
      <c r="B22" s="79">
        <v>15</v>
      </c>
      <c r="C22" s="125" t="s">
        <v>153</v>
      </c>
      <c r="D22" s="79" t="s">
        <v>93</v>
      </c>
      <c r="E22" s="79" t="s">
        <v>94</v>
      </c>
      <c r="F22" s="527" t="s">
        <v>390</v>
      </c>
      <c r="G22" s="124">
        <f t="shared" ca="1" si="0"/>
        <v>3.9372750275226472E-2</v>
      </c>
      <c r="H22" s="124">
        <f t="shared" ca="1" si="1"/>
        <v>6.6756645635286625E-3</v>
      </c>
      <c r="I22" s="124">
        <f t="shared" ca="1" si="1"/>
        <v>6.1759123353522155E-2</v>
      </c>
      <c r="J22" s="124">
        <f t="shared" ca="1" si="1"/>
        <v>2.6687501859035258E-3</v>
      </c>
      <c r="K22" s="124">
        <f t="shared" ca="1" si="1"/>
        <v>-9.3947809241777552E-5</v>
      </c>
      <c r="L22" s="124">
        <f t="shared" ca="1" si="1"/>
        <v>0</v>
      </c>
      <c r="M22" s="124">
        <f t="shared" ca="1" si="1"/>
        <v>1.3811187995120446E-3</v>
      </c>
      <c r="N22" s="124" t="str">
        <f t="shared" ca="1" si="1"/>
        <v>-</v>
      </c>
      <c r="O22" s="124">
        <f t="shared" ca="1" si="1"/>
        <v>0</v>
      </c>
      <c r="P22" s="124">
        <f t="shared" ca="1" si="1"/>
        <v>8.7192881862355933E-3</v>
      </c>
      <c r="Q22" s="124" t="str">
        <f t="shared" ca="1" si="1"/>
        <v>-</v>
      </c>
      <c r="R22" s="124">
        <f t="shared" ca="1" si="1"/>
        <v>7.5458104616167696E-4</v>
      </c>
      <c r="S22" s="124">
        <f t="shared" ca="1" si="1"/>
        <v>0</v>
      </c>
      <c r="T22" s="124">
        <f t="shared" ca="1" si="1"/>
        <v>3.8047056564144095E-2</v>
      </c>
      <c r="U22" s="124">
        <f t="shared" ca="1" si="1"/>
        <v>-4.638303206262376E-3</v>
      </c>
      <c r="V22" s="79"/>
      <c r="W22" s="79"/>
    </row>
    <row r="23" spans="2:23" ht="18" customHeight="1" x14ac:dyDescent="0.35">
      <c r="B23" s="79">
        <v>16</v>
      </c>
      <c r="C23" s="125" t="s">
        <v>154</v>
      </c>
      <c r="D23" s="79" t="s">
        <v>93</v>
      </c>
      <c r="E23" s="79" t="s">
        <v>94</v>
      </c>
      <c r="F23" s="79" t="s">
        <v>385</v>
      </c>
      <c r="G23" s="124">
        <f t="shared" ca="1" si="0"/>
        <v>3.9376761692484802E-2</v>
      </c>
      <c r="H23" s="124">
        <f t="shared" ca="1" si="1"/>
        <v>6.6751992757356216E-3</v>
      </c>
      <c r="I23" s="124">
        <f t="shared" ca="1" si="1"/>
        <v>6.180635128290364E-2</v>
      </c>
      <c r="J23" s="124">
        <f t="shared" ca="1" si="1"/>
        <v>2.6660931248509191E-3</v>
      </c>
      <c r="K23" s="124">
        <f t="shared" ca="1" si="1"/>
        <v>-9.4588396983256526E-5</v>
      </c>
      <c r="L23" s="124">
        <f t="shared" ca="1" si="1"/>
        <v>0</v>
      </c>
      <c r="M23" s="124">
        <f t="shared" ca="1" si="1"/>
        <v>1.3849504864884407E-3</v>
      </c>
      <c r="N23" s="124" t="str">
        <f t="shared" ca="1" si="1"/>
        <v>-</v>
      </c>
      <c r="O23" s="124">
        <f t="shared" ca="1" si="1"/>
        <v>0</v>
      </c>
      <c r="P23" s="124">
        <f t="shared" ca="1" si="1"/>
        <v>8.7155477182462721E-3</v>
      </c>
      <c r="Q23" s="124" t="str">
        <f t="shared" ca="1" si="1"/>
        <v>-</v>
      </c>
      <c r="R23" s="124" t="str">
        <f t="shared" ca="1" si="1"/>
        <v>-</v>
      </c>
      <c r="S23" s="124">
        <f t="shared" ca="1" si="1"/>
        <v>0</v>
      </c>
      <c r="T23" s="124">
        <f t="shared" ca="1" si="1"/>
        <v>3.7934720231566042E-2</v>
      </c>
      <c r="U23" s="124" t="str">
        <f t="shared" ca="1" si="1"/>
        <v>-</v>
      </c>
      <c r="V23" s="79"/>
      <c r="W23" s="79"/>
    </row>
    <row r="24" spans="2:23" ht="18" customHeight="1" x14ac:dyDescent="0.35">
      <c r="B24" s="79">
        <v>17</v>
      </c>
      <c r="C24" s="125" t="s">
        <v>155</v>
      </c>
      <c r="D24" s="79" t="s">
        <v>93</v>
      </c>
      <c r="E24" s="79" t="s">
        <v>94</v>
      </c>
      <c r="F24" s="79" t="s">
        <v>386</v>
      </c>
      <c r="G24" s="124">
        <f t="shared" ca="1" si="0"/>
        <v>3.9309734402349375E-2</v>
      </c>
      <c r="H24" s="124">
        <f t="shared" ref="H24:U24" ca="1" si="2">IFERROR(INDEX(INDIRECT("'"&amp;$C24&amp;"'!C4:Y72"),MATCH(H$6,INDIRECT("'"&amp;$C24&amp;"'!D4:D72"),0),MATCH($F$6,INDIRECT("'"&amp;$C24&amp;"'!C4:Y4"),0)),"-")</f>
        <v>6.6726545369346852E-3</v>
      </c>
      <c r="I24" s="124">
        <f t="shared" ca="1" si="2"/>
        <v>6.1431965973676159E-2</v>
      </c>
      <c r="J24" s="124">
        <f t="shared" ca="1" si="2"/>
        <v>2.5448548276407203E-3</v>
      </c>
      <c r="K24" s="124" t="str">
        <f t="shared" ca="1" si="2"/>
        <v>-</v>
      </c>
      <c r="L24" s="124">
        <f t="shared" ca="1" si="2"/>
        <v>0</v>
      </c>
      <c r="M24" s="124">
        <f t="shared" ca="1" si="2"/>
        <v>1.2048639058389241E-3</v>
      </c>
      <c r="N24" s="124" t="str">
        <f t="shared" ca="1" si="2"/>
        <v>-</v>
      </c>
      <c r="O24" s="124">
        <f t="shared" ca="1" si="2"/>
        <v>0</v>
      </c>
      <c r="P24" s="124">
        <f t="shared" ca="1" si="2"/>
        <v>8.3953896479716586E-3</v>
      </c>
      <c r="Q24" s="124" t="str">
        <f t="shared" ca="1" si="2"/>
        <v>-</v>
      </c>
      <c r="R24" s="124">
        <f t="shared" ca="1" si="2"/>
        <v>7.3063703656942231E-4</v>
      </c>
      <c r="S24" s="124">
        <f t="shared" ca="1" si="2"/>
        <v>0</v>
      </c>
      <c r="T24" s="124">
        <f t="shared" ca="1" si="2"/>
        <v>3.78281290380603E-2</v>
      </c>
      <c r="U24" s="124">
        <f t="shared" ca="1" si="2"/>
        <v>-4.0440693527538218E-3</v>
      </c>
      <c r="V24" s="79"/>
      <c r="W24" s="79"/>
    </row>
    <row r="25" spans="2:23" ht="18" customHeight="1" x14ac:dyDescent="0.35">
      <c r="B25" s="79">
        <v>18</v>
      </c>
      <c r="C25" s="125" t="s">
        <v>156</v>
      </c>
      <c r="D25" s="79" t="s">
        <v>93</v>
      </c>
      <c r="E25" s="79" t="s">
        <v>94</v>
      </c>
      <c r="F25" s="79" t="s">
        <v>387</v>
      </c>
      <c r="G25" s="124">
        <f t="shared" ref="G25:U37" ca="1" si="3">IFERROR(INDEX(INDIRECT("'"&amp;$C25&amp;"'!C4:Y72"),MATCH(G$6,INDIRECT("'"&amp;$C25&amp;"'!D4:D72"),0),MATCH($F$6,INDIRECT("'"&amp;$C25&amp;"'!C4:Y4"),0)),"-")</f>
        <v>3.9759599749854241E-2</v>
      </c>
      <c r="H25" s="124">
        <f t="shared" ca="1" si="3"/>
        <v>6.6833368401967809E-3</v>
      </c>
      <c r="I25" s="124">
        <f t="shared" ca="1" si="3"/>
        <v>6.4236773053398102E-2</v>
      </c>
      <c r="J25" s="124">
        <f t="shared" ca="1" si="3"/>
        <v>2.6133403137285948E-3</v>
      </c>
      <c r="K25" s="124" t="str">
        <f t="shared" ca="1" si="3"/>
        <v>-</v>
      </c>
      <c r="L25" s="124">
        <f t="shared" ca="1" si="3"/>
        <v>0</v>
      </c>
      <c r="M25" s="124">
        <f t="shared" ca="1" si="3"/>
        <v>1.4183322893332546E-3</v>
      </c>
      <c r="N25" s="124" t="str">
        <f t="shared" ca="1" si="3"/>
        <v>-</v>
      </c>
      <c r="O25" s="124">
        <f t="shared" ca="1" si="3"/>
        <v>0</v>
      </c>
      <c r="P25" s="124">
        <f t="shared" ca="1" si="3"/>
        <v>8.6322548799261881E-3</v>
      </c>
      <c r="Q25" s="124" t="str">
        <f t="shared" ca="1" si="3"/>
        <v>-</v>
      </c>
      <c r="R25" s="124">
        <f t="shared" ca="1" si="3"/>
        <v>7.1083512408501488E-4</v>
      </c>
      <c r="S25" s="124">
        <f t="shared" ca="1" si="3"/>
        <v>0</v>
      </c>
      <c r="T25" s="124">
        <f t="shared" ca="1" si="3"/>
        <v>4.0188895758479358E-2</v>
      </c>
      <c r="U25" s="124">
        <f t="shared" ca="1" si="3"/>
        <v>-3.8460370230640794E-3</v>
      </c>
      <c r="V25" s="79"/>
      <c r="W25" s="79"/>
    </row>
    <row r="26" spans="2:23" ht="18" customHeight="1" x14ac:dyDescent="0.35">
      <c r="B26" s="79">
        <v>19</v>
      </c>
      <c r="C26" s="125" t="s">
        <v>157</v>
      </c>
      <c r="D26" s="79" t="s">
        <v>93</v>
      </c>
      <c r="E26" s="79" t="s">
        <v>94</v>
      </c>
      <c r="F26" s="79" t="s">
        <v>388</v>
      </c>
      <c r="G26" s="124">
        <f t="shared" ca="1" si="3"/>
        <v>3.9850906449576277E-2</v>
      </c>
      <c r="H26" s="124">
        <f t="shared" ca="1" si="3"/>
        <v>6.6874854435058804E-3</v>
      </c>
      <c r="I26" s="124">
        <f t="shared" ca="1" si="3"/>
        <v>6.4682351942287913E-2</v>
      </c>
      <c r="J26" s="124">
        <f t="shared" ca="1" si="3"/>
        <v>2.7760873985386665E-3</v>
      </c>
      <c r="K26" s="124">
        <f t="shared" ca="1" si="3"/>
        <v>-3.8460002150932652E-5</v>
      </c>
      <c r="L26" s="124">
        <f t="shared" ca="1" si="3"/>
        <v>0</v>
      </c>
      <c r="M26" s="124">
        <f t="shared" ca="1" si="3"/>
        <v>1.6575297526410799E-3</v>
      </c>
      <c r="N26" s="124" t="str">
        <f t="shared" ca="1" si="3"/>
        <v>-</v>
      </c>
      <c r="O26" s="124">
        <f t="shared" ca="1" si="3"/>
        <v>0</v>
      </c>
      <c r="P26" s="124">
        <f t="shared" ca="1" si="3"/>
        <v>9.0516977852174215E-3</v>
      </c>
      <c r="Q26" s="124" t="str">
        <f t="shared" ca="1" si="3"/>
        <v>-</v>
      </c>
      <c r="R26" s="124">
        <f t="shared" ca="1" si="3"/>
        <v>7.4223867777119094E-4</v>
      </c>
      <c r="S26" s="124">
        <f t="shared" ca="1" si="3"/>
        <v>0</v>
      </c>
      <c r="T26" s="124">
        <f t="shared" ca="1" si="3"/>
        <v>4.0500578299949887E-2</v>
      </c>
      <c r="U26" s="124">
        <f t="shared" ca="1" si="3"/>
        <v>-4.6555995694603641E-3</v>
      </c>
      <c r="V26" s="79"/>
      <c r="W26" s="79"/>
    </row>
    <row r="27" spans="2:23" ht="18" customHeight="1" x14ac:dyDescent="0.35">
      <c r="B27" s="79">
        <v>20</v>
      </c>
      <c r="C27" s="125" t="s">
        <v>158</v>
      </c>
      <c r="D27" s="79" t="s">
        <v>93</v>
      </c>
      <c r="E27" s="79" t="s">
        <v>94</v>
      </c>
      <c r="F27" s="79"/>
      <c r="G27" s="124" t="str">
        <f t="shared" ca="1" si="3"/>
        <v>-</v>
      </c>
      <c r="H27" s="124" t="str">
        <f t="shared" ca="1" si="3"/>
        <v>-</v>
      </c>
      <c r="I27" s="124" t="str">
        <f t="shared" ca="1" si="3"/>
        <v>-</v>
      </c>
      <c r="J27" s="124" t="str">
        <f t="shared" ca="1" si="3"/>
        <v>-</v>
      </c>
      <c r="K27" s="124" t="str">
        <f t="shared" ca="1" si="3"/>
        <v>-</v>
      </c>
      <c r="L27" s="124" t="str">
        <f t="shared" ca="1" si="3"/>
        <v>-</v>
      </c>
      <c r="M27" s="124" t="str">
        <f t="shared" ca="1" si="3"/>
        <v>-</v>
      </c>
      <c r="N27" s="124" t="str">
        <f t="shared" ca="1" si="3"/>
        <v>-</v>
      </c>
      <c r="O27" s="124" t="str">
        <f t="shared" ca="1" si="3"/>
        <v>-</v>
      </c>
      <c r="P27" s="124" t="str">
        <f t="shared" ca="1" si="3"/>
        <v>-</v>
      </c>
      <c r="Q27" s="124" t="str">
        <f t="shared" ca="1" si="3"/>
        <v>-</v>
      </c>
      <c r="R27" s="124" t="str">
        <f t="shared" ca="1" si="3"/>
        <v>-</v>
      </c>
      <c r="S27" s="124" t="str">
        <f t="shared" ca="1" si="3"/>
        <v>-</v>
      </c>
      <c r="T27" s="124" t="str">
        <f t="shared" ca="1" si="3"/>
        <v>-</v>
      </c>
      <c r="U27" s="124" t="str">
        <f t="shared" ca="1" si="3"/>
        <v>-</v>
      </c>
      <c r="V27" s="79"/>
      <c r="W27" s="79"/>
    </row>
    <row r="28" spans="2:23" ht="18" customHeight="1" x14ac:dyDescent="0.35">
      <c r="B28" s="79">
        <v>21</v>
      </c>
      <c r="C28" s="125" t="s">
        <v>159</v>
      </c>
      <c r="D28" s="79" t="s">
        <v>93</v>
      </c>
      <c r="E28" s="79" t="s">
        <v>94</v>
      </c>
      <c r="F28" s="79"/>
      <c r="G28" s="124" t="str">
        <f t="shared" ca="1" si="3"/>
        <v>-</v>
      </c>
      <c r="H28" s="124" t="str">
        <f t="shared" ca="1" si="3"/>
        <v>-</v>
      </c>
      <c r="I28" s="124" t="str">
        <f t="shared" ca="1" si="3"/>
        <v>-</v>
      </c>
      <c r="J28" s="124" t="str">
        <f t="shared" ca="1" si="3"/>
        <v>-</v>
      </c>
      <c r="K28" s="124" t="str">
        <f t="shared" ca="1" si="3"/>
        <v>-</v>
      </c>
      <c r="L28" s="124" t="str">
        <f t="shared" ca="1" si="3"/>
        <v>-</v>
      </c>
      <c r="M28" s="124" t="str">
        <f t="shared" ca="1" si="3"/>
        <v>-</v>
      </c>
      <c r="N28" s="124" t="str">
        <f t="shared" ca="1" si="3"/>
        <v>-</v>
      </c>
      <c r="O28" s="124" t="str">
        <f t="shared" ca="1" si="3"/>
        <v>-</v>
      </c>
      <c r="P28" s="124" t="str">
        <f t="shared" ca="1" si="3"/>
        <v>-</v>
      </c>
      <c r="Q28" s="124" t="str">
        <f t="shared" ca="1" si="3"/>
        <v>-</v>
      </c>
      <c r="R28" s="124" t="str">
        <f t="shared" ca="1" si="3"/>
        <v>-</v>
      </c>
      <c r="S28" s="124" t="str">
        <f t="shared" ca="1" si="3"/>
        <v>-</v>
      </c>
      <c r="T28" s="124" t="str">
        <f t="shared" ca="1" si="3"/>
        <v>-</v>
      </c>
      <c r="U28" s="124" t="str">
        <f t="shared" ca="1" si="3"/>
        <v>-</v>
      </c>
      <c r="V28" s="79"/>
      <c r="W28" s="79"/>
    </row>
    <row r="29" spans="2:23" ht="18" customHeight="1" x14ac:dyDescent="0.35">
      <c r="B29" s="79">
        <v>22</v>
      </c>
      <c r="C29" s="125" t="s">
        <v>160</v>
      </c>
      <c r="D29" s="79" t="s">
        <v>93</v>
      </c>
      <c r="E29" s="79" t="s">
        <v>94</v>
      </c>
      <c r="F29" s="79"/>
      <c r="G29" s="124" t="str">
        <f t="shared" ca="1" si="3"/>
        <v>-</v>
      </c>
      <c r="H29" s="124" t="str">
        <f t="shared" ca="1" si="3"/>
        <v>-</v>
      </c>
      <c r="I29" s="124" t="str">
        <f t="shared" ca="1" si="3"/>
        <v>-</v>
      </c>
      <c r="J29" s="124" t="str">
        <f t="shared" ca="1" si="3"/>
        <v>-</v>
      </c>
      <c r="K29" s="124" t="str">
        <f t="shared" ca="1" si="3"/>
        <v>-</v>
      </c>
      <c r="L29" s="124" t="str">
        <f t="shared" ca="1" si="3"/>
        <v>-</v>
      </c>
      <c r="M29" s="124" t="str">
        <f t="shared" ca="1" si="3"/>
        <v>-</v>
      </c>
      <c r="N29" s="124" t="str">
        <f t="shared" ca="1" si="3"/>
        <v>-</v>
      </c>
      <c r="O29" s="124" t="str">
        <f t="shared" ca="1" si="3"/>
        <v>-</v>
      </c>
      <c r="P29" s="124" t="str">
        <f t="shared" ca="1" si="3"/>
        <v>-</v>
      </c>
      <c r="Q29" s="124" t="str">
        <f t="shared" ca="1" si="3"/>
        <v>-</v>
      </c>
      <c r="R29" s="124" t="str">
        <f t="shared" ca="1" si="3"/>
        <v>-</v>
      </c>
      <c r="S29" s="124" t="str">
        <f t="shared" ca="1" si="3"/>
        <v>-</v>
      </c>
      <c r="T29" s="124" t="str">
        <f t="shared" ca="1" si="3"/>
        <v>-</v>
      </c>
      <c r="U29" s="124" t="str">
        <f t="shared" ca="1" si="3"/>
        <v>-</v>
      </c>
      <c r="V29" s="79"/>
      <c r="W29" s="79"/>
    </row>
    <row r="30" spans="2:23" ht="18" customHeight="1" x14ac:dyDescent="0.35">
      <c r="B30" s="79">
        <v>23</v>
      </c>
      <c r="C30" s="125" t="s">
        <v>161</v>
      </c>
      <c r="D30" s="79" t="s">
        <v>93</v>
      </c>
      <c r="E30" s="79" t="s">
        <v>94</v>
      </c>
      <c r="F30" s="79"/>
      <c r="G30" s="124" t="str">
        <f t="shared" ca="1" si="3"/>
        <v>-</v>
      </c>
      <c r="H30" s="124" t="str">
        <f t="shared" ca="1" si="3"/>
        <v>-</v>
      </c>
      <c r="I30" s="124" t="str">
        <f t="shared" ca="1" si="3"/>
        <v>-</v>
      </c>
      <c r="J30" s="124" t="str">
        <f t="shared" ca="1" si="3"/>
        <v>-</v>
      </c>
      <c r="K30" s="124" t="str">
        <f t="shared" ca="1" si="3"/>
        <v>-</v>
      </c>
      <c r="L30" s="124" t="str">
        <f t="shared" ca="1" si="3"/>
        <v>-</v>
      </c>
      <c r="M30" s="124" t="str">
        <f t="shared" ca="1" si="3"/>
        <v>-</v>
      </c>
      <c r="N30" s="124" t="str">
        <f t="shared" ca="1" si="3"/>
        <v>-</v>
      </c>
      <c r="O30" s="124" t="str">
        <f t="shared" ca="1" si="3"/>
        <v>-</v>
      </c>
      <c r="P30" s="124" t="str">
        <f t="shared" ca="1" si="3"/>
        <v>-</v>
      </c>
      <c r="Q30" s="124" t="str">
        <f t="shared" ca="1" si="3"/>
        <v>-</v>
      </c>
      <c r="R30" s="124" t="str">
        <f t="shared" ca="1" si="3"/>
        <v>-</v>
      </c>
      <c r="S30" s="124" t="str">
        <f t="shared" ca="1" si="3"/>
        <v>-</v>
      </c>
      <c r="T30" s="124" t="str">
        <f t="shared" ca="1" si="3"/>
        <v>-</v>
      </c>
      <c r="U30" s="124" t="str">
        <f t="shared" ca="1" si="3"/>
        <v>-</v>
      </c>
      <c r="V30" s="79"/>
      <c r="W30" s="79"/>
    </row>
    <row r="31" spans="2:23" ht="18" customHeight="1" x14ac:dyDescent="0.35">
      <c r="B31" s="79">
        <v>24</v>
      </c>
      <c r="C31" s="125" t="s">
        <v>162</v>
      </c>
      <c r="D31" s="79" t="s">
        <v>93</v>
      </c>
      <c r="E31" s="79" t="s">
        <v>94</v>
      </c>
      <c r="F31" s="79"/>
      <c r="G31" s="124" t="str">
        <f t="shared" ca="1" si="3"/>
        <v>-</v>
      </c>
      <c r="H31" s="124" t="str">
        <f t="shared" ca="1" si="3"/>
        <v>-</v>
      </c>
      <c r="I31" s="124" t="str">
        <f t="shared" ca="1" si="3"/>
        <v>-</v>
      </c>
      <c r="J31" s="124" t="str">
        <f t="shared" ca="1" si="3"/>
        <v>-</v>
      </c>
      <c r="K31" s="124" t="str">
        <f t="shared" ca="1" si="3"/>
        <v>-</v>
      </c>
      <c r="L31" s="124" t="str">
        <f t="shared" ca="1" si="3"/>
        <v>-</v>
      </c>
      <c r="M31" s="124" t="str">
        <f t="shared" ca="1" si="3"/>
        <v>-</v>
      </c>
      <c r="N31" s="124" t="str">
        <f t="shared" ca="1" si="3"/>
        <v>-</v>
      </c>
      <c r="O31" s="124" t="str">
        <f t="shared" ca="1" si="3"/>
        <v>-</v>
      </c>
      <c r="P31" s="124" t="str">
        <f t="shared" ca="1" si="3"/>
        <v>-</v>
      </c>
      <c r="Q31" s="124" t="str">
        <f t="shared" ca="1" si="3"/>
        <v>-</v>
      </c>
      <c r="R31" s="124" t="str">
        <f t="shared" ca="1" si="3"/>
        <v>-</v>
      </c>
      <c r="S31" s="124" t="str">
        <f t="shared" ca="1" si="3"/>
        <v>-</v>
      </c>
      <c r="T31" s="124" t="str">
        <f t="shared" ca="1" si="3"/>
        <v>-</v>
      </c>
      <c r="U31" s="124" t="str">
        <f t="shared" ca="1" si="3"/>
        <v>-</v>
      </c>
      <c r="V31" s="79"/>
      <c r="W31" s="79"/>
    </row>
    <row r="32" spans="2:23" ht="18" customHeight="1" x14ac:dyDescent="0.35">
      <c r="B32" s="79">
        <v>25</v>
      </c>
      <c r="C32" s="125" t="s">
        <v>163</v>
      </c>
      <c r="D32" s="79" t="s">
        <v>93</v>
      </c>
      <c r="E32" s="79" t="s">
        <v>94</v>
      </c>
      <c r="F32" s="79"/>
      <c r="G32" s="124" t="str">
        <f t="shared" ca="1" si="3"/>
        <v>-</v>
      </c>
      <c r="H32" s="124" t="str">
        <f t="shared" ca="1" si="3"/>
        <v>-</v>
      </c>
      <c r="I32" s="124" t="str">
        <f t="shared" ca="1" si="3"/>
        <v>-</v>
      </c>
      <c r="J32" s="124" t="str">
        <f t="shared" ca="1" si="3"/>
        <v>-</v>
      </c>
      <c r="K32" s="124" t="str">
        <f t="shared" ca="1" si="3"/>
        <v>-</v>
      </c>
      <c r="L32" s="124" t="str">
        <f t="shared" ca="1" si="3"/>
        <v>-</v>
      </c>
      <c r="M32" s="124" t="str">
        <f t="shared" ca="1" si="3"/>
        <v>-</v>
      </c>
      <c r="N32" s="124" t="str">
        <f t="shared" ca="1" si="3"/>
        <v>-</v>
      </c>
      <c r="O32" s="124" t="str">
        <f t="shared" ca="1" si="3"/>
        <v>-</v>
      </c>
      <c r="P32" s="124" t="str">
        <f t="shared" ca="1" si="3"/>
        <v>-</v>
      </c>
      <c r="Q32" s="124" t="str">
        <f t="shared" ca="1" si="3"/>
        <v>-</v>
      </c>
      <c r="R32" s="124" t="str">
        <f t="shared" ca="1" si="3"/>
        <v>-</v>
      </c>
      <c r="S32" s="124" t="str">
        <f t="shared" ca="1" si="3"/>
        <v>-</v>
      </c>
      <c r="T32" s="124" t="str">
        <f t="shared" ca="1" si="3"/>
        <v>-</v>
      </c>
      <c r="U32" s="124" t="str">
        <f t="shared" ca="1" si="3"/>
        <v>-</v>
      </c>
      <c r="V32" s="79"/>
      <c r="W32" s="79"/>
    </row>
    <row r="33" spans="2:23" ht="18" customHeight="1" x14ac:dyDescent="0.35">
      <c r="B33" s="79">
        <v>26</v>
      </c>
      <c r="C33" s="125" t="s">
        <v>164</v>
      </c>
      <c r="D33" s="79" t="s">
        <v>93</v>
      </c>
      <c r="E33" s="79" t="s">
        <v>94</v>
      </c>
      <c r="F33" s="79"/>
      <c r="G33" s="124" t="str">
        <f t="shared" ca="1" si="3"/>
        <v>-</v>
      </c>
      <c r="H33" s="124" t="str">
        <f t="shared" ca="1" si="3"/>
        <v>-</v>
      </c>
      <c r="I33" s="124" t="str">
        <f t="shared" ca="1" si="3"/>
        <v>-</v>
      </c>
      <c r="J33" s="124" t="str">
        <f t="shared" ca="1" si="3"/>
        <v>-</v>
      </c>
      <c r="K33" s="124" t="str">
        <f t="shared" ca="1" si="3"/>
        <v>-</v>
      </c>
      <c r="L33" s="124" t="str">
        <f t="shared" ca="1" si="3"/>
        <v>-</v>
      </c>
      <c r="M33" s="124" t="str">
        <f t="shared" ca="1" si="3"/>
        <v>-</v>
      </c>
      <c r="N33" s="124" t="str">
        <f t="shared" ca="1" si="3"/>
        <v>-</v>
      </c>
      <c r="O33" s="124" t="str">
        <f t="shared" ca="1" si="3"/>
        <v>-</v>
      </c>
      <c r="P33" s="124" t="str">
        <f t="shared" ca="1" si="3"/>
        <v>-</v>
      </c>
      <c r="Q33" s="124" t="str">
        <f t="shared" ca="1" si="3"/>
        <v>-</v>
      </c>
      <c r="R33" s="124" t="str">
        <f t="shared" ca="1" si="3"/>
        <v>-</v>
      </c>
      <c r="S33" s="124" t="str">
        <f t="shared" ca="1" si="3"/>
        <v>-</v>
      </c>
      <c r="T33" s="124" t="str">
        <f t="shared" ca="1" si="3"/>
        <v>-</v>
      </c>
      <c r="U33" s="124" t="str">
        <f t="shared" ca="1" si="3"/>
        <v>-</v>
      </c>
      <c r="V33" s="79"/>
      <c r="W33" s="79"/>
    </row>
    <row r="34" spans="2:23" ht="18" customHeight="1" x14ac:dyDescent="0.35">
      <c r="B34" s="79">
        <v>27</v>
      </c>
      <c r="C34" s="125" t="s">
        <v>165</v>
      </c>
      <c r="D34" s="79" t="s">
        <v>93</v>
      </c>
      <c r="E34" s="79" t="s">
        <v>94</v>
      </c>
      <c r="F34" s="79"/>
      <c r="G34" s="124" t="str">
        <f t="shared" ca="1" si="3"/>
        <v>-</v>
      </c>
      <c r="H34" s="124" t="str">
        <f t="shared" ca="1" si="3"/>
        <v>-</v>
      </c>
      <c r="I34" s="124" t="str">
        <f t="shared" ca="1" si="3"/>
        <v>-</v>
      </c>
      <c r="J34" s="124" t="str">
        <f t="shared" ca="1" si="3"/>
        <v>-</v>
      </c>
      <c r="K34" s="124" t="str">
        <f t="shared" ca="1" si="3"/>
        <v>-</v>
      </c>
      <c r="L34" s="124" t="str">
        <f t="shared" ca="1" si="3"/>
        <v>-</v>
      </c>
      <c r="M34" s="124" t="str">
        <f t="shared" ca="1" si="3"/>
        <v>-</v>
      </c>
      <c r="N34" s="124" t="str">
        <f t="shared" ca="1" si="3"/>
        <v>-</v>
      </c>
      <c r="O34" s="124" t="str">
        <f t="shared" ca="1" si="3"/>
        <v>-</v>
      </c>
      <c r="P34" s="124" t="str">
        <f t="shared" ca="1" si="3"/>
        <v>-</v>
      </c>
      <c r="Q34" s="124" t="str">
        <f t="shared" ca="1" si="3"/>
        <v>-</v>
      </c>
      <c r="R34" s="124" t="str">
        <f t="shared" ca="1" si="3"/>
        <v>-</v>
      </c>
      <c r="S34" s="124" t="str">
        <f t="shared" ca="1" si="3"/>
        <v>-</v>
      </c>
      <c r="T34" s="124" t="str">
        <f t="shared" ca="1" si="3"/>
        <v>-</v>
      </c>
      <c r="U34" s="124" t="str">
        <f t="shared" ca="1" si="3"/>
        <v>-</v>
      </c>
      <c r="V34" s="79"/>
      <c r="W34" s="79"/>
    </row>
    <row r="35" spans="2:23" ht="18" customHeight="1" x14ac:dyDescent="0.35">
      <c r="B35" s="79">
        <v>28</v>
      </c>
      <c r="C35" s="125" t="s">
        <v>166</v>
      </c>
      <c r="D35" s="79" t="s">
        <v>93</v>
      </c>
      <c r="E35" s="79" t="s">
        <v>94</v>
      </c>
      <c r="F35" s="79"/>
      <c r="G35" s="124" t="str">
        <f t="shared" ca="1" si="3"/>
        <v>-</v>
      </c>
      <c r="H35" s="124" t="str">
        <f t="shared" ca="1" si="3"/>
        <v>-</v>
      </c>
      <c r="I35" s="124" t="str">
        <f t="shared" ca="1" si="3"/>
        <v>-</v>
      </c>
      <c r="J35" s="124" t="str">
        <f t="shared" ca="1" si="3"/>
        <v>-</v>
      </c>
      <c r="K35" s="124" t="str">
        <f t="shared" ca="1" si="3"/>
        <v>-</v>
      </c>
      <c r="L35" s="124" t="str">
        <f t="shared" ca="1" si="3"/>
        <v>-</v>
      </c>
      <c r="M35" s="124" t="str">
        <f t="shared" ca="1" si="3"/>
        <v>-</v>
      </c>
      <c r="N35" s="124" t="str">
        <f t="shared" ca="1" si="3"/>
        <v>-</v>
      </c>
      <c r="O35" s="124" t="str">
        <f t="shared" ca="1" si="3"/>
        <v>-</v>
      </c>
      <c r="P35" s="124" t="str">
        <f t="shared" ca="1" si="3"/>
        <v>-</v>
      </c>
      <c r="Q35" s="124" t="str">
        <f t="shared" ca="1" si="3"/>
        <v>-</v>
      </c>
      <c r="R35" s="124" t="str">
        <f t="shared" ca="1" si="3"/>
        <v>-</v>
      </c>
      <c r="S35" s="124" t="str">
        <f t="shared" ca="1" si="3"/>
        <v>-</v>
      </c>
      <c r="T35" s="124" t="str">
        <f t="shared" ca="1" si="3"/>
        <v>-</v>
      </c>
      <c r="U35" s="124" t="str">
        <f t="shared" ca="1" si="3"/>
        <v>-</v>
      </c>
      <c r="V35" s="79"/>
      <c r="W35" s="79"/>
    </row>
    <row r="36" spans="2:23" ht="18" customHeight="1" x14ac:dyDescent="0.35">
      <c r="B36" s="79">
        <v>29</v>
      </c>
      <c r="C36" s="125" t="s">
        <v>167</v>
      </c>
      <c r="D36" s="79" t="s">
        <v>93</v>
      </c>
      <c r="E36" s="79" t="s">
        <v>94</v>
      </c>
      <c r="F36" s="79"/>
      <c r="G36" s="124" t="str">
        <f t="shared" ca="1" si="3"/>
        <v>-</v>
      </c>
      <c r="H36" s="124" t="str">
        <f t="shared" ca="1" si="3"/>
        <v>-</v>
      </c>
      <c r="I36" s="124" t="str">
        <f t="shared" ca="1" si="3"/>
        <v>-</v>
      </c>
      <c r="J36" s="124" t="str">
        <f t="shared" ca="1" si="3"/>
        <v>-</v>
      </c>
      <c r="K36" s="124" t="str">
        <f t="shared" ca="1" si="3"/>
        <v>-</v>
      </c>
      <c r="L36" s="124" t="str">
        <f t="shared" ca="1" si="3"/>
        <v>-</v>
      </c>
      <c r="M36" s="124" t="str">
        <f t="shared" ca="1" si="3"/>
        <v>-</v>
      </c>
      <c r="N36" s="124" t="str">
        <f t="shared" ca="1" si="3"/>
        <v>-</v>
      </c>
      <c r="O36" s="124" t="str">
        <f t="shared" ca="1" si="3"/>
        <v>-</v>
      </c>
      <c r="P36" s="124" t="str">
        <f t="shared" ca="1" si="3"/>
        <v>-</v>
      </c>
      <c r="Q36" s="124" t="str">
        <f t="shared" ca="1" si="3"/>
        <v>-</v>
      </c>
      <c r="R36" s="124" t="str">
        <f t="shared" ca="1" si="3"/>
        <v>-</v>
      </c>
      <c r="S36" s="124" t="str">
        <f t="shared" ca="1" si="3"/>
        <v>-</v>
      </c>
      <c r="T36" s="124" t="str">
        <f t="shared" ca="1" si="3"/>
        <v>-</v>
      </c>
      <c r="U36" s="124" t="str">
        <f t="shared" ca="1" si="3"/>
        <v>-</v>
      </c>
      <c r="V36" s="79"/>
      <c r="W36" s="79"/>
    </row>
    <row r="37" spans="2:23" ht="18" customHeight="1" x14ac:dyDescent="0.35">
      <c r="B37" s="79">
        <v>30</v>
      </c>
      <c r="C37" s="125" t="s">
        <v>168</v>
      </c>
      <c r="D37" s="79" t="s">
        <v>93</v>
      </c>
      <c r="E37" s="79" t="s">
        <v>94</v>
      </c>
      <c r="F37" s="79"/>
      <c r="G37" s="124" t="str">
        <f t="shared" ca="1" si="3"/>
        <v>-</v>
      </c>
      <c r="H37" s="124" t="str">
        <f t="shared" ca="1" si="3"/>
        <v>-</v>
      </c>
      <c r="I37" s="124" t="str">
        <f t="shared" ca="1" si="3"/>
        <v>-</v>
      </c>
      <c r="J37" s="124" t="str">
        <f t="shared" ca="1" si="3"/>
        <v>-</v>
      </c>
      <c r="K37" s="124" t="str">
        <f t="shared" ca="1" si="3"/>
        <v>-</v>
      </c>
      <c r="L37" s="124" t="str">
        <f t="shared" ca="1" si="3"/>
        <v>-</v>
      </c>
      <c r="M37" s="124" t="str">
        <f t="shared" ca="1" si="3"/>
        <v>-</v>
      </c>
      <c r="N37" s="124" t="str">
        <f t="shared" ca="1" si="3"/>
        <v>-</v>
      </c>
      <c r="O37" s="124" t="str">
        <f t="shared" ca="1" si="3"/>
        <v>-</v>
      </c>
      <c r="P37" s="124" t="str">
        <f t="shared" ca="1" si="3"/>
        <v>-</v>
      </c>
      <c r="Q37" s="124" t="str">
        <f t="shared" ca="1" si="3"/>
        <v>-</v>
      </c>
      <c r="R37" s="124" t="str">
        <f t="shared" ca="1" si="3"/>
        <v>-</v>
      </c>
      <c r="S37" s="124" t="str">
        <f t="shared" ca="1" si="3"/>
        <v>-</v>
      </c>
      <c r="T37" s="124" t="str">
        <f t="shared" ca="1" si="3"/>
        <v>-</v>
      </c>
      <c r="U37" s="124" t="str">
        <f t="shared" ca="1" si="3"/>
        <v>-</v>
      </c>
      <c r="V37" s="79"/>
      <c r="W37" s="79"/>
    </row>
  </sheetData>
  <mergeCells count="1">
    <mergeCell ref="B3:B4"/>
  </mergeCells>
  <phoneticPr fontId="14" type="noConversion"/>
  <hyperlinks>
    <hyperlink ref="C9" location="'model 2'!A1" display="Model 2" xr:uid="{A1B78622-F70B-4D3B-8BBB-A84E23A84639}"/>
    <hyperlink ref="C10" location="'model 3'!A1" display="Model 3" xr:uid="{7BE03CEB-428E-4D8D-B167-6D24AD03F424}"/>
    <hyperlink ref="C11" location="'model 4'!A1" display="Model 4" xr:uid="{A612A616-2B06-42F3-AC7F-CB8107BBD04C}"/>
    <hyperlink ref="C12" location="'model 5'!A1" display="Model 5" xr:uid="{C079F2AD-8CCA-4CE0-AABE-6989F1077059}"/>
    <hyperlink ref="C13" location="'model 6'!A1" display="Model 6" xr:uid="{B84147A8-A659-45B6-A271-A0DFCC0E2B60}"/>
    <hyperlink ref="C14" location="'model 7'!A1" display="Model 7" xr:uid="{DA6B4B67-2C47-4699-8076-76A5C8AD47EF}"/>
    <hyperlink ref="C8" location="'Model 1'!A1" display="Model 1" xr:uid="{597EE3A8-67BF-4CA9-A87A-ABB828DD88AF}"/>
    <hyperlink ref="C15:C17" location="'model 7'!A1" display="Model 7" xr:uid="{B8E9347B-ECC7-49B1-9CC6-F4A3888CD75B}"/>
    <hyperlink ref="C18" location="'Model 11'!A1" display="Model 11" xr:uid="{7A52549A-B622-4915-A8BB-E8DF204656DC}"/>
    <hyperlink ref="C19" location="'model 7'!A1" display="Model 7" xr:uid="{C561F690-A42C-4A8A-BADC-39B341CC8118}"/>
    <hyperlink ref="C20" location="'model 7'!A1" display="Model 7" xr:uid="{7422E317-4E99-4D4E-8CF7-BF811C8AFA71}"/>
    <hyperlink ref="C21" location="'model 7'!A1" display="Model 7" xr:uid="{C086AE1C-9135-4DA6-9D70-EACAB33C1000}"/>
    <hyperlink ref="C22" location="'model 7'!A1" display="Model 7" xr:uid="{66577DEF-5A0F-48E9-B5D7-B9D29F866432}"/>
    <hyperlink ref="C23" location="'model 7'!A1" display="Model 7" xr:uid="{F47E0CED-6485-40F7-8482-2EBF65714031}"/>
    <hyperlink ref="C24" location="'model 7'!A1" display="Model 7" xr:uid="{EEB9A0C9-DCA4-4C46-8967-C008240F97C2}"/>
    <hyperlink ref="C25" location="'model 7'!A1" display="Model 7" xr:uid="{74B19CC6-049A-43CE-9F22-DD3C61784792}"/>
    <hyperlink ref="C26" location="'model 7'!A1" display="Model 7" xr:uid="{47029468-6458-444A-90F0-2170C56B4B3C}"/>
    <hyperlink ref="C27" location="'model 7'!A1" display="Model 7" xr:uid="{998FD39E-DBFB-40D1-85BE-203ABC0438BA}"/>
    <hyperlink ref="C28" location="'model 7'!A1" display="Model 7" xr:uid="{429EFEE1-6C17-44CF-ADC6-070FB968445D}"/>
    <hyperlink ref="C29" location="'model 7'!A1" display="Model 7" xr:uid="{41F27A31-F1D4-4E4B-8895-005A2429DCB8}"/>
    <hyperlink ref="C30" location="'model 7'!A1" display="Model 7" xr:uid="{F179BFFC-C98C-4A1C-A04C-DEFDAEB8D764}"/>
    <hyperlink ref="C31" location="'model 7'!A1" display="Model 7" xr:uid="{895BC193-BB18-4EC7-AB22-24C2605ADA4B}"/>
    <hyperlink ref="C32" location="'model 7'!A1" display="Model 7" xr:uid="{468D4254-EBBF-48E3-AE4C-2F7833EF5834}"/>
    <hyperlink ref="C33" location="'model 7'!A1" display="Model 7" xr:uid="{3AB7B4E1-47DE-40A5-A070-5E00052260FC}"/>
    <hyperlink ref="C34" location="'model 7'!A1" display="Model 7" xr:uid="{572D0E1C-FCD7-4AAB-BCF8-8B976ADDCA6D}"/>
    <hyperlink ref="C35" location="'model 7'!A1" display="Model 7" xr:uid="{74E31370-8226-4E3F-B214-B42C7D510F05}"/>
    <hyperlink ref="C36" location="'model 7'!A1" display="Model 7" xr:uid="{006DE041-40D2-42C9-9DD9-308AFE0F9FE1}"/>
    <hyperlink ref="C37" location="'model 7'!A1" display="Model 7" xr:uid="{5072F9FA-3257-4925-8D1D-FD7522AB6448}"/>
    <hyperlink ref="C17" location="'Model 10'!A1" display="Model 10" xr:uid="{D717DFB9-30C2-410A-B5F9-C6C55CBFA87A}"/>
    <hyperlink ref="C16" location="'Model 9'!A1" display="Model 9" xr:uid="{AAE1656B-644B-4504-A6D9-BD4139C98B5F}"/>
    <hyperlink ref="C15" location="'Model 8'!A1" display="Model 8" xr:uid="{B4693531-57E4-43F3-8EE7-999F3DF2FE25}"/>
  </hyperlink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3429-741A-40AF-9C12-188A03C22115}">
  <sheetPr>
    <tabColor theme="7"/>
  </sheetPr>
  <dimension ref="A2:AB57"/>
  <sheetViews>
    <sheetView zoomScale="70" zoomScaleNormal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Q9" sqref="Q9:Q12"/>
    </sheetView>
  </sheetViews>
  <sheetFormatPr defaultRowHeight="14.5" x14ac:dyDescent="0.35"/>
  <cols>
    <col min="1" max="1" width="12" style="2" customWidth="1"/>
    <col min="2" max="2" width="13.81640625" style="2" customWidth="1"/>
    <col min="3" max="3" width="24.453125" style="2" customWidth="1"/>
    <col min="4" max="4" width="19.90625" style="2" hidden="1" customWidth="1"/>
    <col min="5" max="5" width="16.7265625" style="2" customWidth="1"/>
    <col min="6" max="6" width="15" style="2" customWidth="1"/>
    <col min="7" max="7" width="12.54296875" style="2" customWidth="1"/>
    <col min="8" max="8" width="15.54296875" style="2" customWidth="1"/>
    <col min="9" max="9" width="15.54296875" style="2" bestFit="1" customWidth="1"/>
    <col min="10" max="12" width="16.08984375" style="2" customWidth="1"/>
    <col min="13" max="13" width="1" style="2" customWidth="1"/>
    <col min="14" max="15" width="16.08984375" style="2" customWidth="1"/>
    <col min="16" max="16" width="13.36328125" style="2" bestFit="1" customWidth="1"/>
    <col min="17" max="17" width="15.81640625" style="2" customWidth="1"/>
    <col min="18" max="18" width="19.453125" style="2" customWidth="1"/>
    <col min="19" max="19" width="15.1796875" style="2" customWidth="1"/>
    <col min="20" max="20" width="14.90625" style="2" customWidth="1"/>
    <col min="21" max="21" width="16.54296875" style="2" customWidth="1"/>
    <col min="22" max="22" width="0.6328125" style="2" customWidth="1"/>
    <col min="23" max="23" width="14.7265625" style="2" customWidth="1"/>
    <col min="24" max="24" width="12.90625" style="2" customWidth="1"/>
    <col min="25" max="25" width="17.6328125" style="2" customWidth="1"/>
    <col min="26" max="26" width="15.26953125" style="2" customWidth="1"/>
    <col min="27" max="27" width="16.1796875" style="2" bestFit="1" customWidth="1"/>
    <col min="28" max="28" width="14" style="2" bestFit="1" customWidth="1"/>
    <col min="29" max="29" width="13.36328125" style="2" bestFit="1" customWidth="1"/>
    <col min="30" max="30" width="17.453125" style="2" bestFit="1" customWidth="1"/>
    <col min="31" max="31" width="15.08984375" style="2" bestFit="1" customWidth="1"/>
    <col min="32" max="32" width="12.81640625" style="2" bestFit="1" customWidth="1"/>
    <col min="33" max="33" width="13.36328125" style="2" bestFit="1" customWidth="1"/>
    <col min="34" max="16384" width="8.7265625" style="2"/>
  </cols>
  <sheetData>
    <row r="2" spans="2:26" ht="32" customHeight="1" x14ac:dyDescent="0.35">
      <c r="B2" s="487" t="s">
        <v>317</v>
      </c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  <c r="Y2" s="487"/>
      <c r="Z2" s="487"/>
    </row>
    <row r="3" spans="2:26" ht="7.5" customHeight="1" x14ac:dyDescent="0.35"/>
    <row r="4" spans="2:26" ht="20.5" customHeight="1" x14ac:dyDescent="0.35">
      <c r="B4" s="122" t="s">
        <v>305</v>
      </c>
      <c r="C4" s="121" t="s">
        <v>153</v>
      </c>
      <c r="E4" s="319" t="str">
        <f>"Model Details: "&amp;INDEX(Index!$F$8:$F$40,MATCH('Model Comparison Vs Previous Tf'!$C$4,Index!$C$8:$C$40,0))</f>
        <v>Model Details: Model 8 with PP HCC (Final Model)</v>
      </c>
    </row>
    <row r="5" spans="2:26" ht="7.5" customHeight="1" thickBot="1" x14ac:dyDescent="0.4">
      <c r="B5" s="102"/>
      <c r="F5" s="102"/>
    </row>
    <row r="6" spans="2:26" ht="18.5" customHeight="1" thickBot="1" x14ac:dyDescent="0.4">
      <c r="B6" s="4"/>
      <c r="C6" s="4"/>
      <c r="D6" s="4"/>
      <c r="E6" s="488" t="str">
        <f>Controls!$C$10</f>
        <v>Apr'21 - Mar'22</v>
      </c>
      <c r="F6" s="489"/>
      <c r="G6" s="489"/>
      <c r="H6" s="489"/>
      <c r="I6" s="489"/>
      <c r="J6" s="489"/>
      <c r="K6" s="489"/>
      <c r="L6" s="490"/>
      <c r="M6" s="307"/>
      <c r="N6" s="491" t="str">
        <f>Controls!$C$9</f>
        <v>Jan'22-Dec'22</v>
      </c>
      <c r="O6" s="492"/>
      <c r="P6" s="492"/>
      <c r="Q6" s="492"/>
      <c r="R6" s="492"/>
      <c r="S6" s="492"/>
      <c r="T6" s="492"/>
      <c r="U6" s="493"/>
      <c r="V6" s="307"/>
      <c r="W6" s="494" t="s">
        <v>329</v>
      </c>
      <c r="X6" s="495"/>
      <c r="Y6" s="495"/>
      <c r="Z6" s="496"/>
    </row>
    <row r="7" spans="2:26" ht="26.5" hidden="1" thickBot="1" x14ac:dyDescent="0.4">
      <c r="B7" s="4"/>
      <c r="C7" s="4"/>
      <c r="D7" s="4"/>
      <c r="E7" s="294" t="s">
        <v>58</v>
      </c>
      <c r="F7" s="160" t="s">
        <v>139</v>
      </c>
      <c r="G7" s="160"/>
      <c r="H7" s="160" t="s">
        <v>142</v>
      </c>
      <c r="I7" s="160" t="s">
        <v>57</v>
      </c>
      <c r="J7" s="288"/>
      <c r="K7" s="160" t="s">
        <v>1</v>
      </c>
      <c r="L7" s="295" t="s">
        <v>286</v>
      </c>
      <c r="M7" s="160"/>
      <c r="N7" s="296" t="s">
        <v>58</v>
      </c>
      <c r="O7" s="160" t="s">
        <v>139</v>
      </c>
      <c r="P7" s="160"/>
      <c r="Q7" s="160" t="s">
        <v>142</v>
      </c>
      <c r="R7" s="160" t="s">
        <v>57</v>
      </c>
      <c r="S7" s="288"/>
      <c r="T7" s="160" t="s">
        <v>1</v>
      </c>
      <c r="U7" s="295" t="s">
        <v>179</v>
      </c>
      <c r="V7" s="160"/>
      <c r="W7" s="304"/>
      <c r="X7" s="305"/>
      <c r="Y7" s="305"/>
      <c r="Z7" s="306"/>
    </row>
    <row r="8" spans="2:26" ht="45" customHeight="1" thickBot="1" x14ac:dyDescent="0.4">
      <c r="B8" s="4"/>
      <c r="C8" s="345" t="s">
        <v>120</v>
      </c>
      <c r="D8" s="231" t="s">
        <v>306</v>
      </c>
      <c r="E8" s="220" t="s">
        <v>121</v>
      </c>
      <c r="F8" s="195" t="s">
        <v>122</v>
      </c>
      <c r="G8" s="195" t="s">
        <v>123</v>
      </c>
      <c r="H8" s="195" t="s">
        <v>124</v>
      </c>
      <c r="I8" s="195" t="s">
        <v>125</v>
      </c>
      <c r="J8" s="195" t="s">
        <v>126</v>
      </c>
      <c r="K8" s="196" t="s">
        <v>332</v>
      </c>
      <c r="L8" s="197" t="s">
        <v>331</v>
      </c>
      <c r="M8" s="308"/>
      <c r="N8" s="198" t="s">
        <v>121</v>
      </c>
      <c r="O8" s="199" t="s">
        <v>122</v>
      </c>
      <c r="P8" s="199" t="s">
        <v>123</v>
      </c>
      <c r="Q8" s="199" t="s">
        <v>124</v>
      </c>
      <c r="R8" s="199" t="s">
        <v>125</v>
      </c>
      <c r="S8" s="199" t="s">
        <v>126</v>
      </c>
      <c r="T8" s="200" t="s">
        <v>332</v>
      </c>
      <c r="U8" s="201" t="s">
        <v>331</v>
      </c>
      <c r="V8" s="308"/>
      <c r="W8" s="205" t="s">
        <v>121</v>
      </c>
      <c r="X8" s="206" t="s">
        <v>122</v>
      </c>
      <c r="Y8" s="206" t="s">
        <v>124</v>
      </c>
      <c r="Z8" s="207" t="s">
        <v>126</v>
      </c>
    </row>
    <row r="9" spans="2:26" ht="16" thickBot="1" x14ac:dyDescent="0.4">
      <c r="B9" s="497" t="s">
        <v>346</v>
      </c>
      <c r="C9" s="346" t="str" cm="1">
        <f t="array" ref="C9:C17">UPPER(_xlfn.UNIQUE(Controls!$O$4:$O$20))</f>
        <v>MEDSCAPE</v>
      </c>
      <c r="D9" s="290" t="str">
        <f>IFERROR(INDEX(Controls!$N$4:$N$50,MATCH('Model Comparison Vs Previous Tf'!$C9,Controls!$O$4:$O$50,0)),"-")</f>
        <v>hcp_mscap_eng</v>
      </c>
      <c r="E9" s="221">
        <f>IFERROR(INDEX('Previous Run Final Results'!$B$4:$W$60,MATCH('Model Comparison Vs Previous Tf'!$D9,'Previous Run Final Results'!$B$4:$B$60,0), MATCH('Model Comparison Vs Previous Tf'!E$7,'Previous Run Final Results'!$B$3:$W$3,0)),"-")</f>
        <v>962219.6</v>
      </c>
      <c r="F9" s="170">
        <f>IFERROR(INDEX('Vendor Level Info'!$H$4:$H$22,MATCH('Model Comparison Vs Previous Tf'!$D9,'Vendor Level Info'!$F$4:$F$22,0)),"-")</f>
        <v>29587</v>
      </c>
      <c r="G9" s="169">
        <f t="shared" ref="G9:G24" si="0">IFERROR(E9/F9,"-")</f>
        <v>32.521702098894785</v>
      </c>
      <c r="H9" s="171">
        <f>IFERROR(INDEX('Previous Run Final Results'!$B$4:$W$60,MATCH('Model Comparison Vs Previous Tf'!$D9,'Previous Run Final Results'!$B$4:$B$60,0), MATCH('Model Comparison Vs Previous Tf'!H$7,'Previous Run Final Results'!$B$3:$W$3,0)),"-")</f>
        <v>1.5399530561034545E-2</v>
      </c>
      <c r="I9" s="169">
        <f>IFERROR(INDEX('Previous Run Final Results'!$B$4:$W$60,MATCH('Model Comparison Vs Previous Tf'!$D9,'Previous Run Final Results'!$B$4:$B$60,0), MATCH('Model Comparison Vs Previous Tf'!I$7,'Previous Run Final Results'!$B$3:$W$3,0)),"-")</f>
        <v>2295018.1530184792</v>
      </c>
      <c r="J9" s="172">
        <f t="shared" ref="J9:J24" si="1">IFERROR(I9/E9,"-")</f>
        <v>2.3851292917110389</v>
      </c>
      <c r="K9" s="381">
        <f>IFERROR(INDEX('Previous Run Final Results'!$B$4:$W$60,MATCH('Model Comparison Vs Previous Tf'!$D9,'Previous Run Final Results'!$B$4:$B$60,0), MATCH('Model Comparison Vs Previous Tf'!K$7,'Previous Run Final Results'!$B$3:$W$3,0)),"-")</f>
        <v>5.7311560016999441E-2</v>
      </c>
      <c r="L9" s="386">
        <f>IFERROR(INDEX('Previous Run Final Results'!$B$4:$W$60,MATCH('Model Comparison Vs Previous Tf'!$D9,'Previous Run Final Results'!$B$4:$B$60,0), MATCH('Model Comparison Vs Previous Tf'!L$7,'Previous Run Final Results'!$B$3:$W$3,0)),"-")</f>
        <v>0.12470814194915486</v>
      </c>
      <c r="M9" s="302"/>
      <c r="N9" s="202">
        <f ca="1">IFERROR(INDEX(INDIRECT("'"&amp;$C$4&amp;"'!C4:Y72"),MATCH($D9,INDIRECT("'"&amp;$C$4&amp;"'!D4:D72"),0),MATCH(N$7,INDIRECT("'"&amp;$C$4&amp;"'!C4:Y4"),0)),"-")</f>
        <v>483510.48</v>
      </c>
      <c r="O9" s="174">
        <f>IFERROR(INDEX('Vendor Level Info'!$J$4:$J$22,MATCH('Model Comparison Vs Previous Tf'!$D9,'Vendor Level Info'!$F$4:$F$22,0)),"-")</f>
        <v>12946</v>
      </c>
      <c r="P9" s="175">
        <f ca="1">IFERROR(N9/O9,"-")</f>
        <v>37.348252742159737</v>
      </c>
      <c r="Q9" s="176">
        <f t="shared" ref="Q9:U23" ca="1" si="2">IFERROR(INDEX(INDIRECT("'"&amp;$C$4&amp;"'!C4:Y72"),MATCH($D9,INDIRECT("'"&amp;$C$4&amp;"'!D4:D72"),0),MATCH(Q$7,INDIRECT("'"&amp;$C$4&amp;"'!C4:Y4"),0)),"-")</f>
        <v>8.7192881862355933E-3</v>
      </c>
      <c r="R9" s="177">
        <f t="shared" ca="1" si="2"/>
        <v>1375390.1061214146</v>
      </c>
      <c r="S9" s="178">
        <f ca="1">IFERROR(R9/N9,"-")</f>
        <v>2.844592129877753</v>
      </c>
      <c r="T9" s="377">
        <f t="shared" ca="1" si="2"/>
        <v>5.614923975996404E-2</v>
      </c>
      <c r="U9" s="391">
        <f t="shared" ca="1" si="2"/>
        <v>0.17080473603703022</v>
      </c>
      <c r="V9" s="302"/>
      <c r="W9" s="208">
        <f t="shared" ref="W9:X17" ca="1" si="3">IFERROR(N9/E9-1,"-")</f>
        <v>-0.49750506017545271</v>
      </c>
      <c r="X9" s="179">
        <f t="shared" si="3"/>
        <v>-0.5624429648156285</v>
      </c>
      <c r="Y9" s="179">
        <f t="shared" ref="Y9:Y23" ca="1" si="4">IFERROR(Q9/H9-1,"-")</f>
        <v>-0.43379519579005732</v>
      </c>
      <c r="Z9" s="180">
        <f t="shared" ref="Z9:Z23" ca="1" si="5">IFERROR(S9/J9-1,"-")</f>
        <v>0.19263644942161839</v>
      </c>
    </row>
    <row r="10" spans="2:26" ht="16" thickBot="1" x14ac:dyDescent="0.4">
      <c r="B10" s="498"/>
      <c r="C10" s="347" t="str">
        <v>DOXIMITY</v>
      </c>
      <c r="D10" s="291" t="str">
        <f>IFERROR(INDEX(Controls!$N$4:$N$50,MATCH('Model Comparison Vs Previous Tf'!$C10,Controls!$O$4:$O$50,0)),"-")</f>
        <v>hcp_dox_eng</v>
      </c>
      <c r="E10" s="222">
        <f>IFERROR(INDEX('Previous Run Final Results'!$B$4:$W$60,MATCH('Model Comparison Vs Previous Tf'!$D10,'Previous Run Final Results'!$B$4:$B$60,0), MATCH('Model Comparison Vs Previous Tf'!E$7,'Previous Run Final Results'!$B$3:$W$3,0)),"-")</f>
        <v>713949</v>
      </c>
      <c r="F10" s="21">
        <f>IFERROR(INDEX('Vendor Level Info'!$H$4:$H$22,MATCH('Model Comparison Vs Previous Tf'!$D10,'Vendor Level Info'!$F$4:$F$22,0)),"-")</f>
        <v>9798</v>
      </c>
      <c r="G10" s="20">
        <f t="shared" si="0"/>
        <v>72.866809552969997</v>
      </c>
      <c r="H10" s="161">
        <f>IFERROR(INDEX('Previous Run Final Results'!$B$4:$W$60,MATCH('Model Comparison Vs Previous Tf'!$D10,'Previous Run Final Results'!$B$4:$B$60,0), MATCH('Model Comparison Vs Previous Tf'!H$7,'Previous Run Final Results'!$B$3:$W$3,0)),"-")</f>
        <v>9.0679923928062133E-3</v>
      </c>
      <c r="I10" s="20">
        <f>IFERROR(INDEX('Previous Run Final Results'!$B$4:$W$60,MATCH('Model Comparison Vs Previous Tf'!$D10,'Previous Run Final Results'!$B$4:$B$60,0), MATCH('Model Comparison Vs Previous Tf'!I$7,'Previous Run Final Results'!$B$3:$W$3,0)),"-")</f>
        <v>1351418.2832028896</v>
      </c>
      <c r="J10" s="166">
        <f t="shared" si="1"/>
        <v>1.8928778991256934</v>
      </c>
      <c r="K10" s="382">
        <f>IFERROR(INDEX('Previous Run Final Results'!$B$4:$W$60,MATCH('Model Comparison Vs Previous Tf'!$D10,'Previous Run Final Results'!$B$4:$B$60,0), MATCH('Model Comparison Vs Previous Tf'!K$7,'Previous Run Final Results'!$B$3:$W$3,0)),"-")</f>
        <v>5.3796184638954601E-2</v>
      </c>
      <c r="L10" s="387">
        <f>IFERROR(INDEX('Previous Run Final Results'!$B$4:$W$60,MATCH('Model Comparison Vs Previous Tf'!$D10,'Previous Run Final Results'!$B$4:$B$60,0), MATCH('Model Comparison Vs Previous Tf'!L$7,'Previous Run Final Results'!$B$3:$W$3,0)),"-")</f>
        <v>0.22174915334826018</v>
      </c>
      <c r="M10" s="302"/>
      <c r="N10" s="203">
        <f t="shared" ref="N10:N23" ca="1" si="6">IFERROR(INDEX(INDIRECT("'"&amp;$C$4&amp;"'!C4:Y72"),MATCH($D10,INDIRECT("'"&amp;$C$4&amp;"'!D4:D72"),0),MATCH(N$7,INDIRECT("'"&amp;$C$4&amp;"'!C4:Y4"),0)),"-")</f>
        <v>311070</v>
      </c>
      <c r="O10" s="23">
        <f>IFERROR(INDEX('Vendor Level Info'!$J$4:$J$22,MATCH('Model Comparison Vs Previous Tf'!$D10,'Vendor Level Info'!$F$4:$F$22,0)),"-")</f>
        <v>3384</v>
      </c>
      <c r="P10" s="22">
        <f t="shared" ref="P10:P18" ca="1" si="7">IFERROR(N10/O10,"-")</f>
        <v>91.923758865248232</v>
      </c>
      <c r="Q10" s="100">
        <f t="shared" ca="1" si="2"/>
        <v>2.6687501859035258E-3</v>
      </c>
      <c r="R10" s="162">
        <f t="shared" ca="1" si="2"/>
        <v>420971.58885008754</v>
      </c>
      <c r="S10" s="167">
        <f t="shared" ref="S10:S18" ca="1" si="8">IFERROR(R10/N10,"-")</f>
        <v>1.3533017933265423</v>
      </c>
      <c r="T10" s="363">
        <f t="shared" ca="1" si="2"/>
        <v>3.6641687031768067E-2</v>
      </c>
      <c r="U10" s="392">
        <f t="shared" ca="1" si="2"/>
        <v>0.20000094489012391</v>
      </c>
      <c r="V10" s="302"/>
      <c r="W10" s="209">
        <f t="shared" ca="1" si="3"/>
        <v>-0.56429660942168136</v>
      </c>
      <c r="X10" s="181">
        <f t="shared" si="3"/>
        <v>-0.65462339252908763</v>
      </c>
      <c r="Y10" s="181">
        <f t="shared" ca="1" si="4"/>
        <v>-0.70569558615634831</v>
      </c>
      <c r="Z10" s="182">
        <f t="shared" ca="1" si="5"/>
        <v>-0.28505594895918929</v>
      </c>
    </row>
    <row r="11" spans="2:26" ht="16" thickBot="1" x14ac:dyDescent="0.4">
      <c r="B11" s="498"/>
      <c r="C11" s="347" t="str">
        <v>EPOCRATES</v>
      </c>
      <c r="D11" s="291" t="str">
        <f>IFERROR(INDEX(Controls!$N$4:$N$50,MATCH('Model Comparison Vs Previous Tf'!$C11,Controls!$O$4:$O$50,0)),"-")</f>
        <v>hcp_epoc_eng</v>
      </c>
      <c r="E11" s="222">
        <f>IFERROR(INDEX('Previous Run Final Results'!$B$4:$W$60,MATCH('Model Comparison Vs Previous Tf'!$D11,'Previous Run Final Results'!$B$4:$B$60,0), MATCH('Model Comparison Vs Previous Tf'!E$7,'Previous Run Final Results'!$B$3:$W$3,0)),"-")</f>
        <v>642600</v>
      </c>
      <c r="F11" s="21">
        <f>IFERROR(INDEX('Vendor Level Info'!$H$4:$H$22,MATCH('Model Comparison Vs Previous Tf'!$D11,'Vendor Level Info'!$F$4:$F$22,0)),"-")</f>
        <v>8583</v>
      </c>
      <c r="G11" s="20">
        <f t="shared" si="0"/>
        <v>74.868926948619361</v>
      </c>
      <c r="H11" s="161">
        <f>IFERROR(INDEX('Previous Run Final Results'!$B$4:$W$60,MATCH('Model Comparison Vs Previous Tf'!$D11,'Previous Run Final Results'!$B$4:$B$60,0), MATCH('Model Comparison Vs Previous Tf'!H$7,'Previous Run Final Results'!$B$3:$W$3,0)),"-")</f>
        <v>2.6096091943058979E-3</v>
      </c>
      <c r="I11" s="20">
        <f>IFERROR(INDEX('Previous Run Final Results'!$B$4:$W$60,MATCH('Model Comparison Vs Previous Tf'!$D11,'Previous Run Final Results'!$B$4:$B$60,0), MATCH('Model Comparison Vs Previous Tf'!I$7,'Previous Run Final Results'!$B$3:$W$3,0)),"-")</f>
        <v>388914.48343043606</v>
      </c>
      <c r="J11" s="166">
        <f t="shared" si="1"/>
        <v>0.60522017340559608</v>
      </c>
      <c r="K11" s="382">
        <f>IFERROR(INDEX('Previous Run Final Results'!$B$4:$W$60,MATCH('Model Comparison Vs Previous Tf'!$D11,'Previous Run Final Results'!$B$4:$B$60,0), MATCH('Model Comparison Vs Previous Tf'!K$7,'Previous Run Final Results'!$B$3:$W$3,0)),"-")</f>
        <v>1.1390069353929213E-2</v>
      </c>
      <c r="L11" s="387">
        <f>IFERROR(INDEX('Previous Run Final Results'!$B$4:$W$60,MATCH('Model Comparison Vs Previous Tf'!$D11,'Previous Run Final Results'!$B$4:$B$60,0), MATCH('Model Comparison Vs Previous Tf'!L$7,'Previous Run Final Results'!$B$3:$W$3,0)),"-")</f>
        <v>7.2849171946196653E-2</v>
      </c>
      <c r="M11" s="302"/>
      <c r="N11" s="203">
        <f t="shared" ca="1" si="6"/>
        <v>255935</v>
      </c>
      <c r="O11" s="23">
        <f>IFERROR(INDEX('Vendor Level Info'!$J$4:$J$22,MATCH('Model Comparison Vs Previous Tf'!$D11,'Vendor Level Info'!$F$4:$F$22,0)),"-")</f>
        <v>3021</v>
      </c>
      <c r="P11" s="22">
        <f t="shared" ca="1" si="7"/>
        <v>84.718636213174449</v>
      </c>
      <c r="Q11" s="100">
        <f t="shared" ca="1" si="2"/>
        <v>1.3811187995120446E-3</v>
      </c>
      <c r="R11" s="162">
        <f t="shared" ca="1" si="2"/>
        <v>217859.19809668115</v>
      </c>
      <c r="S11" s="167">
        <f t="shared" ca="1" si="8"/>
        <v>0.85122862483318484</v>
      </c>
      <c r="T11" s="363">
        <f t="shared" ca="1" si="2"/>
        <v>9.1604009677248386E-3</v>
      </c>
      <c r="U11" s="392">
        <f t="shared" ca="1" si="2"/>
        <v>0.11594039903775456</v>
      </c>
      <c r="V11" s="302"/>
      <c r="W11" s="209">
        <f t="shared" ca="1" si="3"/>
        <v>-0.60171957671957665</v>
      </c>
      <c r="X11" s="181">
        <f t="shared" si="3"/>
        <v>-0.64802516602586513</v>
      </c>
      <c r="Y11" s="181">
        <f t="shared" ca="1" si="4"/>
        <v>-0.47075646325679288</v>
      </c>
      <c r="Z11" s="182">
        <f t="shared" ca="1" si="5"/>
        <v>0.40647761300369445</v>
      </c>
    </row>
    <row r="12" spans="2:26" ht="16" thickBot="1" x14ac:dyDescent="0.4">
      <c r="B12" s="498"/>
      <c r="C12" s="347" t="str">
        <v>DEEPINTENT</v>
      </c>
      <c r="D12" s="291" t="str">
        <f>IFERROR(INDEX(Controls!$N$4:$N$50,MATCH('Model Comparison Vs Previous Tf'!$C12,Controls!$O$4:$O$50,0)),"-")</f>
        <v>hcp_dpint_eng</v>
      </c>
      <c r="E12" s="222">
        <f>IFERROR(INDEX('Previous Run Final Results'!$B$4:$W$60,MATCH('Model Comparison Vs Previous Tf'!$D12,'Previous Run Final Results'!$B$4:$B$60,0), MATCH('Model Comparison Vs Previous Tf'!E$7,'Previous Run Final Results'!$B$3:$W$3,0)),"-")</f>
        <v>266149.43</v>
      </c>
      <c r="F12" s="21">
        <f>IFERROR(INDEX('Vendor Level Info'!$H$4:$H$22,MATCH('Model Comparison Vs Previous Tf'!$D12,'Vendor Level Info'!$F$4:$F$22,0)),"-")</f>
        <v>3082</v>
      </c>
      <c r="G12" s="20">
        <f t="shared" si="0"/>
        <v>86.356077222582741</v>
      </c>
      <c r="H12" s="161">
        <f>IFERROR(INDEX('Previous Run Final Results'!$B$4:$W$60,MATCH('Model Comparison Vs Previous Tf'!$D12,'Previous Run Final Results'!$B$4:$B$60,0), MATCH('Model Comparison Vs Previous Tf'!H$7,'Previous Run Final Results'!$B$3:$W$3,0)),"-")</f>
        <v>-6.0082825196249002E-4</v>
      </c>
      <c r="I12" s="20">
        <f>IFERROR(INDEX('Previous Run Final Results'!$B$4:$W$60,MATCH('Model Comparison Vs Previous Tf'!$D12,'Previous Run Final Results'!$B$4:$B$60,0), MATCH('Model Comparison Vs Previous Tf'!I$7,'Previous Run Final Results'!$B$3:$W$3,0)),"-")</f>
        <v>-89542.45323486274</v>
      </c>
      <c r="J12" s="166">
        <f t="shared" si="1"/>
        <v>-0.33643676499650116</v>
      </c>
      <c r="K12" s="382">
        <f>IFERROR(INDEX('Previous Run Final Results'!$B$4:$W$60,MATCH('Model Comparison Vs Previous Tf'!$D12,'Previous Run Final Results'!$B$4:$B$60,0), MATCH('Model Comparison Vs Previous Tf'!K$7,'Previous Run Final Results'!$B$3:$W$3,0)),"-")</f>
        <v>-1.4748876396572909E-2</v>
      </c>
      <c r="L12" s="387">
        <f>IFERROR(INDEX('Previous Run Final Results'!$B$4:$W$60,MATCH('Model Comparison Vs Previous Tf'!$D12,'Previous Run Final Results'!$B$4:$B$60,0), MATCH('Model Comparison Vs Previous Tf'!L$7,'Previous Run Final Results'!$B$3:$W$3,0)),"-")</f>
        <v>-4.6709580801533403E-2</v>
      </c>
      <c r="M12" s="302"/>
      <c r="N12" s="203">
        <f t="shared" ca="1" si="6"/>
        <v>35707.999999999993</v>
      </c>
      <c r="O12" s="23">
        <f>IFERROR(INDEX('Vendor Level Info'!$J$4:$J$22,MATCH('Model Comparison Vs Previous Tf'!$D12,'Vendor Level Info'!$F$4:$F$22,0)),"-")</f>
        <v>717</v>
      </c>
      <c r="P12" s="22">
        <f t="shared" ca="1" si="7"/>
        <v>49.801952580195248</v>
      </c>
      <c r="Q12" s="100">
        <f t="shared" ca="1" si="2"/>
        <v>-9.3947809241777552E-5</v>
      </c>
      <c r="R12" s="162">
        <f t="shared" ca="1" si="2"/>
        <v>-14819.430733681163</v>
      </c>
      <c r="S12" s="167">
        <f t="shared" ca="1" si="8"/>
        <v>-0.41501710355329802</v>
      </c>
      <c r="T12" s="363">
        <f t="shared" ca="1" si="2"/>
        <v>-6.8942497923598937E-3</v>
      </c>
      <c r="U12" s="392">
        <f t="shared" ca="1" si="2"/>
        <v>-3.32293603072851E-2</v>
      </c>
      <c r="V12" s="302"/>
      <c r="W12" s="209">
        <f t="shared" ca="1" si="3"/>
        <v>-0.86583476808498139</v>
      </c>
      <c r="X12" s="181">
        <f t="shared" si="3"/>
        <v>-0.76735885788449054</v>
      </c>
      <c r="Y12" s="181">
        <f t="shared" ca="1" si="4"/>
        <v>-0.84363616568476085</v>
      </c>
      <c r="Z12" s="182">
        <f t="shared" ca="1" si="5"/>
        <v>0.233566443184692</v>
      </c>
    </row>
    <row r="13" spans="2:26" ht="16" thickBot="1" x14ac:dyDescent="0.4">
      <c r="B13" s="498"/>
      <c r="C13" s="347" t="str">
        <v>EDH</v>
      </c>
      <c r="D13" s="291" t="str">
        <f>IFERROR(INDEX(Controls!$N$4:$N$50,MATCH('Model Comparison Vs Previous Tf'!$C13,Controls!$O$4:$O$50,0)),"-")</f>
        <v>hcp_edh_eng</v>
      </c>
      <c r="E13" s="222">
        <f>IFERROR(INDEX('Previous Run Final Results'!$B$4:$W$60,MATCH('Model Comparison Vs Previous Tf'!$D13,'Previous Run Final Results'!$B$4:$B$60,0), MATCH('Model Comparison Vs Previous Tf'!E$7,'Previous Run Final Results'!$B$3:$W$3,0)),"-")</f>
        <v>0</v>
      </c>
      <c r="F13" s="21">
        <f>IFERROR(INDEX('Vendor Level Info'!$H$4:$H$22,MATCH('Model Comparison Vs Previous Tf'!$D13,'Vendor Level Info'!$F$4:$F$22,0)),"-")</f>
        <v>0</v>
      </c>
      <c r="G13" s="20" t="str">
        <f t="shared" si="0"/>
        <v>-</v>
      </c>
      <c r="H13" s="161">
        <f>IFERROR(INDEX('Previous Run Final Results'!$B$4:$W$60,MATCH('Model Comparison Vs Previous Tf'!$D13,'Previous Run Final Results'!$B$4:$B$60,0), MATCH('Model Comparison Vs Previous Tf'!H$7,'Previous Run Final Results'!$B$3:$W$3,0)),"-")</f>
        <v>0</v>
      </c>
      <c r="I13" s="20">
        <f>IFERROR(INDEX('Previous Run Final Results'!$B$4:$W$60,MATCH('Model Comparison Vs Previous Tf'!$D13,'Previous Run Final Results'!$B$4:$B$60,0), MATCH('Model Comparison Vs Previous Tf'!I$7,'Previous Run Final Results'!$B$3:$W$3,0)),"-")</f>
        <v>0</v>
      </c>
      <c r="J13" s="166" t="str">
        <f t="shared" si="1"/>
        <v>-</v>
      </c>
      <c r="K13" s="382">
        <f>IFERROR(INDEX('Previous Run Final Results'!$B$4:$W$60,MATCH('Model Comparison Vs Previous Tf'!$D13,'Previous Run Final Results'!$B$4:$B$60,0), MATCH('Model Comparison Vs Previous Tf'!K$7,'Previous Run Final Results'!$B$3:$W$3,0)),"-")</f>
        <v>3.4423875266418283E-2</v>
      </c>
      <c r="L13" s="387" t="str">
        <f>IFERROR(INDEX('Previous Run Final Results'!$B$4:$W$60,MATCH('Model Comparison Vs Previous Tf'!$D13,'Previous Run Final Results'!$B$4:$B$60,0), MATCH('Model Comparison Vs Previous Tf'!L$7,'Previous Run Final Results'!$B$3:$W$3,0)),"-")</f>
        <v>-</v>
      </c>
      <c r="M13" s="302"/>
      <c r="N13" s="203">
        <f t="shared" ca="1" si="6"/>
        <v>0</v>
      </c>
      <c r="O13" s="23">
        <f>IFERROR(INDEX('Vendor Level Info'!$J$4:$J$22,MATCH('Model Comparison Vs Previous Tf'!$D13,'Vendor Level Info'!$F$4:$F$22,0)),"-")</f>
        <v>0</v>
      </c>
      <c r="P13" s="22" t="str">
        <f t="shared" ca="1" si="7"/>
        <v>-</v>
      </c>
      <c r="Q13" s="100">
        <f t="shared" ca="1" si="2"/>
        <v>0</v>
      </c>
      <c r="R13" s="162">
        <f t="shared" ca="1" si="2"/>
        <v>0</v>
      </c>
      <c r="S13" s="167" t="str">
        <f t="shared" ca="1" si="8"/>
        <v>-</v>
      </c>
      <c r="T13" s="363">
        <f t="shared" ca="1" si="2"/>
        <v>8.6167148043929317E-2</v>
      </c>
      <c r="U13" s="392" t="str">
        <f t="shared" ca="1" si="2"/>
        <v>-</v>
      </c>
      <c r="V13" s="302"/>
      <c r="W13" s="209" t="str">
        <f t="shared" ca="1" si="3"/>
        <v>-</v>
      </c>
      <c r="X13" s="181" t="str">
        <f t="shared" si="3"/>
        <v>-</v>
      </c>
      <c r="Y13" s="181" t="str">
        <f t="shared" ca="1" si="4"/>
        <v>-</v>
      </c>
      <c r="Z13" s="182" t="str">
        <f t="shared" ca="1" si="5"/>
        <v>-</v>
      </c>
    </row>
    <row r="14" spans="2:26" ht="16" thickBot="1" x14ac:dyDescent="0.4">
      <c r="B14" s="498"/>
      <c r="C14" s="347" t="str">
        <v>NEXGEN</v>
      </c>
      <c r="D14" s="291" t="str">
        <f>IFERROR(INDEX(Controls!$N$4:$N$50,MATCH('Model Comparison Vs Previous Tf'!$C14,Controls!$O$4:$O$50,0)),"-")</f>
        <v>hcp_mng_eng</v>
      </c>
      <c r="E14" s="222">
        <f>IFERROR(INDEX('Previous Run Final Results'!$B$4:$W$60,MATCH('Model Comparison Vs Previous Tf'!$D14,'Previous Run Final Results'!$B$4:$B$60,0), MATCH('Model Comparison Vs Previous Tf'!E$7,'Previous Run Final Results'!$B$3:$W$3,0)),"-")</f>
        <v>122740</v>
      </c>
      <c r="F14" s="21">
        <f>IFERROR(INDEX('Vendor Level Info'!$H$4:$H$22,MATCH('Model Comparison Vs Previous Tf'!$D14,'Vendor Level Info'!$F$4:$F$22,0)),"-")</f>
        <v>4331</v>
      </c>
      <c r="G14" s="20">
        <f t="shared" si="0"/>
        <v>28.339875317478644</v>
      </c>
      <c r="H14" s="161">
        <f>IFERROR(INDEX('Previous Run Final Results'!$B$4:$W$60,MATCH('Model Comparison Vs Previous Tf'!$D14,'Previous Run Final Results'!$B$4:$B$60,0), MATCH('Model Comparison Vs Previous Tf'!H$7,'Previous Run Final Results'!$B$3:$W$3,0)),"-")</f>
        <v>2.1430209075111497E-4</v>
      </c>
      <c r="I14" s="20">
        <f>IFERROR(INDEX('Previous Run Final Results'!$B$4:$W$60,MATCH('Model Comparison Vs Previous Tf'!$D14,'Previous Run Final Results'!$B$4:$B$60,0), MATCH('Model Comparison Vs Previous Tf'!I$7,'Previous Run Final Results'!$B$3:$W$3,0)),"-")</f>
        <v>31937.803983979447</v>
      </c>
      <c r="J14" s="166">
        <f t="shared" si="1"/>
        <v>0.26020697396105141</v>
      </c>
      <c r="K14" s="382">
        <f>IFERROR(INDEX('Previous Run Final Results'!$B$4:$W$60,MATCH('Model Comparison Vs Previous Tf'!$D14,'Previous Run Final Results'!$B$4:$B$60,0), MATCH('Model Comparison Vs Previous Tf'!K$7,'Previous Run Final Results'!$B$3:$W$3,0)),"-")</f>
        <v>1.1855680383914161E-2</v>
      </c>
      <c r="L14" s="387">
        <f>IFERROR(INDEX('Previous Run Final Results'!$B$4:$W$60,MATCH('Model Comparison Vs Previous Tf'!$D14,'Previous Run Final Results'!$B$4:$B$60,0), MATCH('Model Comparison Vs Previous Tf'!L$7,'Previous Run Final Results'!$B$3:$W$3,0)),"-")</f>
        <v>1.1855680383914161E-2</v>
      </c>
      <c r="M14" s="302"/>
      <c r="N14" s="203">
        <f t="shared" ca="1" si="6"/>
        <v>0</v>
      </c>
      <c r="O14" s="23">
        <f>IFERROR(INDEX('Vendor Level Info'!$J$4:$J$22,MATCH('Model Comparison Vs Previous Tf'!$D14,'Vendor Level Info'!$F$4:$F$22,0)),"-")</f>
        <v>0</v>
      </c>
      <c r="P14" s="22" t="str">
        <f t="shared" ca="1" si="7"/>
        <v>-</v>
      </c>
      <c r="Q14" s="100">
        <f t="shared" ca="1" si="2"/>
        <v>0</v>
      </c>
      <c r="R14" s="162">
        <f t="shared" ca="1" si="2"/>
        <v>0</v>
      </c>
      <c r="S14" s="167" t="str">
        <f t="shared" ca="1" si="8"/>
        <v>-</v>
      </c>
      <c r="T14" s="363">
        <f t="shared" ca="1" si="2"/>
        <v>1.2814574406245418E-2</v>
      </c>
      <c r="U14" s="392" t="str">
        <f t="shared" ca="1" si="2"/>
        <v>-</v>
      </c>
      <c r="V14" s="302"/>
      <c r="W14" s="209">
        <f t="shared" ca="1" si="3"/>
        <v>-1</v>
      </c>
      <c r="X14" s="181">
        <f t="shared" si="3"/>
        <v>-1</v>
      </c>
      <c r="Y14" s="181">
        <f t="shared" ca="1" si="4"/>
        <v>-1</v>
      </c>
      <c r="Z14" s="182" t="str">
        <f t="shared" ca="1" si="5"/>
        <v>-</v>
      </c>
    </row>
    <row r="15" spans="2:26" ht="16" thickBot="1" x14ac:dyDescent="0.4">
      <c r="B15" s="498"/>
      <c r="C15" s="347" t="str">
        <v>FIELD</v>
      </c>
      <c r="D15" s="291" t="str">
        <f>IFERROR(INDEX(Controls!$N$4:$N$50,MATCH('Model Comparison Vs Previous Tf'!$C15,Controls!$O$4:$O$50,0)),"-")</f>
        <v>hcp_field_eng</v>
      </c>
      <c r="E15" s="222">
        <f>IFERROR(INDEX('Previous Run Final Results'!$B$4:$W$60,MATCH('Model Comparison Vs Previous Tf'!$D15,'Previous Run Final Results'!$B$4:$B$60,0), MATCH('Model Comparison Vs Previous Tf'!E$7,'Previous Run Final Results'!$B$3:$W$3,0)),"-")</f>
        <v>0</v>
      </c>
      <c r="F15" s="21">
        <f>IFERROR(INDEX('Vendor Level Info'!$H$4:$H$22,MATCH('Model Comparison Vs Previous Tf'!$D15,'Vendor Level Info'!$F$4:$F$22,0)),"-")</f>
        <v>23336</v>
      </c>
      <c r="G15" s="20">
        <f t="shared" si="0"/>
        <v>0</v>
      </c>
      <c r="H15" s="161">
        <f>IFERROR(INDEX('Previous Run Final Results'!$B$4:$W$60,MATCH('Model Comparison Vs Previous Tf'!$D15,'Previous Run Final Results'!$B$4:$B$60,0), MATCH('Model Comparison Vs Previous Tf'!H$7,'Previous Run Final Results'!$B$3:$W$3,0)),"-")</f>
        <v>1.7730653974949658E-2</v>
      </c>
      <c r="I15" s="20">
        <f>IFERROR(INDEX('Previous Run Final Results'!$B$4:$W$60,MATCH('Model Comparison Vs Previous Tf'!$D15,'Previous Run Final Results'!$B$4:$B$60,0), MATCH('Model Comparison Vs Previous Tf'!I$7,'Previous Run Final Results'!$B$3:$W$3,0)),"-")</f>
        <v>2642429.4283594713</v>
      </c>
      <c r="J15" s="166" t="str">
        <f t="shared" si="1"/>
        <v>-</v>
      </c>
      <c r="K15" s="382">
        <f>IFERROR(INDEX('Previous Run Final Results'!$B$4:$W$60,MATCH('Model Comparison Vs Previous Tf'!$D15,'Previous Run Final Results'!$B$4:$B$60,0), MATCH('Model Comparison Vs Previous Tf'!K$7,'Previous Run Final Results'!$B$3:$W$3,0)),"-")</f>
        <v>7.2761963698754734E-2</v>
      </c>
      <c r="L15" s="387">
        <f>IFERROR(INDEX('Previous Run Final Results'!$B$4:$W$60,MATCH('Model Comparison Vs Previous Tf'!$D15,'Previous Run Final Results'!$B$4:$B$60,0), MATCH('Model Comparison Vs Previous Tf'!L$7,'Previous Run Final Results'!$B$3:$W$3,0)),"-")</f>
        <v>0.1820482869270249</v>
      </c>
      <c r="M15" s="302"/>
      <c r="N15" s="203" t="str">
        <f t="shared" ca="1" si="6"/>
        <v>-</v>
      </c>
      <c r="O15" s="23">
        <f>IFERROR(INDEX('Vendor Level Info'!$J$4:$J$22,MATCH('Model Comparison Vs Previous Tf'!$D15,'Vendor Level Info'!$F$4:$F$22,0)),"-")</f>
        <v>29046</v>
      </c>
      <c r="P15" s="22" t="str">
        <f t="shared" ca="1" si="7"/>
        <v>-</v>
      </c>
      <c r="Q15" s="100" t="str">
        <f t="shared" ca="1" si="2"/>
        <v>-</v>
      </c>
      <c r="R15" s="162" t="str">
        <f t="shared" ca="1" si="2"/>
        <v>-</v>
      </c>
      <c r="S15" s="167" t="str">
        <f t="shared" ca="1" si="8"/>
        <v>-</v>
      </c>
      <c r="T15" s="363" t="str">
        <f t="shared" ca="1" si="2"/>
        <v>-</v>
      </c>
      <c r="U15" s="392" t="str">
        <f t="shared" ca="1" si="2"/>
        <v>-</v>
      </c>
      <c r="V15" s="302"/>
      <c r="W15" s="209" t="str">
        <f t="shared" ca="1" si="3"/>
        <v>-</v>
      </c>
      <c r="X15" s="181">
        <f t="shared" si="3"/>
        <v>0.24468632156324999</v>
      </c>
      <c r="Y15" s="181" t="str">
        <f t="shared" ca="1" si="4"/>
        <v>-</v>
      </c>
      <c r="Z15" s="182" t="str">
        <f t="shared" ca="1" si="5"/>
        <v>-</v>
      </c>
    </row>
    <row r="16" spans="2:26" ht="16" thickBot="1" x14ac:dyDescent="0.4">
      <c r="B16" s="498"/>
      <c r="C16" s="348" t="str">
        <v>SFMC</v>
      </c>
      <c r="D16" s="291" t="str">
        <f>IFERROR(INDEX(Controls!$N$4:$N$50,MATCH('Model Comparison Vs Previous Tf'!$C16,Controls!$O$4:$O$50,0)),"-")</f>
        <v>hcp_sfmc_eng</v>
      </c>
      <c r="E16" s="282">
        <f>IFERROR(INDEX('Previous Run Final Results'!$B$4:$W$60,MATCH('Model Comparison Vs Previous Tf'!$D16,'Previous Run Final Results'!$B$4:$B$60,0), MATCH('Model Comparison Vs Previous Tf'!E$7,'Previous Run Final Results'!$B$3:$W$3,0)),"-")</f>
        <v>157000</v>
      </c>
      <c r="F16" s="270">
        <f>IFERROR(INDEX('Vendor Level Info'!$H$4:$H$22,MATCH('Model Comparison Vs Previous Tf'!$D16,'Vendor Level Info'!$F$4:$F$22,0)),"-")</f>
        <v>140032</v>
      </c>
      <c r="G16" s="269">
        <f t="shared" si="0"/>
        <v>1.1211723034734917</v>
      </c>
      <c r="H16" s="271">
        <f>IFERROR(INDEX('Previous Run Final Results'!$B$4:$W$60,MATCH('Model Comparison Vs Previous Tf'!$D16,'Previous Run Final Results'!$B$4:$B$60,0), MATCH('Model Comparison Vs Previous Tf'!H$7,'Previous Run Final Results'!$B$3:$W$3,0)),"-")</f>
        <v>1.0968780667217336E-2</v>
      </c>
      <c r="I16" s="269">
        <f>IFERROR(INDEX('Previous Run Final Results'!$B$4:$W$60,MATCH('Model Comparison Vs Previous Tf'!$D16,'Previous Run Final Results'!$B$4:$B$60,0), MATCH('Model Comparison Vs Previous Tf'!I$7,'Previous Run Final Results'!$B$3:$W$3,0)),"-")</f>
        <v>1634695.9829696761</v>
      </c>
      <c r="J16" s="272">
        <f t="shared" si="1"/>
        <v>10.412076324647618</v>
      </c>
      <c r="K16" s="383">
        <f>IFERROR(INDEX('Previous Run Final Results'!$B$4:$W$60,MATCH('Model Comparison Vs Previous Tf'!$D16,'Previous Run Final Results'!$B$4:$B$60,0), MATCH('Model Comparison Vs Previous Tf'!K$7,'Previous Run Final Results'!$B$3:$W$3,0)),"-")</f>
        <v>5.7889124465678558E-3</v>
      </c>
      <c r="L16" s="388">
        <f>IFERROR(INDEX('Previous Run Final Results'!$B$4:$W$60,MATCH('Model Comparison Vs Previous Tf'!$D16,'Previous Run Final Results'!$B$4:$B$60,0), MATCH('Model Comparison Vs Previous Tf'!L$7,'Previous Run Final Results'!$B$3:$W$3,0)),"-")</f>
        <v>1.876805722965752E-2</v>
      </c>
      <c r="M16" s="302"/>
      <c r="N16" s="285" t="str">
        <f t="shared" ca="1" si="6"/>
        <v>-</v>
      </c>
      <c r="O16" s="274">
        <f>IFERROR(INDEX('Vendor Level Info'!$J$4:$J$22,MATCH('Model Comparison Vs Previous Tf'!$D16,'Vendor Level Info'!$F$4:$F$22,0)),"-")</f>
        <v>214128</v>
      </c>
      <c r="P16" s="275" t="str">
        <f t="shared" ca="1" si="7"/>
        <v>-</v>
      </c>
      <c r="Q16" s="276" t="str">
        <f t="shared" ca="1" si="2"/>
        <v>-</v>
      </c>
      <c r="R16" s="277" t="str">
        <f t="shared" ca="1" si="2"/>
        <v>-</v>
      </c>
      <c r="S16" s="278" t="str">
        <f t="shared" ca="1" si="8"/>
        <v>-</v>
      </c>
      <c r="T16" s="378" t="str">
        <f t="shared" ca="1" si="2"/>
        <v>-</v>
      </c>
      <c r="U16" s="393" t="str">
        <f t="shared" ca="1" si="2"/>
        <v>-</v>
      </c>
      <c r="V16" s="302"/>
      <c r="W16" s="209" t="str">
        <f t="shared" ca="1" si="3"/>
        <v>-</v>
      </c>
      <c r="X16" s="181">
        <f t="shared" si="3"/>
        <v>0.52913619744058504</v>
      </c>
      <c r="Y16" s="181" t="str">
        <f t="shared" ca="1" si="4"/>
        <v>-</v>
      </c>
      <c r="Z16" s="182" t="str">
        <f t="shared" ca="1" si="5"/>
        <v>-</v>
      </c>
    </row>
    <row r="17" spans="1:26" ht="16" thickBot="1" x14ac:dyDescent="0.4">
      <c r="B17" s="498"/>
      <c r="C17" s="348" t="str">
        <v/>
      </c>
      <c r="D17" s="291" t="str">
        <f>IFERROR(INDEX(Controls!$N$4:$N$50,MATCH('Model Comparison Vs Previous Tf'!$C17,Controls!$O$4:$O$50,0)),"-")</f>
        <v>-</v>
      </c>
      <c r="E17" s="282" t="str">
        <f>IFERROR(INDEX('Previous Run Final Results'!$B$4:$W$60,MATCH('Model Comparison Vs Previous Tf'!$D17,'Previous Run Final Results'!$B$4:$B$60,0), MATCH('Model Comparison Vs Previous Tf'!E$7,'Previous Run Final Results'!$B$3:$W$3,0)),"-")</f>
        <v>-</v>
      </c>
      <c r="F17" s="270" t="str">
        <f>IFERROR(INDEX('Vendor Level Info'!$H$4:$H$22,MATCH('Model Comparison Vs Previous Tf'!$D17,'Vendor Level Info'!$F$4:$F$22,0)),"-")</f>
        <v>-</v>
      </c>
      <c r="G17" s="269" t="str">
        <f t="shared" si="0"/>
        <v>-</v>
      </c>
      <c r="H17" s="271" t="str">
        <f>IFERROR(INDEX('Previous Run Final Results'!$B$4:$W$60,MATCH('Model Comparison Vs Previous Tf'!$D17,'Previous Run Final Results'!$B$4:$B$60,0), MATCH('Model Comparison Vs Previous Tf'!H$7,'Previous Run Final Results'!$B$3:$W$3,0)),"-")</f>
        <v>-</v>
      </c>
      <c r="I17" s="269" t="str">
        <f>IFERROR(INDEX('Previous Run Final Results'!$B$4:$W$60,MATCH('Model Comparison Vs Previous Tf'!$D17,'Previous Run Final Results'!$B$4:$B$60,0), MATCH('Model Comparison Vs Previous Tf'!I$7,'Previous Run Final Results'!$B$3:$W$3,0)),"-")</f>
        <v>-</v>
      </c>
      <c r="J17" s="272" t="str">
        <f t="shared" si="1"/>
        <v>-</v>
      </c>
      <c r="K17" s="383" t="str">
        <f>IFERROR(INDEX('Previous Run Final Results'!$B$4:$W$60,MATCH('Model Comparison Vs Previous Tf'!$D17,'Previous Run Final Results'!$B$4:$B$60,0), MATCH('Model Comparison Vs Previous Tf'!K$7,'Previous Run Final Results'!$B$3:$W$3,0)),"-")</f>
        <v>-</v>
      </c>
      <c r="L17" s="388" t="str">
        <f>IFERROR(INDEX('Previous Run Final Results'!$B$4:$W$60,MATCH('Model Comparison Vs Previous Tf'!$D17,'Previous Run Final Results'!$B$4:$B$60,0), MATCH('Model Comparison Vs Previous Tf'!L$7,'Previous Run Final Results'!$B$3:$W$3,0)),"-")</f>
        <v>-</v>
      </c>
      <c r="M17" s="302"/>
      <c r="N17" s="285" t="str">
        <f t="shared" ca="1" si="6"/>
        <v>-</v>
      </c>
      <c r="O17" s="274" t="str">
        <f>IFERROR(INDEX('Vendor Level Info'!$J$4:$J$22,MATCH('Model Comparison Vs Previous Tf'!$D17,'Vendor Level Info'!$F$4:$F$22,0)),"-")</f>
        <v>-</v>
      </c>
      <c r="P17" s="275" t="str">
        <f t="shared" ca="1" si="7"/>
        <v>-</v>
      </c>
      <c r="Q17" s="276">
        <f t="shared" ca="1" si="2"/>
        <v>0</v>
      </c>
      <c r="R17" s="277">
        <f t="shared" ca="1" si="2"/>
        <v>0</v>
      </c>
      <c r="S17" s="278" t="str">
        <f t="shared" ca="1" si="8"/>
        <v>-</v>
      </c>
      <c r="T17" s="378">
        <f t="shared" ca="1" si="2"/>
        <v>0</v>
      </c>
      <c r="U17" s="393" t="str">
        <f t="shared" ca="1" si="2"/>
        <v>-</v>
      </c>
      <c r="V17" s="302"/>
      <c r="W17" s="209" t="str">
        <f t="shared" ca="1" si="3"/>
        <v>-</v>
      </c>
      <c r="X17" s="181" t="str">
        <f t="shared" si="3"/>
        <v>-</v>
      </c>
      <c r="Y17" s="181" t="str">
        <f t="shared" ca="1" si="4"/>
        <v>-</v>
      </c>
      <c r="Z17" s="182" t="str">
        <f t="shared" ca="1" si="5"/>
        <v>-</v>
      </c>
    </row>
    <row r="18" spans="1:26" ht="16" customHeight="1" thickBot="1" x14ac:dyDescent="0.4">
      <c r="B18" s="499" t="s">
        <v>347</v>
      </c>
      <c r="C18" s="362" t="str" cm="1">
        <f t="array" ref="C18:C23">UPPER(_xlfn.UNIQUE(Controls!$R$4:$R$10))</f>
        <v>COVERWRAP</v>
      </c>
      <c r="D18" s="290" t="str" cm="1">
        <f t="array" ref="D18">IFERROR(INDEX(Controls!$Q$4:$Q$50,MATCH('Model Comparison Vs Previous Tf'!$C18,Controls!$R$4:$R$50),0),"-")</f>
        <v>cw_comm</v>
      </c>
      <c r="E18" s="352" t="str">
        <f>IFERROR(INDEX('Previous Run Final Results'!$B$4:$W$60,MATCH('Model Comparison Vs Previous Tf'!$D18,'Previous Run Final Results'!$B$4:$B$60,0), MATCH('Model Comparison Vs Previous Tf'!E$7,'Previous Run Final Results'!$B$3:$W$3,0)),"-")</f>
        <v>-</v>
      </c>
      <c r="F18" s="353" t="str">
        <f>IFERROR(INDEX('Vendor Level Info'!$H$4:$H$22,MATCH('Model Comparison Vs Previous Tf'!$D18,'Vendor Level Info'!$F$4:$F$22,0)),"-")</f>
        <v>-</v>
      </c>
      <c r="G18" s="354" t="str">
        <f t="shared" si="0"/>
        <v>-</v>
      </c>
      <c r="H18" s="355" t="str">
        <f>IFERROR(INDEX('Previous Run Final Results'!$B$4:$W$60,MATCH('Model Comparison Vs Previous Tf'!$D18,'Previous Run Final Results'!$B$4:$B$60,0), MATCH('Model Comparison Vs Previous Tf'!H$7,'Previous Run Final Results'!$B$3:$W$3,0)),"-")</f>
        <v>-</v>
      </c>
      <c r="I18" s="354" t="str">
        <f>IFERROR(INDEX('Previous Run Final Results'!$B$4:$W$60,MATCH('Model Comparison Vs Previous Tf'!$D18,'Previous Run Final Results'!$B$4:$B$60,0), MATCH('Model Comparison Vs Previous Tf'!I$7,'Previous Run Final Results'!$B$3:$W$3,0)),"-")</f>
        <v>-</v>
      </c>
      <c r="J18" s="356" t="str">
        <f t="shared" si="1"/>
        <v>-</v>
      </c>
      <c r="K18" s="385" t="str">
        <f>IFERROR(INDEX('Previous Run Final Results'!$B$4:$W$60,MATCH('Model Comparison Vs Previous Tf'!$D18,'Previous Run Final Results'!$B$4:$B$60,0), MATCH('Model Comparison Vs Previous Tf'!K$7,'Previous Run Final Results'!$B$3:$W$3,0)),"-")</f>
        <v>-</v>
      </c>
      <c r="L18" s="389" t="str">
        <f>IFERROR(INDEX('Previous Run Final Results'!$B$4:$W$60,MATCH('Model Comparison Vs Previous Tf'!$D18,'Previous Run Final Results'!$B$4:$B$60,0), MATCH('Model Comparison Vs Previous Tf'!L$7,'Previous Run Final Results'!$B$3:$W$3,0)),"-")</f>
        <v>-</v>
      </c>
      <c r="M18" s="302"/>
      <c r="N18" s="357">
        <f t="shared" ca="1" si="6"/>
        <v>607005</v>
      </c>
      <c r="O18" s="358">
        <f>IFERROR(INDEX('Vendor Level Info'!$J$4:$J$22,MATCH('Model Comparison Vs Previous Tf'!$D18,'Vendor Level Info'!$F$4:$F$22,0)),"-")</f>
        <v>149017</v>
      </c>
      <c r="P18" s="359">
        <f t="shared" ca="1" si="7"/>
        <v>4.0733943107162274</v>
      </c>
      <c r="Q18" s="360">
        <f t="shared" ca="1" si="2"/>
        <v>3.8047056564144095E-2</v>
      </c>
      <c r="R18" s="365">
        <f t="shared" ca="1" si="2"/>
        <v>6001584.5385147221</v>
      </c>
      <c r="S18" s="361">
        <f t="shared" ca="1" si="8"/>
        <v>9.887207747077408</v>
      </c>
      <c r="T18" s="379">
        <f t="shared" ca="1" si="2"/>
        <v>7.1224992547260405E-2</v>
      </c>
      <c r="U18" s="394">
        <f t="shared" ca="1" si="2"/>
        <v>6.4749993224782185E-2</v>
      </c>
      <c r="V18" s="302"/>
      <c r="W18" s="208" t="str">
        <f t="shared" ref="W18:X23" ca="1" si="9">IFERROR(N18/E18-1,"-")</f>
        <v>-</v>
      </c>
      <c r="X18" s="179" t="str">
        <f t="shared" si="9"/>
        <v>-</v>
      </c>
      <c r="Y18" s="179" t="str">
        <f t="shared" ca="1" si="4"/>
        <v>-</v>
      </c>
      <c r="Z18" s="180" t="str">
        <f t="shared" ca="1" si="5"/>
        <v>-</v>
      </c>
    </row>
    <row r="19" spans="1:26" ht="16" thickBot="1" x14ac:dyDescent="0.4">
      <c r="B19" s="500"/>
      <c r="C19" s="348" t="str">
        <v>PATIENT POINT HCP</v>
      </c>
      <c r="D19" s="291" t="str" cm="1">
        <f t="array" ref="D19">IFERROR(INDEX(Controls!$Q$4:$Q$50,MATCH('Model Comparison Vs Previous Tf'!$C19,Controls!$R$4:$R$50),0),"-")</f>
        <v>pp_hcp</v>
      </c>
      <c r="E19" s="222">
        <f>IFERROR(INDEX('Previous Run Final Results'!$B$4:$W$60,MATCH('Model Comparison Vs Previous Tf'!$D19,'Previous Run Final Results'!$B$4:$B$60,0), MATCH('Model Comparison Vs Previous Tf'!E$7,'Previous Run Final Results'!$B$3:$W$3,0)),"-")</f>
        <v>0</v>
      </c>
      <c r="F19" s="21">
        <f>IFERROR(INDEX('Vendor Level Info'!$H$4:$H$22,MATCH('Model Comparison Vs Previous Tf'!$D19,'Vendor Level Info'!$F$4:$F$22,0)),"-")</f>
        <v>19215</v>
      </c>
      <c r="G19" s="20">
        <f>IFERROR(E19/F19,"-")</f>
        <v>0</v>
      </c>
      <c r="H19" s="161">
        <f>IFERROR(INDEX('Previous Run Final Results'!$B$4:$W$60,MATCH('Model Comparison Vs Previous Tf'!$D19,'Previous Run Final Results'!$B$4:$B$60,0), MATCH('Model Comparison Vs Previous Tf'!H$7,'Previous Run Final Results'!$B$3:$W$3,0)),"-")</f>
        <v>6.5319107968550658E-4</v>
      </c>
      <c r="I19" s="20">
        <f>IFERROR(INDEX('Previous Run Final Results'!$B$4:$W$60,MATCH('Model Comparison Vs Previous Tf'!$D19,'Previous Run Final Results'!$B$4:$B$60,0), MATCH('Model Comparison Vs Previous Tf'!I$7,'Previous Run Final Results'!$B$3:$W$3,0)),"-")</f>
        <v>97346.174243851012</v>
      </c>
      <c r="J19" s="166" t="str">
        <f>IFERROR(I19/E19,"-")</f>
        <v>-</v>
      </c>
      <c r="K19" s="382">
        <f>IFERROR(INDEX('Previous Run Final Results'!$B$4:$W$60,MATCH('Model Comparison Vs Previous Tf'!$D19,'Previous Run Final Results'!$B$4:$B$60,0), MATCH('Model Comparison Vs Previous Tf'!K$7,'Previous Run Final Results'!$B$3:$W$3,0)),"-")</f>
        <v>8.1449442251331824E-3</v>
      </c>
      <c r="L19" s="387">
        <f>IFERROR(INDEX('Previous Run Final Results'!$B$4:$W$60,MATCH('Model Comparison Vs Previous Tf'!$D19,'Previous Run Final Results'!$B$4:$B$60,0), MATCH('Model Comparison Vs Previous Tf'!L$7,'Previous Run Final Results'!$B$3:$W$3,0)),"-")</f>
        <v>8.1449442251331824E-3</v>
      </c>
      <c r="M19" s="302"/>
      <c r="N19" s="203">
        <f t="shared" ca="1" si="6"/>
        <v>195006</v>
      </c>
      <c r="O19" s="23">
        <f>IFERROR(INDEX('Vendor Level Info'!$J$4:$J$22,MATCH('Model Comparison Vs Previous Tf'!$D19,'Vendor Level Info'!$F$4:$F$22,0)),"-")</f>
        <v>31572</v>
      </c>
      <c r="P19" s="22">
        <f t="shared" ref="P19:P24" ca="1" si="10">IFERROR(N19/O19,"-")</f>
        <v>6.1765488407449638</v>
      </c>
      <c r="Q19" s="100">
        <f t="shared" ca="1" si="2"/>
        <v>7.5458104616167696E-4</v>
      </c>
      <c r="R19" s="162">
        <f t="shared" ca="1" si="2"/>
        <v>119028.44394980234</v>
      </c>
      <c r="S19" s="167">
        <f t="shared" ref="S19:S24" ca="1" si="11">IFERROR(R19/N19,"-")</f>
        <v>0.61038349563501815</v>
      </c>
      <c r="T19" s="363">
        <f t="shared" ca="1" si="2"/>
        <v>6.0611952932063179E-3</v>
      </c>
      <c r="U19" s="392">
        <f t="shared" ca="1" si="2"/>
        <v>6.166867255232183E-3</v>
      </c>
      <c r="V19" s="302"/>
      <c r="W19" s="209" t="str">
        <f t="shared" ca="1" si="9"/>
        <v>-</v>
      </c>
      <c r="X19" s="181">
        <f t="shared" si="9"/>
        <v>0.64309133489461368</v>
      </c>
      <c r="Y19" s="181">
        <f t="shared" ca="1" si="4"/>
        <v>0.15522252160116268</v>
      </c>
      <c r="Z19" s="182" t="str">
        <f t="shared" ca="1" si="5"/>
        <v>-</v>
      </c>
    </row>
    <row r="20" spans="1:26" ht="16" thickBot="1" x14ac:dyDescent="0.4">
      <c r="B20" s="500"/>
      <c r="C20" s="348" t="str">
        <v>WEBMD</v>
      </c>
      <c r="D20" s="291" t="str" cm="1">
        <f t="array" ref="D20">IFERROR(INDEX(Controls!$Q$4:$Q$50,MATCH('Model Comparison Vs Previous Tf'!$C20,Controls!$R$4:$R$50),0),"-")</f>
        <v>webmd</v>
      </c>
      <c r="E20" s="282" t="str">
        <f>IFERROR(INDEX('Previous Run Final Results'!$B$4:$W$60,MATCH('Model Comparison Vs Previous Tf'!$D20,'Previous Run Final Results'!$B$4:$B$60,0), MATCH('Model Comparison Vs Previous Tf'!E$7,'Previous Run Final Results'!$B$3:$W$3,0)),"-")</f>
        <v>-</v>
      </c>
      <c r="F20" s="270" t="str">
        <f>IFERROR(INDEX('Vendor Level Info'!$H$4:$H$22,MATCH('Model Comparison Vs Previous Tf'!$D20,'Vendor Level Info'!$F$4:$F$22,0)),"-")</f>
        <v>-</v>
      </c>
      <c r="G20" s="269" t="str">
        <f>IFERROR(E20/F20,"-")</f>
        <v>-</v>
      </c>
      <c r="H20" s="271" t="str">
        <f>IFERROR(INDEX('Previous Run Final Results'!$B$4:$W$60,MATCH('Model Comparison Vs Previous Tf'!$D20,'Previous Run Final Results'!$B$4:$B$60,0), MATCH('Model Comparison Vs Previous Tf'!H$7,'Previous Run Final Results'!$B$3:$W$3,0)),"-")</f>
        <v>-</v>
      </c>
      <c r="I20" s="269" t="str">
        <f>IFERROR(INDEX('Previous Run Final Results'!$B$4:$W$60,MATCH('Model Comparison Vs Previous Tf'!$D20,'Previous Run Final Results'!$B$4:$B$60,0), MATCH('Model Comparison Vs Previous Tf'!I$7,'Previous Run Final Results'!$B$3:$W$3,0)),"-")</f>
        <v>-</v>
      </c>
      <c r="J20" s="272" t="str">
        <f>IFERROR(I20/E20,"-")</f>
        <v>-</v>
      </c>
      <c r="K20" s="383" t="str">
        <f>IFERROR(INDEX('Previous Run Final Results'!$B$4:$W$60,MATCH('Model Comparison Vs Previous Tf'!$D20,'Previous Run Final Results'!$B$4:$B$60,0), MATCH('Model Comparison Vs Previous Tf'!K$7,'Previous Run Final Results'!$B$3:$W$3,0)),"-")</f>
        <v>-</v>
      </c>
      <c r="L20" s="388" t="str">
        <f>IFERROR(INDEX('Previous Run Final Results'!$B$4:$W$60,MATCH('Model Comparison Vs Previous Tf'!$D20,'Previous Run Final Results'!$B$4:$B$60,0), MATCH('Model Comparison Vs Previous Tf'!L$7,'Previous Run Final Results'!$B$3:$W$3,0)),"-")</f>
        <v>-</v>
      </c>
      <c r="M20" s="302"/>
      <c r="N20" s="285" t="str">
        <f t="shared" ca="1" si="6"/>
        <v>-</v>
      </c>
      <c r="O20" s="274" t="str">
        <f>IFERROR(INDEX('Vendor Level Info'!$J$4:$J$22,MATCH('Model Comparison Vs Previous Tf'!$D20,'Vendor Level Info'!$F$4:$F$22,0)),"-")</f>
        <v>-</v>
      </c>
      <c r="P20" s="275" t="str">
        <f t="shared" ca="1" si="10"/>
        <v>-</v>
      </c>
      <c r="Q20" s="276">
        <f t="shared" ca="1" si="2"/>
        <v>0</v>
      </c>
      <c r="R20" s="277">
        <f t="shared" ca="1" si="2"/>
        <v>0</v>
      </c>
      <c r="S20" s="278" t="str">
        <f t="shared" ca="1" si="11"/>
        <v>-</v>
      </c>
      <c r="T20" s="378">
        <f t="shared" ca="1" si="2"/>
        <v>5.0587109786712062E-2</v>
      </c>
      <c r="U20" s="393" t="str">
        <f t="shared" ca="1" si="2"/>
        <v>-</v>
      </c>
      <c r="V20" s="302"/>
      <c r="W20" s="209" t="str">
        <f t="shared" ca="1" si="9"/>
        <v>-</v>
      </c>
      <c r="X20" s="181" t="str">
        <f t="shared" si="9"/>
        <v>-</v>
      </c>
      <c r="Y20" s="181" t="str">
        <f t="shared" ca="1" si="4"/>
        <v>-</v>
      </c>
      <c r="Z20" s="182" t="str">
        <f t="shared" ca="1" si="5"/>
        <v>-</v>
      </c>
    </row>
    <row r="21" spans="1:26" ht="16" thickBot="1" x14ac:dyDescent="0.4">
      <c r="B21" s="500"/>
      <c r="C21" s="348" t="str">
        <v>PATIENT POINT HCC</v>
      </c>
      <c r="D21" s="291"/>
      <c r="E21" s="282" t="str">
        <f>IFERROR(INDEX('Previous Run Final Results'!$B$4:$W$60,MATCH('Model Comparison Vs Previous Tf'!$D21,'Previous Run Final Results'!$B$4:$B$60,0), MATCH('Model Comparison Vs Previous Tf'!E$7,'Previous Run Final Results'!$B$3:$W$3,0)),"-")</f>
        <v>-</v>
      </c>
      <c r="F21" s="270" t="str">
        <f>IFERROR(INDEX('Vendor Level Info'!$H$4:$H$22,MATCH('Model Comparison Vs Previous Tf'!$D21,'Vendor Level Info'!$F$4:$F$22,0)),"-")</f>
        <v>-</v>
      </c>
      <c r="G21" s="269" t="str">
        <f>IFERROR(E21/F21,"-")</f>
        <v>-</v>
      </c>
      <c r="H21" s="271" t="str">
        <f>IFERROR(INDEX('Previous Run Final Results'!$B$4:$W$60,MATCH('Model Comparison Vs Previous Tf'!$D21,'Previous Run Final Results'!$B$4:$B$60,0), MATCH('Model Comparison Vs Previous Tf'!H$7,'Previous Run Final Results'!$B$3:$W$3,0)),"-")</f>
        <v>-</v>
      </c>
      <c r="I21" s="269" t="str">
        <f>IFERROR(INDEX('Previous Run Final Results'!$B$4:$W$60,MATCH('Model Comparison Vs Previous Tf'!$D21,'Previous Run Final Results'!$B$4:$B$60,0), MATCH('Model Comparison Vs Previous Tf'!I$7,'Previous Run Final Results'!$B$3:$W$3,0)),"-")</f>
        <v>-</v>
      </c>
      <c r="J21" s="272" t="str">
        <f>IFERROR(I21/E21,"-")</f>
        <v>-</v>
      </c>
      <c r="K21" s="383" t="str">
        <f>IFERROR(INDEX('Previous Run Final Results'!$B$4:$W$60,MATCH('Model Comparison Vs Previous Tf'!$D21,'Previous Run Final Results'!$B$4:$B$60,0), MATCH('Model Comparison Vs Previous Tf'!K$7,'Previous Run Final Results'!$B$3:$W$3,0)),"-")</f>
        <v>-</v>
      </c>
      <c r="L21" s="388" t="str">
        <f>IFERROR(INDEX('Previous Run Final Results'!$B$4:$W$60,MATCH('Model Comparison Vs Previous Tf'!$D21,'Previous Run Final Results'!$B$4:$B$60,0), MATCH('Model Comparison Vs Previous Tf'!L$7,'Previous Run Final Results'!$B$3:$W$3,0)),"-")</f>
        <v>-</v>
      </c>
      <c r="M21" s="302"/>
      <c r="N21" s="285" t="str">
        <f t="shared" ca="1" si="6"/>
        <v>-</v>
      </c>
      <c r="O21" s="274" t="str">
        <f>IFERROR(INDEX('Vendor Level Info'!$J$4:$J$22,MATCH('Model Comparison Vs Previous Tf'!$D21,'Vendor Level Info'!$F$4:$F$22,0)),"-")</f>
        <v>-</v>
      </c>
      <c r="P21" s="275" t="str">
        <f t="shared" ca="1" si="10"/>
        <v>-</v>
      </c>
      <c r="Q21" s="276" t="str">
        <f t="shared" ca="1" si="2"/>
        <v>-</v>
      </c>
      <c r="R21" s="277" t="str">
        <f t="shared" ca="1" si="2"/>
        <v>-</v>
      </c>
      <c r="S21" s="278" t="str">
        <f t="shared" ca="1" si="11"/>
        <v>-</v>
      </c>
      <c r="T21" s="378" t="str">
        <f t="shared" ca="1" si="2"/>
        <v>-</v>
      </c>
      <c r="U21" s="393" t="str">
        <f t="shared" ca="1" si="2"/>
        <v>-</v>
      </c>
      <c r="V21" s="302"/>
      <c r="W21" s="209"/>
      <c r="X21" s="181"/>
      <c r="Y21" s="181"/>
      <c r="Z21" s="182"/>
    </row>
    <row r="22" spans="1:26" ht="16" thickBot="1" x14ac:dyDescent="0.4">
      <c r="B22" s="500"/>
      <c r="C22" s="348" t="str">
        <v>PATIENT POINT ANY</v>
      </c>
      <c r="D22" s="291"/>
      <c r="E22" s="282" t="str">
        <f>IFERROR(INDEX('Previous Run Final Results'!$B$4:$W$60,MATCH('Model Comparison Vs Previous Tf'!$D22,'Previous Run Final Results'!$B$4:$B$60,0), MATCH('Model Comparison Vs Previous Tf'!E$7,'Previous Run Final Results'!$B$3:$W$3,0)),"-")</f>
        <v>-</v>
      </c>
      <c r="F22" s="270" t="str">
        <f>IFERROR(INDEX('Vendor Level Info'!$H$4:$H$22,MATCH('Model Comparison Vs Previous Tf'!$D22,'Vendor Level Info'!$F$4:$F$22,0)),"-")</f>
        <v>-</v>
      </c>
      <c r="G22" s="269" t="str">
        <f>IFERROR(E22/F22,"-")</f>
        <v>-</v>
      </c>
      <c r="H22" s="271" t="str">
        <f>IFERROR(INDEX('Previous Run Final Results'!$B$4:$W$60,MATCH('Model Comparison Vs Previous Tf'!$D22,'Previous Run Final Results'!$B$4:$B$60,0), MATCH('Model Comparison Vs Previous Tf'!H$7,'Previous Run Final Results'!$B$3:$W$3,0)),"-")</f>
        <v>-</v>
      </c>
      <c r="I22" s="269" t="str">
        <f>IFERROR(INDEX('Previous Run Final Results'!$B$4:$W$60,MATCH('Model Comparison Vs Previous Tf'!$D22,'Previous Run Final Results'!$B$4:$B$60,0), MATCH('Model Comparison Vs Previous Tf'!I$7,'Previous Run Final Results'!$B$3:$W$3,0)),"-")</f>
        <v>-</v>
      </c>
      <c r="J22" s="272" t="str">
        <f>IFERROR(I22/E22,"-")</f>
        <v>-</v>
      </c>
      <c r="K22" s="383" t="str">
        <f>IFERROR(INDEX('Previous Run Final Results'!$B$4:$W$60,MATCH('Model Comparison Vs Previous Tf'!$D22,'Previous Run Final Results'!$B$4:$B$60,0), MATCH('Model Comparison Vs Previous Tf'!K$7,'Previous Run Final Results'!$B$3:$W$3,0)),"-")</f>
        <v>-</v>
      </c>
      <c r="L22" s="388" t="str">
        <f>IFERROR(INDEX('Previous Run Final Results'!$B$4:$W$60,MATCH('Model Comparison Vs Previous Tf'!$D22,'Previous Run Final Results'!$B$4:$B$60,0), MATCH('Model Comparison Vs Previous Tf'!L$7,'Previous Run Final Results'!$B$3:$W$3,0)),"-")</f>
        <v>-</v>
      </c>
      <c r="M22" s="302"/>
      <c r="N22" s="285" t="str">
        <f t="shared" ca="1" si="6"/>
        <v>-</v>
      </c>
      <c r="O22" s="274" t="str">
        <f>IFERROR(INDEX('Vendor Level Info'!$J$4:$J$22,MATCH('Model Comparison Vs Previous Tf'!$D22,'Vendor Level Info'!$F$4:$F$22,0)),"-")</f>
        <v>-</v>
      </c>
      <c r="P22" s="275" t="str">
        <f t="shared" ca="1" si="10"/>
        <v>-</v>
      </c>
      <c r="Q22" s="276" t="str">
        <f t="shared" ca="1" si="2"/>
        <v>-</v>
      </c>
      <c r="R22" s="277" t="str">
        <f t="shared" ca="1" si="2"/>
        <v>-</v>
      </c>
      <c r="S22" s="278" t="str">
        <f t="shared" ca="1" si="11"/>
        <v>-</v>
      </c>
      <c r="T22" s="378" t="str">
        <f t="shared" ca="1" si="2"/>
        <v>-</v>
      </c>
      <c r="U22" s="393" t="str">
        <f t="shared" ca="1" si="2"/>
        <v>-</v>
      </c>
      <c r="V22" s="302"/>
      <c r="W22" s="209"/>
      <c r="X22" s="181"/>
      <c r="Y22" s="181"/>
      <c r="Z22" s="182"/>
    </row>
    <row r="23" spans="1:26" ht="16" thickBot="1" x14ac:dyDescent="0.4">
      <c r="B23" s="500"/>
      <c r="C23" s="349" t="str">
        <v/>
      </c>
      <c r="D23" s="292" t="str" cm="1">
        <f t="array" ref="D23">IFERROR(INDEX(Controls!$Q$4:$Q$50,MATCH('Model Comparison Vs Previous Tf'!$C23,Controls!$R$4:$R$50),0),"-")</f>
        <v>-</v>
      </c>
      <c r="E23" s="223" t="str">
        <f>IFERROR(INDEX('Previous Run Final Results'!$B$4:$W$60,MATCH('Model Comparison Vs Previous Tf'!$D23,'Previous Run Final Results'!$B$4:$B$60,0), MATCH('Model Comparison Vs Previous Tf'!E$7,'Previous Run Final Results'!$B$3:$W$3,0)),"-")</f>
        <v>-</v>
      </c>
      <c r="F23" s="184" t="str">
        <f>IFERROR(INDEX('Vendor Level Info'!$H$4:$H$22,MATCH('Model Comparison Vs Previous Tf'!$D23,'Vendor Level Info'!$F$4:$F$22,0)),"-")</f>
        <v>-</v>
      </c>
      <c r="G23" s="183" t="str">
        <f>IFERROR(E23/F23,"-")</f>
        <v>-</v>
      </c>
      <c r="H23" s="185" t="str">
        <f>IFERROR(INDEX('Previous Run Final Results'!$B$4:$W$60,MATCH('Model Comparison Vs Previous Tf'!$D23,'Previous Run Final Results'!$B$4:$B$60,0), MATCH('Model Comparison Vs Previous Tf'!H$7,'Previous Run Final Results'!$B$3:$W$3,0)),"-")</f>
        <v>-</v>
      </c>
      <c r="I23" s="183" t="str">
        <f>IFERROR(INDEX('Previous Run Final Results'!$B$4:$W$60,MATCH('Model Comparison Vs Previous Tf'!$D23,'Previous Run Final Results'!$B$4:$B$60,0), MATCH('Model Comparison Vs Previous Tf'!I$7,'Previous Run Final Results'!$B$3:$W$3,0)),"-")</f>
        <v>-</v>
      </c>
      <c r="J23" s="186" t="str">
        <f>IFERROR(I23/E23,"-")</f>
        <v>-</v>
      </c>
      <c r="K23" s="384" t="str">
        <f>IFERROR(INDEX('Previous Run Final Results'!$B$4:$W$60,MATCH('Model Comparison Vs Previous Tf'!$D23,'Previous Run Final Results'!$B$4:$B$60,0), MATCH('Model Comparison Vs Previous Tf'!K$7,'Previous Run Final Results'!$B$3:$W$3,0)),"-")</f>
        <v>-</v>
      </c>
      <c r="L23" s="390" t="str">
        <f>IFERROR(INDEX('Previous Run Final Results'!$B$4:$W$60,MATCH('Model Comparison Vs Previous Tf'!$D23,'Previous Run Final Results'!$B$4:$B$60,0), MATCH('Model Comparison Vs Previous Tf'!L$7,'Previous Run Final Results'!$B$3:$W$3,0)),"-")</f>
        <v>-</v>
      </c>
      <c r="M23" s="302"/>
      <c r="N23" s="204" t="str">
        <f t="shared" ca="1" si="6"/>
        <v>-</v>
      </c>
      <c r="O23" s="188" t="str">
        <f>IFERROR(INDEX('Vendor Level Info'!$J$4:$J$22,MATCH('Model Comparison Vs Previous Tf'!$D23,'Vendor Level Info'!$F$4:$F$22,0)),"-")</f>
        <v>-</v>
      </c>
      <c r="P23" s="189" t="str">
        <f t="shared" ca="1" si="10"/>
        <v>-</v>
      </c>
      <c r="Q23" s="190">
        <f t="shared" ca="1" si="2"/>
        <v>0</v>
      </c>
      <c r="R23" s="191">
        <f t="shared" ca="1" si="2"/>
        <v>0</v>
      </c>
      <c r="S23" s="192" t="str">
        <f t="shared" ca="1" si="11"/>
        <v>-</v>
      </c>
      <c r="T23" s="380">
        <f t="shared" ca="1" si="2"/>
        <v>0</v>
      </c>
      <c r="U23" s="395" t="str">
        <f t="shared" ca="1" si="2"/>
        <v>-</v>
      </c>
      <c r="V23" s="302"/>
      <c r="W23" s="210" t="str">
        <f t="shared" ca="1" si="9"/>
        <v>-</v>
      </c>
      <c r="X23" s="193" t="str">
        <f t="shared" si="9"/>
        <v>-</v>
      </c>
      <c r="Y23" s="193" t="str">
        <f t="shared" ca="1" si="4"/>
        <v>-</v>
      </c>
      <c r="Z23" s="194" t="str">
        <f t="shared" ca="1" si="5"/>
        <v>-</v>
      </c>
    </row>
    <row r="24" spans="1:26" ht="32.5" customHeight="1" thickBot="1" x14ac:dyDescent="0.4">
      <c r="B24" s="4"/>
      <c r="C24" s="279" t="s">
        <v>318</v>
      </c>
      <c r="D24" s="229"/>
      <c r="E24" s="224" cm="1">
        <f t="array" ref="E24">SUM(_xlfn._xlws.FILTER(E9:E17,IF(--ISNUMBER(SEARCH("hcp_field_eng",$D$9:$D$17))=1,0,1)))</f>
        <v>2864658.0300000003</v>
      </c>
      <c r="F24" s="211" cm="1">
        <f t="array" ref="F24">SUM(_xlfn._xlws.FILTER(F9:F17,IF(--ISNUMBER(SEARCH("hcp_field_eng",$D$9:$D$17))=1,0,1)))</f>
        <v>195413</v>
      </c>
      <c r="G24" s="211">
        <f t="shared" si="0"/>
        <v>14.659505918234714</v>
      </c>
      <c r="H24" s="212" cm="1">
        <f t="array" ref="H24">SUM(_xlfn._xlws.FILTER(H9:H17,IF(--ISNUMBER(SEARCH("hcp_field_eng",$D$9:$D$17))=1,0,1)))</f>
        <v>3.7659386654152617E-2</v>
      </c>
      <c r="I24" s="211" cm="1">
        <f t="array" ref="I24">SUM(_xlfn._xlws.FILTER(I9:I17,IF(--ISNUMBER(SEARCH("hcp_field_eng",$D$9:$D$17))=1,0,1)))</f>
        <v>5612442.253370598</v>
      </c>
      <c r="J24" s="313">
        <f t="shared" si="1"/>
        <v>1.9592014804540552</v>
      </c>
      <c r="K24" s="213"/>
      <c r="L24" s="225"/>
      <c r="M24" s="303"/>
      <c r="N24" s="286" cm="1">
        <f t="array" aca="1" ref="N24" ca="1">SUM(_xlfn._xlws.FILTER(N9:N17,IF(--ISNUMBER(SEARCH("hcp_field_eng",$D$9:$D$17))=1,0,1)))</f>
        <v>1086223.48</v>
      </c>
      <c r="O24" s="215" cm="1">
        <f t="array" ref="O24">SUM(_xlfn._xlws.FILTER(O9:O17,IF(--ISNUMBER(SEARCH("hcp_field_eng",$D$9:$D$17))=1,0,1)))</f>
        <v>234196</v>
      </c>
      <c r="P24" s="214">
        <f t="shared" ca="1" si="10"/>
        <v>4.6380957830193514</v>
      </c>
      <c r="Q24" s="216" cm="1">
        <f t="array" aca="1" ref="Q24" ca="1">SUM(_xlfn._xlws.FILTER(Q9:Q17,IF(--ISNUMBER(SEARCH("hcp_field_eng",$D$9:$D$17))=1,0,1)))</f>
        <v>1.2675209362409385E-2</v>
      </c>
      <c r="R24" s="217" cm="1">
        <f t="array" aca="1" ref="R24" ca="1">SUM(_xlfn._xlws.FILTER(R9:R17,IF(--ISNUMBER(SEARCH("hcp_field_eng",$D$9:$D$17))=1,0,1)))</f>
        <v>1999401.462334502</v>
      </c>
      <c r="S24" s="314">
        <f t="shared" ca="1" si="11"/>
        <v>1.8406907042135583</v>
      </c>
      <c r="T24" s="218"/>
      <c r="U24" s="219"/>
      <c r="V24" s="303"/>
      <c r="W24" s="4"/>
      <c r="X24" s="4"/>
      <c r="Y24" s="4"/>
      <c r="Z24" s="4"/>
    </row>
    <row r="25" spans="1:26" x14ac:dyDescent="0.35">
      <c r="V25" s="309"/>
    </row>
    <row r="26" spans="1:26" x14ac:dyDescent="0.35">
      <c r="V26" s="309"/>
    </row>
    <row r="27" spans="1:26" x14ac:dyDescent="0.35">
      <c r="V27" s="309"/>
    </row>
    <row r="28" spans="1:26" x14ac:dyDescent="0.35">
      <c r="V28" s="309"/>
    </row>
    <row r="29" spans="1:26" ht="37" customHeight="1" x14ac:dyDescent="0.35">
      <c r="B29" s="487" t="s">
        <v>345</v>
      </c>
      <c r="C29" s="487"/>
      <c r="D29" s="487"/>
      <c r="E29" s="487"/>
      <c r="F29" s="487"/>
      <c r="G29" s="487"/>
      <c r="H29" s="487"/>
      <c r="I29" s="487"/>
      <c r="J29" s="487"/>
      <c r="K29" s="487"/>
      <c r="L29" s="487"/>
      <c r="M29" s="487"/>
      <c r="N29" s="487"/>
      <c r="O29" s="487"/>
      <c r="P29" s="487"/>
      <c r="Q29" s="487"/>
      <c r="R29" s="487"/>
      <c r="S29" s="487"/>
      <c r="T29" s="487"/>
      <c r="U29" s="487"/>
      <c r="V29" s="487"/>
      <c r="W29" s="487"/>
      <c r="X29" s="487"/>
      <c r="Y29" s="487"/>
      <c r="Z29" s="487"/>
    </row>
    <row r="30" spans="1:26" ht="7.5" customHeight="1" x14ac:dyDescent="0.35"/>
    <row r="31" spans="1:26" ht="23" customHeight="1" x14ac:dyDescent="0.35">
      <c r="B31" s="122" t="s">
        <v>305</v>
      </c>
      <c r="C31" s="121" t="s">
        <v>156</v>
      </c>
      <c r="E31" s="319" t="str">
        <f>"Model Details: "&amp;INDEX(Index!$F$8:$F$40,MATCH('Model Comparison Vs Previous Tf'!$C$31,Index!$C$8:$C$40,0))</f>
        <v>Model Details: Model replacing SFMC and Field Pre -Post metric to without adstk and Trf</v>
      </c>
    </row>
    <row r="32" spans="1:26" ht="6.5" customHeight="1" thickBot="1" x14ac:dyDescent="0.4">
      <c r="A32" s="4"/>
      <c r="B32" s="4"/>
    </row>
    <row r="33" spans="1:28" ht="18.5" customHeight="1" thickBot="1" x14ac:dyDescent="0.4">
      <c r="A33" s="4"/>
      <c r="B33" s="4"/>
      <c r="C33" s="4"/>
      <c r="D33" s="4"/>
      <c r="E33" s="488" t="str">
        <f>Controls!$C$10</f>
        <v>Apr'21 - Mar'22</v>
      </c>
      <c r="F33" s="489"/>
      <c r="G33" s="489"/>
      <c r="H33" s="489"/>
      <c r="I33" s="489"/>
      <c r="J33" s="489"/>
      <c r="K33" s="489"/>
      <c r="L33" s="490"/>
      <c r="M33" s="307"/>
      <c r="N33" s="491" t="str">
        <f>Controls!$C$9</f>
        <v>Jan'22-Dec'22</v>
      </c>
      <c r="O33" s="492"/>
      <c r="P33" s="492"/>
      <c r="Q33" s="492"/>
      <c r="R33" s="492"/>
      <c r="S33" s="492"/>
      <c r="T33" s="492"/>
      <c r="U33" s="493"/>
      <c r="V33" s="307"/>
      <c r="W33" s="494" t="s">
        <v>329</v>
      </c>
      <c r="X33" s="495"/>
      <c r="Y33" s="495"/>
      <c r="Z33" s="496"/>
    </row>
    <row r="34" spans="1:28" ht="26.5" hidden="1" thickBot="1" x14ac:dyDescent="0.4">
      <c r="A34" s="4"/>
      <c r="B34" s="4"/>
      <c r="C34" s="4"/>
      <c r="D34" s="4"/>
      <c r="E34" s="294" t="s">
        <v>58</v>
      </c>
      <c r="F34" s="160" t="s">
        <v>139</v>
      </c>
      <c r="G34" s="160"/>
      <c r="H34" s="160" t="s">
        <v>142</v>
      </c>
      <c r="I34" s="160" t="s">
        <v>57</v>
      </c>
      <c r="J34" s="288"/>
      <c r="K34" s="160" t="s">
        <v>1</v>
      </c>
      <c r="L34" s="295" t="s">
        <v>286</v>
      </c>
      <c r="M34" s="160"/>
      <c r="N34" s="296" t="s">
        <v>58</v>
      </c>
      <c r="O34" s="160" t="s">
        <v>139</v>
      </c>
      <c r="P34" s="160"/>
      <c r="Q34" s="160" t="s">
        <v>142</v>
      </c>
      <c r="R34" s="160" t="s">
        <v>57</v>
      </c>
      <c r="S34" s="289"/>
      <c r="T34" s="160" t="s">
        <v>1</v>
      </c>
      <c r="U34" s="295" t="s">
        <v>179</v>
      </c>
      <c r="V34" s="160"/>
      <c r="W34" s="304"/>
      <c r="X34" s="305"/>
      <c r="Y34" s="305"/>
      <c r="Z34" s="306"/>
    </row>
    <row r="35" spans="1:28" ht="42" customHeight="1" thickBot="1" x14ac:dyDescent="0.4">
      <c r="A35" s="4"/>
      <c r="B35" s="4"/>
      <c r="C35" s="364" t="s">
        <v>120</v>
      </c>
      <c r="D35" s="229" t="s">
        <v>306</v>
      </c>
      <c r="E35" s="280" t="s">
        <v>121</v>
      </c>
      <c r="F35" s="262" t="s">
        <v>122</v>
      </c>
      <c r="G35" s="262" t="s">
        <v>123</v>
      </c>
      <c r="H35" s="262" t="s">
        <v>124</v>
      </c>
      <c r="I35" s="262" t="s">
        <v>125</v>
      </c>
      <c r="J35" s="262" t="s">
        <v>126</v>
      </c>
      <c r="K35" s="263" t="s">
        <v>332</v>
      </c>
      <c r="L35" s="281" t="s">
        <v>331</v>
      </c>
      <c r="M35" s="308"/>
      <c r="N35" s="283" t="s">
        <v>121</v>
      </c>
      <c r="O35" s="264" t="s">
        <v>122</v>
      </c>
      <c r="P35" s="264" t="s">
        <v>123</v>
      </c>
      <c r="Q35" s="264" t="s">
        <v>124</v>
      </c>
      <c r="R35" s="264" t="s">
        <v>125</v>
      </c>
      <c r="S35" s="264" t="s">
        <v>126</v>
      </c>
      <c r="T35" s="265" t="s">
        <v>332</v>
      </c>
      <c r="U35" s="284" t="s">
        <v>331</v>
      </c>
      <c r="V35" s="308"/>
      <c r="W35" s="287" t="s">
        <v>121</v>
      </c>
      <c r="X35" s="266" t="s">
        <v>122</v>
      </c>
      <c r="Y35" s="266" t="s">
        <v>124</v>
      </c>
      <c r="Z35" s="267" t="s">
        <v>126</v>
      </c>
    </row>
    <row r="36" spans="1:28" ht="16" customHeight="1" thickBot="1" x14ac:dyDescent="0.4">
      <c r="A36" s="4"/>
      <c r="B36" s="499" t="s">
        <v>346</v>
      </c>
      <c r="C36" s="235" t="str" cm="1">
        <f t="array" ref="C36:C46">UPPER(_xlfn.UNIQUE(Controls!$U$4:$U$20))</f>
        <v>MEDSCAPE</v>
      </c>
      <c r="D36" s="290" t="str">
        <f>IFERROR(INDEX(Controls!$T$4:$T$50,MATCH('Model Comparison Vs Previous Tf'!$C36,Controls!$U$4:$U$50,0)),"-")</f>
        <v>hcp_mscap_eng</v>
      </c>
      <c r="E36" s="221">
        <f>IFERROR(INDEX('Previous Run Final Results'!$B$4:$W$60,MATCH(SUBSTITUTE(SUBSTITUTE('Model Comparison Vs Previous Tf'!$D36,"_pre",""),"_post",""),'Previous Run Final Results'!$B$4:$B$60,0), MATCH('Model Comparison Vs Previous Tf'!E$34,'Previous Run Final Results'!$B$3:$W$3,0)),"-")</f>
        <v>962219.6</v>
      </c>
      <c r="F36" s="170">
        <f>IFERROR(INDEX('Vendor Level Info'!$H$4:$H$22,MATCH(SUBSTITUTE(SUBSTITUTE('Model Comparison Vs Previous Tf'!$D36,"_pre",""),"_post",""),'Vendor Level Info'!$F$4:$F$22,0)),"-")</f>
        <v>29587</v>
      </c>
      <c r="G36" s="169">
        <f t="shared" ref="G36:G53" si="12">IFERROR(E36/F36,"-")</f>
        <v>32.521702098894785</v>
      </c>
      <c r="H36" s="171">
        <f>IFERROR(INDEX('Previous Run Final Results'!$B$4:$W$60,MATCH(SUBSTITUTE(SUBSTITUTE('Model Comparison Vs Previous Tf'!$D36,"_pre",""),"_post",""),'Previous Run Final Results'!$B$4:$B$60,0), MATCH('Model Comparison Vs Previous Tf'!H$34,'Previous Run Final Results'!$B$3:$W$3,0)),"-")</f>
        <v>1.5399530561034545E-2</v>
      </c>
      <c r="I36" s="169">
        <f>IFERROR(INDEX('Previous Run Final Results'!$B$4:$W$60,MATCH(SUBSTITUTE(SUBSTITUTE('Model Comparison Vs Previous Tf'!$D36,"_pre",""),"_post",""),'Previous Run Final Results'!$B$4:$B$60,0), MATCH('Model Comparison Vs Previous Tf'!I$34,'Previous Run Final Results'!$B$3:$W$3,0)),"-")</f>
        <v>2295018.1530184792</v>
      </c>
      <c r="J36" s="172" t="str">
        <f>IFERROR(INDEX('Previous Run Final Results'!$B$4:$W$60,MATCH(SUBSTITUTE(SUBSTITUTE('Model Comparison Vs Previous Tf'!$D36,"_pre",""),"_post",""),'Previous Run Final Results'!$B$4:$B$60,0), MATCH('Model Comparison Vs Previous Tf'!J$34,'Previous Run Final Results'!$B$3:$W$3,0)),"-")</f>
        <v>-</v>
      </c>
      <c r="K36" s="381">
        <f>IFERROR(INDEX('Previous Run Final Results'!$B$4:$W$60,MATCH(SUBSTITUTE(SUBSTITUTE('Model Comparison Vs Previous Tf'!$D36,"_pre",""),"_post",""),'Previous Run Final Results'!$B$4:$B$60,0), MATCH('Model Comparison Vs Previous Tf'!K$34,'Previous Run Final Results'!$B$3:$W$3,0)),"-")</f>
        <v>5.7311560016999441E-2</v>
      </c>
      <c r="L36" s="386">
        <f>IFERROR(INDEX('Previous Run Final Results'!$B$4:$W$60,MATCH(SUBSTITUTE(SUBSTITUTE('Model Comparison Vs Previous Tf'!$D36,"_pre",""),"_post",""),'Previous Run Final Results'!$B$4:$B$60,0), MATCH('Model Comparison Vs Previous Tf'!L$34,'Previous Run Final Results'!$B$3:$W$3,0)),"-")</f>
        <v>0.12470814194915486</v>
      </c>
      <c r="M36" s="302"/>
      <c r="N36" s="202">
        <f ca="1">IFERROR(INDEX(INDIRECT("'"&amp;$C$31&amp;"'!C4:Y72"),MATCH($D36,INDIRECT("'"&amp;$C$31&amp;"'!D4:D72"),0),MATCH(N$34,INDIRECT("'"&amp;$C$31&amp;"'!C4:Y4"),0)),"-")</f>
        <v>483510.48</v>
      </c>
      <c r="O36" s="174">
        <f>IFERROR(INDEX('Vendor Level Info'!$J$4:$J$22,MATCH('Model Comparison Vs Previous Tf'!$D36,'Vendor Level Info'!$F$4:$F$22,0)),"-")</f>
        <v>12946</v>
      </c>
      <c r="P36" s="175">
        <f ca="1">IFERROR(N36/O36,"-")</f>
        <v>37.348252742159737</v>
      </c>
      <c r="Q36" s="176">
        <f t="shared" ref="Q36:R51" ca="1" si="13">IFERROR(INDEX(INDIRECT("'"&amp;$C$31&amp;"'!C4:Y72"),MATCH($D36,INDIRECT("'"&amp;$C$31&amp;"'!D4:D72"),0),MATCH(Q$34,INDIRECT("'"&amp;$C$31&amp;"'!C4:Y4"),0)),"-")</f>
        <v>8.6322548799261881E-3</v>
      </c>
      <c r="R36" s="173">
        <f t="shared" ca="1" si="13"/>
        <v>1361661.3766833907</v>
      </c>
      <c r="S36" s="178">
        <f ca="1">IFERROR(R36/N36,"-")</f>
        <v>2.8161982687187894</v>
      </c>
      <c r="T36" s="377">
        <f t="shared" ref="T36:U51" ca="1" si="14">IFERROR(INDEX(INDIRECT("'"&amp;$C$31&amp;"'!C4:Y72"),MATCH($D36,INDIRECT("'"&amp;$C$31&amp;"'!D4:D72"),0),MATCH(T$34,INDIRECT("'"&amp;$C$31&amp;"'!C4:Y4"),0)),"-")</f>
        <v>5.5588774974457397E-2</v>
      </c>
      <c r="U36" s="391">
        <f t="shared" ca="1" si="14"/>
        <v>0.16909981464974602</v>
      </c>
      <c r="V36" s="302"/>
      <c r="W36" s="208">
        <f ca="1">IFERROR(N36/E36-1,"-")</f>
        <v>-0.49750506017545271</v>
      </c>
      <c r="X36" s="179">
        <f>IFERROR(O36/F36-1,"-")</f>
        <v>-0.5624429648156285</v>
      </c>
      <c r="Y36" s="179">
        <f ca="1">IFERROR(Q36/H36-1,"-")</f>
        <v>-0.43944688146738731</v>
      </c>
      <c r="Z36" s="180" t="str">
        <f ca="1">IFERROR(S36/J36-1,"-")</f>
        <v>-</v>
      </c>
    </row>
    <row r="37" spans="1:28" ht="16" thickBot="1" x14ac:dyDescent="0.4">
      <c r="A37" s="4"/>
      <c r="B37" s="500"/>
      <c r="C37" s="228" t="str">
        <v>DOXIMITY</v>
      </c>
      <c r="D37" s="291" t="str">
        <f>IFERROR(INDEX(Controls!$T$4:$T$50,MATCH('Model Comparison Vs Previous Tf'!$C37,Controls!$U$4:$U$50,0)),"-")</f>
        <v>hcp_dox_eng</v>
      </c>
      <c r="E37" s="222">
        <f>IFERROR(INDEX('Previous Run Final Results'!$B$4:$W$60,MATCH(SUBSTITUTE(SUBSTITUTE('Model Comparison Vs Previous Tf'!$D37,"_pre",""),"_post",""),'Previous Run Final Results'!$B$4:$B$60,0), MATCH('Model Comparison Vs Previous Tf'!E$34,'Previous Run Final Results'!$B$3:$W$3,0)),"-")</f>
        <v>713949</v>
      </c>
      <c r="F37" s="21">
        <f>IFERROR(INDEX('Vendor Level Info'!$H$4:$H$22,MATCH(SUBSTITUTE(SUBSTITUTE('Model Comparison Vs Previous Tf'!$D37,"_pre",""),"_post",""),'Vendor Level Info'!$F$4:$F$22,0)),"-")</f>
        <v>9798</v>
      </c>
      <c r="G37" s="20">
        <f t="shared" si="12"/>
        <v>72.866809552969997</v>
      </c>
      <c r="H37" s="161">
        <f>IFERROR(INDEX('Previous Run Final Results'!$B$4:$W$60,MATCH(SUBSTITUTE(SUBSTITUTE('Model Comparison Vs Previous Tf'!$D37,"_pre",""),"_post",""),'Previous Run Final Results'!$B$4:$B$60,0), MATCH('Model Comparison Vs Previous Tf'!H$34,'Previous Run Final Results'!$B$3:$W$3,0)),"-")</f>
        <v>9.0679923928062133E-3</v>
      </c>
      <c r="I37" s="20">
        <f>IFERROR(INDEX('Previous Run Final Results'!$B$4:$W$60,MATCH(SUBSTITUTE(SUBSTITUTE('Model Comparison Vs Previous Tf'!$D37,"_pre",""),"_post",""),'Previous Run Final Results'!$B$4:$B$60,0), MATCH('Model Comparison Vs Previous Tf'!I$34,'Previous Run Final Results'!$B$3:$W$3,0)),"-")</f>
        <v>1351418.2832028896</v>
      </c>
      <c r="J37" s="166">
        <f t="shared" ref="J37:J53" si="15">IFERROR(I37/E37,"-")</f>
        <v>1.8928778991256934</v>
      </c>
      <c r="K37" s="382">
        <f>IFERROR(INDEX('Previous Run Final Results'!$B$4:$W$60,MATCH(SUBSTITUTE(SUBSTITUTE('Model Comparison Vs Previous Tf'!$D37,"_pre",""),"_post",""),'Previous Run Final Results'!$B$4:$B$60,0), MATCH('Model Comparison Vs Previous Tf'!K$34,'Previous Run Final Results'!$B$3:$W$3,0)),"-")</f>
        <v>5.3796184638954601E-2</v>
      </c>
      <c r="L37" s="387">
        <f>IFERROR(INDEX('Previous Run Final Results'!$B$4:$W$60,MATCH(SUBSTITUTE(SUBSTITUTE('Model Comparison Vs Previous Tf'!$D37,"_pre",""),"_post",""),'Previous Run Final Results'!$B$4:$B$60,0), MATCH('Model Comparison Vs Previous Tf'!L$34,'Previous Run Final Results'!$B$3:$W$3,0)),"-")</f>
        <v>0.22174915334826018</v>
      </c>
      <c r="M37" s="302"/>
      <c r="N37" s="203">
        <f t="shared" ref="N37:N52" ca="1" si="16">IFERROR(INDEX(INDIRECT("'"&amp;$C$31&amp;"'!C4:Y72"),MATCH($D37,INDIRECT("'"&amp;$C$31&amp;"'!D4:D72"),0),MATCH(N$34,INDIRECT("'"&amp;$C$31&amp;"'!C4:Y4"),0)),"-")</f>
        <v>311070</v>
      </c>
      <c r="O37" s="23">
        <f>IFERROR(INDEX('Vendor Level Info'!$J$4:$J$22,MATCH('Model Comparison Vs Previous Tf'!$D37,'Vendor Level Info'!$F$4:$F$22,0)),"-")</f>
        <v>3384</v>
      </c>
      <c r="P37" s="22">
        <f t="shared" ref="P37:P47" ca="1" si="17">IFERROR(N37/O37,"-")</f>
        <v>91.923758865248232</v>
      </c>
      <c r="Q37" s="100">
        <f t="shared" ca="1" si="13"/>
        <v>2.6133403137285948E-3</v>
      </c>
      <c r="R37" s="101">
        <f t="shared" ca="1" si="13"/>
        <v>412231.17468518374</v>
      </c>
      <c r="S37" s="167">
        <f t="shared" ref="S37:S47" ca="1" si="18">IFERROR(R37/N37,"-")</f>
        <v>1.325203892002391</v>
      </c>
      <c r="T37" s="363">
        <f t="shared" ca="1" si="14"/>
        <v>3.5880914740143217E-2</v>
      </c>
      <c r="U37" s="392">
        <f t="shared" ca="1" si="14"/>
        <v>0.19584842928571741</v>
      </c>
      <c r="V37" s="302"/>
      <c r="W37" s="209">
        <f t="shared" ref="W37:W46" ca="1" si="19">IFERROR(N37/E37-1,"-")</f>
        <v>-0.56429660942168136</v>
      </c>
      <c r="X37" s="181">
        <f t="shared" ref="X37:X46" si="20">IFERROR(O37/F37-1,"-")</f>
        <v>-0.65462339252908763</v>
      </c>
      <c r="Y37" s="181">
        <f t="shared" ref="Y37:Y46" ca="1" si="21">IFERROR(Q37/H37-1,"-")</f>
        <v>-0.71180607564229981</v>
      </c>
      <c r="Z37" s="182">
        <f t="shared" ref="Z37:Z46" ca="1" si="22">IFERROR(S37/J37-1,"-")</f>
        <v>-0.29989996047051259</v>
      </c>
    </row>
    <row r="38" spans="1:28" ht="16" thickBot="1" x14ac:dyDescent="0.4">
      <c r="A38" s="4"/>
      <c r="B38" s="500"/>
      <c r="C38" s="228" t="str">
        <v>EPOCRATES</v>
      </c>
      <c r="D38" s="291" t="str">
        <f>IFERROR(INDEX(Controls!$T$4:$T$50,MATCH('Model Comparison Vs Previous Tf'!$C38,Controls!$U$4:$U$50,0)),"-")</f>
        <v>hcp_epoc_eng</v>
      </c>
      <c r="E38" s="222">
        <f>IFERROR(INDEX('Previous Run Final Results'!$B$4:$W$60,MATCH(SUBSTITUTE(SUBSTITUTE('Model Comparison Vs Previous Tf'!$D38,"_pre",""),"_post",""),'Previous Run Final Results'!$B$4:$B$60,0), MATCH('Model Comparison Vs Previous Tf'!E$34,'Previous Run Final Results'!$B$3:$W$3,0)),"-")</f>
        <v>642600</v>
      </c>
      <c r="F38" s="21">
        <f>IFERROR(INDEX('Vendor Level Info'!$H$4:$H$22,MATCH(SUBSTITUTE(SUBSTITUTE('Model Comparison Vs Previous Tf'!$D38,"_pre",""),"_post",""),'Vendor Level Info'!$F$4:$F$22,0)),"-")</f>
        <v>8583</v>
      </c>
      <c r="G38" s="20">
        <f t="shared" si="12"/>
        <v>74.868926948619361</v>
      </c>
      <c r="H38" s="161">
        <f>IFERROR(INDEX('Previous Run Final Results'!$B$4:$W$60,MATCH(SUBSTITUTE(SUBSTITUTE('Model Comparison Vs Previous Tf'!$D38,"_pre",""),"_post",""),'Previous Run Final Results'!$B$4:$B$60,0), MATCH('Model Comparison Vs Previous Tf'!H$34,'Previous Run Final Results'!$B$3:$W$3,0)),"-")</f>
        <v>2.6096091943058979E-3</v>
      </c>
      <c r="I38" s="20">
        <f>IFERROR(INDEX('Previous Run Final Results'!$B$4:$W$60,MATCH(SUBSTITUTE(SUBSTITUTE('Model Comparison Vs Previous Tf'!$D38,"_pre",""),"_post",""),'Previous Run Final Results'!$B$4:$B$60,0), MATCH('Model Comparison Vs Previous Tf'!I$34,'Previous Run Final Results'!$B$3:$W$3,0)),"-")</f>
        <v>388914.48343043606</v>
      </c>
      <c r="J38" s="166">
        <f t="shared" si="15"/>
        <v>0.60522017340559608</v>
      </c>
      <c r="K38" s="382">
        <f>IFERROR(INDEX('Previous Run Final Results'!$B$4:$W$60,MATCH(SUBSTITUTE(SUBSTITUTE('Model Comparison Vs Previous Tf'!$D38,"_pre",""),"_post",""),'Previous Run Final Results'!$B$4:$B$60,0), MATCH('Model Comparison Vs Previous Tf'!K$34,'Previous Run Final Results'!$B$3:$W$3,0)),"-")</f>
        <v>1.1390069353929213E-2</v>
      </c>
      <c r="L38" s="387">
        <f>IFERROR(INDEX('Previous Run Final Results'!$B$4:$W$60,MATCH(SUBSTITUTE(SUBSTITUTE('Model Comparison Vs Previous Tf'!$D38,"_pre",""),"_post",""),'Previous Run Final Results'!$B$4:$B$60,0), MATCH('Model Comparison Vs Previous Tf'!L$34,'Previous Run Final Results'!$B$3:$W$3,0)),"-")</f>
        <v>7.2849171946196653E-2</v>
      </c>
      <c r="M38" s="302"/>
      <c r="N38" s="203">
        <f t="shared" ca="1" si="16"/>
        <v>255935</v>
      </c>
      <c r="O38" s="23">
        <f>IFERROR(INDEX('Vendor Level Info'!$J$4:$J$22,MATCH('Model Comparison Vs Previous Tf'!$D38,'Vendor Level Info'!$F$4:$F$22,0)),"-")</f>
        <v>3021</v>
      </c>
      <c r="P38" s="22">
        <f t="shared" ca="1" si="17"/>
        <v>84.718636213174449</v>
      </c>
      <c r="Q38" s="100">
        <f t="shared" ca="1" si="13"/>
        <v>1.4183322893332546E-3</v>
      </c>
      <c r="R38" s="101">
        <f t="shared" ca="1" si="13"/>
        <v>223729.29490058552</v>
      </c>
      <c r="S38" s="167">
        <f t="shared" ca="1" si="18"/>
        <v>0.87416451403905493</v>
      </c>
      <c r="T38" s="363">
        <f t="shared" ca="1" si="14"/>
        <v>9.4072229560223496E-3</v>
      </c>
      <c r="U38" s="392">
        <f t="shared" ca="1" si="14"/>
        <v>0.11906434960665774</v>
      </c>
      <c r="V38" s="302"/>
      <c r="W38" s="209">
        <f t="shared" ca="1" si="19"/>
        <v>-0.60171957671957665</v>
      </c>
      <c r="X38" s="181">
        <f t="shared" si="20"/>
        <v>-0.64802516602586513</v>
      </c>
      <c r="Y38" s="181">
        <f t="shared" ca="1" si="21"/>
        <v>-0.45649628594656233</v>
      </c>
      <c r="Z38" s="182">
        <f t="shared" ca="1" si="22"/>
        <v>0.4443743821692181</v>
      </c>
    </row>
    <row r="39" spans="1:28" ht="16" thickBot="1" x14ac:dyDescent="0.4">
      <c r="A39" s="4"/>
      <c r="B39" s="500"/>
      <c r="C39" s="228" t="str">
        <v>DEEPINTENT</v>
      </c>
      <c r="D39" s="291" t="str">
        <f>IFERROR(INDEX(Controls!$T$4:$T$50,MATCH('Model Comparison Vs Previous Tf'!$C39,Controls!$U$4:$U$50,0)),"-")</f>
        <v>hcp_dpint_eng</v>
      </c>
      <c r="E39" s="222">
        <f>IFERROR(INDEX('Previous Run Final Results'!$B$4:$W$60,MATCH(SUBSTITUTE(SUBSTITUTE('Model Comparison Vs Previous Tf'!$D39,"_pre",""),"_post",""),'Previous Run Final Results'!$B$4:$B$60,0), MATCH('Model Comparison Vs Previous Tf'!E$34,'Previous Run Final Results'!$B$3:$W$3,0)),"-")</f>
        <v>266149.43</v>
      </c>
      <c r="F39" s="21">
        <f>IFERROR(INDEX('Vendor Level Info'!$H$4:$H$22,MATCH(SUBSTITUTE(SUBSTITUTE('Model Comparison Vs Previous Tf'!$D39,"_pre",""),"_post",""),'Vendor Level Info'!$F$4:$F$22,0)),"-")</f>
        <v>3082</v>
      </c>
      <c r="G39" s="20">
        <f t="shared" si="12"/>
        <v>86.356077222582741</v>
      </c>
      <c r="H39" s="161">
        <f>IFERROR(INDEX('Previous Run Final Results'!$B$4:$W$60,MATCH(SUBSTITUTE(SUBSTITUTE('Model Comparison Vs Previous Tf'!$D39,"_pre",""),"_post",""),'Previous Run Final Results'!$B$4:$B$60,0), MATCH('Model Comparison Vs Previous Tf'!H$34,'Previous Run Final Results'!$B$3:$W$3,0)),"-")</f>
        <v>-6.0082825196249002E-4</v>
      </c>
      <c r="I39" s="20">
        <f>IFERROR(INDEX('Previous Run Final Results'!$B$4:$W$60,MATCH(SUBSTITUTE(SUBSTITUTE('Model Comparison Vs Previous Tf'!$D39,"_pre",""),"_post",""),'Previous Run Final Results'!$B$4:$B$60,0), MATCH('Model Comparison Vs Previous Tf'!I$34,'Previous Run Final Results'!$B$3:$W$3,0)),"-")</f>
        <v>-89542.45323486274</v>
      </c>
      <c r="J39" s="166">
        <f t="shared" si="15"/>
        <v>-0.33643676499650116</v>
      </c>
      <c r="K39" s="382">
        <f>IFERROR(INDEX('Previous Run Final Results'!$B$4:$W$60,MATCH(SUBSTITUTE(SUBSTITUTE('Model Comparison Vs Previous Tf'!$D39,"_pre",""),"_post",""),'Previous Run Final Results'!$B$4:$B$60,0), MATCH('Model Comparison Vs Previous Tf'!K$34,'Previous Run Final Results'!$B$3:$W$3,0)),"-")</f>
        <v>-1.4748876396572909E-2</v>
      </c>
      <c r="L39" s="387">
        <f>IFERROR(INDEX('Previous Run Final Results'!$B$4:$W$60,MATCH(SUBSTITUTE(SUBSTITUTE('Model Comparison Vs Previous Tf'!$D39,"_pre",""),"_post",""),'Previous Run Final Results'!$B$4:$B$60,0), MATCH('Model Comparison Vs Previous Tf'!L$34,'Previous Run Final Results'!$B$3:$W$3,0)),"-")</f>
        <v>-4.6709580801533403E-2</v>
      </c>
      <c r="M39" s="302"/>
      <c r="N39" s="203" t="str">
        <f t="shared" ca="1" si="16"/>
        <v>-</v>
      </c>
      <c r="O39" s="23">
        <f>IFERROR(INDEX('Vendor Level Info'!$J$4:$J$22,MATCH('Model Comparison Vs Previous Tf'!$D39,'Vendor Level Info'!$F$4:$F$22,0)),"-")</f>
        <v>717</v>
      </c>
      <c r="P39" s="22" t="str">
        <f t="shared" ca="1" si="17"/>
        <v>-</v>
      </c>
      <c r="Q39" s="100" t="str">
        <f t="shared" ca="1" si="13"/>
        <v>-</v>
      </c>
      <c r="R39" s="101" t="str">
        <f t="shared" ca="1" si="13"/>
        <v>-</v>
      </c>
      <c r="S39" s="167" t="str">
        <f t="shared" ca="1" si="18"/>
        <v>-</v>
      </c>
      <c r="T39" s="363" t="str">
        <f t="shared" ca="1" si="14"/>
        <v>-</v>
      </c>
      <c r="U39" s="392" t="str">
        <f t="shared" ca="1" si="14"/>
        <v>-</v>
      </c>
      <c r="V39" s="302"/>
      <c r="W39" s="209" t="str">
        <f t="shared" ca="1" si="19"/>
        <v>-</v>
      </c>
      <c r="X39" s="181">
        <f t="shared" si="20"/>
        <v>-0.76735885788449054</v>
      </c>
      <c r="Y39" s="181" t="str">
        <f t="shared" ca="1" si="21"/>
        <v>-</v>
      </c>
      <c r="Z39" s="182" t="str">
        <f t="shared" ca="1" si="22"/>
        <v>-</v>
      </c>
      <c r="AA39" s="107"/>
      <c r="AB39" s="107"/>
    </row>
    <row r="40" spans="1:28" ht="16" thickBot="1" x14ac:dyDescent="0.4">
      <c r="A40" s="4"/>
      <c r="B40" s="500"/>
      <c r="C40" s="228" t="str">
        <v>EDH</v>
      </c>
      <c r="D40" s="291" t="str">
        <f>IFERROR(INDEX(Controls!$T$4:$T$50,MATCH('Model Comparison Vs Previous Tf'!$C40,Controls!$U$4:$U$50,0)),"-")</f>
        <v>hcp_edh_eng</v>
      </c>
      <c r="E40" s="222">
        <f>IFERROR(INDEX('Previous Run Final Results'!$B$4:$W$60,MATCH(SUBSTITUTE(SUBSTITUTE('Model Comparison Vs Previous Tf'!$D40,"_pre",""),"_post",""),'Previous Run Final Results'!$B$4:$B$60,0), MATCH('Model Comparison Vs Previous Tf'!E$34,'Previous Run Final Results'!$B$3:$W$3,0)),"-")</f>
        <v>0</v>
      </c>
      <c r="F40" s="21">
        <f>IFERROR(INDEX('Vendor Level Info'!$H$4:$H$22,MATCH(SUBSTITUTE(SUBSTITUTE('Model Comparison Vs Previous Tf'!$D40,"_pre",""),"_post",""),'Vendor Level Info'!$F$4:$F$22,0)),"-")</f>
        <v>0</v>
      </c>
      <c r="G40" s="20" t="str">
        <f t="shared" si="12"/>
        <v>-</v>
      </c>
      <c r="H40" s="161">
        <f>IFERROR(INDEX('Previous Run Final Results'!$B$4:$W$60,MATCH(SUBSTITUTE(SUBSTITUTE('Model Comparison Vs Previous Tf'!$D40,"_pre",""),"_post",""),'Previous Run Final Results'!$B$4:$B$60,0), MATCH('Model Comparison Vs Previous Tf'!H$34,'Previous Run Final Results'!$B$3:$W$3,0)),"-")</f>
        <v>0</v>
      </c>
      <c r="I40" s="20">
        <f>IFERROR(INDEX('Previous Run Final Results'!$B$4:$W$60,MATCH(SUBSTITUTE(SUBSTITUTE('Model Comparison Vs Previous Tf'!$D40,"_pre",""),"_post",""),'Previous Run Final Results'!$B$4:$B$60,0), MATCH('Model Comparison Vs Previous Tf'!I$34,'Previous Run Final Results'!$B$3:$W$3,0)),"-")</f>
        <v>0</v>
      </c>
      <c r="J40" s="166" t="str">
        <f t="shared" si="15"/>
        <v>-</v>
      </c>
      <c r="K40" s="382">
        <f>IFERROR(INDEX('Previous Run Final Results'!$B$4:$W$60,MATCH(SUBSTITUTE(SUBSTITUTE('Model Comparison Vs Previous Tf'!$D40,"_pre",""),"_post",""),'Previous Run Final Results'!$B$4:$B$60,0), MATCH('Model Comparison Vs Previous Tf'!K$34,'Previous Run Final Results'!$B$3:$W$3,0)),"-")</f>
        <v>3.4423875266418283E-2</v>
      </c>
      <c r="L40" s="387" t="str">
        <f>IFERROR(INDEX('Previous Run Final Results'!$B$4:$W$60,MATCH(SUBSTITUTE(SUBSTITUTE('Model Comparison Vs Previous Tf'!$D40,"_pre",""),"_post",""),'Previous Run Final Results'!$B$4:$B$60,0), MATCH('Model Comparison Vs Previous Tf'!L$34,'Previous Run Final Results'!$B$3:$W$3,0)),"-")</f>
        <v>-</v>
      </c>
      <c r="M40" s="302"/>
      <c r="N40" s="203">
        <f t="shared" ca="1" si="16"/>
        <v>0</v>
      </c>
      <c r="O40" s="23">
        <f>IFERROR(INDEX('Vendor Level Info'!$J$4:$J$22,MATCH('Model Comparison Vs Previous Tf'!$D40,'Vendor Level Info'!$F$4:$F$22,0)),"-")</f>
        <v>0</v>
      </c>
      <c r="P40" s="22" t="str">
        <f t="shared" ca="1" si="17"/>
        <v>-</v>
      </c>
      <c r="Q40" s="100">
        <f t="shared" ca="1" si="13"/>
        <v>0</v>
      </c>
      <c r="R40" s="101">
        <f t="shared" ca="1" si="13"/>
        <v>0</v>
      </c>
      <c r="S40" s="167" t="str">
        <f t="shared" ca="1" si="18"/>
        <v>-</v>
      </c>
      <c r="T40" s="363">
        <f t="shared" ca="1" si="14"/>
        <v>8.7383630552468325E-2</v>
      </c>
      <c r="U40" s="392" t="str">
        <f t="shared" ca="1" si="14"/>
        <v>-</v>
      </c>
      <c r="V40" s="302"/>
      <c r="W40" s="209" t="str">
        <f t="shared" ca="1" si="19"/>
        <v>-</v>
      </c>
      <c r="X40" s="181" t="str">
        <f t="shared" si="20"/>
        <v>-</v>
      </c>
      <c r="Y40" s="181" t="str">
        <f t="shared" ca="1" si="21"/>
        <v>-</v>
      </c>
      <c r="Z40" s="182" t="str">
        <f t="shared" ca="1" si="22"/>
        <v>-</v>
      </c>
      <c r="AA40" s="108"/>
      <c r="AB40" s="108"/>
    </row>
    <row r="41" spans="1:28" ht="16" thickBot="1" x14ac:dyDescent="0.4">
      <c r="A41" s="4"/>
      <c r="B41" s="500"/>
      <c r="C41" s="228" t="str">
        <v>NEXGEN</v>
      </c>
      <c r="D41" s="291" t="str">
        <f>IFERROR(INDEX(Controls!$T$4:$T$50,MATCH('Model Comparison Vs Previous Tf'!$C41,Controls!$U$4:$U$50,0)),"-")</f>
        <v>hcp_mng_eng</v>
      </c>
      <c r="E41" s="222">
        <f>IFERROR(INDEX('Previous Run Final Results'!$B$4:$W$60,MATCH(SUBSTITUTE(SUBSTITUTE('Model Comparison Vs Previous Tf'!$D41,"_pre",""),"_post",""),'Previous Run Final Results'!$B$4:$B$60,0), MATCH('Model Comparison Vs Previous Tf'!E$34,'Previous Run Final Results'!$B$3:$W$3,0)),"-")</f>
        <v>122740</v>
      </c>
      <c r="F41" s="21">
        <f>IFERROR(INDEX('Vendor Level Info'!$H$4:$H$22,MATCH(SUBSTITUTE(SUBSTITUTE('Model Comparison Vs Previous Tf'!$D41,"_pre",""),"_post",""),'Vendor Level Info'!$F$4:$F$22,0)),"-")</f>
        <v>4331</v>
      </c>
      <c r="G41" s="20">
        <f t="shared" si="12"/>
        <v>28.339875317478644</v>
      </c>
      <c r="H41" s="161">
        <f>IFERROR(INDEX('Previous Run Final Results'!$B$4:$W$60,MATCH(SUBSTITUTE(SUBSTITUTE('Model Comparison Vs Previous Tf'!$D41,"_pre",""),"_post",""),'Previous Run Final Results'!$B$4:$B$60,0), MATCH('Model Comparison Vs Previous Tf'!H$34,'Previous Run Final Results'!$B$3:$W$3,0)),"-")</f>
        <v>2.1430209075111497E-4</v>
      </c>
      <c r="I41" s="20">
        <f>IFERROR(INDEX('Previous Run Final Results'!$B$4:$W$60,MATCH(SUBSTITUTE(SUBSTITUTE('Model Comparison Vs Previous Tf'!$D41,"_pre",""),"_post",""),'Previous Run Final Results'!$B$4:$B$60,0), MATCH('Model Comparison Vs Previous Tf'!I$34,'Previous Run Final Results'!$B$3:$W$3,0)),"-")</f>
        <v>31937.803983979447</v>
      </c>
      <c r="J41" s="166">
        <f t="shared" si="15"/>
        <v>0.26020697396105141</v>
      </c>
      <c r="K41" s="382">
        <f>IFERROR(INDEX('Previous Run Final Results'!$B$4:$W$60,MATCH(SUBSTITUTE(SUBSTITUTE('Model Comparison Vs Previous Tf'!$D41,"_pre",""),"_post",""),'Previous Run Final Results'!$B$4:$B$60,0), MATCH('Model Comparison Vs Previous Tf'!K$34,'Previous Run Final Results'!$B$3:$W$3,0)),"-")</f>
        <v>1.1855680383914161E-2</v>
      </c>
      <c r="L41" s="387">
        <f>IFERROR(INDEX('Previous Run Final Results'!$B$4:$W$60,MATCH(SUBSTITUTE(SUBSTITUTE('Model Comparison Vs Previous Tf'!$D41,"_pre",""),"_post",""),'Previous Run Final Results'!$B$4:$B$60,0), MATCH('Model Comparison Vs Previous Tf'!L$34,'Previous Run Final Results'!$B$3:$W$3,0)),"-")</f>
        <v>1.1855680383914161E-2</v>
      </c>
      <c r="M41" s="302"/>
      <c r="N41" s="203">
        <f t="shared" ca="1" si="16"/>
        <v>0</v>
      </c>
      <c r="O41" s="23">
        <f>IFERROR(INDEX('Vendor Level Info'!$J$4:$J$22,MATCH('Model Comparison Vs Previous Tf'!$D41,'Vendor Level Info'!$F$4:$F$22,0)),"-")</f>
        <v>0</v>
      </c>
      <c r="P41" s="22" t="str">
        <f t="shared" ca="1" si="17"/>
        <v>-</v>
      </c>
      <c r="Q41" s="100">
        <f t="shared" ca="1" si="13"/>
        <v>0</v>
      </c>
      <c r="R41" s="101">
        <f t="shared" ca="1" si="13"/>
        <v>0</v>
      </c>
      <c r="S41" s="167" t="str">
        <f t="shared" ca="1" si="18"/>
        <v>-</v>
      </c>
      <c r="T41" s="363">
        <f t="shared" ca="1" si="14"/>
        <v>1.1510210188720902E-2</v>
      </c>
      <c r="U41" s="392" t="str">
        <f t="shared" ca="1" si="14"/>
        <v>-</v>
      </c>
      <c r="V41" s="302"/>
      <c r="W41" s="209">
        <f t="shared" ca="1" si="19"/>
        <v>-1</v>
      </c>
      <c r="X41" s="181">
        <f t="shared" si="20"/>
        <v>-1</v>
      </c>
      <c r="Y41" s="181">
        <f t="shared" ca="1" si="21"/>
        <v>-1</v>
      </c>
      <c r="Z41" s="182" t="str">
        <f t="shared" ca="1" si="22"/>
        <v>-</v>
      </c>
      <c r="AA41" s="109"/>
      <c r="AB41" s="109"/>
    </row>
    <row r="42" spans="1:28" ht="16" thickBot="1" x14ac:dyDescent="0.4">
      <c r="A42" s="4"/>
      <c r="B42" s="500"/>
      <c r="C42" s="366" t="str">
        <v>FIELD POST</v>
      </c>
      <c r="D42" s="367" t="str">
        <f>IFERROR(INDEX(Controls!$T$4:$T$50,MATCH('Model Comparison Vs Previous Tf'!$C42,Controls!$U$4:$U$50,0)),"-")</f>
        <v>hcp_field_eng_post</v>
      </c>
      <c r="E42" s="368">
        <f>IFERROR(INDEX('Previous Run Final Results'!$B$4:$W$60,MATCH(SUBSTITUTE(SUBSTITUTE('Model Comparison Vs Previous Tf'!$D42,"_pre",""),"_post",""),'Previous Run Final Results'!$B$4:$B$60,0), MATCH('Model Comparison Vs Previous Tf'!E$34,'Previous Run Final Results'!$B$3:$W$3,0)),"-")</f>
        <v>0</v>
      </c>
      <c r="F42" s="369">
        <f>IFERROR(INDEX('Vendor Level Info'!$H$4:$H$22,MATCH(SUBSTITUTE(SUBSTITUTE('Model Comparison Vs Previous Tf'!$D42,"_pre",""),"_post",""),'Vendor Level Info'!$F$4:$F$22,0)),"-")</f>
        <v>23336</v>
      </c>
      <c r="G42" s="370">
        <f t="shared" si="12"/>
        <v>0</v>
      </c>
      <c r="H42" s="371">
        <f>IFERROR(INDEX('Previous Run Final Results'!$B$4:$W$60,MATCH(SUBSTITUTE(SUBSTITUTE('Model Comparison Vs Previous Tf'!$D42,"_pre",""),"_post",""),'Previous Run Final Results'!$B$4:$B$60,0), MATCH('Model Comparison Vs Previous Tf'!H$34,'Previous Run Final Results'!$B$3:$W$3,0)),"-")</f>
        <v>1.7730653974949658E-2</v>
      </c>
      <c r="I42" s="370">
        <f>IFERROR(INDEX('Previous Run Final Results'!$B$4:$W$60,MATCH(SUBSTITUTE(SUBSTITUTE('Model Comparison Vs Previous Tf'!$D42,"_pre",""),"_post",""),'Previous Run Final Results'!$B$4:$B$60,0), MATCH('Model Comparison Vs Previous Tf'!I$34,'Previous Run Final Results'!$B$3:$W$3,0)),"-")</f>
        <v>2642429.4283594713</v>
      </c>
      <c r="J42" s="372" t="str">
        <f t="shared" si="15"/>
        <v>-</v>
      </c>
      <c r="K42" s="376">
        <f>IFERROR(INDEX('Previous Run Final Results'!$B$4:$W$60,MATCH(SUBSTITUTE(SUBSTITUTE('Model Comparison Vs Previous Tf'!$D42,"_pre",""),"_post",""),'Previous Run Final Results'!$B$4:$B$60,0), MATCH('Model Comparison Vs Previous Tf'!K$34,'Previous Run Final Results'!$B$3:$W$3,0)),"-")</f>
        <v>7.2761963698754734E-2</v>
      </c>
      <c r="L42" s="396">
        <f>IFERROR(INDEX('Previous Run Final Results'!$B$4:$W$60,MATCH(SUBSTITUTE(SUBSTITUTE('Model Comparison Vs Previous Tf'!$D42,"_pre",""),"_post",""),'Previous Run Final Results'!$B$4:$B$60,0), MATCH('Model Comparison Vs Previous Tf'!L$34,'Previous Run Final Results'!$B$3:$W$3,0)),"-")</f>
        <v>0.1820482869270249</v>
      </c>
      <c r="M42" s="373"/>
      <c r="N42" s="374">
        <f t="shared" ca="1" si="16"/>
        <v>0</v>
      </c>
      <c r="O42" s="369">
        <f>IFERROR(INDEX('Vendor Level Info'!$J$4:$J$22,MATCH('Model Comparison Vs Previous Tf'!$D42,'Vendor Level Info'!$F$4:$F$22,0)),"-")</f>
        <v>29046</v>
      </c>
      <c r="P42" s="370">
        <f t="shared" ca="1" si="17"/>
        <v>0</v>
      </c>
      <c r="Q42" s="371">
        <f t="shared" ca="1" si="13"/>
        <v>1.1585251373426123E-2</v>
      </c>
      <c r="R42" s="375">
        <f t="shared" ca="1" si="13"/>
        <v>1827470.2906475628</v>
      </c>
      <c r="S42" s="372" t="str">
        <f t="shared" ca="1" si="18"/>
        <v>-</v>
      </c>
      <c r="T42" s="376">
        <f t="shared" ca="1" si="14"/>
        <v>0.10115179817043521</v>
      </c>
      <c r="U42" s="396">
        <f t="shared" ca="1" si="14"/>
        <v>0.10115179817043522</v>
      </c>
      <c r="V42" s="302"/>
      <c r="W42" s="209" t="str">
        <f t="shared" ca="1" si="19"/>
        <v>-</v>
      </c>
      <c r="X42" s="181">
        <f t="shared" si="20"/>
        <v>0.24468632156324999</v>
      </c>
      <c r="Y42" s="181">
        <f t="shared" ca="1" si="21"/>
        <v>-0.34659762748773537</v>
      </c>
      <c r="Z42" s="182" t="str">
        <f t="shared" ca="1" si="22"/>
        <v>-</v>
      </c>
      <c r="AA42" s="109"/>
      <c r="AB42" s="109"/>
    </row>
    <row r="43" spans="1:28" ht="16" thickBot="1" x14ac:dyDescent="0.4">
      <c r="A43" s="4"/>
      <c r="B43" s="500"/>
      <c r="C43" s="366" t="str">
        <v>FIELD PRE</v>
      </c>
      <c r="D43" s="367" t="str">
        <f>IFERROR(INDEX(Controls!$T$4:$T$50,MATCH('Model Comparison Vs Previous Tf'!$C43,Controls!$U$4:$U$50,0)),"-")</f>
        <v>hcp_field_eng_pre</v>
      </c>
      <c r="E43" s="368">
        <f>IFERROR(INDEX('Previous Run Final Results'!$B$4:$W$60,MATCH(SUBSTITUTE(SUBSTITUTE('Model Comparison Vs Previous Tf'!$D43,"_pre",""),"_post",""),'Previous Run Final Results'!$B$4:$B$60,0), MATCH('Model Comparison Vs Previous Tf'!E$34,'Previous Run Final Results'!$B$3:$W$3,0)),"-")</f>
        <v>0</v>
      </c>
      <c r="F43" s="369">
        <f>IFERROR(INDEX('Vendor Level Info'!$H$4:$H$22,MATCH(SUBSTITUTE(SUBSTITUTE('Model Comparison Vs Previous Tf'!$D43,"_pre",""),"_post",""),'Vendor Level Info'!$F$4:$F$22,0)),"-")</f>
        <v>23336</v>
      </c>
      <c r="G43" s="370">
        <f t="shared" si="12"/>
        <v>0</v>
      </c>
      <c r="H43" s="371">
        <f>IFERROR(INDEX('Previous Run Final Results'!$B$4:$W$60,MATCH(SUBSTITUTE(SUBSTITUTE('Model Comparison Vs Previous Tf'!$D43,"_pre",""),"_post",""),'Previous Run Final Results'!$B$4:$B$60,0), MATCH('Model Comparison Vs Previous Tf'!H$34,'Previous Run Final Results'!$B$3:$W$3,0)),"-")</f>
        <v>1.7730653974949658E-2</v>
      </c>
      <c r="I43" s="370">
        <f>IFERROR(INDEX('Previous Run Final Results'!$B$4:$W$60,MATCH(SUBSTITUTE(SUBSTITUTE('Model Comparison Vs Previous Tf'!$D43,"_pre",""),"_post",""),'Previous Run Final Results'!$B$4:$B$60,0), MATCH('Model Comparison Vs Previous Tf'!I$34,'Previous Run Final Results'!$B$3:$W$3,0)),"-")</f>
        <v>2642429.4283594713</v>
      </c>
      <c r="J43" s="372" t="str">
        <f t="shared" si="15"/>
        <v>-</v>
      </c>
      <c r="K43" s="376">
        <f>IFERROR(INDEX('Previous Run Final Results'!$B$4:$W$60,MATCH(SUBSTITUTE(SUBSTITUTE('Model Comparison Vs Previous Tf'!$D43,"_pre",""),"_post",""),'Previous Run Final Results'!$B$4:$B$60,0), MATCH('Model Comparison Vs Previous Tf'!K$34,'Previous Run Final Results'!$B$3:$W$3,0)),"-")</f>
        <v>7.2761963698754734E-2</v>
      </c>
      <c r="L43" s="396">
        <f>IFERROR(INDEX('Previous Run Final Results'!$B$4:$W$60,MATCH(SUBSTITUTE(SUBSTITUTE('Model Comparison Vs Previous Tf'!$D43,"_pre",""),"_post",""),'Previous Run Final Results'!$B$4:$B$60,0), MATCH('Model Comparison Vs Previous Tf'!L$34,'Previous Run Final Results'!$B$3:$W$3,0)),"-")</f>
        <v>0.1820482869270249</v>
      </c>
      <c r="M43" s="373"/>
      <c r="N43" s="374">
        <f t="shared" ca="1" si="16"/>
        <v>0</v>
      </c>
      <c r="O43" s="369">
        <f>IFERROR(INDEX('Vendor Level Info'!$J$4:$J$22,MATCH('Model Comparison Vs Previous Tf'!$D43,'Vendor Level Info'!$F$4:$F$22,0)),"-")</f>
        <v>0</v>
      </c>
      <c r="P43" s="370" t="str">
        <f t="shared" ca="1" si="17"/>
        <v>-</v>
      </c>
      <c r="Q43" s="371">
        <f t="shared" ca="1" si="13"/>
        <v>0</v>
      </c>
      <c r="R43" s="375">
        <f t="shared" ca="1" si="13"/>
        <v>0</v>
      </c>
      <c r="S43" s="372" t="str">
        <f t="shared" ca="1" si="18"/>
        <v>-</v>
      </c>
      <c r="T43" s="376">
        <f t="shared" ca="1" si="14"/>
        <v>8.5931393329426883E-2</v>
      </c>
      <c r="U43" s="396" t="str">
        <f t="shared" ca="1" si="14"/>
        <v>-</v>
      </c>
      <c r="V43" s="302"/>
      <c r="W43" s="209" t="str">
        <f t="shared" ca="1" si="19"/>
        <v>-</v>
      </c>
      <c r="X43" s="181">
        <f t="shared" si="20"/>
        <v>-1</v>
      </c>
      <c r="Y43" s="181">
        <f t="shared" ca="1" si="21"/>
        <v>-1</v>
      </c>
      <c r="Z43" s="182" t="str">
        <f t="shared" ca="1" si="22"/>
        <v>-</v>
      </c>
    </row>
    <row r="44" spans="1:28" ht="16" thickBot="1" x14ac:dyDescent="0.4">
      <c r="A44" s="4"/>
      <c r="B44" s="500"/>
      <c r="C44" s="366" t="str">
        <v>SFMC POST</v>
      </c>
      <c r="D44" s="367" t="str">
        <f>IFERROR(INDEX(Controls!$T$4:$T$50,MATCH('Model Comparison Vs Previous Tf'!$C44,Controls!$U$4:$U$50,0)),"-")</f>
        <v>hcp_sfmc_eng_post</v>
      </c>
      <c r="E44" s="368">
        <f>IFERROR(INDEX('Previous Run Final Results'!$B$4:$W$60,MATCH(SUBSTITUTE(SUBSTITUTE('Model Comparison Vs Previous Tf'!$D44,"_pre",""),"_post",""),'Previous Run Final Results'!$B$4:$B$60,0), MATCH('Model Comparison Vs Previous Tf'!E$34,'Previous Run Final Results'!$B$3:$W$3,0)),"-")</f>
        <v>157000</v>
      </c>
      <c r="F44" s="369">
        <f>IFERROR(INDEX('Vendor Level Info'!$H$4:$H$22,MATCH(SUBSTITUTE(SUBSTITUTE('Model Comparison Vs Previous Tf'!$D44,"_pre",""),"_post",""),'Vendor Level Info'!$F$4:$F$22,0)),"-")</f>
        <v>140032</v>
      </c>
      <c r="G44" s="370">
        <f t="shared" si="12"/>
        <v>1.1211723034734917</v>
      </c>
      <c r="H44" s="371">
        <f>IFERROR(INDEX('Previous Run Final Results'!$B$4:$W$60,MATCH(SUBSTITUTE(SUBSTITUTE('Model Comparison Vs Previous Tf'!$D44,"_pre",""),"_post",""),'Previous Run Final Results'!$B$4:$B$60,0), MATCH('Model Comparison Vs Previous Tf'!H$34,'Previous Run Final Results'!$B$3:$W$3,0)),"-")</f>
        <v>1.0968780667217336E-2</v>
      </c>
      <c r="I44" s="370">
        <f>IFERROR(INDEX('Previous Run Final Results'!$B$4:$W$60,MATCH(SUBSTITUTE(SUBSTITUTE('Model Comparison Vs Previous Tf'!$D44,"_pre",""),"_post",""),'Previous Run Final Results'!$B$4:$B$60,0), MATCH('Model Comparison Vs Previous Tf'!I$34,'Previous Run Final Results'!$B$3:$W$3,0)),"-")</f>
        <v>1634695.9829696761</v>
      </c>
      <c r="J44" s="372">
        <f t="shared" si="15"/>
        <v>10.412076324647618</v>
      </c>
      <c r="K44" s="376">
        <f>IFERROR(INDEX('Previous Run Final Results'!$B$4:$W$60,MATCH(SUBSTITUTE(SUBSTITUTE('Model Comparison Vs Previous Tf'!$D44,"_pre",""),"_post",""),'Previous Run Final Results'!$B$4:$B$60,0), MATCH('Model Comparison Vs Previous Tf'!K$34,'Previous Run Final Results'!$B$3:$W$3,0)),"-")</f>
        <v>5.7889124465678558E-3</v>
      </c>
      <c r="L44" s="396">
        <f>IFERROR(INDEX('Previous Run Final Results'!$B$4:$W$60,MATCH(SUBSTITUTE(SUBSTITUTE('Model Comparison Vs Previous Tf'!$D44,"_pre",""),"_post",""),'Previous Run Final Results'!$B$4:$B$60,0), MATCH('Model Comparison Vs Previous Tf'!L$34,'Previous Run Final Results'!$B$3:$W$3,0)),"-")</f>
        <v>1.876805722965752E-2</v>
      </c>
      <c r="M44" s="373"/>
      <c r="N44" s="374">
        <f t="shared" ca="1" si="16"/>
        <v>194100</v>
      </c>
      <c r="O44" s="369">
        <f>IFERROR(INDEX('Vendor Level Info'!$J$4:$J$22,MATCH('Model Comparison Vs Previous Tf'!$D44,'Vendor Level Info'!$F$4:$F$22,0)),"-")</f>
        <v>214128</v>
      </c>
      <c r="P44" s="370">
        <f t="shared" ca="1" si="17"/>
        <v>0.90646715982963466</v>
      </c>
      <c r="Q44" s="371">
        <f t="shared" ca="1" si="13"/>
        <v>6.3655953185628982E-3</v>
      </c>
      <c r="R44" s="375">
        <f t="shared" ca="1" si="13"/>
        <v>1004116.0050823033</v>
      </c>
      <c r="S44" s="372">
        <f t="shared" ca="1" si="18"/>
        <v>5.1731891039788938</v>
      </c>
      <c r="T44" s="376">
        <f t="shared" ca="1" si="14"/>
        <v>7.5391093799764639E-3</v>
      </c>
      <c r="U44" s="396">
        <f t="shared" ca="1" si="14"/>
        <v>7.5391093799764631E-3</v>
      </c>
      <c r="V44" s="302"/>
      <c r="W44" s="209">
        <f t="shared" ca="1" si="19"/>
        <v>0.23630573248407649</v>
      </c>
      <c r="X44" s="181">
        <f t="shared" si="20"/>
        <v>0.52913619744058504</v>
      </c>
      <c r="Y44" s="181">
        <f t="shared" ca="1" si="21"/>
        <v>-0.41966244820740106</v>
      </c>
      <c r="Z44" s="182">
        <f t="shared" ca="1" si="22"/>
        <v>-0.50315489987978235</v>
      </c>
    </row>
    <row r="45" spans="1:28" ht="16" thickBot="1" x14ac:dyDescent="0.4">
      <c r="A45" s="4"/>
      <c r="B45" s="500"/>
      <c r="C45" s="366" t="str">
        <v>SFMC PRE</v>
      </c>
      <c r="D45" s="367" t="str">
        <f>IFERROR(INDEX(Controls!$T$4:$T$50,MATCH('Model Comparison Vs Previous Tf'!$C45,Controls!$U$4:$U$50,0)),"-")</f>
        <v>hcp_sfmc_eng_pre</v>
      </c>
      <c r="E45" s="368">
        <f>IFERROR(INDEX('Previous Run Final Results'!$B$4:$W$60,MATCH(SUBSTITUTE(SUBSTITUTE('Model Comparison Vs Previous Tf'!$D45,"_pre",""),"_post",""),'Previous Run Final Results'!$B$4:$B$60,0), MATCH('Model Comparison Vs Previous Tf'!E$34,'Previous Run Final Results'!$B$3:$W$3,0)),"-")</f>
        <v>157000</v>
      </c>
      <c r="F45" s="369">
        <f>IFERROR(INDEX('Vendor Level Info'!$H$4:$H$22,MATCH(SUBSTITUTE(SUBSTITUTE('Model Comparison Vs Previous Tf'!$D45,"_pre",""),"_post",""),'Vendor Level Info'!$F$4:$F$22,0)),"-")</f>
        <v>140032</v>
      </c>
      <c r="G45" s="370">
        <f>IFERROR(E45/F45,"-")</f>
        <v>1.1211723034734917</v>
      </c>
      <c r="H45" s="371">
        <f>IFERROR(INDEX('Previous Run Final Results'!$B$4:$W$60,MATCH(SUBSTITUTE(SUBSTITUTE('Model Comparison Vs Previous Tf'!$D45,"_pre",""),"_post",""),'Previous Run Final Results'!$B$4:$B$60,0), MATCH('Model Comparison Vs Previous Tf'!H$34,'Previous Run Final Results'!$B$3:$W$3,0)),"-")</f>
        <v>1.0968780667217336E-2</v>
      </c>
      <c r="I45" s="370">
        <f>IFERROR(INDEX('Previous Run Final Results'!$B$4:$W$60,MATCH(SUBSTITUTE(SUBSTITUTE('Model Comparison Vs Previous Tf'!$D45,"_pre",""),"_post",""),'Previous Run Final Results'!$B$4:$B$60,0), MATCH('Model Comparison Vs Previous Tf'!I$34,'Previous Run Final Results'!$B$3:$W$3,0)),"-")</f>
        <v>1634695.9829696761</v>
      </c>
      <c r="J45" s="372">
        <f>IFERROR(I45/E45,"-")</f>
        <v>10.412076324647618</v>
      </c>
      <c r="K45" s="376">
        <f>IFERROR(INDEX('Previous Run Final Results'!$B$4:$W$60,MATCH(SUBSTITUTE(SUBSTITUTE('Model Comparison Vs Previous Tf'!$D45,"_pre",""),"_post",""),'Previous Run Final Results'!$B$4:$B$60,0), MATCH('Model Comparison Vs Previous Tf'!K$34,'Previous Run Final Results'!$B$3:$W$3,0)),"-")</f>
        <v>5.7889124465678558E-3</v>
      </c>
      <c r="L45" s="396">
        <f>IFERROR(INDEX('Previous Run Final Results'!$B$4:$W$60,MATCH(SUBSTITUTE(SUBSTITUTE('Model Comparison Vs Previous Tf'!$D45,"_pre",""),"_post",""),'Previous Run Final Results'!$B$4:$B$60,0), MATCH('Model Comparison Vs Previous Tf'!L$34,'Previous Run Final Results'!$B$3:$W$3,0)),"-")</f>
        <v>1.876805722965752E-2</v>
      </c>
      <c r="M45" s="373"/>
      <c r="N45" s="374">
        <f t="shared" ca="1" si="16"/>
        <v>194100</v>
      </c>
      <c r="O45" s="369">
        <f>IFERROR(INDEX('Vendor Level Info'!$J$4:$J$22,MATCH('Model Comparison Vs Previous Tf'!$D45,'Vendor Level Info'!$F$4:$F$22,0)),"-")</f>
        <v>0</v>
      </c>
      <c r="P45" s="370" t="str">
        <f t="shared" ca="1" si="17"/>
        <v>-</v>
      </c>
      <c r="Q45" s="371">
        <f t="shared" ca="1" si="13"/>
        <v>0</v>
      </c>
      <c r="R45" s="375">
        <f t="shared" ca="1" si="13"/>
        <v>0</v>
      </c>
      <c r="S45" s="372">
        <f t="shared" ca="1" si="18"/>
        <v>0</v>
      </c>
      <c r="T45" s="376">
        <f t="shared" ca="1" si="14"/>
        <v>6.9185355555183656E-3</v>
      </c>
      <c r="U45" s="396" t="str">
        <f t="shared" ca="1" si="14"/>
        <v>-</v>
      </c>
      <c r="V45" s="302"/>
      <c r="W45" s="209">
        <f t="shared" ca="1" si="19"/>
        <v>0.23630573248407649</v>
      </c>
      <c r="X45" s="181">
        <f t="shared" si="20"/>
        <v>-1</v>
      </c>
      <c r="Y45" s="181">
        <f t="shared" ca="1" si="21"/>
        <v>-1</v>
      </c>
      <c r="Z45" s="182">
        <f t="shared" ca="1" si="22"/>
        <v>-1</v>
      </c>
    </row>
    <row r="46" spans="1:28" ht="16" thickBot="1" x14ac:dyDescent="0.4">
      <c r="A46" s="4"/>
      <c r="B46" s="501"/>
      <c r="C46" s="268" t="str">
        <v/>
      </c>
      <c r="D46" s="291" t="str">
        <f>IFERROR(INDEX(Controls!$T$4:$T$50,MATCH('Model Comparison Vs Previous Tf'!$C46,Controls!$U$4:$U$50,0)),"-")</f>
        <v>-</v>
      </c>
      <c r="E46" s="282" t="str">
        <f>IFERROR(INDEX('Previous Run Final Results'!$B$4:$W$60,MATCH(SUBSTITUTE(SUBSTITUTE('Model Comparison Vs Previous Tf'!$D46,"_pre",""),"_post",""),'Previous Run Final Results'!$B$4:$B$60,0), MATCH('Model Comparison Vs Previous Tf'!E$34,'Previous Run Final Results'!$B$3:$W$3,0)),"-")</f>
        <v>-</v>
      </c>
      <c r="F46" s="270" t="str">
        <f>IFERROR(INDEX('Vendor Level Info'!$H$4:$H$22,MATCH(SUBSTITUTE(SUBSTITUTE('Model Comparison Vs Previous Tf'!$D46,"_pre",""),"_post",""),'Vendor Level Info'!$F$4:$F$22,0)),"-")</f>
        <v>-</v>
      </c>
      <c r="G46" s="269" t="str">
        <f>IFERROR(E46/F46,"-")</f>
        <v>-</v>
      </c>
      <c r="H46" s="271" t="str">
        <f>IFERROR(INDEX('Previous Run Final Results'!$B$4:$W$60,MATCH(SUBSTITUTE(SUBSTITUTE('Model Comparison Vs Previous Tf'!$D46,"_pre",""),"_post",""),'Previous Run Final Results'!$B$4:$B$60,0), MATCH('Model Comparison Vs Previous Tf'!H$34,'Previous Run Final Results'!$B$3:$W$3,0)),"-")</f>
        <v>-</v>
      </c>
      <c r="I46" s="269" t="str">
        <f>IFERROR(INDEX('Previous Run Final Results'!$B$4:$W$60,MATCH(SUBSTITUTE(SUBSTITUTE('Model Comparison Vs Previous Tf'!$D46,"_pre",""),"_post",""),'Previous Run Final Results'!$B$4:$B$60,0), MATCH('Model Comparison Vs Previous Tf'!I$34,'Previous Run Final Results'!$B$3:$W$3,0)),"-")</f>
        <v>-</v>
      </c>
      <c r="J46" s="272" t="str">
        <f>IFERROR(I46/E46,"-")</f>
        <v>-</v>
      </c>
      <c r="K46" s="383" t="str">
        <f>IFERROR(INDEX('Previous Run Final Results'!$B$4:$W$60,MATCH(SUBSTITUTE(SUBSTITUTE('Model Comparison Vs Previous Tf'!$D46,"_pre",""),"_post",""),'Previous Run Final Results'!$B$4:$B$60,0), MATCH('Model Comparison Vs Previous Tf'!K$34,'Previous Run Final Results'!$B$3:$W$3,0)),"-")</f>
        <v>-</v>
      </c>
      <c r="L46" s="388" t="str">
        <f>IFERROR(INDEX('Previous Run Final Results'!$B$4:$W$60,MATCH(SUBSTITUTE(SUBSTITUTE('Model Comparison Vs Previous Tf'!$D46,"_pre",""),"_post",""),'Previous Run Final Results'!$B$4:$B$60,0), MATCH('Model Comparison Vs Previous Tf'!L$34,'Previous Run Final Results'!$B$3:$W$3,0)),"-")</f>
        <v>-</v>
      </c>
      <c r="M46" s="302"/>
      <c r="N46" s="285" t="str">
        <f t="shared" ca="1" si="16"/>
        <v>-</v>
      </c>
      <c r="O46" s="274" t="str">
        <f>IFERROR(INDEX('Vendor Level Info'!$J$4:$J$22,MATCH('Model Comparison Vs Previous Tf'!$D46,'Vendor Level Info'!$F$4:$F$22,0)),"-")</f>
        <v>-</v>
      </c>
      <c r="P46" s="275" t="str">
        <f t="shared" ca="1" si="17"/>
        <v>-</v>
      </c>
      <c r="Q46" s="276">
        <f t="shared" ca="1" si="13"/>
        <v>0</v>
      </c>
      <c r="R46" s="273">
        <f t="shared" ca="1" si="13"/>
        <v>0</v>
      </c>
      <c r="S46" s="278" t="str">
        <f t="shared" ca="1" si="18"/>
        <v>-</v>
      </c>
      <c r="T46" s="378">
        <f t="shared" ca="1" si="14"/>
        <v>0</v>
      </c>
      <c r="U46" s="393" t="str">
        <f t="shared" ca="1" si="14"/>
        <v>-</v>
      </c>
      <c r="V46" s="302"/>
      <c r="W46" s="209" t="str">
        <f t="shared" ca="1" si="19"/>
        <v>-</v>
      </c>
      <c r="X46" s="181" t="str">
        <f t="shared" si="20"/>
        <v>-</v>
      </c>
      <c r="Y46" s="181" t="str">
        <f t="shared" ca="1" si="21"/>
        <v>-</v>
      </c>
      <c r="Z46" s="182" t="str">
        <f t="shared" ca="1" si="22"/>
        <v>-</v>
      </c>
    </row>
    <row r="47" spans="1:28" ht="16" thickBot="1" x14ac:dyDescent="0.4">
      <c r="A47" s="4"/>
      <c r="B47" s="498" t="s">
        <v>347</v>
      </c>
      <c r="C47" s="235" t="str" cm="1">
        <f t="array" ref="C47:C52">UPPER(_xlfn.UNIQUE(Controls!$R$4:$R$10))</f>
        <v>COVERWRAP</v>
      </c>
      <c r="D47" s="290" t="str" cm="1">
        <f t="array" ref="D47">IFERROR(INDEX(Controls!$Q$4:$Q$50,MATCH('Model Comparison Vs Previous Tf'!$C47,Controls!$R$4:$R$50),0),"-")</f>
        <v>cw_comm</v>
      </c>
      <c r="E47" s="221" t="str">
        <f>IFERROR(INDEX('Previous Run Final Results'!$B$4:$W$60,MATCH(SUBSTITUTE(SUBSTITUTE('Model Comparison Vs Previous Tf'!$D47,"_pre",""),"_post",""),'Previous Run Final Results'!$B$4:$B$60,0), MATCH('Model Comparison Vs Previous Tf'!E$34,'Previous Run Final Results'!$B$3:$W$3,0)),"-")</f>
        <v>-</v>
      </c>
      <c r="F47" s="170" t="str">
        <f>IFERROR(INDEX('Vendor Level Info'!$H$4:$H$22,MATCH(SUBSTITUTE(SUBSTITUTE('Model Comparison Vs Previous Tf'!$D47,"_pre",""),"_post",""),'Vendor Level Info'!$F$4:$F$22,0)),"-")</f>
        <v>-</v>
      </c>
      <c r="G47" s="169" t="str">
        <f t="shared" si="12"/>
        <v>-</v>
      </c>
      <c r="H47" s="171" t="str">
        <f>IFERROR(INDEX('Previous Run Final Results'!$B$4:$W$60,MATCH(SUBSTITUTE(SUBSTITUTE('Model Comparison Vs Previous Tf'!$D47,"_pre",""),"_post",""),'Previous Run Final Results'!$B$4:$B$60,0), MATCH('Model Comparison Vs Previous Tf'!H$34,'Previous Run Final Results'!$B$3:$W$3,0)),"-")</f>
        <v>-</v>
      </c>
      <c r="I47" s="169" t="str">
        <f>IFERROR(INDEX('Previous Run Final Results'!$B$4:$W$60,MATCH(SUBSTITUTE(SUBSTITUTE('Model Comparison Vs Previous Tf'!$D47,"_pre",""),"_post",""),'Previous Run Final Results'!$B$4:$B$60,0), MATCH('Model Comparison Vs Previous Tf'!I$34,'Previous Run Final Results'!$B$3:$W$3,0)),"-")</f>
        <v>-</v>
      </c>
      <c r="J47" s="172" t="str">
        <f t="shared" si="15"/>
        <v>-</v>
      </c>
      <c r="K47" s="381" t="str">
        <f>IFERROR(INDEX('Previous Run Final Results'!$B$4:$W$60,MATCH(SUBSTITUTE(SUBSTITUTE('Model Comparison Vs Previous Tf'!$D47,"_pre",""),"_post",""),'Previous Run Final Results'!$B$4:$B$60,0), MATCH('Model Comparison Vs Previous Tf'!K$34,'Previous Run Final Results'!$B$3:$W$3,0)),"-")</f>
        <v>-</v>
      </c>
      <c r="L47" s="386" t="str">
        <f>IFERROR(INDEX('Previous Run Final Results'!$B$4:$W$60,MATCH(SUBSTITUTE(SUBSTITUTE('Model Comparison Vs Previous Tf'!$D47,"_pre",""),"_post",""),'Previous Run Final Results'!$B$4:$B$60,0), MATCH('Model Comparison Vs Previous Tf'!L$34,'Previous Run Final Results'!$B$3:$W$3,0)),"-")</f>
        <v>-</v>
      </c>
      <c r="M47" s="302"/>
      <c r="N47" s="202">
        <f t="shared" ca="1" si="16"/>
        <v>607005</v>
      </c>
      <c r="O47" s="174">
        <f>IFERROR(INDEX('Vendor Level Info'!$J$4:$J$22,MATCH('Model Comparison Vs Previous Tf'!$D47,'Vendor Level Info'!$F$4:$F$22,0)),"-")</f>
        <v>149017</v>
      </c>
      <c r="P47" s="175">
        <f t="shared" ca="1" si="17"/>
        <v>4.0733943107162274</v>
      </c>
      <c r="Q47" s="176">
        <f t="shared" ca="1" si="13"/>
        <v>4.0188895758479358E-2</v>
      </c>
      <c r="R47" s="173">
        <f t="shared" ca="1" si="13"/>
        <v>6339440.6081698313</v>
      </c>
      <c r="S47" s="178">
        <f t="shared" ca="1" si="18"/>
        <v>10.443802947537222</v>
      </c>
      <c r="T47" s="377">
        <f t="shared" ca="1" si="14"/>
        <v>7.5234566333783656E-2</v>
      </c>
      <c r="U47" s="391">
        <f t="shared" ca="1" si="14"/>
        <v>6.8395060303439684E-2</v>
      </c>
      <c r="V47" s="302"/>
      <c r="W47" s="208" t="str">
        <f t="shared" ref="W47:X49" ca="1" si="23">IFERROR(N47/E47-1,"-")</f>
        <v>-</v>
      </c>
      <c r="X47" s="179" t="str">
        <f t="shared" si="23"/>
        <v>-</v>
      </c>
      <c r="Y47" s="179" t="str">
        <f ca="1">IFERROR(Q47/H47-1,"-")</f>
        <v>-</v>
      </c>
      <c r="Z47" s="180" t="str">
        <f ca="1">IFERROR(S47/J47-1,"-")</f>
        <v>-</v>
      </c>
    </row>
    <row r="48" spans="1:28" ht="16" thickBot="1" x14ac:dyDescent="0.4">
      <c r="A48" s="4"/>
      <c r="B48" s="498"/>
      <c r="C48" s="228" t="str">
        <v>PATIENT POINT HCP</v>
      </c>
      <c r="D48" s="291" t="str" cm="1">
        <f t="array" ref="D48">IFERROR(INDEX(Controls!$Q$4:$Q$50,MATCH('Model Comparison Vs Previous Tf'!$C48,Controls!$R$4:$R$50),0),"-")</f>
        <v>pp_hcp</v>
      </c>
      <c r="E48" s="222">
        <f>IFERROR(INDEX('Previous Run Final Results'!$B$4:$W$60,MATCH(SUBSTITUTE(SUBSTITUTE('Model Comparison Vs Previous Tf'!$D48,"_pre",""),"_post",""),'Previous Run Final Results'!$B$4:$B$60,0), MATCH('Model Comparison Vs Previous Tf'!E$34,'Previous Run Final Results'!$B$3:$W$3,0)),"-")</f>
        <v>0</v>
      </c>
      <c r="F48" s="21">
        <f>IFERROR(INDEX('Vendor Level Info'!$H$4:$H$22,MATCH(SUBSTITUTE(SUBSTITUTE('Model Comparison Vs Previous Tf'!$D48,"_pre",""),"_post",""),'Vendor Level Info'!$F$4:$F$22,0)),"-")</f>
        <v>19215</v>
      </c>
      <c r="G48" s="20">
        <f>IFERROR(E48/F48,"-")</f>
        <v>0</v>
      </c>
      <c r="H48" s="161">
        <f>IFERROR(INDEX('Previous Run Final Results'!$B$4:$W$60,MATCH(SUBSTITUTE(SUBSTITUTE('Model Comparison Vs Previous Tf'!$D48,"_pre",""),"_post",""),'Previous Run Final Results'!$B$4:$B$60,0), MATCH('Model Comparison Vs Previous Tf'!H$34,'Previous Run Final Results'!$B$3:$W$3,0)),"-")</f>
        <v>6.5319107968550658E-4</v>
      </c>
      <c r="I48" s="20">
        <f>IFERROR(INDEX('Previous Run Final Results'!$B$4:$W$60,MATCH(SUBSTITUTE(SUBSTITUTE('Model Comparison Vs Previous Tf'!$D48,"_pre",""),"_post",""),'Previous Run Final Results'!$B$4:$B$60,0), MATCH('Model Comparison Vs Previous Tf'!I$34,'Previous Run Final Results'!$B$3:$W$3,0)),"-")</f>
        <v>97346.174243851012</v>
      </c>
      <c r="J48" s="166" t="str">
        <f>IFERROR(I48/E48,"-")</f>
        <v>-</v>
      </c>
      <c r="K48" s="382">
        <f>IFERROR(INDEX('Previous Run Final Results'!$B$4:$W$60,MATCH(SUBSTITUTE(SUBSTITUTE('Model Comparison Vs Previous Tf'!$D48,"_pre",""),"_post",""),'Previous Run Final Results'!$B$4:$B$60,0), MATCH('Model Comparison Vs Previous Tf'!K$34,'Previous Run Final Results'!$B$3:$W$3,0)),"-")</f>
        <v>8.1449442251331824E-3</v>
      </c>
      <c r="L48" s="387">
        <f>IFERROR(INDEX('Previous Run Final Results'!$B$4:$W$60,MATCH(SUBSTITUTE(SUBSTITUTE('Model Comparison Vs Previous Tf'!$D48,"_pre",""),"_post",""),'Previous Run Final Results'!$B$4:$B$60,0), MATCH('Model Comparison Vs Previous Tf'!L$34,'Previous Run Final Results'!$B$3:$W$3,0)),"-")</f>
        <v>8.1449442251331824E-3</v>
      </c>
      <c r="M48" s="302"/>
      <c r="N48" s="203">
        <f t="shared" ca="1" si="16"/>
        <v>195006</v>
      </c>
      <c r="O48" s="23">
        <f>IFERROR(INDEX('Vendor Level Info'!$J$4:$J$22,MATCH('Model Comparison Vs Previous Tf'!$D48,'Vendor Level Info'!$F$4:$F$22,0)),"-")</f>
        <v>31572</v>
      </c>
      <c r="P48" s="22">
        <f t="shared" ref="P48:P53" ca="1" si="24">IFERROR(N48/O48,"-")</f>
        <v>6.1765488407449638</v>
      </c>
      <c r="Q48" s="100">
        <f t="shared" ca="1" si="13"/>
        <v>7.1083512408501488E-4</v>
      </c>
      <c r="R48" s="101">
        <f t="shared" ca="1" si="13"/>
        <v>112127.91409893894</v>
      </c>
      <c r="S48" s="167">
        <f t="shared" ref="S48:S53" ca="1" si="25">IFERROR(R48/N48,"-")</f>
        <v>0.5749972518739882</v>
      </c>
      <c r="T48" s="363">
        <f t="shared" ca="1" si="14"/>
        <v>5.7098048384145051E-3</v>
      </c>
      <c r="U48" s="392">
        <f t="shared" ca="1" si="14"/>
        <v>5.8093505964494458E-3</v>
      </c>
      <c r="V48" s="302"/>
      <c r="W48" s="209" t="str">
        <f t="shared" ca="1" si="23"/>
        <v>-</v>
      </c>
      <c r="X48" s="181">
        <f t="shared" si="23"/>
        <v>0.64309133489461368</v>
      </c>
      <c r="Y48" s="181">
        <f ca="1">IFERROR(Q48/H48-1,"-")</f>
        <v>8.8249895309749693E-2</v>
      </c>
      <c r="Z48" s="182" t="str">
        <f ca="1">IFERROR(S48/J48-1,"-")</f>
        <v>-</v>
      </c>
    </row>
    <row r="49" spans="1:26" ht="16" thickBot="1" x14ac:dyDescent="0.4">
      <c r="A49" s="4"/>
      <c r="B49" s="498"/>
      <c r="C49" s="268" t="str">
        <v>WEBMD</v>
      </c>
      <c r="D49" s="291" t="str" cm="1">
        <f t="array" ref="D49">IFERROR(INDEX(Controls!$Q$4:$Q$50,MATCH('Model Comparison Vs Previous Tf'!$C49,Controls!$R$4:$R$50),0),"-")</f>
        <v>webmd</v>
      </c>
      <c r="E49" s="282" t="str">
        <f>IFERROR(INDEX('Previous Run Final Results'!$B$4:$W$60,MATCH(SUBSTITUTE(SUBSTITUTE('Model Comparison Vs Previous Tf'!$D49,"_pre",""),"_post",""),'Previous Run Final Results'!$B$4:$B$60,0), MATCH('Model Comparison Vs Previous Tf'!E$34,'Previous Run Final Results'!$B$3:$W$3,0)),"-")</f>
        <v>-</v>
      </c>
      <c r="F49" s="270" t="str">
        <f>IFERROR(INDEX('Vendor Level Info'!$H$4:$H$22,MATCH(SUBSTITUTE(SUBSTITUTE('Model Comparison Vs Previous Tf'!$D49,"_pre",""),"_post",""),'Vendor Level Info'!$F$4:$F$22,0)),"-")</f>
        <v>-</v>
      </c>
      <c r="G49" s="269" t="str">
        <f>IFERROR(E49/F49,"-")</f>
        <v>-</v>
      </c>
      <c r="H49" s="271" t="str">
        <f>IFERROR(INDEX('Previous Run Final Results'!$B$4:$W$60,MATCH(SUBSTITUTE(SUBSTITUTE('Model Comparison Vs Previous Tf'!$D49,"_pre",""),"_post",""),'Previous Run Final Results'!$B$4:$B$60,0), MATCH('Model Comparison Vs Previous Tf'!H$34,'Previous Run Final Results'!$B$3:$W$3,0)),"-")</f>
        <v>-</v>
      </c>
      <c r="I49" s="269" t="str">
        <f>IFERROR(INDEX('Previous Run Final Results'!$B$4:$W$60,MATCH(SUBSTITUTE(SUBSTITUTE('Model Comparison Vs Previous Tf'!$D49,"_pre",""),"_post",""),'Previous Run Final Results'!$B$4:$B$60,0), MATCH('Model Comparison Vs Previous Tf'!I$34,'Previous Run Final Results'!$B$3:$W$3,0)),"-")</f>
        <v>-</v>
      </c>
      <c r="J49" s="272" t="str">
        <f>IFERROR(I49/E49,"-")</f>
        <v>-</v>
      </c>
      <c r="K49" s="383" t="str">
        <f>IFERROR(INDEX('Previous Run Final Results'!$B$4:$W$60,MATCH(SUBSTITUTE(SUBSTITUTE('Model Comparison Vs Previous Tf'!$D49,"_pre",""),"_post",""),'Previous Run Final Results'!$B$4:$B$60,0), MATCH('Model Comparison Vs Previous Tf'!K$34,'Previous Run Final Results'!$B$3:$W$3,0)),"-")</f>
        <v>-</v>
      </c>
      <c r="L49" s="388" t="str">
        <f>IFERROR(INDEX('Previous Run Final Results'!$B$4:$W$60,MATCH(SUBSTITUTE(SUBSTITUTE('Model Comparison Vs Previous Tf'!$D49,"_pre",""),"_post",""),'Previous Run Final Results'!$B$4:$B$60,0), MATCH('Model Comparison Vs Previous Tf'!L$34,'Previous Run Final Results'!$B$3:$W$3,0)),"-")</f>
        <v>-</v>
      </c>
      <c r="M49" s="302"/>
      <c r="N49" s="285" t="str">
        <f t="shared" ca="1" si="16"/>
        <v>-</v>
      </c>
      <c r="O49" s="274" t="str">
        <f>IFERROR(INDEX('Vendor Level Info'!$J$4:$J$22,MATCH('Model Comparison Vs Previous Tf'!$D49,'Vendor Level Info'!$F$4:$F$22,0)),"-")</f>
        <v>-</v>
      </c>
      <c r="P49" s="275" t="str">
        <f t="shared" ca="1" si="24"/>
        <v>-</v>
      </c>
      <c r="Q49" s="276">
        <f t="shared" ca="1" si="13"/>
        <v>0</v>
      </c>
      <c r="R49" s="273">
        <f t="shared" ca="1" si="13"/>
        <v>0</v>
      </c>
      <c r="S49" s="278" t="str">
        <f t="shared" ca="1" si="25"/>
        <v>-</v>
      </c>
      <c r="T49" s="378">
        <f t="shared" ca="1" si="14"/>
        <v>4.9857007393245563E-2</v>
      </c>
      <c r="U49" s="393" t="str">
        <f t="shared" ca="1" si="14"/>
        <v>-</v>
      </c>
      <c r="V49" s="302"/>
      <c r="W49" s="209" t="str">
        <f t="shared" ca="1" si="23"/>
        <v>-</v>
      </c>
      <c r="X49" s="181" t="str">
        <f t="shared" si="23"/>
        <v>-</v>
      </c>
      <c r="Y49" s="181" t="str">
        <f ca="1">IFERROR(Q49/H49-1,"-")</f>
        <v>-</v>
      </c>
      <c r="Z49" s="182" t="str">
        <f ca="1">IFERROR(S49/J49-1,"-")</f>
        <v>-</v>
      </c>
    </row>
    <row r="50" spans="1:26" ht="16" thickBot="1" x14ac:dyDescent="0.4">
      <c r="A50" s="4"/>
      <c r="B50" s="498"/>
      <c r="C50" s="268" t="str">
        <v>PATIENT POINT HCC</v>
      </c>
      <c r="D50" s="291"/>
      <c r="E50" s="282" t="str">
        <f>IFERROR(INDEX('Previous Run Final Results'!$B$4:$W$60,MATCH(SUBSTITUTE(SUBSTITUTE('Model Comparison Vs Previous Tf'!$D50,"_pre",""),"_post",""),'Previous Run Final Results'!$B$4:$B$60,0), MATCH('Model Comparison Vs Previous Tf'!E$34,'Previous Run Final Results'!$B$3:$W$3,0)),"-")</f>
        <v>-</v>
      </c>
      <c r="F50" s="270" t="str">
        <f>IFERROR(INDEX('Vendor Level Info'!$H$4:$H$22,MATCH(SUBSTITUTE(SUBSTITUTE('Model Comparison Vs Previous Tf'!$D50,"_pre",""),"_post",""),'Vendor Level Info'!$F$4:$F$22,0)),"-")</f>
        <v>-</v>
      </c>
      <c r="G50" s="269" t="str">
        <f>IFERROR(E50/F50,"-")</f>
        <v>-</v>
      </c>
      <c r="H50" s="271" t="str">
        <f>IFERROR(INDEX('Previous Run Final Results'!$B$4:$W$60,MATCH(SUBSTITUTE(SUBSTITUTE('Model Comparison Vs Previous Tf'!$D50,"_pre",""),"_post",""),'Previous Run Final Results'!$B$4:$B$60,0), MATCH('Model Comparison Vs Previous Tf'!H$34,'Previous Run Final Results'!$B$3:$W$3,0)),"-")</f>
        <v>-</v>
      </c>
      <c r="I50" s="269" t="str">
        <f>IFERROR(INDEX('Previous Run Final Results'!$B$4:$W$60,MATCH(SUBSTITUTE(SUBSTITUTE('Model Comparison Vs Previous Tf'!$D50,"_pre",""),"_post",""),'Previous Run Final Results'!$B$4:$B$60,0), MATCH('Model Comparison Vs Previous Tf'!I$34,'Previous Run Final Results'!$B$3:$W$3,0)),"-")</f>
        <v>-</v>
      </c>
      <c r="J50" s="272" t="str">
        <f>IFERROR(I50/E50,"-")</f>
        <v>-</v>
      </c>
      <c r="K50" s="383" t="str">
        <f>IFERROR(INDEX('Previous Run Final Results'!$B$4:$W$60,MATCH(SUBSTITUTE(SUBSTITUTE('Model Comparison Vs Previous Tf'!$D50,"_pre",""),"_post",""),'Previous Run Final Results'!$B$4:$B$60,0), MATCH('Model Comparison Vs Previous Tf'!K$34,'Previous Run Final Results'!$B$3:$W$3,0)),"-")</f>
        <v>-</v>
      </c>
      <c r="L50" s="388" t="str">
        <f>IFERROR(INDEX('Previous Run Final Results'!$B$4:$W$60,MATCH(SUBSTITUTE(SUBSTITUTE('Model Comparison Vs Previous Tf'!$D50,"_pre",""),"_post",""),'Previous Run Final Results'!$B$4:$B$60,0), MATCH('Model Comparison Vs Previous Tf'!L$34,'Previous Run Final Results'!$B$3:$W$3,0)),"-")</f>
        <v>-</v>
      </c>
      <c r="M50" s="302"/>
      <c r="N50" s="285" t="str">
        <f t="shared" ca="1" si="16"/>
        <v>-</v>
      </c>
      <c r="O50" s="274" t="str">
        <f>IFERROR(INDEX('Vendor Level Info'!$J$4:$J$22,MATCH('Model Comparison Vs Previous Tf'!$D50,'Vendor Level Info'!$F$4:$F$22,0)),"-")</f>
        <v>-</v>
      </c>
      <c r="P50" s="275" t="str">
        <f t="shared" ca="1" si="24"/>
        <v>-</v>
      </c>
      <c r="Q50" s="276" t="str">
        <f t="shared" ca="1" si="13"/>
        <v>-</v>
      </c>
      <c r="R50" s="273" t="str">
        <f t="shared" ca="1" si="13"/>
        <v>-</v>
      </c>
      <c r="S50" s="278" t="str">
        <f t="shared" ca="1" si="25"/>
        <v>-</v>
      </c>
      <c r="T50" s="378" t="str">
        <f t="shared" ca="1" si="14"/>
        <v>-</v>
      </c>
      <c r="U50" s="393" t="str">
        <f t="shared" ca="1" si="14"/>
        <v>-</v>
      </c>
      <c r="V50" s="302"/>
      <c r="W50" s="209"/>
      <c r="X50" s="181"/>
      <c r="Y50" s="181"/>
      <c r="Z50" s="182"/>
    </row>
    <row r="51" spans="1:26" ht="16" thickBot="1" x14ac:dyDescent="0.4">
      <c r="A51" s="4"/>
      <c r="B51" s="498"/>
      <c r="C51" s="268" t="str">
        <v>PATIENT POINT ANY</v>
      </c>
      <c r="D51" s="291"/>
      <c r="E51" s="282" t="str">
        <f>IFERROR(INDEX('Previous Run Final Results'!$B$4:$W$60,MATCH(SUBSTITUTE(SUBSTITUTE('Model Comparison Vs Previous Tf'!$D51,"_pre",""),"_post",""),'Previous Run Final Results'!$B$4:$B$60,0), MATCH('Model Comparison Vs Previous Tf'!E$34,'Previous Run Final Results'!$B$3:$W$3,0)),"-")</f>
        <v>-</v>
      </c>
      <c r="F51" s="270" t="str">
        <f>IFERROR(INDEX('Vendor Level Info'!$H$4:$H$22,MATCH(SUBSTITUTE(SUBSTITUTE('Model Comparison Vs Previous Tf'!$D51,"_pre",""),"_post",""),'Vendor Level Info'!$F$4:$F$22,0)),"-")</f>
        <v>-</v>
      </c>
      <c r="G51" s="269" t="str">
        <f>IFERROR(E51/F51,"-")</f>
        <v>-</v>
      </c>
      <c r="H51" s="271" t="str">
        <f>IFERROR(INDEX('Previous Run Final Results'!$B$4:$W$60,MATCH(SUBSTITUTE(SUBSTITUTE('Model Comparison Vs Previous Tf'!$D51,"_pre",""),"_post",""),'Previous Run Final Results'!$B$4:$B$60,0), MATCH('Model Comparison Vs Previous Tf'!H$34,'Previous Run Final Results'!$B$3:$W$3,0)),"-")</f>
        <v>-</v>
      </c>
      <c r="I51" s="269" t="str">
        <f>IFERROR(INDEX('Previous Run Final Results'!$B$4:$W$60,MATCH(SUBSTITUTE(SUBSTITUTE('Model Comparison Vs Previous Tf'!$D51,"_pre",""),"_post",""),'Previous Run Final Results'!$B$4:$B$60,0), MATCH('Model Comparison Vs Previous Tf'!I$34,'Previous Run Final Results'!$B$3:$W$3,0)),"-")</f>
        <v>-</v>
      </c>
      <c r="J51" s="272" t="str">
        <f>IFERROR(I51/E51,"-")</f>
        <v>-</v>
      </c>
      <c r="K51" s="383" t="str">
        <f>IFERROR(INDEX('Previous Run Final Results'!$B$4:$W$60,MATCH(SUBSTITUTE(SUBSTITUTE('Model Comparison Vs Previous Tf'!$D51,"_pre",""),"_post",""),'Previous Run Final Results'!$B$4:$B$60,0), MATCH('Model Comparison Vs Previous Tf'!K$34,'Previous Run Final Results'!$B$3:$W$3,0)),"-")</f>
        <v>-</v>
      </c>
      <c r="L51" s="388" t="str">
        <f>IFERROR(INDEX('Previous Run Final Results'!$B$4:$W$60,MATCH(SUBSTITUTE(SUBSTITUTE('Model Comparison Vs Previous Tf'!$D51,"_pre",""),"_post",""),'Previous Run Final Results'!$B$4:$B$60,0), MATCH('Model Comparison Vs Previous Tf'!L$34,'Previous Run Final Results'!$B$3:$W$3,0)),"-")</f>
        <v>-</v>
      </c>
      <c r="M51" s="302"/>
      <c r="N51" s="285" t="str">
        <f t="shared" ca="1" si="16"/>
        <v>-</v>
      </c>
      <c r="O51" s="274" t="str">
        <f>IFERROR(INDEX('Vendor Level Info'!$J$4:$J$22,MATCH('Model Comparison Vs Previous Tf'!$D51,'Vendor Level Info'!$F$4:$F$22,0)),"-")</f>
        <v>-</v>
      </c>
      <c r="P51" s="275" t="str">
        <f t="shared" ca="1" si="24"/>
        <v>-</v>
      </c>
      <c r="Q51" s="276" t="str">
        <f t="shared" ca="1" si="13"/>
        <v>-</v>
      </c>
      <c r="R51" s="273" t="str">
        <f t="shared" ca="1" si="13"/>
        <v>-</v>
      </c>
      <c r="S51" s="278" t="str">
        <f t="shared" ca="1" si="25"/>
        <v>-</v>
      </c>
      <c r="T51" s="378" t="str">
        <f t="shared" ca="1" si="14"/>
        <v>-</v>
      </c>
      <c r="U51" s="393" t="str">
        <f t="shared" ca="1" si="14"/>
        <v>-</v>
      </c>
      <c r="V51" s="302"/>
      <c r="W51" s="209"/>
      <c r="X51" s="181"/>
      <c r="Y51" s="181"/>
      <c r="Z51" s="182"/>
    </row>
    <row r="52" spans="1:26" ht="16" thickBot="1" x14ac:dyDescent="0.4">
      <c r="A52" s="4"/>
      <c r="B52" s="498"/>
      <c r="C52" s="241" t="str">
        <v/>
      </c>
      <c r="D52" s="292" t="str" cm="1">
        <f t="array" ref="D52">IFERROR(INDEX(Controls!$Q$4:$Q$50,MATCH('Model Comparison Vs Previous Tf'!$C52,Controls!$R$4:$R$50),0),"-")</f>
        <v>-</v>
      </c>
      <c r="E52" s="223" t="str">
        <f>IFERROR(INDEX('Previous Run Final Results'!$B$4:$W$60,MATCH(SUBSTITUTE(SUBSTITUTE('Model Comparison Vs Previous Tf'!$D52,"_pre",""),"_post",""),'Previous Run Final Results'!$B$4:$B$60,0), MATCH('Model Comparison Vs Previous Tf'!E$34,'Previous Run Final Results'!$B$3:$W$3,0)),"-")</f>
        <v>-</v>
      </c>
      <c r="F52" s="184" t="str">
        <f>IFERROR(INDEX('Vendor Level Info'!$H$4:$H$22,MATCH(SUBSTITUTE(SUBSTITUTE('Model Comparison Vs Previous Tf'!$D52,"_pre",""),"_post",""),'Vendor Level Info'!$F$4:$F$22,0)),"-")</f>
        <v>-</v>
      </c>
      <c r="G52" s="183" t="str">
        <f>IFERROR(E52/F52,"-")</f>
        <v>-</v>
      </c>
      <c r="H52" s="185" t="str">
        <f>IFERROR(INDEX('Previous Run Final Results'!$B$4:$W$60,MATCH(SUBSTITUTE(SUBSTITUTE('Model Comparison Vs Previous Tf'!$D52,"_pre",""),"_post",""),'Previous Run Final Results'!$B$4:$B$60,0), MATCH('Model Comparison Vs Previous Tf'!H$34,'Previous Run Final Results'!$B$3:$W$3,0)),"-")</f>
        <v>-</v>
      </c>
      <c r="I52" s="183" t="str">
        <f>IFERROR(INDEX('Previous Run Final Results'!$B$4:$W$60,MATCH(SUBSTITUTE(SUBSTITUTE('Model Comparison Vs Previous Tf'!$D52,"_pre",""),"_post",""),'Previous Run Final Results'!$B$4:$B$60,0), MATCH('Model Comparison Vs Previous Tf'!I$34,'Previous Run Final Results'!$B$3:$W$3,0)),"-")</f>
        <v>-</v>
      </c>
      <c r="J52" s="186" t="str">
        <f>IFERROR(I52/E52,"-")</f>
        <v>-</v>
      </c>
      <c r="K52" s="384" t="str">
        <f>IFERROR(INDEX('Previous Run Final Results'!$B$4:$W$60,MATCH(SUBSTITUTE(SUBSTITUTE('Model Comparison Vs Previous Tf'!$D52,"_pre",""),"_post",""),'Previous Run Final Results'!$B$4:$B$60,0), MATCH('Model Comparison Vs Previous Tf'!K$34,'Previous Run Final Results'!$B$3:$W$3,0)),"-")</f>
        <v>-</v>
      </c>
      <c r="L52" s="390" t="str">
        <f>IFERROR(INDEX('Previous Run Final Results'!$B$4:$W$60,MATCH(SUBSTITUTE(SUBSTITUTE('Model Comparison Vs Previous Tf'!$D52,"_pre",""),"_post",""),'Previous Run Final Results'!$B$4:$B$60,0), MATCH('Model Comparison Vs Previous Tf'!L$34,'Previous Run Final Results'!$B$3:$W$3,0)),"-")</f>
        <v>-</v>
      </c>
      <c r="M52" s="302"/>
      <c r="N52" s="204" t="str">
        <f t="shared" ca="1" si="16"/>
        <v>-</v>
      </c>
      <c r="O52" s="188" t="str">
        <f>IFERROR(INDEX('Vendor Level Info'!$J$4:$J$22,MATCH('Model Comparison Vs Previous Tf'!$D52,'Vendor Level Info'!$F$4:$F$22,0)),"-")</f>
        <v>-</v>
      </c>
      <c r="P52" s="189" t="str">
        <f t="shared" ca="1" si="24"/>
        <v>-</v>
      </c>
      <c r="Q52" s="190">
        <f ca="1">IFERROR(INDEX(INDIRECT("'"&amp;$C$31&amp;"'!C4:Y72"),MATCH($D52,INDIRECT("'"&amp;$C$31&amp;"'!D4:D72"),0),MATCH(Q$34,INDIRECT("'"&amp;$C$31&amp;"'!C4:Y4"),0)),"-")</f>
        <v>0</v>
      </c>
      <c r="R52" s="187">
        <f ca="1">IFERROR(INDEX(INDIRECT("'"&amp;$C$31&amp;"'!C4:Y72"),MATCH($D52,INDIRECT("'"&amp;$C$31&amp;"'!D4:D72"),0),MATCH(R$34,INDIRECT("'"&amp;$C$31&amp;"'!C4:Y4"),0)),"-")</f>
        <v>0</v>
      </c>
      <c r="S52" s="192" t="str">
        <f t="shared" ca="1" si="25"/>
        <v>-</v>
      </c>
      <c r="T52" s="380">
        <f ca="1">IFERROR(INDEX(INDIRECT("'"&amp;$C$31&amp;"'!C4:Y72"),MATCH($D52,INDIRECT("'"&amp;$C$31&amp;"'!D4:D72"),0),MATCH(T$34,INDIRECT("'"&amp;$C$31&amp;"'!C4:Y4"),0)),"-")</f>
        <v>0</v>
      </c>
      <c r="U52" s="395" t="str">
        <f ca="1">IFERROR(INDEX(INDIRECT("'"&amp;$C$31&amp;"'!C4:Y72"),MATCH($D52,INDIRECT("'"&amp;$C$31&amp;"'!D4:D72"),0),MATCH(U$34,INDIRECT("'"&amp;$C$31&amp;"'!C4:Y4"),0)),"-")</f>
        <v>-</v>
      </c>
      <c r="V52" s="302"/>
      <c r="W52" s="210" t="str">
        <f ca="1">IFERROR(N52/E52-1,"-")</f>
        <v>-</v>
      </c>
      <c r="X52" s="193" t="str">
        <f>IFERROR(O52/F52-1,"-")</f>
        <v>-</v>
      </c>
      <c r="Y52" s="193" t="str">
        <f ca="1">IFERROR(Q52/H52-1,"-")</f>
        <v>-</v>
      </c>
      <c r="Z52" s="194" t="str">
        <f ca="1">IFERROR(S52/J52-1,"-")</f>
        <v>-</v>
      </c>
    </row>
    <row r="53" spans="1:26" ht="29" customHeight="1" thickBot="1" x14ac:dyDescent="0.4">
      <c r="A53" s="4"/>
      <c r="B53" s="4"/>
      <c r="C53" s="279" t="s">
        <v>318</v>
      </c>
      <c r="D53" s="229"/>
      <c r="E53" s="224" cm="1">
        <f t="array" ref="E53">SUM(_xlfn.UNIQUE(_xlfn._xlws.FILTER(E36:E52,IF(--ISNUMBER(SEARCH("hcp_field_eng",$D$36:$D$52))=1,0,1))))</f>
        <v>2864658.0300000003</v>
      </c>
      <c r="F53" s="211" cm="1">
        <f t="array" ref="F53">SUM(_xlfn.UNIQUE(_xlfn._xlws.FILTER(F36:F52,IF(--ISNUMBER(SEARCH("hcp_field_eng",$D$36:$D$52))=1,0,1))))</f>
        <v>214628</v>
      </c>
      <c r="G53" s="211">
        <f t="shared" si="12"/>
        <v>13.347084397189557</v>
      </c>
      <c r="H53" s="212" cm="1">
        <f t="array" ref="H53">SUM(_xlfn.UNIQUE(_xlfn._xlws.FILTER(H36:H52,IF(--ISNUMBER(SEARCH("hcp_field_eng",$D$36:$D$52))=1,0,1))))</f>
        <v>3.8312577733838123E-2</v>
      </c>
      <c r="I53" s="211" cm="1">
        <f t="array" ref="I53">SUM(_xlfn.UNIQUE(_xlfn._xlws.FILTER(I36:I52,IF(--ISNUMBER(SEARCH("hcp_field_eng",$D$36:$D$52))=1,0,1))))</f>
        <v>5709788.4276144486</v>
      </c>
      <c r="J53" s="313">
        <f t="shared" si="15"/>
        <v>1.9931832588109821</v>
      </c>
      <c r="K53" s="213"/>
      <c r="L53" s="225">
        <f>I53/F53</f>
        <v>26.603185174415493</v>
      </c>
      <c r="M53" s="303"/>
      <c r="N53" s="286" cm="1">
        <f t="array" aca="1" ref="N53" ca="1">SUM(_xlfn.UNIQUE(_xlfn._xlws.FILTER(N36:N52,IF(--ISNUMBER(SEARCH("hcp_field_eng",$D$36:$D$52))=1,0,1))))</f>
        <v>2046626.48</v>
      </c>
      <c r="O53" s="215" cm="1">
        <f t="array" ref="O53">SUM(_xlfn.UNIQUE(_xlfn._xlws.FILTER(O36:O52,IF(--ISNUMBER(SEARCH("hcp_field_eng",$D$36:$D$52))=1,0,1))))</f>
        <v>414785</v>
      </c>
      <c r="P53" s="214">
        <f t="shared" ca="1" si="24"/>
        <v>4.9341863375001509</v>
      </c>
      <c r="Q53" s="216" cm="1">
        <f t="array" aca="1" ref="Q53" ca="1">SUM(_xlfn.UNIQUE(_xlfn._xlws.FILTER(Q36:Q52,IF(--ISNUMBER(SEARCH("hcp_field_eng",$D$36:$D$52))=1,0,1))))</f>
        <v>5.9929253684115308E-2</v>
      </c>
      <c r="R53" s="214" cm="1">
        <f t="array" aca="1" ref="R53" ca="1">SUM(_xlfn.UNIQUE(_xlfn._xlws.FILTER(R36:R52,IF(--ISNUMBER(SEARCH("hcp_field_eng",$D$36:$D$52))=1,0,1))))</f>
        <v>9453306.3736202326</v>
      </c>
      <c r="S53" s="314">
        <f t="shared" ca="1" si="25"/>
        <v>4.6189700299491054</v>
      </c>
      <c r="T53" s="218"/>
      <c r="U53" s="219"/>
      <c r="V53" s="303"/>
      <c r="W53" s="4"/>
      <c r="X53" s="4"/>
      <c r="Y53" s="4"/>
      <c r="Z53" s="4"/>
    </row>
    <row r="54" spans="1:26" x14ac:dyDescent="0.35">
      <c r="M54" s="309"/>
      <c r="V54" s="309"/>
    </row>
    <row r="55" spans="1:26" x14ac:dyDescent="0.35">
      <c r="M55" s="309"/>
      <c r="V55" s="309"/>
    </row>
    <row r="56" spans="1:26" x14ac:dyDescent="0.35">
      <c r="C56" s="459" t="s">
        <v>356</v>
      </c>
    </row>
    <row r="57" spans="1:26" x14ac:dyDescent="0.35">
      <c r="C57" s="458" t="s">
        <v>364</v>
      </c>
    </row>
  </sheetData>
  <mergeCells count="12">
    <mergeCell ref="E33:L33"/>
    <mergeCell ref="N33:U33"/>
    <mergeCell ref="W33:Z33"/>
    <mergeCell ref="B36:B46"/>
    <mergeCell ref="B47:B52"/>
    <mergeCell ref="B2:Z2"/>
    <mergeCell ref="B29:Z29"/>
    <mergeCell ref="E6:L6"/>
    <mergeCell ref="N6:U6"/>
    <mergeCell ref="W6:Z6"/>
    <mergeCell ref="B9:B17"/>
    <mergeCell ref="B18:B23"/>
  </mergeCell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6F7C64-EB26-4AD0-B529-7DA7ECD2CCC2}">
          <x14:formula1>
            <xm:f>Index!$C$8:$C$50</xm:f>
          </x14:formula1>
          <xm:sqref>C4 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34B1-DBBB-4D56-B94C-2CA7AABEBC8E}">
  <sheetPr>
    <tabColor theme="7"/>
  </sheetPr>
  <dimension ref="A2:AH62"/>
  <sheetViews>
    <sheetView tabSelected="1" zoomScale="55" zoomScaleNormal="55" workbookViewId="0">
      <selection activeCell="A10" sqref="A10"/>
    </sheetView>
  </sheetViews>
  <sheetFormatPr defaultRowHeight="14.5" x14ac:dyDescent="0.35"/>
  <cols>
    <col min="1" max="1" width="6.26953125" style="2" customWidth="1"/>
    <col min="2" max="2" width="11.26953125" style="2" customWidth="1"/>
    <col min="3" max="3" width="21.54296875" style="2" customWidth="1"/>
    <col min="4" max="4" width="19.90625" style="2" hidden="1" customWidth="1"/>
    <col min="5" max="5" width="15.7265625" style="2" customWidth="1"/>
    <col min="6" max="6" width="14.453125" style="2" customWidth="1"/>
    <col min="7" max="7" width="12" style="2" customWidth="1"/>
    <col min="8" max="8" width="17.453125" style="2" customWidth="1"/>
    <col min="9" max="9" width="20.54296875" style="2" customWidth="1"/>
    <col min="10" max="10" width="12.36328125" style="2" customWidth="1"/>
    <col min="11" max="11" width="19.1796875" style="2" customWidth="1"/>
    <col min="12" max="13" width="16.08984375" style="2" customWidth="1"/>
    <col min="14" max="14" width="13.36328125" style="2" customWidth="1"/>
    <col min="15" max="15" width="16.6328125" style="2" customWidth="1"/>
    <col min="16" max="16" width="2.453125" style="2" customWidth="1"/>
    <col min="17" max="17" width="23.1796875" style="2" customWidth="1"/>
    <col min="18" max="18" width="16.1796875" style="2" hidden="1" customWidth="1"/>
    <col min="19" max="19" width="16.08984375" style="2" customWidth="1"/>
    <col min="20" max="20" width="15" style="2" customWidth="1"/>
    <col min="21" max="21" width="13.26953125" style="2" customWidth="1"/>
    <col min="22" max="22" width="15.81640625" style="2" customWidth="1"/>
    <col min="23" max="23" width="19.453125" style="2" customWidth="1"/>
    <col min="24" max="24" width="13.36328125" style="2" customWidth="1"/>
    <col min="25" max="25" width="20.7265625" style="2" customWidth="1"/>
    <col min="26" max="26" width="14.90625" style="2" customWidth="1"/>
    <col min="27" max="28" width="13.08984375" style="2" customWidth="1"/>
    <col min="29" max="29" width="14.36328125" style="2" customWidth="1"/>
    <col min="30" max="30" width="1.7265625" style="2" customWidth="1"/>
    <col min="31" max="31" width="14.7265625" style="2" customWidth="1"/>
    <col min="32" max="32" width="12.90625" style="2" customWidth="1"/>
    <col min="33" max="33" width="17.6328125" style="2" customWidth="1"/>
    <col min="34" max="34" width="15.26953125" style="2" customWidth="1"/>
    <col min="35" max="35" width="16.1796875" style="2" bestFit="1" customWidth="1"/>
    <col min="36" max="36" width="14" style="2" bestFit="1" customWidth="1"/>
    <col min="37" max="37" width="13.36328125" style="2" bestFit="1" customWidth="1"/>
    <col min="38" max="38" width="17.453125" style="2" bestFit="1" customWidth="1"/>
    <col min="39" max="39" width="15.08984375" style="2" bestFit="1" customWidth="1"/>
    <col min="40" max="40" width="12.81640625" style="2" bestFit="1" customWidth="1"/>
    <col min="41" max="41" width="13.36328125" style="2" bestFit="1" customWidth="1"/>
    <col min="42" max="16384" width="8.7265625" style="2"/>
  </cols>
  <sheetData>
    <row r="2" spans="1:34" x14ac:dyDescent="0.35">
      <c r="P2" s="309"/>
      <c r="Q2" s="309"/>
      <c r="R2" s="309"/>
      <c r="AD2" s="309"/>
    </row>
    <row r="3" spans="1:34" ht="26" x14ac:dyDescent="0.35">
      <c r="B3" s="487" t="s">
        <v>348</v>
      </c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  <c r="Z3" s="487"/>
      <c r="AA3" s="487"/>
      <c r="AB3" s="487"/>
      <c r="AC3" s="487"/>
      <c r="AD3" s="487"/>
      <c r="AE3" s="487"/>
      <c r="AF3" s="487"/>
      <c r="AG3" s="487"/>
      <c r="AH3" s="487"/>
    </row>
    <row r="4" spans="1:34" ht="6" customHeight="1" x14ac:dyDescent="0.35"/>
    <row r="5" spans="1:34" ht="20" customHeight="1" x14ac:dyDescent="0.35">
      <c r="B5" s="122" t="s">
        <v>305</v>
      </c>
      <c r="C5" s="121" t="s">
        <v>153</v>
      </c>
      <c r="E5" s="319"/>
      <c r="F5" s="102"/>
      <c r="P5" s="122" t="s">
        <v>305</v>
      </c>
      <c r="Q5" s="121" t="s">
        <v>156</v>
      </c>
      <c r="S5" s="319"/>
    </row>
    <row r="6" spans="1:34" ht="5" customHeight="1" thickBot="1" x14ac:dyDescent="0.4"/>
    <row r="7" spans="1:34" ht="30.5" customHeight="1" thickBot="1" x14ac:dyDescent="0.4">
      <c r="B7" s="4"/>
      <c r="C7" s="4"/>
      <c r="D7" s="4"/>
      <c r="E7" s="503" t="str">
        <f>"Despcription: "&amp;PROPER(INDEX(Index!$F$8:$F$40,MATCH('Model Comparison'!$C$5,Index!$C$8:$C$40,0)))</f>
        <v>Despcription: Model 8 With Pp Hcc (Final Model)</v>
      </c>
      <c r="F7" s="504"/>
      <c r="G7" s="504"/>
      <c r="H7" s="504"/>
      <c r="I7" s="504"/>
      <c r="J7" s="504"/>
      <c r="K7" s="504"/>
      <c r="L7" s="504"/>
      <c r="M7" s="504"/>
      <c r="N7" s="504"/>
      <c r="O7" s="505"/>
      <c r="P7" s="307"/>
      <c r="Q7" s="307"/>
      <c r="R7" s="307"/>
      <c r="S7" s="503" t="str">
        <f>"Description: "&amp;INDEX(Index!$F$8:$F$40,MATCH('Model Comparison'!$Q$5,Index!$C$8:$C$40,0))</f>
        <v>Description: Model replacing SFMC and Field Pre -Post metric to without adstk and Trf</v>
      </c>
      <c r="T7" s="504"/>
      <c r="U7" s="504"/>
      <c r="V7" s="504"/>
      <c r="W7" s="504"/>
      <c r="X7" s="504"/>
      <c r="Y7" s="504"/>
      <c r="Z7" s="504"/>
      <c r="AA7" s="504"/>
      <c r="AB7" s="504"/>
      <c r="AC7" s="505"/>
      <c r="AD7" s="307"/>
      <c r="AE7" s="494" t="s">
        <v>329</v>
      </c>
      <c r="AF7" s="495"/>
      <c r="AG7" s="495"/>
      <c r="AH7" s="496"/>
    </row>
    <row r="8" spans="1:34" ht="26.5" hidden="1" thickBot="1" x14ac:dyDescent="0.4">
      <c r="B8" s="4"/>
      <c r="C8" s="4"/>
      <c r="D8" s="4"/>
      <c r="E8" s="296" t="s">
        <v>58</v>
      </c>
      <c r="F8" s="160" t="s">
        <v>139</v>
      </c>
      <c r="G8" s="160"/>
      <c r="H8" s="160" t="s">
        <v>142</v>
      </c>
      <c r="I8" s="160" t="s">
        <v>57</v>
      </c>
      <c r="J8" s="289"/>
      <c r="K8" s="160" t="s">
        <v>375</v>
      </c>
      <c r="L8" s="160" t="s">
        <v>1</v>
      </c>
      <c r="M8" s="160" t="s">
        <v>349</v>
      </c>
      <c r="N8" s="160" t="s">
        <v>32</v>
      </c>
      <c r="O8" s="295" t="s">
        <v>179</v>
      </c>
      <c r="P8" s="160"/>
      <c r="Q8" s="160"/>
      <c r="R8" s="160"/>
      <c r="S8" s="296" t="s">
        <v>58</v>
      </c>
      <c r="T8" s="160" t="s">
        <v>139</v>
      </c>
      <c r="U8" s="160"/>
      <c r="V8" s="160" t="s">
        <v>142</v>
      </c>
      <c r="W8" s="160" t="s">
        <v>57</v>
      </c>
      <c r="X8" s="289"/>
      <c r="Y8" s="160" t="s">
        <v>375</v>
      </c>
      <c r="Z8" s="160" t="s">
        <v>1</v>
      </c>
      <c r="AA8" s="160" t="s">
        <v>349</v>
      </c>
      <c r="AB8" s="160" t="s">
        <v>32</v>
      </c>
      <c r="AC8" s="295" t="s">
        <v>179</v>
      </c>
      <c r="AD8" s="160"/>
      <c r="AE8" s="304"/>
      <c r="AF8" s="305"/>
      <c r="AG8" s="305"/>
      <c r="AH8" s="306"/>
    </row>
    <row r="9" spans="1:34" ht="44.5" customHeight="1" thickBot="1" x14ac:dyDescent="0.4">
      <c r="A9" s="309"/>
      <c r="C9" s="449" t="s">
        <v>120</v>
      </c>
      <c r="D9" s="229" t="s">
        <v>306</v>
      </c>
      <c r="E9" s="450" t="s">
        <v>121</v>
      </c>
      <c r="F9" s="451" t="s">
        <v>122</v>
      </c>
      <c r="G9" s="451" t="s">
        <v>123</v>
      </c>
      <c r="H9" s="451" t="s">
        <v>124</v>
      </c>
      <c r="I9" s="451" t="s">
        <v>125</v>
      </c>
      <c r="J9" s="451" t="s">
        <v>126</v>
      </c>
      <c r="K9" s="451" t="s">
        <v>375</v>
      </c>
      <c r="L9" s="452" t="s">
        <v>332</v>
      </c>
      <c r="M9" s="453" t="s">
        <v>349</v>
      </c>
      <c r="N9" s="453" t="s">
        <v>353</v>
      </c>
      <c r="O9" s="454" t="s">
        <v>331</v>
      </c>
      <c r="P9" s="308"/>
      <c r="Q9" s="345" t="s">
        <v>120</v>
      </c>
      <c r="R9" s="231" t="s">
        <v>306</v>
      </c>
      <c r="S9" s="297" t="s">
        <v>121</v>
      </c>
      <c r="T9" s="232" t="s">
        <v>122</v>
      </c>
      <c r="U9" s="232" t="s">
        <v>123</v>
      </c>
      <c r="V9" s="232" t="s">
        <v>124</v>
      </c>
      <c r="W9" s="232" t="s">
        <v>125</v>
      </c>
      <c r="X9" s="232" t="s">
        <v>126</v>
      </c>
      <c r="Y9" s="232" t="s">
        <v>375</v>
      </c>
      <c r="Z9" s="233" t="s">
        <v>332</v>
      </c>
      <c r="AA9" s="414" t="s">
        <v>349</v>
      </c>
      <c r="AB9" s="414" t="s">
        <v>353</v>
      </c>
      <c r="AC9" s="234" t="s">
        <v>331</v>
      </c>
      <c r="AD9" s="308"/>
      <c r="AE9" s="205" t="s">
        <v>121</v>
      </c>
      <c r="AF9" s="206" t="s">
        <v>122</v>
      </c>
      <c r="AG9" s="206" t="s">
        <v>124</v>
      </c>
      <c r="AH9" s="207" t="s">
        <v>126</v>
      </c>
    </row>
    <row r="10" spans="1:34" ht="20" customHeight="1" thickBot="1" x14ac:dyDescent="0.4">
      <c r="A10" s="422"/>
      <c r="B10" s="422"/>
      <c r="C10" s="350" t="str">
        <f ca="1">SUBSTITUTE(IFERROR(INDEX(Controls!$K$4:$K$100,MATCH('Model Comparison'!$D10,Controls!$J$4:$J$100,0)),"-"),0,"-")</f>
        <v>Medscape</v>
      </c>
      <c r="D10" s="291" t="str" cm="1">
        <f t="array" aca="1" ref="D10:D53" ca="1">_xlfn.UNIQUE(_xlfn.SORTBY(INDEX(INDIRECT("'"&amp;$C$5&amp;"'!C5:X72"),,MATCH("Vendor &amp; Control Var",INDIRECT("'"&amp;$C$5&amp;"'!C4:X4"),0)), INDIRECT("'"&amp;$C$5&amp;"'!B5:B72"),1))</f>
        <v>hcp_mscap_eng</v>
      </c>
      <c r="E10" s="339">
        <f ca="1">IFERROR(INDEX(INDIRECT("'"&amp;$C$5&amp;"'!C4:Y72"),MATCH($D10,INDIRECT("'"&amp;$C$5&amp;"'!D4:D72"),0),MATCH(E$8,INDIRECT("'"&amp;$C$5&amp;"'!C4:Y4"),0)),"-")</f>
        <v>483510.48</v>
      </c>
      <c r="F10" s="340">
        <f ca="1">IFERROR(INDEX('Vendor Level Info'!$J$4:$J$22,MATCH('Model Comparison'!$D10,'Vendor Level Info'!$F$4:$F$22,0)),"-")</f>
        <v>12946</v>
      </c>
      <c r="G10" s="341">
        <f ca="1">IFERROR(E10/F10,"-")</f>
        <v>37.348252742159737</v>
      </c>
      <c r="H10" s="342">
        <f ca="1">IFERROR(INDEX(INDIRECT("'"&amp;$C$5&amp;"'!C4:Y72"),MATCH($D10,INDIRECT("'"&amp;$C$5&amp;"'!D4:D72"),0),MATCH(H$8,INDIRECT("'"&amp;$C$5&amp;"'!C4:Y4"),0)),"-")</f>
        <v>8.7192881862355933E-3</v>
      </c>
      <c r="I10" s="343">
        <f ca="1">IFERROR(INDEX(INDIRECT("'"&amp;$C$5&amp;"'!C4:Y72"),MATCH($D10,INDIRECT("'"&amp;$C$5&amp;"'!D4:D72"),0),MATCH(I$8,INDIRECT("'"&amp;$C$5&amp;"'!C4:Y4"),0)),"-")</f>
        <v>1375390.1061214146</v>
      </c>
      <c r="J10" s="344">
        <f ca="1">IFERROR(I10/E10,"-")</f>
        <v>2.844592129877753</v>
      </c>
      <c r="K10" s="344" t="str">
        <f ca="1">IFERROR(INDEX(INDIRECT("'"&amp;$C$5&amp;"'!C4:Y72"),MATCH($D10,INDIRECT("'"&amp;$C$5&amp;"'!D4:D72"),0),MATCH(K$8,INDIRECT("'"&amp;$C$5&amp;"'!C4:Y4"),0)),"-")</f>
        <v>Ad: 40 &amp; Tf: RT4</v>
      </c>
      <c r="L10" s="470">
        <f ca="1">IFERROR(INDEX(INDIRECT("'"&amp;$C$5&amp;"'!C4:Y72"),MATCH($D10,INDIRECT("'"&amp;$C$5&amp;"'!D4:D72"),0),MATCH(L$8,INDIRECT("'"&amp;$C$5&amp;"'!C4:Y4"),0)),"-")</f>
        <v>5.614923975996404E-2</v>
      </c>
      <c r="M10" s="342">
        <f t="shared" ref="M10:O25" ca="1" si="0">IFERROR(INDEX(INDIRECT("'"&amp;$C$5&amp;"'!C4:Y72"),MATCH($D10,INDIRECT("'"&amp;$C$5&amp;"'!D4:D72"),0),MATCH(M$8,INDIRECT("'"&amp;$C$5&amp;"'!C4:Y4"),0)),"-")</f>
        <v>2.4831798765174426E-277</v>
      </c>
      <c r="N10" s="448">
        <f t="shared" ca="1" si="0"/>
        <v>1.0128481237985025</v>
      </c>
      <c r="O10" s="400">
        <f t="shared" ca="1" si="0"/>
        <v>0.17080473603703022</v>
      </c>
      <c r="P10" s="310"/>
      <c r="Q10" s="346" t="str">
        <f ca="1">SUBSTITUTE(IFERROR(INDEX(Controls!$K$4:$K$100,MATCH('Model Comparison'!$R10,Controls!$J$4:$J$100,0)),"-"),0,"-")</f>
        <v>Medscape</v>
      </c>
      <c r="R10" s="290" t="str" cm="1">
        <f t="array" aca="1" ref="R10:R53" ca="1">_xlfn.UNIQUE(_xlfn.SORTBY(INDEX(INDIRECT("'"&amp;$Q$5&amp;"'!C5:X72"),,MATCH("Vendor &amp; Control Var",INDIRECT("'"&amp;$Q$5&amp;"'!C4:X4"),0)), INDIRECT("'"&amp;$Q$5&amp;"'!B5:B72"),1))</f>
        <v>hcp_mscap_eng</v>
      </c>
      <c r="S10" s="298">
        <f ca="1">IFERROR(INDEX(INDIRECT("'"&amp;$Q$5&amp;"'!C4:Y72"),MATCH($R10,INDIRECT("'"&amp;$Q$5&amp;"'!D4:D72"),0),MATCH(S$8,INDIRECT("'"&amp;$Q$5&amp;"'!C4:Y4"),0)),"-")</f>
        <v>483510.48</v>
      </c>
      <c r="T10" s="236">
        <f ca="1">IFERROR(INDEX('Vendor Level Info'!$J$4:$J$22,MATCH('Model Comparison'!$R10,'Vendor Level Info'!$F$4:$F$22,0)),"-")</f>
        <v>12946</v>
      </c>
      <c r="U10" s="237">
        <f ca="1">IFERROR(S10/T10,"-")</f>
        <v>37.348252742159737</v>
      </c>
      <c r="V10" s="238">
        <f ca="1">IFERROR(INDEX(INDIRECT("'"&amp;$Q$5&amp;"'!C4:Y72"),MATCH($R10,INDIRECT("'"&amp;$Q$5&amp;"'!D4:D72"),0),MATCH(V$8,INDIRECT("'"&amp;$Q$5&amp;"'!C4:Y4"),0)),"-")</f>
        <v>8.6322548799261881E-3</v>
      </c>
      <c r="W10" s="239">
        <f ca="1">IFERROR(INDEX(INDIRECT("'"&amp;$Q$5&amp;"'!C4:Y72"),MATCH($R10,INDIRECT("'"&amp;$Q$5&amp;"'!D4:D72"),0),MATCH(W$8,INDIRECT("'"&amp;$Q$5&amp;"'!C4:Y4"),0)),"-")</f>
        <v>1361661.3766833907</v>
      </c>
      <c r="X10" s="240">
        <f ca="1">IFERROR(W10/S10,"-")</f>
        <v>2.8161982687187894</v>
      </c>
      <c r="Y10" s="240" t="str">
        <f ca="1">IFERROR(INDEX(INDIRECT("'"&amp;$Q$5&amp;"'!C4:Y72"),MATCH($R10,INDIRECT("'"&amp;$Q$5&amp;"'!D4:D72"),0),MATCH(Y$8,INDIRECT("'"&amp;$Q$5&amp;"'!C4:Y4"),0)),"-")</f>
        <v>Ad: 40 &amp; Tf: RT4</v>
      </c>
      <c r="Z10" s="474">
        <f ca="1">IFERROR(INDEX(INDIRECT("'"&amp;$Q$5&amp;"'!C4:Y72"),MATCH($R10,INDIRECT("'"&amp;$Q$5&amp;"'!D4:D72"),0),MATCH(Z$8,INDIRECT("'"&amp;$Q$5&amp;"'!C4:Y4"),0)),"-")</f>
        <v>5.5588774974457397E-2</v>
      </c>
      <c r="AA10" s="415">
        <f t="shared" ref="AA10:AC25" ca="1" si="1">IFERROR(INDEX(INDIRECT("'"&amp;$Q$5&amp;"'!C4:Y72"),MATCH($R10,INDIRECT("'"&amp;$Q$5&amp;"'!D4:D72"),0),MATCH(AA$8,INDIRECT("'"&amp;$Q$5&amp;"'!C4:Y4"),0)),"-")</f>
        <v>1.6211810844347552E-269</v>
      </c>
      <c r="AB10" s="434">
        <f t="shared" ca="1" si="1"/>
        <v>1.0210144254150189</v>
      </c>
      <c r="AC10" s="401">
        <f t="shared" ca="1" si="1"/>
        <v>0.16909981464974602</v>
      </c>
      <c r="AD10" s="302"/>
      <c r="AE10" s="424">
        <f t="shared" ref="AE10:AE50" ca="1" si="2">IFERROR(S10/E10-1,"-")</f>
        <v>0</v>
      </c>
      <c r="AF10" s="425">
        <f t="shared" ref="AF10:AF50" ca="1" si="3">IFERROR(T10/F10-1,"-")</f>
        <v>0</v>
      </c>
      <c r="AG10" s="425">
        <f t="shared" ref="AG10:AG50" ca="1" si="4">IFERROR(V10/H10-1,"-")</f>
        <v>-9.9816985573200068E-3</v>
      </c>
      <c r="AH10" s="426">
        <f t="shared" ref="AH10:AH50" ca="1" si="5">IFERROR(X10/J10-1,"-")</f>
        <v>-9.9816985573196737E-3</v>
      </c>
    </row>
    <row r="11" spans="1:34" ht="20" customHeight="1" thickBot="1" x14ac:dyDescent="0.4">
      <c r="A11" s="422"/>
      <c r="B11" s="422"/>
      <c r="C11" s="347" t="str">
        <f ca="1">SUBSTITUTE(IFERROR(INDEX(Controls!$K$4:$K$100,MATCH('Model Comparison'!$D11,Controls!$J$4:$J$100,0)),"-"),0,"-")</f>
        <v>Doximity</v>
      </c>
      <c r="D11" s="291" t="str">
        <f ca="1"/>
        <v>hcp_dox_eng</v>
      </c>
      <c r="E11" s="230">
        <f t="shared" ref="E11:E53" ca="1" si="6">IFERROR(INDEX(INDIRECT("'"&amp;$C$5&amp;"'!C4:Y72"),MATCH($D11,INDIRECT("'"&amp;$C$5&amp;"'!D4:D72"),0),MATCH(E$8,INDIRECT("'"&amp;$C$5&amp;"'!C4:Y4"),0)),"-")</f>
        <v>311070</v>
      </c>
      <c r="F11" s="113">
        <f ca="1">IFERROR(INDEX('Vendor Level Info'!$J$4:$J$22,MATCH('Model Comparison'!$D11,'Vendor Level Info'!$F$4:$F$22,0)),"-")</f>
        <v>3384</v>
      </c>
      <c r="G11" s="114">
        <f t="shared" ref="G11:G51" ca="1" si="7">IFERROR(E11/F11,"-")</f>
        <v>91.923758865248232</v>
      </c>
      <c r="H11" s="115">
        <f t="shared" ref="H11:I53" ca="1" si="8">IFERROR(INDEX(INDIRECT("'"&amp;$C$5&amp;"'!C4:Y72"),MATCH($D11,INDIRECT("'"&amp;$C$5&amp;"'!D4:D72"),0),MATCH(H$8,INDIRECT("'"&amp;$C$5&amp;"'!C4:Y4"),0)),"-")</f>
        <v>2.6687501859035258E-3</v>
      </c>
      <c r="I11" s="116">
        <f t="shared" ca="1" si="8"/>
        <v>420971.58885008754</v>
      </c>
      <c r="J11" s="315">
        <f t="shared" ref="J11:J51" ca="1" si="9">IFERROR(I11/E11,"-")</f>
        <v>1.3533017933265423</v>
      </c>
      <c r="K11" s="315" t="str">
        <f t="shared" ref="K11:K53" ca="1" si="10">IFERROR(INDEX(INDIRECT("'"&amp;$C$5&amp;"'!C4:Y72"),MATCH($D11,INDIRECT("'"&amp;$C$5&amp;"'!D4:D72"),0),MATCH(K$8,INDIRECT("'"&amp;$C$5&amp;"'!C4:Y4"),0)),"-")</f>
        <v>Ad: 70 &amp; Tf: RT8</v>
      </c>
      <c r="L11" s="471">
        <f t="shared" ref="L11:O53" ca="1" si="11">IFERROR(INDEX(INDIRECT("'"&amp;$C$5&amp;"'!C4:Y72"),MATCH($D11,INDIRECT("'"&amp;$C$5&amp;"'!D4:D72"),0),MATCH(L$8,INDIRECT("'"&amp;$C$5&amp;"'!C4:Y4"),0)),"-")</f>
        <v>3.6641687031768067E-2</v>
      </c>
      <c r="M11" s="419">
        <f t="shared" ca="1" si="0"/>
        <v>6.2728855051679765E-72</v>
      </c>
      <c r="N11" s="423">
        <f t="shared" ca="1" si="0"/>
        <v>1.0075132699727096</v>
      </c>
      <c r="O11" s="397">
        <f t="shared" ca="1" si="0"/>
        <v>0.20000094489012391</v>
      </c>
      <c r="P11" s="310"/>
      <c r="Q11" s="347" t="str">
        <f ca="1">SUBSTITUTE(IFERROR(INDEX(Controls!$K$4:$K$100,MATCH('Model Comparison'!$R11,Controls!$J$4:$J$100,0)),"-"),0,"-")</f>
        <v>Doximity</v>
      </c>
      <c r="R11" s="291" t="str">
        <f ca="1"/>
        <v>hcp_dox_eng</v>
      </c>
      <c r="S11" s="299">
        <f t="shared" ref="S11:S53" ca="1" si="12">IFERROR(INDEX(INDIRECT("'"&amp;$Q$5&amp;"'!C4:Y72"),MATCH($R11,INDIRECT("'"&amp;$Q$5&amp;"'!D4:D72"),0),MATCH(S$8,INDIRECT("'"&amp;$Q$5&amp;"'!C4:Y4"),0)),"-")</f>
        <v>311070</v>
      </c>
      <c r="T11" s="118">
        <f ca="1">IFERROR(INDEX('Vendor Level Info'!$J$4:$J$22,MATCH('Model Comparison'!$R11,'Vendor Level Info'!$F$4:$F$22,0)),"-")</f>
        <v>3384</v>
      </c>
      <c r="U11" s="119">
        <f t="shared" ref="U11:U51" ca="1" si="13">IFERROR(S11/T11,"-")</f>
        <v>91.923758865248232</v>
      </c>
      <c r="V11" s="120">
        <f t="shared" ref="V11:W53" ca="1" si="14">IFERROR(INDEX(INDIRECT("'"&amp;$Q$5&amp;"'!C4:Y72"),MATCH($R11,INDIRECT("'"&amp;$Q$5&amp;"'!D4:D72"),0),MATCH(V$8,INDIRECT("'"&amp;$Q$5&amp;"'!C4:Y4"),0)),"-")</f>
        <v>2.6133403137285948E-3</v>
      </c>
      <c r="W11" s="117">
        <f t="shared" ca="1" si="14"/>
        <v>412231.17468518374</v>
      </c>
      <c r="X11" s="168">
        <f t="shared" ref="X11:X51" ca="1" si="15">IFERROR(W11/S11,"-")</f>
        <v>1.325203892002391</v>
      </c>
      <c r="Y11" s="168" t="str">
        <f t="shared" ref="Y11:Y53" ca="1" si="16">IFERROR(INDEX(INDIRECT("'"&amp;$Q$5&amp;"'!C4:Y72"),MATCH($R11,INDIRECT("'"&amp;$Q$5&amp;"'!D4:D72"),0),MATCH(Y$8,INDIRECT("'"&amp;$Q$5&amp;"'!C4:Y4"),0)),"-")</f>
        <v>Ad: 70 &amp; Tf: RT8</v>
      </c>
      <c r="Z11" s="475">
        <f t="shared" ref="Z11:AC53" ca="1" si="17">IFERROR(INDEX(INDIRECT("'"&amp;$Q$5&amp;"'!C4:Y72"),MATCH($R11,INDIRECT("'"&amp;$Q$5&amp;"'!D4:D72"),0),MATCH(Z$8,INDIRECT("'"&amp;$Q$5&amp;"'!C4:Y4"),0)),"-")</f>
        <v>3.5880914740143217E-2</v>
      </c>
      <c r="AA11" s="416">
        <f t="shared" ca="1" si="1"/>
        <v>8.7759278823785242E-69</v>
      </c>
      <c r="AB11" s="435">
        <f t="shared" ca="1" si="1"/>
        <v>1.0107963617051647</v>
      </c>
      <c r="AC11" s="402">
        <f t="shared" ca="1" si="1"/>
        <v>0.19584842928571741</v>
      </c>
      <c r="AD11" s="302"/>
      <c r="AE11" s="427">
        <f t="shared" ca="1" si="2"/>
        <v>0</v>
      </c>
      <c r="AF11" s="428">
        <f t="shared" ca="1" si="3"/>
        <v>0</v>
      </c>
      <c r="AG11" s="428">
        <f t="shared" ca="1" si="4"/>
        <v>-2.0762479930721445E-2</v>
      </c>
      <c r="AH11" s="429">
        <f t="shared" ca="1" si="5"/>
        <v>-2.0762479930721223E-2</v>
      </c>
    </row>
    <row r="12" spans="1:34" ht="20" customHeight="1" thickBot="1" x14ac:dyDescent="0.4">
      <c r="A12" s="422"/>
      <c r="B12" s="422"/>
      <c r="C12" s="347" t="str">
        <f ca="1">SUBSTITUTE(IFERROR(INDEX(Controls!$K$4:$K$100,MATCH('Model Comparison'!$D12,Controls!$J$4:$J$100,0)),"-"),0,"-")</f>
        <v>Epocrates</v>
      </c>
      <c r="D12" s="291" t="str">
        <f ca="1"/>
        <v>hcp_epoc_eng</v>
      </c>
      <c r="E12" s="230">
        <f t="shared" ca="1" si="6"/>
        <v>255935</v>
      </c>
      <c r="F12" s="113">
        <f ca="1">IFERROR(INDEX('Vendor Level Info'!$J$4:$J$22,MATCH('Model Comparison'!$D12,'Vendor Level Info'!$F$4:$F$22,0)),"-")</f>
        <v>3021</v>
      </c>
      <c r="G12" s="114">
        <f t="shared" ca="1" si="7"/>
        <v>84.718636213174449</v>
      </c>
      <c r="H12" s="115">
        <f t="shared" ca="1" si="8"/>
        <v>1.3811187995120446E-3</v>
      </c>
      <c r="I12" s="116">
        <f t="shared" ca="1" si="8"/>
        <v>217859.19809668115</v>
      </c>
      <c r="J12" s="315">
        <f t="shared" ca="1" si="9"/>
        <v>0.85122862483318484</v>
      </c>
      <c r="K12" s="315" t="str">
        <f t="shared" ca="1" si="10"/>
        <v>Ad: 90 &amp; Tf: RT4</v>
      </c>
      <c r="L12" s="471">
        <f t="shared" ca="1" si="11"/>
        <v>9.1604009677248386E-3</v>
      </c>
      <c r="M12" s="419">
        <f t="shared" ca="1" si="0"/>
        <v>7.7191038331593687E-11</v>
      </c>
      <c r="N12" s="423">
        <f t="shared" ca="1" si="0"/>
        <v>1.0051825434893167</v>
      </c>
      <c r="O12" s="397">
        <f t="shared" ca="1" si="0"/>
        <v>0.11594039903775456</v>
      </c>
      <c r="P12" s="309"/>
      <c r="Q12" s="347" t="str">
        <f ca="1">SUBSTITUTE(IFERROR(INDEX(Controls!$K$4:$K$100,MATCH('Model Comparison'!$R12,Controls!$J$4:$J$100,0)),"-"),0,"-")</f>
        <v>Epocrates</v>
      </c>
      <c r="R12" s="291" t="str">
        <f ca="1"/>
        <v>hcp_epoc_eng</v>
      </c>
      <c r="S12" s="299">
        <f t="shared" ca="1" si="12"/>
        <v>255935</v>
      </c>
      <c r="T12" s="118">
        <f ca="1">IFERROR(INDEX('Vendor Level Info'!$J$4:$J$22,MATCH('Model Comparison'!$R12,'Vendor Level Info'!$F$4:$F$22,0)),"-")</f>
        <v>3021</v>
      </c>
      <c r="U12" s="119">
        <f t="shared" ca="1" si="13"/>
        <v>84.718636213174449</v>
      </c>
      <c r="V12" s="120">
        <f t="shared" ca="1" si="14"/>
        <v>1.4183322893332546E-3</v>
      </c>
      <c r="W12" s="117">
        <f t="shared" ca="1" si="14"/>
        <v>223729.29490058552</v>
      </c>
      <c r="X12" s="168">
        <f t="shared" ca="1" si="15"/>
        <v>0.87416451403905493</v>
      </c>
      <c r="Y12" s="168" t="str">
        <f t="shared" ca="1" si="16"/>
        <v>Ad: 90 &amp; Tf: RT4</v>
      </c>
      <c r="Z12" s="475">
        <f t="shared" ca="1" si="17"/>
        <v>9.4072229560223496E-3</v>
      </c>
      <c r="AA12" s="416">
        <f t="shared" ca="1" si="1"/>
        <v>2.5449050833684192E-11</v>
      </c>
      <c r="AB12" s="435">
        <f t="shared" ca="1" si="1"/>
        <v>1.0076287677330236</v>
      </c>
      <c r="AC12" s="402">
        <f t="shared" ca="1" si="1"/>
        <v>0.11906434960665774</v>
      </c>
      <c r="AD12" s="302"/>
      <c r="AE12" s="427">
        <f t="shared" ca="1" si="2"/>
        <v>0</v>
      </c>
      <c r="AF12" s="428">
        <f t="shared" ca="1" si="3"/>
        <v>0</v>
      </c>
      <c r="AG12" s="428">
        <f t="shared" ca="1" si="4"/>
        <v>2.6944452449968681E-2</v>
      </c>
      <c r="AH12" s="429">
        <f t="shared" ca="1" si="5"/>
        <v>2.6944452449968903E-2</v>
      </c>
    </row>
    <row r="13" spans="1:34" ht="20" customHeight="1" thickBot="1" x14ac:dyDescent="0.4">
      <c r="A13" s="422"/>
      <c r="B13" s="422"/>
      <c r="C13" s="347" t="str">
        <f ca="1">SUBSTITUTE(IFERROR(INDEX(Controls!$K$4:$K$100,MATCH('Model Comparison'!$D13,Controls!$J$4:$J$100,0)),"-"),0,"-")</f>
        <v>Deepintent</v>
      </c>
      <c r="D13" s="291" t="str">
        <f ca="1"/>
        <v>hcp_dpint_eng</v>
      </c>
      <c r="E13" s="230">
        <f t="shared" ca="1" si="6"/>
        <v>35707.999999999993</v>
      </c>
      <c r="F13" s="113">
        <f ca="1">IFERROR(INDEX('Vendor Level Info'!$J$4:$J$22,MATCH('Model Comparison'!$D13,'Vendor Level Info'!$F$4:$F$22,0)),"-")</f>
        <v>717</v>
      </c>
      <c r="G13" s="114">
        <f t="shared" ca="1" si="7"/>
        <v>49.801952580195248</v>
      </c>
      <c r="H13" s="115">
        <f t="shared" ca="1" si="8"/>
        <v>-9.3947809241777552E-5</v>
      </c>
      <c r="I13" s="116">
        <f t="shared" ca="1" si="8"/>
        <v>-14819.430733681163</v>
      </c>
      <c r="J13" s="315">
        <f t="shared" ca="1" si="9"/>
        <v>-0.41501710355329802</v>
      </c>
      <c r="K13" s="315" t="str">
        <f t="shared" ca="1" si="10"/>
        <v>Ad: 30 &amp; Tf: RT4</v>
      </c>
      <c r="L13" s="471">
        <f t="shared" ca="1" si="11"/>
        <v>-6.8942497923598937E-3</v>
      </c>
      <c r="M13" s="419">
        <f t="shared" ca="1" si="0"/>
        <v>0.21612413286376139</v>
      </c>
      <c r="N13" s="423">
        <f t="shared" ca="1" si="0"/>
        <v>1.0040096959870044</v>
      </c>
      <c r="O13" s="397">
        <f t="shared" ca="1" si="0"/>
        <v>-3.32293603072851E-2</v>
      </c>
      <c r="P13" s="309"/>
      <c r="Q13" s="347" t="str">
        <f ca="1">SUBSTITUTE(IFERROR(INDEX(Controls!$K$4:$K$100,MATCH('Model Comparison'!$R13,Controls!$J$4:$J$100,0)),"-"),0,"-")</f>
        <v>Deepintent</v>
      </c>
      <c r="R13" s="291" t="str">
        <f ca="1"/>
        <v>hcp_dpint_del</v>
      </c>
      <c r="S13" s="299">
        <f t="shared" ca="1" si="12"/>
        <v>35707.999999999993</v>
      </c>
      <c r="T13" s="118">
        <f ca="1">IFERROR(INDEX('Vendor Level Info'!$J$4:$J$22,MATCH('Model Comparison'!$R13,'Vendor Level Info'!$F$4:$F$22,0)),"-")</f>
        <v>367181</v>
      </c>
      <c r="U13" s="119">
        <f t="shared" ca="1" si="13"/>
        <v>9.7249040663868747E-2</v>
      </c>
      <c r="V13" s="120">
        <f t="shared" ca="1" si="14"/>
        <v>4.7930910379217909E-3</v>
      </c>
      <c r="W13" s="117">
        <f t="shared" ca="1" si="14"/>
        <v>756067.45074714639</v>
      </c>
      <c r="X13" s="168">
        <f t="shared" ca="1" si="15"/>
        <v>21.173615177191287</v>
      </c>
      <c r="Y13" s="168" t="str">
        <f t="shared" ca="1" si="16"/>
        <v>No Ad &amp; Tf</v>
      </c>
      <c r="Z13" s="475">
        <f t="shared" ca="1" si="17"/>
        <v>3.3104722883726435E-3</v>
      </c>
      <c r="AA13" s="416">
        <f t="shared" ca="1" si="1"/>
        <v>1.4287728234622293E-67</v>
      </c>
      <c r="AB13" s="435">
        <f t="shared" ca="1" si="1"/>
        <v>1.2780234793489469</v>
      </c>
      <c r="AC13" s="402">
        <f t="shared" ca="1" si="1"/>
        <v>3.3104722883726435E-3</v>
      </c>
      <c r="AD13" s="302"/>
      <c r="AE13" s="427">
        <f t="shared" ca="1" si="2"/>
        <v>0</v>
      </c>
      <c r="AF13" s="428">
        <f t="shared" ca="1" si="3"/>
        <v>511.10739191073924</v>
      </c>
      <c r="AG13" s="428">
        <f t="shared" ca="1" si="4"/>
        <v>-52.018656811747732</v>
      </c>
      <c r="AH13" s="429">
        <f t="shared" ca="1" si="5"/>
        <v>-52.018656811747746</v>
      </c>
    </row>
    <row r="14" spans="1:34" ht="20" customHeight="1" thickBot="1" x14ac:dyDescent="0.4">
      <c r="A14" s="422"/>
      <c r="B14" s="422"/>
      <c r="C14" s="347" t="str">
        <f ca="1">SUBSTITUTE(IFERROR(INDEX(Controls!$K$4:$K$100,MATCH('Model Comparison'!$D14,Controls!$J$4:$J$100,0)),"-"),0,"-")</f>
        <v>EDH</v>
      </c>
      <c r="D14" s="291" t="str">
        <f ca="1"/>
        <v>hcp_edh_eng</v>
      </c>
      <c r="E14" s="230">
        <f t="shared" ca="1" si="6"/>
        <v>0</v>
      </c>
      <c r="F14" s="113">
        <f ca="1">IFERROR(INDEX('Vendor Level Info'!$J$4:$J$22,MATCH('Model Comparison'!$D14,'Vendor Level Info'!$F$4:$F$22,0)),"-")</f>
        <v>0</v>
      </c>
      <c r="G14" s="114" t="str">
        <f t="shared" ca="1" si="7"/>
        <v>-</v>
      </c>
      <c r="H14" s="115">
        <f t="shared" ca="1" si="8"/>
        <v>0</v>
      </c>
      <c r="I14" s="116">
        <f t="shared" ca="1" si="8"/>
        <v>0</v>
      </c>
      <c r="J14" s="315" t="str">
        <f t="shared" ca="1" si="9"/>
        <v>-</v>
      </c>
      <c r="K14" s="315" t="str">
        <f t="shared" ca="1" si="10"/>
        <v>No Ad &amp; Tf</v>
      </c>
      <c r="L14" s="471">
        <f t="shared" ca="1" si="11"/>
        <v>8.6167148043929317E-2</v>
      </c>
      <c r="M14" s="419">
        <f t="shared" ca="1" si="0"/>
        <v>1.1633488858710667E-20</v>
      </c>
      <c r="N14" s="423">
        <f t="shared" ca="1" si="0"/>
        <v>1.0031861817591627</v>
      </c>
      <c r="O14" s="397" t="str">
        <f t="shared" ca="1" si="0"/>
        <v>-</v>
      </c>
      <c r="P14" s="309"/>
      <c r="Q14" s="347" t="str">
        <f ca="1">SUBSTITUTE(IFERROR(INDEX(Controls!$K$4:$K$100,MATCH('Model Comparison'!$R14,Controls!$J$4:$J$100,0)),"-"),0,"-")</f>
        <v>EDH</v>
      </c>
      <c r="R14" s="291" t="str">
        <f ca="1"/>
        <v>hcp_edh_eng</v>
      </c>
      <c r="S14" s="299">
        <f t="shared" ca="1" si="12"/>
        <v>0</v>
      </c>
      <c r="T14" s="118">
        <f ca="1">IFERROR(INDEX('Vendor Level Info'!$J$4:$J$22,MATCH('Model Comparison'!$R14,'Vendor Level Info'!$F$4:$F$22,0)),"-")</f>
        <v>0</v>
      </c>
      <c r="U14" s="119" t="str">
        <f t="shared" ca="1" si="13"/>
        <v>-</v>
      </c>
      <c r="V14" s="120">
        <f t="shared" ca="1" si="14"/>
        <v>0</v>
      </c>
      <c r="W14" s="117">
        <f t="shared" ca="1" si="14"/>
        <v>0</v>
      </c>
      <c r="X14" s="168" t="str">
        <f t="shared" ca="1" si="15"/>
        <v>-</v>
      </c>
      <c r="Y14" s="168" t="str">
        <f t="shared" ca="1" si="16"/>
        <v>No Ad &amp; Tf</v>
      </c>
      <c r="Z14" s="475">
        <f t="shared" ca="1" si="17"/>
        <v>8.7383630552468325E-2</v>
      </c>
      <c r="AA14" s="416">
        <f t="shared" ca="1" si="1"/>
        <v>3.4472628977569553E-21</v>
      </c>
      <c r="AB14" s="435">
        <f t="shared" ca="1" si="1"/>
        <v>1.0031822734539981</v>
      </c>
      <c r="AC14" s="402" t="str">
        <f t="shared" ca="1" si="1"/>
        <v>-</v>
      </c>
      <c r="AD14" s="302"/>
      <c r="AE14" s="427" t="str">
        <f t="shared" ca="1" si="2"/>
        <v>-</v>
      </c>
      <c r="AF14" s="428" t="str">
        <f t="shared" ca="1" si="3"/>
        <v>-</v>
      </c>
      <c r="AG14" s="428" t="str">
        <f t="shared" ca="1" si="4"/>
        <v>-</v>
      </c>
      <c r="AH14" s="429" t="str">
        <f t="shared" ca="1" si="5"/>
        <v>-</v>
      </c>
    </row>
    <row r="15" spans="1:34" ht="20" customHeight="1" thickBot="1" x14ac:dyDescent="0.4">
      <c r="A15" s="422"/>
      <c r="B15" s="422"/>
      <c r="C15" s="347" t="str">
        <f ca="1">SUBSTITUTE(IFERROR(INDEX(Controls!$K$4:$K$100,MATCH('Model Comparison'!$D15,Controls!$J$4:$J$100,0)),"-"),0,"-")</f>
        <v>Nexgen</v>
      </c>
      <c r="D15" s="291" t="str">
        <f ca="1"/>
        <v>hcp_mng_eng</v>
      </c>
      <c r="E15" s="230">
        <f t="shared" ca="1" si="6"/>
        <v>0</v>
      </c>
      <c r="F15" s="113">
        <f ca="1">IFERROR(INDEX('Vendor Level Info'!$J$4:$J$22,MATCH('Model Comparison'!$D15,'Vendor Level Info'!$F$4:$F$22,0)),"-")</f>
        <v>0</v>
      </c>
      <c r="G15" s="114" t="str">
        <f t="shared" ca="1" si="7"/>
        <v>-</v>
      </c>
      <c r="H15" s="115">
        <f t="shared" ca="1" si="8"/>
        <v>0</v>
      </c>
      <c r="I15" s="116">
        <f t="shared" ca="1" si="8"/>
        <v>0</v>
      </c>
      <c r="J15" s="315" t="str">
        <f t="shared" ca="1" si="9"/>
        <v>-</v>
      </c>
      <c r="K15" s="315" t="str">
        <f t="shared" ca="1" si="10"/>
        <v>No Ad &amp; Tf</v>
      </c>
      <c r="L15" s="471">
        <f t="shared" ca="1" si="11"/>
        <v>1.2814574406245418E-2</v>
      </c>
      <c r="M15" s="419">
        <f t="shared" ca="1" si="0"/>
        <v>2.2527163075178221E-3</v>
      </c>
      <c r="N15" s="423">
        <f t="shared" ca="1" si="0"/>
        <v>1.0044461704833305</v>
      </c>
      <c r="O15" s="397" t="str">
        <f t="shared" ca="1" si="0"/>
        <v>-</v>
      </c>
      <c r="P15" s="309"/>
      <c r="Q15" s="347" t="str">
        <f ca="1">SUBSTITUTE(IFERROR(INDEX(Controls!$K$4:$K$100,MATCH('Model Comparison'!$R15,Controls!$J$4:$J$100,0)),"-"),0,"-")</f>
        <v>Nexgen</v>
      </c>
      <c r="R15" s="291" t="str">
        <f ca="1"/>
        <v>hcp_mng_eng</v>
      </c>
      <c r="S15" s="299">
        <f t="shared" ca="1" si="12"/>
        <v>0</v>
      </c>
      <c r="T15" s="118">
        <f ca="1">IFERROR(INDEX('Vendor Level Info'!$J$4:$J$22,MATCH('Model Comparison'!$R15,'Vendor Level Info'!$F$4:$F$22,0)),"-")</f>
        <v>0</v>
      </c>
      <c r="U15" s="119" t="str">
        <f t="shared" ca="1" si="13"/>
        <v>-</v>
      </c>
      <c r="V15" s="120">
        <f t="shared" ca="1" si="14"/>
        <v>0</v>
      </c>
      <c r="W15" s="117">
        <f t="shared" ca="1" si="14"/>
        <v>0</v>
      </c>
      <c r="X15" s="168" t="str">
        <f t="shared" ca="1" si="15"/>
        <v>-</v>
      </c>
      <c r="Y15" s="168" t="str">
        <f t="shared" ca="1" si="16"/>
        <v>No Ad &amp; Tf</v>
      </c>
      <c r="Z15" s="475">
        <f t="shared" ca="1" si="17"/>
        <v>1.1510210188720902E-2</v>
      </c>
      <c r="AA15" s="416">
        <f t="shared" ca="1" si="1"/>
        <v>6.0953084959177971E-3</v>
      </c>
      <c r="AB15" s="435">
        <f t="shared" ca="1" si="1"/>
        <v>1.0045843019938716</v>
      </c>
      <c r="AC15" s="402" t="str">
        <f t="shared" ca="1" si="1"/>
        <v>-</v>
      </c>
      <c r="AD15" s="302"/>
      <c r="AE15" s="427" t="str">
        <f t="shared" ca="1" si="2"/>
        <v>-</v>
      </c>
      <c r="AF15" s="428" t="str">
        <f t="shared" ca="1" si="3"/>
        <v>-</v>
      </c>
      <c r="AG15" s="428" t="str">
        <f t="shared" ca="1" si="4"/>
        <v>-</v>
      </c>
      <c r="AH15" s="429" t="str">
        <f t="shared" ca="1" si="5"/>
        <v>-</v>
      </c>
    </row>
    <row r="16" spans="1:34" ht="20" customHeight="1" thickBot="1" x14ac:dyDescent="0.4">
      <c r="A16" s="422"/>
      <c r="B16" s="422"/>
      <c r="C16" s="347" t="str">
        <f ca="1">SUBSTITUTE(IFERROR(INDEX(Controls!$K$4:$K$100,MATCH('Model Comparison'!$D16,Controls!$J$4:$J$100,0)),"-"),0,"-")</f>
        <v>Field Post</v>
      </c>
      <c r="D16" s="291" t="str">
        <f ca="1"/>
        <v>hcp_field_eng_post</v>
      </c>
      <c r="E16" s="230">
        <f t="shared" ca="1" si="6"/>
        <v>0</v>
      </c>
      <c r="F16" s="113">
        <f ca="1">IFERROR(INDEX('Vendor Level Info'!$J$4:$J$22,MATCH('Model Comparison'!$D16,'Vendor Level Info'!$F$4:$F$22,0)),"-")</f>
        <v>29046</v>
      </c>
      <c r="G16" s="114">
        <f t="shared" ca="1" si="7"/>
        <v>0</v>
      </c>
      <c r="H16" s="115">
        <f t="shared" ca="1" si="8"/>
        <v>2.143497912892222E-2</v>
      </c>
      <c r="I16" s="116">
        <f t="shared" ca="1" si="8"/>
        <v>3381177.1774419085</v>
      </c>
      <c r="J16" s="315" t="str">
        <f t="shared" ca="1" si="9"/>
        <v>-</v>
      </c>
      <c r="K16" s="315" t="str">
        <f t="shared" ca="1" si="10"/>
        <v>Ad: 60 &amp; No Tf</v>
      </c>
      <c r="L16" s="471">
        <f t="shared" ca="1" si="11"/>
        <v>7.8190223656030594E-2</v>
      </c>
      <c r="M16" s="419">
        <f t="shared" ca="1" si="0"/>
        <v>0</v>
      </c>
      <c r="N16" s="423">
        <f t="shared" ca="1" si="0"/>
        <v>1.0604716784968038</v>
      </c>
      <c r="O16" s="397">
        <f t="shared" ca="1" si="0"/>
        <v>0.18715059455762423</v>
      </c>
      <c r="P16" s="309"/>
      <c r="Q16" s="347" t="str">
        <f ca="1">SUBSTITUTE(IFERROR(INDEX(Controls!$K$4:$K$100,MATCH('Model Comparison'!$R16,Controls!$J$4:$J$100,0)),"-"),0,"-")</f>
        <v>Field Post</v>
      </c>
      <c r="R16" s="291" t="str">
        <f ca="1"/>
        <v>hcp_field_eng_post</v>
      </c>
      <c r="S16" s="299">
        <f t="shared" ca="1" si="12"/>
        <v>0</v>
      </c>
      <c r="T16" s="118">
        <f ca="1">IFERROR(INDEX('Vendor Level Info'!$J$4:$J$22,MATCH('Model Comparison'!$R16,'Vendor Level Info'!$F$4:$F$22,0)),"-")</f>
        <v>29046</v>
      </c>
      <c r="U16" s="119">
        <f t="shared" ca="1" si="13"/>
        <v>0</v>
      </c>
      <c r="V16" s="120">
        <f t="shared" ca="1" si="14"/>
        <v>1.1585251373426123E-2</v>
      </c>
      <c r="W16" s="117">
        <f t="shared" ca="1" si="14"/>
        <v>1827470.2906475628</v>
      </c>
      <c r="X16" s="168" t="str">
        <f t="shared" ca="1" si="15"/>
        <v>-</v>
      </c>
      <c r="Y16" s="168" t="str">
        <f t="shared" ca="1" si="16"/>
        <v>No Ad &amp; Tf</v>
      </c>
      <c r="Z16" s="475">
        <f t="shared" ca="1" si="17"/>
        <v>0.10115179817043521</v>
      </c>
      <c r="AA16" s="416">
        <f t="shared" ca="1" si="1"/>
        <v>0</v>
      </c>
      <c r="AB16" s="435">
        <f t="shared" ca="1" si="1"/>
        <v>1.0283768714920989</v>
      </c>
      <c r="AC16" s="402">
        <f t="shared" ca="1" si="1"/>
        <v>0.10115179817043522</v>
      </c>
      <c r="AD16" s="302"/>
      <c r="AE16" s="427" t="str">
        <f t="shared" ca="1" si="2"/>
        <v>-</v>
      </c>
      <c r="AF16" s="428">
        <f t="shared" ca="1" si="3"/>
        <v>0</v>
      </c>
      <c r="AG16" s="428">
        <f t="shared" ca="1" si="4"/>
        <v>-0.45951655451839735</v>
      </c>
      <c r="AH16" s="429" t="str">
        <f t="shared" ca="1" si="5"/>
        <v>-</v>
      </c>
    </row>
    <row r="17" spans="1:34" ht="20" customHeight="1" thickBot="1" x14ac:dyDescent="0.4">
      <c r="A17" s="422"/>
      <c r="B17" s="422"/>
      <c r="C17" s="347" t="str">
        <f ca="1">SUBSTITUTE(IFERROR(INDEX(Controls!$K$4:$K$100,MATCH('Model Comparison'!$D17,Controls!$J$4:$J$100,0)),"-"),0,"-")</f>
        <v>Field Pre</v>
      </c>
      <c r="D17" s="291" t="str">
        <f ca="1"/>
        <v>hcp_field_eng_pre</v>
      </c>
      <c r="E17" s="230">
        <f t="shared" ca="1" si="6"/>
        <v>0</v>
      </c>
      <c r="F17" s="113">
        <f ca="1">IFERROR(INDEX('Vendor Level Info'!$J$4:$J$22,MATCH('Model Comparison'!$D17,'Vendor Level Info'!$F$4:$F$22,0)),"-")</f>
        <v>0</v>
      </c>
      <c r="G17" s="114" t="str">
        <f t="shared" ca="1" si="7"/>
        <v>-</v>
      </c>
      <c r="H17" s="115">
        <f t="shared" ca="1" si="8"/>
        <v>3.758774501942934E-4</v>
      </c>
      <c r="I17" s="116">
        <f t="shared" ca="1" si="8"/>
        <v>59291.322303979563</v>
      </c>
      <c r="J17" s="315" t="str">
        <f t="shared" ca="1" si="9"/>
        <v>-</v>
      </c>
      <c r="K17" s="315" t="str">
        <f t="shared" ca="1" si="10"/>
        <v>Ad: 60 &amp; No Tf</v>
      </c>
      <c r="L17" s="471">
        <f t="shared" ca="1" si="11"/>
        <v>6.4990148424706282E-2</v>
      </c>
      <c r="M17" s="419">
        <f t="shared" ca="1" si="0"/>
        <v>0</v>
      </c>
      <c r="N17" s="423">
        <f t="shared" ca="1" si="0"/>
        <v>1.0433391188654428</v>
      </c>
      <c r="O17" s="397" t="str">
        <f t="shared" ca="1" si="0"/>
        <v>-</v>
      </c>
      <c r="P17" s="309"/>
      <c r="Q17" s="347" t="str">
        <f ca="1">SUBSTITUTE(IFERROR(INDEX(Controls!$K$4:$K$100,MATCH('Model Comparison'!$R17,Controls!$J$4:$J$100,0)),"-"),0,"-")</f>
        <v>Field Pre</v>
      </c>
      <c r="R17" s="291" t="str">
        <f ca="1"/>
        <v>hcp_field_eng_pre</v>
      </c>
      <c r="S17" s="299">
        <f t="shared" ca="1" si="12"/>
        <v>0</v>
      </c>
      <c r="T17" s="118">
        <f ca="1">IFERROR(INDEX('Vendor Level Info'!$J$4:$J$22,MATCH('Model Comparison'!$R17,'Vendor Level Info'!$F$4:$F$22,0)),"-")</f>
        <v>0</v>
      </c>
      <c r="U17" s="119" t="str">
        <f t="shared" ca="1" si="13"/>
        <v>-</v>
      </c>
      <c r="V17" s="120">
        <f t="shared" ca="1" si="14"/>
        <v>0</v>
      </c>
      <c r="W17" s="117">
        <f t="shared" ca="1" si="14"/>
        <v>0</v>
      </c>
      <c r="X17" s="168" t="str">
        <f t="shared" ca="1" si="15"/>
        <v>-</v>
      </c>
      <c r="Y17" s="168" t="str">
        <f t="shared" ca="1" si="16"/>
        <v>No Ad &amp; Tf</v>
      </c>
      <c r="Z17" s="475">
        <f t="shared" ca="1" si="17"/>
        <v>8.5931393329426883E-2</v>
      </c>
      <c r="AA17" s="416">
        <f t="shared" ca="1" si="1"/>
        <v>1.7377447804429728E-238</v>
      </c>
      <c r="AB17" s="435">
        <f t="shared" ca="1" si="1"/>
        <v>1.0177234778237183</v>
      </c>
      <c r="AC17" s="402" t="str">
        <f t="shared" ca="1" si="1"/>
        <v>-</v>
      </c>
      <c r="AD17" s="302"/>
      <c r="AE17" s="427" t="str">
        <f t="shared" ca="1" si="2"/>
        <v>-</v>
      </c>
      <c r="AF17" s="428" t="str">
        <f t="shared" ca="1" si="3"/>
        <v>-</v>
      </c>
      <c r="AG17" s="428">
        <f t="shared" ca="1" si="4"/>
        <v>-1</v>
      </c>
      <c r="AH17" s="429" t="str">
        <f t="shared" ca="1" si="5"/>
        <v>-</v>
      </c>
    </row>
    <row r="18" spans="1:34" ht="20" customHeight="1" thickBot="1" x14ac:dyDescent="0.4">
      <c r="A18" s="422"/>
      <c r="B18" s="422"/>
      <c r="C18" s="347" t="str">
        <f ca="1">SUBSTITUTE(IFERROR(INDEX(Controls!$K$4:$K$100,MATCH('Model Comparison'!$D18,Controls!$J$4:$J$100,0)),"-"),0,"-")</f>
        <v>SFMC Post</v>
      </c>
      <c r="D18" s="291" t="str">
        <f ca="1"/>
        <v>hcp_sfmc_eng_post</v>
      </c>
      <c r="E18" s="230">
        <f t="shared" ca="1" si="6"/>
        <v>194100</v>
      </c>
      <c r="F18" s="113">
        <f ca="1">IFERROR(INDEX('Vendor Level Info'!$J$4:$J$22,MATCH('Model Comparison'!$D18,'Vendor Level Info'!$F$4:$F$22,0)),"-")</f>
        <v>214128</v>
      </c>
      <c r="G18" s="114">
        <f t="shared" ca="1" si="7"/>
        <v>0.90646715982963466</v>
      </c>
      <c r="H18" s="115">
        <f t="shared" ca="1" si="8"/>
        <v>1.2049845363901265E-2</v>
      </c>
      <c r="I18" s="116">
        <f t="shared" ca="1" si="8"/>
        <v>1900755.8575670861</v>
      </c>
      <c r="J18" s="315">
        <f t="shared" ca="1" si="9"/>
        <v>9.7926628416645336</v>
      </c>
      <c r="K18" s="315" t="str">
        <f t="shared" ca="1" si="10"/>
        <v>Ad: 70 &amp; Tf: RT4</v>
      </c>
      <c r="L18" s="471">
        <f t="shared" ca="1" si="11"/>
        <v>7.9444772923512128E-3</v>
      </c>
      <c r="M18" s="419">
        <f t="shared" ca="1" si="0"/>
        <v>9.8282697114218446E-41</v>
      </c>
      <c r="N18" s="423">
        <f t="shared" ca="1" si="0"/>
        <v>1.1277168972052471</v>
      </c>
      <c r="O18" s="397">
        <f t="shared" ca="1" si="0"/>
        <v>1.427126571262516E-2</v>
      </c>
      <c r="P18" s="309"/>
      <c r="Q18" s="347" t="str">
        <f ca="1">SUBSTITUTE(IFERROR(INDEX(Controls!$K$4:$K$100,MATCH('Model Comparison'!$R18,Controls!$J$4:$J$100,0)),"-"),0,"-")</f>
        <v>SFMC Post</v>
      </c>
      <c r="R18" s="291" t="str">
        <f ca="1"/>
        <v>hcp_sfmc_eng_post</v>
      </c>
      <c r="S18" s="299">
        <f t="shared" ca="1" si="12"/>
        <v>194100</v>
      </c>
      <c r="T18" s="118">
        <f ca="1">IFERROR(INDEX('Vendor Level Info'!$J$4:$J$22,MATCH('Model Comparison'!$R18,'Vendor Level Info'!$F$4:$F$22,0)),"-")</f>
        <v>214128</v>
      </c>
      <c r="U18" s="119">
        <f t="shared" ca="1" si="13"/>
        <v>0.90646715982963466</v>
      </c>
      <c r="V18" s="120">
        <f t="shared" ca="1" si="14"/>
        <v>6.3655953185628982E-3</v>
      </c>
      <c r="W18" s="117">
        <f t="shared" ca="1" si="14"/>
        <v>1004116.0050823033</v>
      </c>
      <c r="X18" s="168">
        <f t="shared" ca="1" si="15"/>
        <v>5.1731891039788938</v>
      </c>
      <c r="Y18" s="168" t="str">
        <f t="shared" ca="1" si="16"/>
        <v>No Ad &amp; Tf</v>
      </c>
      <c r="Z18" s="475">
        <f t="shared" ca="1" si="17"/>
        <v>7.5391093799764639E-3</v>
      </c>
      <c r="AA18" s="416">
        <f t="shared" ca="1" si="1"/>
        <v>3.9837877611485995E-45</v>
      </c>
      <c r="AB18" s="435">
        <f t="shared" ca="1" si="1"/>
        <v>1.0385136334130243</v>
      </c>
      <c r="AC18" s="402">
        <f t="shared" ca="1" si="1"/>
        <v>7.5391093799764631E-3</v>
      </c>
      <c r="AD18" s="302"/>
      <c r="AE18" s="427">
        <f t="shared" ca="1" si="2"/>
        <v>0</v>
      </c>
      <c r="AF18" s="428">
        <f t="shared" ca="1" si="3"/>
        <v>0</v>
      </c>
      <c r="AG18" s="428">
        <f t="shared" ca="1" si="4"/>
        <v>-0.47172804908909061</v>
      </c>
      <c r="AH18" s="429">
        <f t="shared" ca="1" si="5"/>
        <v>-0.4717280490890905</v>
      </c>
    </row>
    <row r="19" spans="1:34" ht="16" thickBot="1" x14ac:dyDescent="0.4">
      <c r="A19" s="422"/>
      <c r="B19" s="422"/>
      <c r="C19" s="347" t="str">
        <f ca="1">SUBSTITUTE(IFERROR(INDEX(Controls!$K$4:$K$100,MATCH('Model Comparison'!$D19,Controls!$J$4:$J$100,0)),"-"),0,"-")</f>
        <v>SFMC Pre</v>
      </c>
      <c r="D19" s="291" t="str">
        <f ca="1"/>
        <v>hcp_sfmc_eng_pre</v>
      </c>
      <c r="E19" s="230">
        <f t="shared" ca="1" si="6"/>
        <v>194100</v>
      </c>
      <c r="F19" s="113">
        <f ca="1">IFERROR(INDEX('Vendor Level Info'!$J$4:$J$22,MATCH('Model Comparison'!$D19,'Vendor Level Info'!$F$4:$F$22,0)),"-")</f>
        <v>0</v>
      </c>
      <c r="G19" s="114" t="str">
        <f t="shared" ca="1" si="7"/>
        <v>-</v>
      </c>
      <c r="H19" s="115">
        <f t="shared" ca="1" si="8"/>
        <v>3.2692961003373214E-3</v>
      </c>
      <c r="I19" s="116">
        <f t="shared" ca="1" si="8"/>
        <v>515702.36174595228</v>
      </c>
      <c r="J19" s="315">
        <f t="shared" ca="1" si="9"/>
        <v>2.6568900656669361</v>
      </c>
      <c r="K19" s="315" t="str">
        <f t="shared" ca="1" si="10"/>
        <v>Ad: 70 &amp; Tf: RT4</v>
      </c>
      <c r="L19" s="471">
        <f t="shared" ca="1" si="11"/>
        <v>1.1727251722735931E-2</v>
      </c>
      <c r="M19" s="419">
        <f t="shared" ca="1" si="0"/>
        <v>3.7902262513867516E-42</v>
      </c>
      <c r="N19" s="423">
        <f t="shared" ca="1" si="0"/>
        <v>1.0699635216896322</v>
      </c>
      <c r="O19" s="397" t="str">
        <f t="shared" ca="1" si="0"/>
        <v>-</v>
      </c>
      <c r="P19" s="309"/>
      <c r="Q19" s="347" t="str">
        <f ca="1">SUBSTITUTE(IFERROR(INDEX(Controls!$K$4:$K$100,MATCH('Model Comparison'!$R19,Controls!$J$4:$J$100,0)),"-"),0,"-")</f>
        <v>SFMC Pre</v>
      </c>
      <c r="R19" s="291" t="str">
        <f ca="1"/>
        <v>hcp_sfmc_eng_pre</v>
      </c>
      <c r="S19" s="299">
        <f t="shared" ca="1" si="12"/>
        <v>194100</v>
      </c>
      <c r="T19" s="118">
        <f ca="1">IFERROR(INDEX('Vendor Level Info'!$J$4:$J$22,MATCH('Model Comparison'!$R19,'Vendor Level Info'!$F$4:$F$22,0)),"-")</f>
        <v>0</v>
      </c>
      <c r="U19" s="119" t="str">
        <f t="shared" ca="1" si="13"/>
        <v>-</v>
      </c>
      <c r="V19" s="120">
        <f t="shared" ca="1" si="14"/>
        <v>0</v>
      </c>
      <c r="W19" s="117">
        <f t="shared" ca="1" si="14"/>
        <v>0</v>
      </c>
      <c r="X19" s="168">
        <f t="shared" ca="1" si="15"/>
        <v>0</v>
      </c>
      <c r="Y19" s="168" t="str">
        <f t="shared" ca="1" si="16"/>
        <v>No Ad &amp; Tf</v>
      </c>
      <c r="Z19" s="475">
        <f t="shared" ca="1" si="17"/>
        <v>6.9185355555183656E-3</v>
      </c>
      <c r="AA19" s="416">
        <f t="shared" ca="1" si="1"/>
        <v>7.5437772094222548E-16</v>
      </c>
      <c r="AB19" s="435">
        <f t="shared" ca="1" si="1"/>
        <v>1.0291829216790154</v>
      </c>
      <c r="AC19" s="402" t="str">
        <f t="shared" ca="1" si="1"/>
        <v>-</v>
      </c>
      <c r="AD19" s="302"/>
      <c r="AE19" s="427">
        <f t="shared" ca="1" si="2"/>
        <v>0</v>
      </c>
      <c r="AF19" s="428" t="str">
        <f t="shared" ca="1" si="3"/>
        <v>-</v>
      </c>
      <c r="AG19" s="428">
        <f t="shared" ca="1" si="4"/>
        <v>-1</v>
      </c>
      <c r="AH19" s="429">
        <f t="shared" ca="1" si="5"/>
        <v>-1</v>
      </c>
    </row>
    <row r="20" spans="1:34" ht="20" customHeight="1" thickBot="1" x14ac:dyDescent="0.4">
      <c r="A20" s="422"/>
      <c r="B20" s="422"/>
      <c r="C20" s="347" t="str">
        <f ca="1">SUBSTITUTE(IFERROR(INDEX(Controls!$K$4:$K$100,MATCH('Model Comparison'!$D20,Controls!$J$4:$J$100,0)),"-"),0,"-")</f>
        <v>CoverWrap</v>
      </c>
      <c r="D20" s="291" t="str">
        <f ca="1"/>
        <v>cw_comm</v>
      </c>
      <c r="E20" s="230">
        <f t="shared" ca="1" si="6"/>
        <v>607005</v>
      </c>
      <c r="F20" s="113">
        <f ca="1">IFERROR(INDEX('Vendor Level Info'!$J$4:$J$22,MATCH('Model Comparison'!$D20,'Vendor Level Info'!$F$4:$F$22,0)),"-")</f>
        <v>149017</v>
      </c>
      <c r="G20" s="114">
        <f t="shared" ca="1" si="7"/>
        <v>4.0733943107162274</v>
      </c>
      <c r="H20" s="115">
        <f t="shared" ca="1" si="8"/>
        <v>3.8047056564144095E-2</v>
      </c>
      <c r="I20" s="116">
        <f t="shared" ca="1" si="8"/>
        <v>6001584.5385147221</v>
      </c>
      <c r="J20" s="315">
        <f t="shared" ca="1" si="9"/>
        <v>9.887207747077408</v>
      </c>
      <c r="K20" s="315" t="str">
        <f t="shared" ca="1" si="10"/>
        <v>No Ad &amp; Tf</v>
      </c>
      <c r="L20" s="471">
        <f t="shared" ca="1" si="11"/>
        <v>7.1224992547260405E-2</v>
      </c>
      <c r="M20" s="419">
        <f t="shared" ca="1" si="0"/>
        <v>0</v>
      </c>
      <c r="N20" s="423">
        <f t="shared" ca="1" si="0"/>
        <v>1.1256806805905641</v>
      </c>
      <c r="O20" s="397">
        <f t="shared" ca="1" si="0"/>
        <v>6.4749993224782185E-2</v>
      </c>
      <c r="P20" s="309"/>
      <c r="Q20" s="347" t="str">
        <f ca="1">SUBSTITUTE(IFERROR(INDEX(Controls!$K$4:$K$100,MATCH('Model Comparison'!$R20,Controls!$J$4:$J$100,0)),"-"),0,"-")</f>
        <v>CoverWrap</v>
      </c>
      <c r="R20" s="291" t="str">
        <f ca="1"/>
        <v>cw_comm</v>
      </c>
      <c r="S20" s="299">
        <f t="shared" ca="1" si="12"/>
        <v>607005</v>
      </c>
      <c r="T20" s="118">
        <f ca="1">IFERROR(INDEX('Vendor Level Info'!$J$4:$J$22,MATCH('Model Comparison'!$R20,'Vendor Level Info'!$F$4:$F$22,0)),"-")</f>
        <v>149017</v>
      </c>
      <c r="U20" s="119">
        <f t="shared" ca="1" si="13"/>
        <v>4.0733943107162274</v>
      </c>
      <c r="V20" s="120">
        <f t="shared" ca="1" si="14"/>
        <v>4.0188895758479358E-2</v>
      </c>
      <c r="W20" s="117">
        <f t="shared" ca="1" si="14"/>
        <v>6339440.6081698313</v>
      </c>
      <c r="X20" s="168">
        <f t="shared" ca="1" si="15"/>
        <v>10.443802947537222</v>
      </c>
      <c r="Y20" s="168" t="str">
        <f t="shared" ca="1" si="16"/>
        <v>No Ad &amp; Tf</v>
      </c>
      <c r="Z20" s="475">
        <f t="shared" ca="1" si="17"/>
        <v>7.5234566333783656E-2</v>
      </c>
      <c r="AA20" s="416">
        <f t="shared" ca="1" si="1"/>
        <v>0</v>
      </c>
      <c r="AB20" s="435">
        <f t="shared" ca="1" si="1"/>
        <v>1.1157157408193434</v>
      </c>
      <c r="AC20" s="402">
        <f t="shared" ca="1" si="1"/>
        <v>6.8395060303439684E-2</v>
      </c>
      <c r="AD20" s="302"/>
      <c r="AE20" s="427">
        <f t="shared" ca="1" si="2"/>
        <v>0</v>
      </c>
      <c r="AF20" s="428">
        <f t="shared" ca="1" si="3"/>
        <v>0</v>
      </c>
      <c r="AG20" s="428">
        <f t="shared" ca="1" si="4"/>
        <v>5.6294478147719706E-2</v>
      </c>
      <c r="AH20" s="429">
        <f t="shared" ca="1" si="5"/>
        <v>5.6294478147719706E-2</v>
      </c>
    </row>
    <row r="21" spans="1:34" ht="20" customHeight="1" thickBot="1" x14ac:dyDescent="0.4">
      <c r="A21" s="422"/>
      <c r="B21" s="502"/>
      <c r="C21" s="347" t="str">
        <f ca="1">SUBSTITUTE(IFERROR(INDEX(Controls!$K$4:$K$100,MATCH('Model Comparison'!$D21,Controls!$J$4:$J$100,0)),"-"),0,"-")</f>
        <v>Patient Point HCP</v>
      </c>
      <c r="D21" s="291" t="str">
        <f ca="1"/>
        <v>pp_hcp</v>
      </c>
      <c r="E21" s="230">
        <f t="shared" ca="1" si="6"/>
        <v>195006</v>
      </c>
      <c r="F21" s="113">
        <f ca="1">IFERROR(INDEX('Vendor Level Info'!$J$4:$J$22,MATCH('Model Comparison'!$D21,'Vendor Level Info'!$F$4:$F$22,0)),"-")</f>
        <v>31572</v>
      </c>
      <c r="G21" s="114">
        <f t="shared" ca="1" si="7"/>
        <v>6.1765488407449638</v>
      </c>
      <c r="H21" s="115">
        <f t="shared" ca="1" si="8"/>
        <v>7.5458104616167696E-4</v>
      </c>
      <c r="I21" s="116">
        <f t="shared" ca="1" si="8"/>
        <v>119028.44394980234</v>
      </c>
      <c r="J21" s="315">
        <f t="shared" ca="1" si="9"/>
        <v>0.61038349563501815</v>
      </c>
      <c r="K21" s="315" t="str">
        <f t="shared" ca="1" si="10"/>
        <v>No Ad &amp; Tf</v>
      </c>
      <c r="L21" s="471">
        <f t="shared" ca="1" si="11"/>
        <v>6.0611952932063179E-3</v>
      </c>
      <c r="M21" s="419">
        <f t="shared" ca="1" si="0"/>
        <v>3.6640745146736595E-4</v>
      </c>
      <c r="N21" s="423">
        <f t="shared" ca="1" si="0"/>
        <v>1.025407889655841</v>
      </c>
      <c r="O21" s="397">
        <f t="shared" ca="1" si="0"/>
        <v>6.166867255232183E-3</v>
      </c>
      <c r="P21" s="309"/>
      <c r="Q21" s="347" t="str">
        <f ca="1">SUBSTITUTE(IFERROR(INDEX(Controls!$K$4:$K$100,MATCH('Model Comparison'!$R21,Controls!$J$4:$J$100,0)),"-"),0,"-")</f>
        <v>Patient Point HCP</v>
      </c>
      <c r="R21" s="291" t="str">
        <f ca="1"/>
        <v>pp_hcp</v>
      </c>
      <c r="S21" s="299">
        <f t="shared" ca="1" si="12"/>
        <v>195006</v>
      </c>
      <c r="T21" s="118">
        <f ca="1">IFERROR(INDEX('Vendor Level Info'!$J$4:$J$22,MATCH('Model Comparison'!$R21,'Vendor Level Info'!$F$4:$F$22,0)),"-")</f>
        <v>31572</v>
      </c>
      <c r="U21" s="119">
        <f t="shared" ca="1" si="13"/>
        <v>6.1765488407449638</v>
      </c>
      <c r="V21" s="120">
        <f t="shared" ca="1" si="14"/>
        <v>7.1083512408501488E-4</v>
      </c>
      <c r="W21" s="117">
        <f t="shared" ca="1" si="14"/>
        <v>112127.91409893894</v>
      </c>
      <c r="X21" s="168">
        <f t="shared" ca="1" si="15"/>
        <v>0.5749972518739882</v>
      </c>
      <c r="Y21" s="168" t="str">
        <f t="shared" ca="1" si="16"/>
        <v>No Ad &amp; Tf</v>
      </c>
      <c r="Z21" s="475">
        <f t="shared" ca="1" si="17"/>
        <v>5.7098048384145051E-3</v>
      </c>
      <c r="AA21" s="416">
        <f t="shared" ca="1" si="1"/>
        <v>7.9274136449035469E-4</v>
      </c>
      <c r="AB21" s="435">
        <f t="shared" ca="1" si="1"/>
        <v>1.0254512476946269</v>
      </c>
      <c r="AC21" s="402">
        <f t="shared" ca="1" si="1"/>
        <v>5.8093505964494458E-3</v>
      </c>
      <c r="AD21" s="302"/>
      <c r="AE21" s="427">
        <f t="shared" ca="1" si="2"/>
        <v>0</v>
      </c>
      <c r="AF21" s="428">
        <f t="shared" ca="1" si="3"/>
        <v>0</v>
      </c>
      <c r="AG21" s="428">
        <f t="shared" ca="1" si="4"/>
        <v>-5.7973788633022494E-2</v>
      </c>
      <c r="AH21" s="429">
        <f t="shared" ca="1" si="5"/>
        <v>-5.7973788633022494E-2</v>
      </c>
    </row>
    <row r="22" spans="1:34" ht="20" customHeight="1" thickBot="1" x14ac:dyDescent="0.4">
      <c r="A22" s="422"/>
      <c r="B22" s="502"/>
      <c r="C22" s="347" t="str">
        <f ca="1">SUBSTITUTE(IFERROR(INDEX(Controls!$K$4:$K$100,MATCH('Model Comparison'!$D22,Controls!$J$4:$J$100,0)),"-"),0,"-")</f>
        <v>Patient Point HCC</v>
      </c>
      <c r="D22" s="291" t="str">
        <f ca="1"/>
        <v>pp_hcc</v>
      </c>
      <c r="E22" s="230">
        <f t="shared" ca="1" si="6"/>
        <v>2141209.6000000001</v>
      </c>
      <c r="F22" s="113">
        <f ca="1">IFERROR(INDEX('Vendor Level Info'!$J$4:$J$22,MATCH('Model Comparison'!$D22,'Vendor Level Info'!$F$4:$F$22,0)),"-")</f>
        <v>459630</v>
      </c>
      <c r="G22" s="114">
        <f t="shared" ca="1" si="7"/>
        <v>4.6585505732872097</v>
      </c>
      <c r="H22" s="115">
        <f t="shared" ca="1" si="8"/>
        <v>-4.638303206262376E-3</v>
      </c>
      <c r="I22" s="116">
        <f t="shared" ca="1" si="8"/>
        <v>-731651.04797834868</v>
      </c>
      <c r="J22" s="315">
        <f t="shared" ca="1" si="9"/>
        <v>-0.34169987280943848</v>
      </c>
      <c r="K22" s="315" t="str">
        <f t="shared" ca="1" si="10"/>
        <v>No Ad &amp; Tf</v>
      </c>
      <c r="L22" s="471">
        <f t="shared" ca="1" si="11"/>
        <v>-2.5592060102388684E-3</v>
      </c>
      <c r="M22" s="419">
        <f t="shared" ca="1" si="0"/>
        <v>1.3881856949628993E-8</v>
      </c>
      <c r="N22" s="423">
        <f t="shared" ca="1" si="0"/>
        <v>1.0802389034691717</v>
      </c>
      <c r="O22" s="397" t="str">
        <f t="shared" ca="1" si="0"/>
        <v>-</v>
      </c>
      <c r="P22" s="309"/>
      <c r="Q22" s="347" t="str">
        <f ca="1">SUBSTITUTE(IFERROR(INDEX(Controls!$K$4:$K$100,MATCH('Model Comparison'!$R22,Controls!$J$4:$J$100,0)),"-"),0,"-")</f>
        <v>Patient Point HCC</v>
      </c>
      <c r="R22" s="291" t="str">
        <f ca="1"/>
        <v>pp_hcc</v>
      </c>
      <c r="S22" s="299">
        <f t="shared" ca="1" si="12"/>
        <v>2141209.6000000001</v>
      </c>
      <c r="T22" s="118">
        <f ca="1">IFERROR(INDEX('Vendor Level Info'!$J$4:$J$22,MATCH('Model Comparison'!$R22,'Vendor Level Info'!$F$4:$F$22,0)),"-")</f>
        <v>459630</v>
      </c>
      <c r="U22" s="119">
        <f t="shared" ca="1" si="13"/>
        <v>4.6585505732872097</v>
      </c>
      <c r="V22" s="120">
        <f t="shared" ca="1" si="14"/>
        <v>-3.8460370230640794E-3</v>
      </c>
      <c r="W22" s="117">
        <f t="shared" ca="1" si="14"/>
        <v>-606678.10907426581</v>
      </c>
      <c r="X22" s="168">
        <f t="shared" ca="1" si="15"/>
        <v>-0.28333429341726557</v>
      </c>
      <c r="Y22" s="168" t="str">
        <f t="shared" ca="1" si="16"/>
        <v>No Ad &amp; Tf</v>
      </c>
      <c r="Z22" s="475">
        <f t="shared" ca="1" si="17"/>
        <v>-2.1220693489243229E-3</v>
      </c>
      <c r="AA22" s="416">
        <f t="shared" ca="1" si="1"/>
        <v>2.6039438583041084E-6</v>
      </c>
      <c r="AB22" s="435">
        <f t="shared" ca="1" si="1"/>
        <v>1.082084732698579</v>
      </c>
      <c r="AC22" s="402" t="str">
        <f t="shared" ca="1" si="1"/>
        <v>-</v>
      </c>
      <c r="AD22" s="302"/>
      <c r="AE22" s="427">
        <f t="shared" ca="1" si="2"/>
        <v>0</v>
      </c>
      <c r="AF22" s="428">
        <f t="shared" ca="1" si="3"/>
        <v>0</v>
      </c>
      <c r="AG22" s="428">
        <f t="shared" ca="1" si="4"/>
        <v>-0.1708094852722486</v>
      </c>
      <c r="AH22" s="429">
        <f t="shared" ca="1" si="5"/>
        <v>-0.17080948527224837</v>
      </c>
    </row>
    <row r="23" spans="1:34" ht="20" customHeight="1" thickBot="1" x14ac:dyDescent="0.4">
      <c r="A23" s="422"/>
      <c r="B23" s="502"/>
      <c r="C23" s="347" t="str">
        <f ca="1">SUBSTITUTE(IFERROR(INDEX(Controls!$K$4:$K$100,MATCH('Model Comparison'!$D23,Controls!$J$4:$J$100,0)),"-"),0,"-")</f>
        <v>WebMD</v>
      </c>
      <c r="D23" s="291" t="str">
        <f ca="1"/>
        <v>webmd</v>
      </c>
      <c r="E23" s="230" t="str">
        <f t="shared" ca="1" si="6"/>
        <v>-</v>
      </c>
      <c r="F23" s="113" t="str">
        <f ca="1">IFERROR(INDEX('Vendor Level Info'!$J$4:$J$22,MATCH('Model Comparison'!$D23,'Vendor Level Info'!$F$4:$F$22,0)),"-")</f>
        <v>-</v>
      </c>
      <c r="G23" s="114" t="str">
        <f t="shared" ca="1" si="7"/>
        <v>-</v>
      </c>
      <c r="H23" s="115">
        <f t="shared" ca="1" si="8"/>
        <v>0</v>
      </c>
      <c r="I23" s="116">
        <f t="shared" ca="1" si="8"/>
        <v>0</v>
      </c>
      <c r="J23" s="315" t="str">
        <f t="shared" ca="1" si="9"/>
        <v>-</v>
      </c>
      <c r="K23" s="315" t="str">
        <f t="shared" ca="1" si="10"/>
        <v>No Ad &amp; Tf</v>
      </c>
      <c r="L23" s="471">
        <f t="shared" ca="1" si="11"/>
        <v>5.0587109786712062E-2</v>
      </c>
      <c r="M23" s="419">
        <f t="shared" ca="1" si="0"/>
        <v>2.0762809186747253E-190</v>
      </c>
      <c r="N23" s="423">
        <f t="shared" ca="1" si="0"/>
        <v>1.0726526208219296</v>
      </c>
      <c r="O23" s="397" t="str">
        <f t="shared" ca="1" si="0"/>
        <v>-</v>
      </c>
      <c r="P23" s="309"/>
      <c r="Q23" s="347" t="str">
        <f ca="1">SUBSTITUTE(IFERROR(INDEX(Controls!$K$4:$K$100,MATCH('Model Comparison'!$R23,Controls!$J$4:$J$100,0)),"-"),0,"-")</f>
        <v>WebMD</v>
      </c>
      <c r="R23" s="291" t="str">
        <f ca="1"/>
        <v>webmd</v>
      </c>
      <c r="S23" s="299" t="str">
        <f t="shared" ca="1" si="12"/>
        <v>-</v>
      </c>
      <c r="T23" s="118" t="str">
        <f ca="1">IFERROR(INDEX('Vendor Level Info'!$J$4:$J$22,MATCH('Model Comparison'!$R23,'Vendor Level Info'!$F$4:$F$22,0)),"-")</f>
        <v>-</v>
      </c>
      <c r="U23" s="119" t="str">
        <f t="shared" ca="1" si="13"/>
        <v>-</v>
      </c>
      <c r="V23" s="120">
        <f t="shared" ca="1" si="14"/>
        <v>0</v>
      </c>
      <c r="W23" s="117">
        <f t="shared" ca="1" si="14"/>
        <v>0</v>
      </c>
      <c r="X23" s="168" t="str">
        <f t="shared" ca="1" si="15"/>
        <v>-</v>
      </c>
      <c r="Y23" s="168" t="str">
        <f t="shared" ca="1" si="16"/>
        <v>No Ad &amp; Tf</v>
      </c>
      <c r="Z23" s="475">
        <f t="shared" ca="1" si="17"/>
        <v>4.9857007393245563E-2</v>
      </c>
      <c r="AA23" s="416">
        <f t="shared" ca="1" si="1"/>
        <v>1.228835246374698E-182</v>
      </c>
      <c r="AB23" s="435">
        <f t="shared" ca="1" si="1"/>
        <v>1.0859835511134084</v>
      </c>
      <c r="AC23" s="402" t="str">
        <f t="shared" ca="1" si="1"/>
        <v>-</v>
      </c>
      <c r="AD23" s="302"/>
      <c r="AE23" s="427" t="str">
        <f t="shared" ca="1" si="2"/>
        <v>-</v>
      </c>
      <c r="AF23" s="428" t="str">
        <f t="shared" ca="1" si="3"/>
        <v>-</v>
      </c>
      <c r="AG23" s="428" t="str">
        <f t="shared" ca="1" si="4"/>
        <v>-</v>
      </c>
      <c r="AH23" s="429" t="str">
        <f t="shared" ca="1" si="5"/>
        <v>-</v>
      </c>
    </row>
    <row r="24" spans="1:34" ht="20" customHeight="1" thickBot="1" x14ac:dyDescent="0.4">
      <c r="A24" s="422"/>
      <c r="B24" s="422"/>
      <c r="C24" s="347" t="str">
        <f ca="1">SUBSTITUTE(IFERROR(INDEX(Controls!$K$4:$K$100,MATCH('Model Comparison'!$D24,Controls!$J$4:$J$100,0)),"-"),0,"-")</f>
        <v>Detailing</v>
      </c>
      <c r="D24" s="291" t="str">
        <f ca="1"/>
        <v>hcp_rdtl_totdet</v>
      </c>
      <c r="E24" s="230">
        <f t="shared" ca="1" si="6"/>
        <v>0</v>
      </c>
      <c r="F24" s="113">
        <f ca="1">IFERROR(INDEX('Vendor Level Info'!$J$4:$J$22,MATCH('Model Comparison'!$D24,'Vendor Level Info'!$F$4:$F$22,0)),"-")</f>
        <v>169405</v>
      </c>
      <c r="G24" s="114">
        <f t="shared" ca="1" si="7"/>
        <v>0</v>
      </c>
      <c r="H24" s="115">
        <f t="shared" ca="1" si="8"/>
        <v>6.1759123353522155E-2</v>
      </c>
      <c r="I24" s="116">
        <f t="shared" ca="1" si="8"/>
        <v>9741952.0273751896</v>
      </c>
      <c r="J24" s="315" t="str">
        <f t="shared" ca="1" si="9"/>
        <v>-</v>
      </c>
      <c r="K24" s="315" t="str">
        <f t="shared" ca="1" si="10"/>
        <v>Ad: 40 &amp; No Tf</v>
      </c>
      <c r="L24" s="471">
        <f t="shared" ca="1" si="11"/>
        <v>5.5253455991283555E-2</v>
      </c>
      <c r="M24" s="419">
        <f t="shared" ca="1" si="0"/>
        <v>0</v>
      </c>
      <c r="N24" s="423">
        <f t="shared" ca="1" si="0"/>
        <v>1.2669513247319575</v>
      </c>
      <c r="O24" s="397">
        <f t="shared" ca="1" si="0"/>
        <v>9.2454781705471611E-2</v>
      </c>
      <c r="P24" s="309"/>
      <c r="Q24" s="347" t="str">
        <f ca="1">SUBSTITUTE(IFERROR(INDEX(Controls!$K$4:$K$100,MATCH('Model Comparison'!$R24,Controls!$J$4:$J$100,0)),"-"),0,"-")</f>
        <v>Detailing</v>
      </c>
      <c r="R24" s="291" t="str">
        <f ca="1"/>
        <v>hcp_rdtl_totdet</v>
      </c>
      <c r="S24" s="299">
        <f t="shared" ca="1" si="12"/>
        <v>0</v>
      </c>
      <c r="T24" s="118">
        <f ca="1">IFERROR(INDEX('Vendor Level Info'!$J$4:$J$22,MATCH('Model Comparison'!$R24,'Vendor Level Info'!$F$4:$F$22,0)),"-")</f>
        <v>169405</v>
      </c>
      <c r="U24" s="119">
        <f t="shared" ca="1" si="13"/>
        <v>0</v>
      </c>
      <c r="V24" s="120">
        <f t="shared" ca="1" si="14"/>
        <v>6.4236773053398102E-2</v>
      </c>
      <c r="W24" s="117">
        <f t="shared" ca="1" si="14"/>
        <v>10132779.215427488</v>
      </c>
      <c r="X24" s="168" t="str">
        <f t="shared" ca="1" si="15"/>
        <v>-</v>
      </c>
      <c r="Y24" s="168" t="str">
        <f t="shared" ca="1" si="16"/>
        <v>Ad: 40 &amp; No Tf</v>
      </c>
      <c r="Z24" s="475">
        <f t="shared" ca="1" si="17"/>
        <v>5.7470111624011319E-2</v>
      </c>
      <c r="AA24" s="416">
        <f t="shared" ca="1" si="1"/>
        <v>0</v>
      </c>
      <c r="AB24" s="435">
        <f t="shared" ca="1" si="1"/>
        <v>1.2559673915615674</v>
      </c>
      <c r="AC24" s="402">
        <f t="shared" ca="1" si="1"/>
        <v>9.6163878430070668E-2</v>
      </c>
      <c r="AD24" s="302"/>
      <c r="AE24" s="427" t="str">
        <f t="shared" ca="1" si="2"/>
        <v>-</v>
      </c>
      <c r="AF24" s="428">
        <f t="shared" ca="1" si="3"/>
        <v>0</v>
      </c>
      <c r="AG24" s="428">
        <f t="shared" ca="1" si="4"/>
        <v>4.0117954487361551E-2</v>
      </c>
      <c r="AH24" s="429" t="str">
        <f t="shared" ca="1" si="5"/>
        <v>-</v>
      </c>
    </row>
    <row r="25" spans="1:34" ht="20" customHeight="1" thickBot="1" x14ac:dyDescent="0.4">
      <c r="A25" s="422"/>
      <c r="B25" s="422"/>
      <c r="C25" s="347" t="str">
        <f ca="1">SUBSTITUTE(IFERROR(INDEX(Controls!$K$4:$K$100,MATCH('Model Comparison'!$D25,Controls!$J$4:$J$100,0)),"-"),0,"-")</f>
        <v>Samples</v>
      </c>
      <c r="D25" s="291" t="str">
        <f ca="1"/>
        <v>hcp_grail_sdot</v>
      </c>
      <c r="E25" s="230" t="str">
        <f t="shared" ca="1" si="6"/>
        <v>-</v>
      </c>
      <c r="F25" s="113" t="str">
        <f ca="1">IFERROR(INDEX('Vendor Level Info'!$J$4:$J$22,MATCH('Model Comparison'!$D25,'Vendor Level Info'!$F$4:$F$22,0)),"-")</f>
        <v>-</v>
      </c>
      <c r="G25" s="114" t="str">
        <f t="shared" ca="1" si="7"/>
        <v>-</v>
      </c>
      <c r="H25" s="115">
        <f t="shared" ca="1" si="8"/>
        <v>3.9372750275226472E-2</v>
      </c>
      <c r="I25" s="116">
        <f t="shared" ca="1" si="8"/>
        <v>6210700.9222177463</v>
      </c>
      <c r="J25" s="315" t="str">
        <f t="shared" ca="1" si="9"/>
        <v>-</v>
      </c>
      <c r="K25" s="315" t="str">
        <f t="shared" ca="1" si="10"/>
        <v>Ad: 60 &amp; No Tf</v>
      </c>
      <c r="L25" s="471">
        <f t="shared" ca="1" si="11"/>
        <v>3.4542406156347905E-3</v>
      </c>
      <c r="M25" s="419">
        <f t="shared" ca="1" si="0"/>
        <v>0</v>
      </c>
      <c r="N25" s="423">
        <f t="shared" ca="1" si="0"/>
        <v>1.2148007738537732</v>
      </c>
      <c r="O25" s="397">
        <f t="shared" ca="1" si="0"/>
        <v>8.7667979389799144E-3</v>
      </c>
      <c r="P25" s="309"/>
      <c r="Q25" s="347" t="str">
        <f ca="1">SUBSTITUTE(IFERROR(INDEX(Controls!$K$4:$K$100,MATCH('Model Comparison'!$R25,Controls!$J$4:$J$100,0)),"-"),0,"-")</f>
        <v>Samples</v>
      </c>
      <c r="R25" s="291" t="str">
        <f ca="1"/>
        <v>hcp_grail_sdot</v>
      </c>
      <c r="S25" s="299" t="str">
        <f t="shared" ca="1" si="12"/>
        <v>-</v>
      </c>
      <c r="T25" s="118" t="str">
        <f ca="1">IFERROR(INDEX('Vendor Level Info'!$J$4:$J$22,MATCH('Model Comparison'!$R25,'Vendor Level Info'!$F$4:$F$22,0)),"-")</f>
        <v>-</v>
      </c>
      <c r="U25" s="119" t="str">
        <f t="shared" ca="1" si="13"/>
        <v>-</v>
      </c>
      <c r="V25" s="120">
        <f t="shared" ca="1" si="14"/>
        <v>3.9759599749854241E-2</v>
      </c>
      <c r="W25" s="117">
        <f t="shared" ca="1" si="14"/>
        <v>6271722.9837205689</v>
      </c>
      <c r="X25" s="168" t="str">
        <f t="shared" ca="1" si="15"/>
        <v>-</v>
      </c>
      <c r="Y25" s="168" t="str">
        <f t="shared" ca="1" si="16"/>
        <v>Ad: 60 &amp; No Tf</v>
      </c>
      <c r="Z25" s="475">
        <f t="shared" ca="1" si="17"/>
        <v>3.4881796002892854E-3</v>
      </c>
      <c r="AA25" s="416">
        <f t="shared" ca="1" si="1"/>
        <v>0</v>
      </c>
      <c r="AB25" s="435">
        <f t="shared" ca="1" si="1"/>
        <v>1.2138596083646804</v>
      </c>
      <c r="AC25" s="402">
        <f t="shared" ca="1" si="1"/>
        <v>8.8529344459080603E-3</v>
      </c>
      <c r="AD25" s="302"/>
      <c r="AE25" s="427" t="str">
        <f t="shared" ca="1" si="2"/>
        <v>-</v>
      </c>
      <c r="AF25" s="428" t="str">
        <f t="shared" ca="1" si="3"/>
        <v>-</v>
      </c>
      <c r="AG25" s="428">
        <f t="shared" ca="1" si="4"/>
        <v>9.8253099395795296E-3</v>
      </c>
      <c r="AH25" s="429" t="str">
        <f t="shared" ca="1" si="5"/>
        <v>-</v>
      </c>
    </row>
    <row r="26" spans="1:34" ht="20" customHeight="1" thickBot="1" x14ac:dyDescent="0.4">
      <c r="A26" s="422"/>
      <c r="B26" s="422"/>
      <c r="C26" s="347" t="str">
        <f ca="1">SUBSTITUTE(IFERROR(INDEX(Controls!$K$4:$K$100,MATCH('Model Comparison'!$D26,Controls!$J$4:$J$100,0)),"-"),0,"-")</f>
        <v>Vouchers</v>
      </c>
      <c r="D26" s="291" t="str">
        <f ca="1"/>
        <v>hcp_grail_vnrx</v>
      </c>
      <c r="E26" s="230" t="str">
        <f t="shared" ca="1" si="6"/>
        <v>-</v>
      </c>
      <c r="F26" s="113" t="str">
        <f ca="1">IFERROR(INDEX('Vendor Level Info'!$J$4:$J$22,MATCH('Model Comparison'!$D26,'Vendor Level Info'!$F$4:$F$22,0)),"-")</f>
        <v>-</v>
      </c>
      <c r="G26" s="114" t="str">
        <f t="shared" ca="1" si="7"/>
        <v>-</v>
      </c>
      <c r="H26" s="115">
        <f t="shared" ca="1" si="8"/>
        <v>6.6756645635286625E-3</v>
      </c>
      <c r="I26" s="116">
        <f t="shared" ca="1" si="8"/>
        <v>1053026.6687316222</v>
      </c>
      <c r="J26" s="315" t="str">
        <f t="shared" ca="1" si="9"/>
        <v>-</v>
      </c>
      <c r="K26" s="315" t="str">
        <f t="shared" ca="1" si="10"/>
        <v>Ad: 40 &amp; No Tf</v>
      </c>
      <c r="L26" s="471">
        <f t="shared" ca="1" si="11"/>
        <v>0.18506439465094726</v>
      </c>
      <c r="M26" s="419">
        <f t="shared" ca="1" si="11"/>
        <v>0</v>
      </c>
      <c r="N26" s="423">
        <f t="shared" ca="1" si="11"/>
        <v>1.0119512090468721</v>
      </c>
      <c r="O26" s="397">
        <f t="shared" ca="1" si="11"/>
        <v>0.30747548201987124</v>
      </c>
      <c r="P26" s="309"/>
      <c r="Q26" s="347" t="str">
        <f ca="1">SUBSTITUTE(IFERROR(INDEX(Controls!$K$4:$K$100,MATCH('Model Comparison'!$R26,Controls!$J$4:$J$100,0)),"-"),0,"-")</f>
        <v>Vouchers</v>
      </c>
      <c r="R26" s="291" t="str">
        <f ca="1"/>
        <v>hcp_grail_vnrx</v>
      </c>
      <c r="S26" s="299" t="str">
        <f t="shared" ca="1" si="12"/>
        <v>-</v>
      </c>
      <c r="T26" s="118" t="str">
        <f ca="1">IFERROR(INDEX('Vendor Level Info'!$J$4:$J$22,MATCH('Model Comparison'!$R26,'Vendor Level Info'!$F$4:$F$22,0)),"-")</f>
        <v>-</v>
      </c>
      <c r="U26" s="119" t="str">
        <f t="shared" ca="1" si="13"/>
        <v>-</v>
      </c>
      <c r="V26" s="120">
        <f t="shared" ca="1" si="14"/>
        <v>6.6833368401967809E-3</v>
      </c>
      <c r="W26" s="117">
        <f t="shared" ca="1" si="14"/>
        <v>1054236.9020895946</v>
      </c>
      <c r="X26" s="168" t="str">
        <f t="shared" ca="1" si="15"/>
        <v>-</v>
      </c>
      <c r="Y26" s="168" t="str">
        <f t="shared" ca="1" si="16"/>
        <v>Ad: 40 &amp; No Tf</v>
      </c>
      <c r="Z26" s="475">
        <f t="shared" ca="1" si="17"/>
        <v>0.18527708736845397</v>
      </c>
      <c r="AA26" s="416">
        <f t="shared" ca="1" si="17"/>
        <v>0</v>
      </c>
      <c r="AB26" s="435">
        <f t="shared" ca="1" si="17"/>
        <v>1.011949440801976</v>
      </c>
      <c r="AC26" s="402">
        <f t="shared" ca="1" si="17"/>
        <v>0.30782886061525599</v>
      </c>
      <c r="AD26" s="302"/>
      <c r="AE26" s="427" t="str">
        <f t="shared" ca="1" si="2"/>
        <v>-</v>
      </c>
      <c r="AF26" s="428" t="str">
        <f t="shared" ca="1" si="3"/>
        <v>-</v>
      </c>
      <c r="AG26" s="428">
        <f t="shared" ca="1" si="4"/>
        <v>1.1492903208520922E-3</v>
      </c>
      <c r="AH26" s="429" t="str">
        <f t="shared" ca="1" si="5"/>
        <v>-</v>
      </c>
    </row>
    <row r="27" spans="1:34" ht="20" customHeight="1" thickBot="1" x14ac:dyDescent="0.4">
      <c r="A27" s="422"/>
      <c r="B27" s="422"/>
      <c r="C27" s="347" t="str">
        <f ca="1">SUBSTITUTE(IFERROR(INDEX(Controls!$K$4:$K$100,MATCH('Model Comparison'!$D27,Controls!$J$4:$J$100,0)),"-"),0,"-")</f>
        <v>Carryover</v>
      </c>
      <c r="D27" s="291" t="str">
        <f ca="1"/>
        <v>hcp_grail_nrx_lag</v>
      </c>
      <c r="E27" s="230" t="str">
        <f t="shared" ca="1" si="6"/>
        <v>-</v>
      </c>
      <c r="F27" s="113" t="str">
        <f ca="1">IFERROR(INDEX('Vendor Level Info'!$J$4:$J$22,MATCH('Model Comparison'!$D27,'Vendor Level Info'!$F$4:$F$22,0)),"-")</f>
        <v>-</v>
      </c>
      <c r="G27" s="114" t="str">
        <f t="shared" ca="1" si="7"/>
        <v>-</v>
      </c>
      <c r="H27" s="115">
        <f t="shared" ca="1" si="8"/>
        <v>0.55943134387306626</v>
      </c>
      <c r="I27" s="116">
        <f t="shared" ca="1" si="8"/>
        <v>88245315.326527074</v>
      </c>
      <c r="J27" s="315" t="str">
        <f t="shared" ca="1" si="9"/>
        <v>-</v>
      </c>
      <c r="K27" s="315" t="str">
        <f t="shared" ca="1" si="10"/>
        <v>No Ad &amp; Tf</v>
      </c>
      <c r="L27" s="471">
        <f t="shared" ca="1" si="11"/>
        <v>0.56538800035269243</v>
      </c>
      <c r="M27" s="419">
        <f t="shared" ca="1" si="11"/>
        <v>0</v>
      </c>
      <c r="N27" s="423">
        <f t="shared" ca="1" si="11"/>
        <v>1.0909921922067134</v>
      </c>
      <c r="O27" s="397" t="str">
        <f t="shared" ca="1" si="11"/>
        <v>-</v>
      </c>
      <c r="P27" s="309"/>
      <c r="Q27" s="347" t="str">
        <f ca="1">SUBSTITUTE(IFERROR(INDEX(Controls!$K$4:$K$100,MATCH('Model Comparison'!$R27,Controls!$J$4:$J$100,0)),"-"),0,"-")</f>
        <v>Carryover</v>
      </c>
      <c r="R27" s="291" t="str">
        <f ca="1"/>
        <v>hcp_grail_nrx_lag</v>
      </c>
      <c r="S27" s="299" t="str">
        <f t="shared" ca="1" si="12"/>
        <v>-</v>
      </c>
      <c r="T27" s="118" t="str">
        <f ca="1">IFERROR(INDEX('Vendor Level Info'!$J$4:$J$22,MATCH('Model Comparison'!$R27,'Vendor Level Info'!$F$4:$F$22,0)),"-")</f>
        <v>-</v>
      </c>
      <c r="U27" s="119" t="str">
        <f t="shared" ca="1" si="13"/>
        <v>-</v>
      </c>
      <c r="V27" s="120">
        <f t="shared" ca="1" si="14"/>
        <v>0.56069300720054382</v>
      </c>
      <c r="W27" s="117">
        <f t="shared" ca="1" si="14"/>
        <v>88444331.487113237</v>
      </c>
      <c r="X27" s="168" t="str">
        <f t="shared" ca="1" si="15"/>
        <v>-</v>
      </c>
      <c r="Y27" s="168" t="str">
        <f t="shared" ca="1" si="16"/>
        <v>No Ad &amp; Tf</v>
      </c>
      <c r="Z27" s="475">
        <f t="shared" ca="1" si="17"/>
        <v>0.56666309749133748</v>
      </c>
      <c r="AA27" s="416">
        <f t="shared" ca="1" si="17"/>
        <v>0</v>
      </c>
      <c r="AB27" s="435">
        <f t="shared" ca="1" si="17"/>
        <v>1.0877516997927823</v>
      </c>
      <c r="AC27" s="402" t="str">
        <f t="shared" ca="1" si="17"/>
        <v>-</v>
      </c>
      <c r="AD27" s="302"/>
      <c r="AE27" s="427" t="str">
        <f t="shared" ca="1" si="2"/>
        <v>-</v>
      </c>
      <c r="AF27" s="428" t="str">
        <f t="shared" ca="1" si="3"/>
        <v>-</v>
      </c>
      <c r="AG27" s="428">
        <f t="shared" ca="1" si="4"/>
        <v>2.2552603483794176E-3</v>
      </c>
      <c r="AH27" s="429" t="str">
        <f t="shared" ca="1" si="5"/>
        <v>-</v>
      </c>
    </row>
    <row r="28" spans="1:34" ht="20" customHeight="1" thickBot="1" x14ac:dyDescent="0.4">
      <c r="A28" s="422"/>
      <c r="B28" s="422"/>
      <c r="C28" s="347" t="str">
        <f ca="1">SUBSTITUTE(IFERROR(INDEX(Controls!$K$4:$K$100,MATCH('Model Comparison'!$D28,Controls!$J$4:$J$100,0)),"-"),0,"-")</f>
        <v>Intercept</v>
      </c>
      <c r="D28" s="291" t="str">
        <f ca="1"/>
        <v>Intercept</v>
      </c>
      <c r="E28" s="230" t="str">
        <f t="shared" ca="1" si="6"/>
        <v>-</v>
      </c>
      <c r="F28" s="113" t="str">
        <f ca="1">IFERROR(INDEX('Vendor Level Info'!$J$4:$J$22,MATCH('Model Comparison'!$D28,'Vendor Level Info'!$F$4:$F$22,0)),"-")</f>
        <v>-</v>
      </c>
      <c r="G28" s="114" t="str">
        <f t="shared" ca="1" si="7"/>
        <v>-</v>
      </c>
      <c r="H28" s="115">
        <f t="shared" ca="1" si="8"/>
        <v>-8.9248225852213672</v>
      </c>
      <c r="I28" s="116">
        <f t="shared" ca="1" si="8"/>
        <v>-1407811328.2205884</v>
      </c>
      <c r="J28" s="315" t="str">
        <f t="shared" ca="1" si="9"/>
        <v>-</v>
      </c>
      <c r="K28" s="315" t="str">
        <f t="shared" ca="1" si="10"/>
        <v>No Ad &amp; Tf</v>
      </c>
      <c r="L28" s="471">
        <f t="shared" ca="1" si="11"/>
        <v>-1.0572329052857101</v>
      </c>
      <c r="M28" s="419">
        <f t="shared" ca="1" si="11"/>
        <v>7.5099023264364699E-225</v>
      </c>
      <c r="N28" s="423">
        <f t="shared" ca="1" si="11"/>
        <v>0</v>
      </c>
      <c r="O28" s="397" t="str">
        <f t="shared" ca="1" si="11"/>
        <v>-</v>
      </c>
      <c r="P28" s="309"/>
      <c r="Q28" s="347" t="str">
        <f ca="1">SUBSTITUTE(IFERROR(INDEX(Controls!$K$4:$K$100,MATCH('Model Comparison'!$R28,Controls!$J$4:$J$100,0)),"-"),0,"-")</f>
        <v>Intercept</v>
      </c>
      <c r="R28" s="291" t="str">
        <f ca="1"/>
        <v>Intercept</v>
      </c>
      <c r="S28" s="299" t="str">
        <f t="shared" ca="1" si="12"/>
        <v>-</v>
      </c>
      <c r="T28" s="118" t="str">
        <f ca="1">IFERROR(INDEX('Vendor Level Info'!$J$4:$J$22,MATCH('Model Comparison'!$R28,'Vendor Level Info'!$F$4:$F$22,0)),"-")</f>
        <v>-</v>
      </c>
      <c r="U28" s="119" t="str">
        <f t="shared" ca="1" si="13"/>
        <v>-</v>
      </c>
      <c r="V28" s="120">
        <f t="shared" ca="1" si="14"/>
        <v>-8.9602244002294054</v>
      </c>
      <c r="W28" s="117">
        <f t="shared" ca="1" si="14"/>
        <v>-1413395649.4473672</v>
      </c>
      <c r="X28" s="168" t="str">
        <f t="shared" ca="1" si="15"/>
        <v>-</v>
      </c>
      <c r="Y28" s="168" t="str">
        <f t="shared" ca="1" si="16"/>
        <v>No Ad &amp; Tf</v>
      </c>
      <c r="Z28" s="475">
        <f t="shared" ca="1" si="17"/>
        <v>-1.0614265980315261</v>
      </c>
      <c r="AA28" s="416">
        <f t="shared" ca="1" si="17"/>
        <v>2.1999277203825984E-226</v>
      </c>
      <c r="AB28" s="435">
        <f t="shared" ca="1" si="17"/>
        <v>0</v>
      </c>
      <c r="AC28" s="402" t="str">
        <f t="shared" ca="1" si="17"/>
        <v>-</v>
      </c>
      <c r="AD28" s="302"/>
      <c r="AE28" s="427" t="str">
        <f t="shared" ca="1" si="2"/>
        <v>-</v>
      </c>
      <c r="AF28" s="428" t="str">
        <f t="shared" ca="1" si="3"/>
        <v>-</v>
      </c>
      <c r="AG28" s="428">
        <f t="shared" ca="1" si="4"/>
        <v>3.9666687679216217E-3</v>
      </c>
      <c r="AH28" s="429" t="str">
        <f t="shared" ca="1" si="5"/>
        <v>-</v>
      </c>
    </row>
    <row r="29" spans="1:34" ht="20" customHeight="1" thickBot="1" x14ac:dyDescent="0.4">
      <c r="A29" s="422"/>
      <c r="B29" s="422"/>
      <c r="C29" s="347" t="str">
        <f ca="1">SUBSTITUTE(IFERROR(INDEX(Controls!$K$4:$K$100,MATCH('Model Comparison'!$D29,Controls!$J$4:$J$100,0)),"-"),0,"-")</f>
        <v>Rtime</v>
      </c>
      <c r="D29" s="291" t="str">
        <f ca="1"/>
        <v>RTIME</v>
      </c>
      <c r="E29" s="230" t="str">
        <f t="shared" ca="1" si="6"/>
        <v>-</v>
      </c>
      <c r="F29" s="113" t="str">
        <f ca="1">IFERROR(INDEX('Vendor Level Info'!$J$4:$J$22,MATCH('Model Comparison'!$D29,'Vendor Level Info'!$F$4:$F$22,0)),"-")</f>
        <v>-</v>
      </c>
      <c r="G29" s="114" t="str">
        <f t="shared" ca="1" si="7"/>
        <v>-</v>
      </c>
      <c r="H29" s="115">
        <f t="shared" ca="1" si="8"/>
        <v>3.0372275658923091</v>
      </c>
      <c r="I29" s="116">
        <f t="shared" ca="1" si="8"/>
        <v>479095615.94282156</v>
      </c>
      <c r="J29" s="315" t="str">
        <f t="shared" ca="1" si="9"/>
        <v>-</v>
      </c>
      <c r="K29" s="315" t="str">
        <f t="shared" ca="1" si="10"/>
        <v>No Ad &amp; Tf</v>
      </c>
      <c r="L29" s="471">
        <f t="shared" ca="1" si="11"/>
        <v>4.7971925385114356E-2</v>
      </c>
      <c r="M29" s="419">
        <f t="shared" ca="1" si="11"/>
        <v>1.6199935955054301E-255</v>
      </c>
      <c r="N29" s="423">
        <f t="shared" ca="1" si="11"/>
        <v>2302.9969929233953</v>
      </c>
      <c r="O29" s="397" t="str">
        <f t="shared" ca="1" si="11"/>
        <v>-</v>
      </c>
      <c r="P29" s="309"/>
      <c r="Q29" s="347" t="str">
        <f ca="1">SUBSTITUTE(IFERROR(INDEX(Controls!$K$4:$K$100,MATCH('Model Comparison'!$R29,Controls!$J$4:$J$100,0)),"-"),0,"-")</f>
        <v>Rtime</v>
      </c>
      <c r="R29" s="291" t="str">
        <f ca="1"/>
        <v>RTIME</v>
      </c>
      <c r="S29" s="299" t="str">
        <f t="shared" ca="1" si="12"/>
        <v>-</v>
      </c>
      <c r="T29" s="118" t="str">
        <f ca="1">IFERROR(INDEX('Vendor Level Info'!$J$4:$J$22,MATCH('Model Comparison'!$R29,'Vendor Level Info'!$F$4:$F$22,0)),"-")</f>
        <v>-</v>
      </c>
      <c r="U29" s="119" t="str">
        <f t="shared" ca="1" si="13"/>
        <v>-</v>
      </c>
      <c r="V29" s="120">
        <f t="shared" ca="1" si="14"/>
        <v>3.0500311588379789</v>
      </c>
      <c r="W29" s="117">
        <f t="shared" ca="1" si="14"/>
        <v>481115268.77274871</v>
      </c>
      <c r="X29" s="168" t="str">
        <f t="shared" ca="1" si="15"/>
        <v>-</v>
      </c>
      <c r="Y29" s="168" t="str">
        <f t="shared" ca="1" si="16"/>
        <v>No Ad &amp; Tf</v>
      </c>
      <c r="Z29" s="475">
        <f t="shared" ca="1" si="17"/>
        <v>4.8174153565955537E-2</v>
      </c>
      <c r="AA29" s="416">
        <f t="shared" ca="1" si="17"/>
        <v>2.1735841137895897E-257</v>
      </c>
      <c r="AB29" s="435">
        <f t="shared" ca="1" si="17"/>
        <v>2303.7555591764558</v>
      </c>
      <c r="AC29" s="402" t="str">
        <f t="shared" ca="1" si="17"/>
        <v>-</v>
      </c>
      <c r="AD29" s="302"/>
      <c r="AE29" s="427" t="str">
        <f t="shared" ca="1" si="2"/>
        <v>-</v>
      </c>
      <c r="AF29" s="428" t="str">
        <f t="shared" ca="1" si="3"/>
        <v>-</v>
      </c>
      <c r="AG29" s="428">
        <f t="shared" ca="1" si="4"/>
        <v>4.2155527262601744E-3</v>
      </c>
      <c r="AH29" s="429" t="str">
        <f t="shared" ca="1" si="5"/>
        <v>-</v>
      </c>
    </row>
    <row r="30" spans="1:34" ht="20" customHeight="1" thickBot="1" x14ac:dyDescent="0.4">
      <c r="A30" s="422"/>
      <c r="B30" s="422"/>
      <c r="C30" s="347" t="str">
        <f ca="1">SUBSTITUTE(IFERROR(INDEX(Controls!$K$4:$K$100,MATCH('Model Comparison'!$D30,Controls!$J$4:$J$100,0)),"-"),0,"-")</f>
        <v>T1</v>
      </c>
      <c r="D30" s="291" t="str">
        <f ca="1"/>
        <v>T1</v>
      </c>
      <c r="E30" s="230" t="str">
        <f t="shared" ca="1" si="6"/>
        <v>-</v>
      </c>
      <c r="F30" s="113" t="str">
        <f ca="1">IFERROR(INDEX('Vendor Level Info'!$J$4:$J$22,MATCH('Model Comparison'!$D30,'Vendor Level Info'!$F$4:$F$22,0)),"-")</f>
        <v>-</v>
      </c>
      <c r="G30" s="114" t="str">
        <f t="shared" ca="1" si="7"/>
        <v>-</v>
      </c>
      <c r="H30" s="115">
        <f t="shared" ca="1" si="8"/>
        <v>0</v>
      </c>
      <c r="I30" s="116">
        <f t="shared" ca="1" si="8"/>
        <v>0</v>
      </c>
      <c r="J30" s="315" t="str">
        <f t="shared" ca="1" si="9"/>
        <v>-</v>
      </c>
      <c r="K30" s="315" t="str">
        <f t="shared" ca="1" si="10"/>
        <v>No Ad &amp; Tf</v>
      </c>
      <c r="L30" s="471">
        <f t="shared" ca="1" si="11"/>
        <v>1.0406791138636151</v>
      </c>
      <c r="M30" s="419">
        <f t="shared" ca="1" si="11"/>
        <v>2.4963191929896077E-237</v>
      </c>
      <c r="N30" s="423">
        <f t="shared" ca="1" si="11"/>
        <v>973.02646670809634</v>
      </c>
      <c r="O30" s="397" t="str">
        <f t="shared" ca="1" si="11"/>
        <v>-</v>
      </c>
      <c r="P30" s="309"/>
      <c r="Q30" s="347" t="str">
        <f ca="1">SUBSTITUTE(IFERROR(INDEX(Controls!$K$4:$K$100,MATCH('Model Comparison'!$R30,Controls!$J$4:$J$100,0)),"-"),0,"-")</f>
        <v>T1</v>
      </c>
      <c r="R30" s="291" t="str">
        <f ca="1"/>
        <v>T1</v>
      </c>
      <c r="S30" s="299" t="str">
        <f t="shared" ca="1" si="12"/>
        <v>-</v>
      </c>
      <c r="T30" s="118" t="str">
        <f ca="1">IFERROR(INDEX('Vendor Level Info'!$J$4:$J$22,MATCH('Model Comparison'!$R30,'Vendor Level Info'!$F$4:$F$22,0)),"-")</f>
        <v>-</v>
      </c>
      <c r="U30" s="119" t="str">
        <f t="shared" ca="1" si="13"/>
        <v>-</v>
      </c>
      <c r="V30" s="120">
        <f t="shared" ca="1" si="14"/>
        <v>0</v>
      </c>
      <c r="W30" s="117">
        <f t="shared" ca="1" si="14"/>
        <v>0</v>
      </c>
      <c r="X30" s="168" t="str">
        <f t="shared" ca="1" si="15"/>
        <v>-</v>
      </c>
      <c r="Y30" s="168" t="str">
        <f t="shared" ca="1" si="16"/>
        <v>No Ad &amp; Tf</v>
      </c>
      <c r="Z30" s="475">
        <f t="shared" ca="1" si="17"/>
        <v>1.0445992804716266</v>
      </c>
      <c r="AA30" s="416">
        <f t="shared" ca="1" si="17"/>
        <v>7.4303889883080438E-239</v>
      </c>
      <c r="AB30" s="435">
        <f t="shared" ca="1" si="17"/>
        <v>973.34761232150868</v>
      </c>
      <c r="AC30" s="402" t="str">
        <f t="shared" ca="1" si="17"/>
        <v>-</v>
      </c>
      <c r="AD30" s="302"/>
      <c r="AE30" s="427" t="str">
        <f t="shared" ca="1" si="2"/>
        <v>-</v>
      </c>
      <c r="AF30" s="428" t="str">
        <f t="shared" ca="1" si="3"/>
        <v>-</v>
      </c>
      <c r="AG30" s="428" t="str">
        <f t="shared" ca="1" si="4"/>
        <v>-</v>
      </c>
      <c r="AH30" s="429" t="str">
        <f t="shared" ca="1" si="5"/>
        <v>-</v>
      </c>
    </row>
    <row r="31" spans="1:34" ht="20" customHeight="1" thickBot="1" x14ac:dyDescent="0.4">
      <c r="A31" s="422"/>
      <c r="B31" s="305"/>
      <c r="C31" s="347" t="str">
        <f ca="1">SUBSTITUTE(IFERROR(INDEX(Controls!$K$4:$K$100,MATCH('Model Comparison'!$D31,Controls!$J$4:$J$100,0)),"-"),0,"-")</f>
        <v>T2</v>
      </c>
      <c r="D31" s="291" t="str">
        <f ca="1"/>
        <v>T2</v>
      </c>
      <c r="E31" s="230" t="str">
        <f t="shared" ca="1" si="6"/>
        <v>-</v>
      </c>
      <c r="F31" s="113" t="str">
        <f ca="1">IFERROR(INDEX('Vendor Level Info'!$J$4:$J$22,MATCH('Model Comparison'!$D31,'Vendor Level Info'!$F$4:$F$22,0)),"-")</f>
        <v>-</v>
      </c>
      <c r="G31" s="114" t="str">
        <f t="shared" ca="1" si="7"/>
        <v>-</v>
      </c>
      <c r="H31" s="115">
        <f t="shared" ca="1" si="8"/>
        <v>0.703131038226117</v>
      </c>
      <c r="I31" s="116">
        <f t="shared" ca="1" si="8"/>
        <v>110912663.12423605</v>
      </c>
      <c r="J31" s="315" t="str">
        <f t="shared" ca="1" si="9"/>
        <v>-</v>
      </c>
      <c r="K31" s="315" t="str">
        <f t="shared" ca="1" si="10"/>
        <v>No Ad &amp; Tf</v>
      </c>
      <c r="L31" s="471">
        <f t="shared" ca="1" si="11"/>
        <v>0.99951334145910131</v>
      </c>
      <c r="M31" s="419">
        <f t="shared" ca="1" si="11"/>
        <v>1.0247245337304986E-239</v>
      </c>
      <c r="N31" s="423">
        <f t="shared" ca="1" si="11"/>
        <v>888.55203589827829</v>
      </c>
      <c r="O31" s="397" t="str">
        <f t="shared" ca="1" si="11"/>
        <v>-</v>
      </c>
      <c r="P31" s="309"/>
      <c r="Q31" s="347" t="str">
        <f ca="1">SUBSTITUTE(IFERROR(INDEX(Controls!$K$4:$K$100,MATCH('Model Comparison'!$R31,Controls!$J$4:$J$100,0)),"-"),0,"-")</f>
        <v>T2</v>
      </c>
      <c r="R31" s="291" t="str">
        <f ca="1"/>
        <v>T2</v>
      </c>
      <c r="S31" s="299" t="str">
        <f t="shared" ca="1" si="12"/>
        <v>-</v>
      </c>
      <c r="T31" s="118" t="str">
        <f ca="1">IFERROR(INDEX('Vendor Level Info'!$J$4:$J$22,MATCH('Model Comparison'!$R31,'Vendor Level Info'!$F$4:$F$22,0)),"-")</f>
        <v>-</v>
      </c>
      <c r="U31" s="119" t="str">
        <f t="shared" ca="1" si="13"/>
        <v>-</v>
      </c>
      <c r="V31" s="120">
        <f t="shared" ca="1" si="14"/>
        <v>0.7065670334735572</v>
      </c>
      <c r="W31" s="117">
        <f t="shared" ca="1" si="14"/>
        <v>111454660.79274641</v>
      </c>
      <c r="X31" s="168" t="str">
        <f t="shared" ca="1" si="15"/>
        <v>-</v>
      </c>
      <c r="Y31" s="168" t="str">
        <f t="shared" ca="1" si="16"/>
        <v>No Ad &amp; Tf</v>
      </c>
      <c r="Z31" s="475">
        <f t="shared" ca="1" si="17"/>
        <v>1.0043976701322757</v>
      </c>
      <c r="AA31" s="416">
        <f t="shared" ca="1" si="17"/>
        <v>8.5659601336920566E-242</v>
      </c>
      <c r="AB31" s="435">
        <f t="shared" ca="1" si="17"/>
        <v>888.83672780332915</v>
      </c>
      <c r="AC31" s="402" t="str">
        <f t="shared" ca="1" si="17"/>
        <v>-</v>
      </c>
      <c r="AD31" s="302"/>
      <c r="AE31" s="427" t="str">
        <f t="shared" ca="1" si="2"/>
        <v>-</v>
      </c>
      <c r="AF31" s="428" t="str">
        <f t="shared" ca="1" si="3"/>
        <v>-</v>
      </c>
      <c r="AG31" s="428">
        <f t="shared" ca="1" si="4"/>
        <v>4.8867068307902883E-3</v>
      </c>
      <c r="AH31" s="429" t="str">
        <f t="shared" ca="1" si="5"/>
        <v>-</v>
      </c>
    </row>
    <row r="32" spans="1:34" ht="20" customHeight="1" thickBot="1" x14ac:dyDescent="0.4">
      <c r="A32" s="422"/>
      <c r="B32" s="422"/>
      <c r="C32" s="347" t="str">
        <f ca="1">SUBSTITUTE(IFERROR(INDEX(Controls!$K$4:$K$100,MATCH('Model Comparison'!$D32,Controls!$J$4:$J$100,0)),"-"),0,"-")</f>
        <v>T3</v>
      </c>
      <c r="D32" s="291" t="str">
        <f ca="1"/>
        <v>T3</v>
      </c>
      <c r="E32" s="230" t="str">
        <f t="shared" ca="1" si="6"/>
        <v>-</v>
      </c>
      <c r="F32" s="113" t="str">
        <f ca="1">IFERROR(INDEX('Vendor Level Info'!$J$4:$J$22,MATCH('Model Comparison'!$D32,'Vendor Level Info'!$F$4:$F$22,0)),"-")</f>
        <v>-</v>
      </c>
      <c r="G32" s="114" t="str">
        <f t="shared" ca="1" si="7"/>
        <v>-</v>
      </c>
      <c r="H32" s="115">
        <f t="shared" ca="1" si="8"/>
        <v>0.66528602625469357</v>
      </c>
      <c r="I32" s="116">
        <f t="shared" ca="1" si="8"/>
        <v>104942949.3219429</v>
      </c>
      <c r="J32" s="315" t="str">
        <f t="shared" ca="1" si="9"/>
        <v>-</v>
      </c>
      <c r="K32" s="315" t="str">
        <f t="shared" ca="1" si="10"/>
        <v>No Ad &amp; Tf</v>
      </c>
      <c r="L32" s="471">
        <f t="shared" ca="1" si="11"/>
        <v>0.94571598034623205</v>
      </c>
      <c r="M32" s="419">
        <f t="shared" ca="1" si="11"/>
        <v>4.756121845115217E-236</v>
      </c>
      <c r="N32" s="423">
        <f t="shared" ca="1" si="11"/>
        <v>807.94641865951223</v>
      </c>
      <c r="O32" s="397" t="str">
        <f t="shared" ca="1" si="11"/>
        <v>-</v>
      </c>
      <c r="P32" s="309"/>
      <c r="Q32" s="347" t="str">
        <f ca="1">SUBSTITUTE(IFERROR(INDEX(Controls!$K$4:$K$100,MATCH('Model Comparison'!$R32,Controls!$J$4:$J$100,0)),"-"),0,"-")</f>
        <v>T3</v>
      </c>
      <c r="R32" s="291" t="str">
        <f ca="1"/>
        <v>T3</v>
      </c>
      <c r="S32" s="299" t="str">
        <f t="shared" ca="1" si="12"/>
        <v>-</v>
      </c>
      <c r="T32" s="118" t="str">
        <f ca="1">IFERROR(INDEX('Vendor Level Info'!$J$4:$J$22,MATCH('Model Comparison'!$R32,'Vendor Level Info'!$F$4:$F$22,0)),"-")</f>
        <v>-</v>
      </c>
      <c r="U32" s="119" t="str">
        <f t="shared" ca="1" si="13"/>
        <v>-</v>
      </c>
      <c r="V32" s="120">
        <f t="shared" ca="1" si="14"/>
        <v>0.66863846713996922</v>
      </c>
      <c r="W32" s="117">
        <f t="shared" ca="1" si="14"/>
        <v>105471767.03349005</v>
      </c>
      <c r="X32" s="168" t="str">
        <f t="shared" ca="1" si="15"/>
        <v>-</v>
      </c>
      <c r="Y32" s="168" t="str">
        <f t="shared" ca="1" si="16"/>
        <v>No Ad &amp; Tf</v>
      </c>
      <c r="Z32" s="475">
        <f t="shared" ca="1" si="17"/>
        <v>0.95048153499979937</v>
      </c>
      <c r="AA32" s="416">
        <f t="shared" ca="1" si="17"/>
        <v>3.6235544675732341E-238</v>
      </c>
      <c r="AB32" s="435">
        <f t="shared" ca="1" si="17"/>
        <v>808.20269890923976</v>
      </c>
      <c r="AC32" s="402" t="str">
        <f t="shared" ca="1" si="17"/>
        <v>-</v>
      </c>
      <c r="AD32" s="302"/>
      <c r="AE32" s="427" t="str">
        <f t="shared" ca="1" si="2"/>
        <v>-</v>
      </c>
      <c r="AF32" s="428" t="str">
        <f t="shared" ca="1" si="3"/>
        <v>-</v>
      </c>
      <c r="AG32" s="428">
        <f t="shared" ca="1" si="4"/>
        <v>5.0390970995566331E-3</v>
      </c>
      <c r="AH32" s="429" t="str">
        <f t="shared" ca="1" si="5"/>
        <v>-</v>
      </c>
    </row>
    <row r="33" spans="1:34" ht="20" customHeight="1" thickBot="1" x14ac:dyDescent="0.4">
      <c r="A33" s="422"/>
      <c r="B33" s="422"/>
      <c r="C33" s="347" t="str">
        <f ca="1">SUBSTITUTE(IFERROR(INDEX(Controls!$K$4:$K$100,MATCH('Model Comparison'!$D33,Controls!$J$4:$J$100,0)),"-"),0,"-")</f>
        <v>T4</v>
      </c>
      <c r="D33" s="291" t="str">
        <f ca="1"/>
        <v>T4</v>
      </c>
      <c r="E33" s="230" t="str">
        <f t="shared" ca="1" si="6"/>
        <v>-</v>
      </c>
      <c r="F33" s="113" t="str">
        <f ca="1">IFERROR(INDEX('Vendor Level Info'!$J$4:$J$22,MATCH('Model Comparison'!$D33,'Vendor Level Info'!$F$4:$F$22,0)),"-")</f>
        <v>-</v>
      </c>
      <c r="G33" s="114" t="str">
        <f t="shared" ca="1" si="7"/>
        <v>-</v>
      </c>
      <c r="H33" s="115">
        <f t="shared" ca="1" si="8"/>
        <v>0.63110156712424015</v>
      </c>
      <c r="I33" s="116">
        <f t="shared" ca="1" si="8"/>
        <v>99550655.149884313</v>
      </c>
      <c r="J33" s="315" t="str">
        <f t="shared" ca="1" si="9"/>
        <v>-</v>
      </c>
      <c r="K33" s="315" t="str">
        <f t="shared" ca="1" si="10"/>
        <v>No Ad &amp; Tf</v>
      </c>
      <c r="L33" s="471">
        <f t="shared" ca="1" si="11"/>
        <v>0.89712216054039429</v>
      </c>
      <c r="M33" s="419">
        <f t="shared" ca="1" si="11"/>
        <v>1.0119513254836414E-234</v>
      </c>
      <c r="N33" s="423">
        <f t="shared" ca="1" si="11"/>
        <v>731.20126108888121</v>
      </c>
      <c r="O33" s="397" t="str">
        <f t="shared" ca="1" si="11"/>
        <v>-</v>
      </c>
      <c r="P33" s="309"/>
      <c r="Q33" s="347" t="str">
        <f ca="1">SUBSTITUTE(IFERROR(INDEX(Controls!$K$4:$K$100,MATCH('Model Comparison'!$R33,Controls!$J$4:$J$100,0)),"-"),0,"-")</f>
        <v>T4</v>
      </c>
      <c r="R33" s="291" t="str">
        <f ca="1"/>
        <v>T4</v>
      </c>
      <c r="S33" s="299" t="str">
        <f t="shared" ca="1" si="12"/>
        <v>-</v>
      </c>
      <c r="T33" s="118" t="str">
        <f ca="1">IFERROR(INDEX('Vendor Level Info'!$J$4:$J$22,MATCH('Model Comparison'!$R33,'Vendor Level Info'!$F$4:$F$22,0)),"-")</f>
        <v>-</v>
      </c>
      <c r="U33" s="119" t="str">
        <f t="shared" ca="1" si="13"/>
        <v>-</v>
      </c>
      <c r="V33" s="120">
        <f t="shared" ca="1" si="14"/>
        <v>0.63397252202451171</v>
      </c>
      <c r="W33" s="117">
        <f t="shared" ca="1" si="14"/>
        <v>100003522.73272069</v>
      </c>
      <c r="X33" s="168" t="str">
        <f t="shared" ca="1" si="15"/>
        <v>-</v>
      </c>
      <c r="Y33" s="168" t="str">
        <f t="shared" ca="1" si="16"/>
        <v>No Ad &amp; Tf</v>
      </c>
      <c r="Z33" s="475">
        <f t="shared" ca="1" si="17"/>
        <v>0.90120327425824154</v>
      </c>
      <c r="AA33" s="416">
        <f t="shared" ca="1" si="17"/>
        <v>1.3453329240689994E-236</v>
      </c>
      <c r="AB33" s="435">
        <f t="shared" ca="1" si="17"/>
        <v>731.43636668618831</v>
      </c>
      <c r="AC33" s="402" t="str">
        <f t="shared" ca="1" si="17"/>
        <v>-</v>
      </c>
      <c r="AD33" s="302"/>
      <c r="AE33" s="427" t="str">
        <f t="shared" ca="1" si="2"/>
        <v>-</v>
      </c>
      <c r="AF33" s="428" t="str">
        <f t="shared" ca="1" si="3"/>
        <v>-</v>
      </c>
      <c r="AG33" s="428">
        <f t="shared" ca="1" si="4"/>
        <v>4.5491170515608026E-3</v>
      </c>
      <c r="AH33" s="429" t="str">
        <f t="shared" ca="1" si="5"/>
        <v>-</v>
      </c>
    </row>
    <row r="34" spans="1:34" ht="20" customHeight="1" thickBot="1" x14ac:dyDescent="0.4">
      <c r="A34" s="422"/>
      <c r="B34" s="422"/>
      <c r="C34" s="347" t="str">
        <f ca="1">SUBSTITUTE(IFERROR(INDEX(Controls!$K$4:$K$100,MATCH('Model Comparison'!$D34,Controls!$J$4:$J$100,0)),"-"),0,"-")</f>
        <v>T5</v>
      </c>
      <c r="D34" s="291" t="str">
        <f ca="1"/>
        <v>T5</v>
      </c>
      <c r="E34" s="230" t="str">
        <f t="shared" ca="1" si="6"/>
        <v>-</v>
      </c>
      <c r="F34" s="113" t="str">
        <f ca="1">IFERROR(INDEX('Vendor Level Info'!$J$4:$J$22,MATCH('Model Comparison'!$D34,'Vendor Level Info'!$F$4:$F$22,0)),"-")</f>
        <v>-</v>
      </c>
      <c r="G34" s="114" t="str">
        <f t="shared" ca="1" si="7"/>
        <v>-</v>
      </c>
      <c r="H34" s="115">
        <f t="shared" ca="1" si="8"/>
        <v>0.59551910152519161</v>
      </c>
      <c r="I34" s="116">
        <f t="shared" ca="1" si="8"/>
        <v>93937837.900238395</v>
      </c>
      <c r="J34" s="315" t="str">
        <f t="shared" ca="1" si="9"/>
        <v>-</v>
      </c>
      <c r="K34" s="315" t="str">
        <f t="shared" ca="1" si="10"/>
        <v>No Ad &amp; Tf</v>
      </c>
      <c r="L34" s="471">
        <f t="shared" ca="1" si="11"/>
        <v>0.84654104954580145</v>
      </c>
      <c r="M34" s="419">
        <f t="shared" ca="1" si="11"/>
        <v>3.6362509473621022E-232</v>
      </c>
      <c r="N34" s="423">
        <f t="shared" ca="1" si="11"/>
        <v>658.30667213727168</v>
      </c>
      <c r="O34" s="397" t="str">
        <f t="shared" ca="1" si="11"/>
        <v>-</v>
      </c>
      <c r="P34" s="309"/>
      <c r="Q34" s="347" t="str">
        <f ca="1">SUBSTITUTE(IFERROR(INDEX(Controls!$K$4:$K$100,MATCH('Model Comparison'!$R34,Controls!$J$4:$J$100,0)),"-"),0,"-")</f>
        <v>T5</v>
      </c>
      <c r="R34" s="291" t="str">
        <f ca="1"/>
        <v>T5</v>
      </c>
      <c r="S34" s="299" t="str">
        <f t="shared" ca="1" si="12"/>
        <v>-</v>
      </c>
      <c r="T34" s="118" t="str">
        <f ca="1">IFERROR(INDEX('Vendor Level Info'!$J$4:$J$22,MATCH('Model Comparison'!$R34,'Vendor Level Info'!$F$4:$F$22,0)),"-")</f>
        <v>-</v>
      </c>
      <c r="U34" s="119" t="str">
        <f t="shared" ca="1" si="13"/>
        <v>-</v>
      </c>
      <c r="V34" s="120">
        <f t="shared" ca="1" si="14"/>
        <v>0.59859685428749132</v>
      </c>
      <c r="W34" s="117">
        <f t="shared" ca="1" si="14"/>
        <v>94423326.005223542</v>
      </c>
      <c r="X34" s="168" t="str">
        <f t="shared" ca="1" si="15"/>
        <v>-</v>
      </c>
      <c r="Y34" s="168" t="str">
        <f t="shared" ca="1" si="16"/>
        <v>No Ad &amp; Tf</v>
      </c>
      <c r="Z34" s="475">
        <f t="shared" ca="1" si="17"/>
        <v>0.85091613012166689</v>
      </c>
      <c r="AA34" s="416">
        <f t="shared" ca="1" si="17"/>
        <v>2.6165439628346283E-234</v>
      </c>
      <c r="AB34" s="435">
        <f t="shared" ca="1" si="17"/>
        <v>658.51461204201166</v>
      </c>
      <c r="AC34" s="402" t="str">
        <f t="shared" ca="1" si="17"/>
        <v>-</v>
      </c>
      <c r="AD34" s="302"/>
      <c r="AE34" s="427" t="str">
        <f t="shared" ca="1" si="2"/>
        <v>-</v>
      </c>
      <c r="AF34" s="428" t="str">
        <f t="shared" ca="1" si="3"/>
        <v>-</v>
      </c>
      <c r="AG34" s="428">
        <f t="shared" ca="1" si="4"/>
        <v>5.1681847894000654E-3</v>
      </c>
      <c r="AH34" s="429" t="str">
        <f t="shared" ca="1" si="5"/>
        <v>-</v>
      </c>
    </row>
    <row r="35" spans="1:34" ht="20" customHeight="1" thickBot="1" x14ac:dyDescent="0.4">
      <c r="A35" s="422"/>
      <c r="B35" s="422"/>
      <c r="C35" s="347" t="str">
        <f ca="1">SUBSTITUTE(IFERROR(INDEX(Controls!$K$4:$K$100,MATCH('Model Comparison'!$D35,Controls!$J$4:$J$100,0)),"-"),0,"-")</f>
        <v>T6</v>
      </c>
      <c r="D35" s="291" t="str">
        <f ca="1"/>
        <v>T6</v>
      </c>
      <c r="E35" s="230" t="str">
        <f t="shared" ca="1" si="6"/>
        <v>-</v>
      </c>
      <c r="F35" s="113" t="str">
        <f ca="1">IFERROR(INDEX('Vendor Level Info'!$J$4:$J$22,MATCH('Model Comparison'!$D35,'Vendor Level Info'!$F$4:$F$22,0)),"-")</f>
        <v>-</v>
      </c>
      <c r="G35" s="114" t="str">
        <f t="shared" ca="1" si="7"/>
        <v>-</v>
      </c>
      <c r="H35" s="115">
        <f t="shared" ca="1" si="8"/>
        <v>0.56686048002494827</v>
      </c>
      <c r="I35" s="116">
        <f t="shared" ca="1" si="8"/>
        <v>89417195.432113856</v>
      </c>
      <c r="J35" s="315" t="str">
        <f t="shared" ca="1" si="9"/>
        <v>-</v>
      </c>
      <c r="K35" s="315" t="str">
        <f t="shared" ca="1" si="10"/>
        <v>No Ad &amp; Tf</v>
      </c>
      <c r="L35" s="471">
        <f t="shared" ca="1" si="11"/>
        <v>0.80580230672257791</v>
      </c>
      <c r="M35" s="419">
        <f t="shared" ca="1" si="11"/>
        <v>5.3829222710546789E-235</v>
      </c>
      <c r="N35" s="423">
        <f t="shared" ca="1" si="11"/>
        <v>589.2222670236639</v>
      </c>
      <c r="O35" s="397" t="str">
        <f t="shared" ca="1" si="11"/>
        <v>-</v>
      </c>
      <c r="P35" s="309"/>
      <c r="Q35" s="347" t="str">
        <f ca="1">SUBSTITUTE(IFERROR(INDEX(Controls!$K$4:$K$100,MATCH('Model Comparison'!$R35,Controls!$J$4:$J$100,0)),"-"),0,"-")</f>
        <v>T6</v>
      </c>
      <c r="R35" s="291" t="str">
        <f ca="1"/>
        <v>T6</v>
      </c>
      <c r="S35" s="299" t="str">
        <f t="shared" ca="1" si="12"/>
        <v>-</v>
      </c>
      <c r="T35" s="118" t="str">
        <f ca="1">IFERROR(INDEX('Vendor Level Info'!$J$4:$J$22,MATCH('Model Comparison'!$R35,'Vendor Level Info'!$F$4:$F$22,0)),"-")</f>
        <v>-</v>
      </c>
      <c r="U35" s="119" t="str">
        <f t="shared" ca="1" si="13"/>
        <v>-</v>
      </c>
      <c r="V35" s="120">
        <f t="shared" ca="1" si="14"/>
        <v>0.56939893789445117</v>
      </c>
      <c r="W35" s="117">
        <f t="shared" ca="1" si="14"/>
        <v>89817614.567707062</v>
      </c>
      <c r="X35" s="168" t="str">
        <f t="shared" ca="1" si="15"/>
        <v>-</v>
      </c>
      <c r="Y35" s="168" t="str">
        <f t="shared" ca="1" si="16"/>
        <v>No Ad &amp; Tf</v>
      </c>
      <c r="Z35" s="475">
        <f t="shared" ca="1" si="17"/>
        <v>0.80941076996678496</v>
      </c>
      <c r="AA35" s="416">
        <f t="shared" ca="1" si="17"/>
        <v>7.6989087789597727E-237</v>
      </c>
      <c r="AB35" s="435">
        <f t="shared" ca="1" si="17"/>
        <v>589.41364036268135</v>
      </c>
      <c r="AC35" s="402" t="str">
        <f t="shared" ca="1" si="17"/>
        <v>-</v>
      </c>
      <c r="AD35" s="302"/>
      <c r="AE35" s="427" t="str">
        <f t="shared" ca="1" si="2"/>
        <v>-</v>
      </c>
      <c r="AF35" s="428" t="str">
        <f t="shared" ca="1" si="3"/>
        <v>-</v>
      </c>
      <c r="AG35" s="428">
        <f t="shared" ca="1" si="4"/>
        <v>4.4780999186804227E-3</v>
      </c>
      <c r="AH35" s="429" t="str">
        <f t="shared" ca="1" si="5"/>
        <v>-</v>
      </c>
    </row>
    <row r="36" spans="1:34" ht="20" customHeight="1" thickBot="1" x14ac:dyDescent="0.4">
      <c r="A36" s="422"/>
      <c r="B36" s="422"/>
      <c r="C36" s="347" t="str">
        <f ca="1">SUBSTITUTE(IFERROR(INDEX(Controls!$K$4:$K$100,MATCH('Model Comparison'!$D36,Controls!$J$4:$J$100,0)),"-"),0,"-")</f>
        <v>T7</v>
      </c>
      <c r="D36" s="291" t="str">
        <f ca="1"/>
        <v>T7</v>
      </c>
      <c r="E36" s="230" t="str">
        <f t="shared" ca="1" si="6"/>
        <v>-</v>
      </c>
      <c r="F36" s="113" t="str">
        <f ca="1">IFERROR(INDEX('Vendor Level Info'!$J$4:$J$22,MATCH('Model Comparison'!$D36,'Vendor Level Info'!$F$4:$F$22,0)),"-")</f>
        <v>-</v>
      </c>
      <c r="G36" s="114" t="str">
        <f t="shared" ca="1" si="7"/>
        <v>-</v>
      </c>
      <c r="H36" s="115">
        <f t="shared" ca="1" si="8"/>
        <v>0.52393414170012553</v>
      </c>
      <c r="I36" s="116">
        <f t="shared" ca="1" si="8"/>
        <v>82645947.623470038</v>
      </c>
      <c r="J36" s="315" t="str">
        <f t="shared" ca="1" si="9"/>
        <v>-</v>
      </c>
      <c r="K36" s="315" t="str">
        <f t="shared" ca="1" si="10"/>
        <v>No Ad &amp; Tf</v>
      </c>
      <c r="L36" s="471">
        <f t="shared" ca="1" si="11"/>
        <v>0.74478174935408115</v>
      </c>
      <c r="M36" s="419">
        <f t="shared" ca="1" si="11"/>
        <v>7.7076171023364171E-226</v>
      </c>
      <c r="N36" s="423">
        <f t="shared" ca="1" si="11"/>
        <v>523.96467537119452</v>
      </c>
      <c r="O36" s="397" t="str">
        <f t="shared" ca="1" si="11"/>
        <v>-</v>
      </c>
      <c r="P36" s="309"/>
      <c r="Q36" s="347" t="str">
        <f ca="1">SUBSTITUTE(IFERROR(INDEX(Controls!$K$4:$K$100,MATCH('Model Comparison'!$R36,Controls!$J$4:$J$100,0)),"-"),0,"-")</f>
        <v>T7</v>
      </c>
      <c r="R36" s="291" t="str">
        <f ca="1"/>
        <v>T7</v>
      </c>
      <c r="S36" s="299" t="str">
        <f t="shared" ca="1" si="12"/>
        <v>-</v>
      </c>
      <c r="T36" s="118" t="str">
        <f ca="1">IFERROR(INDEX('Vendor Level Info'!$J$4:$J$22,MATCH('Model Comparison'!$R36,'Vendor Level Info'!$F$4:$F$22,0)),"-")</f>
        <v>-</v>
      </c>
      <c r="U36" s="119" t="str">
        <f t="shared" ca="1" si="13"/>
        <v>-</v>
      </c>
      <c r="V36" s="120">
        <f t="shared" ca="1" si="14"/>
        <v>0.52673523772760622</v>
      </c>
      <c r="W36" s="117">
        <f t="shared" ca="1" si="14"/>
        <v>83087795.590896413</v>
      </c>
      <c r="X36" s="168" t="str">
        <f t="shared" ca="1" si="15"/>
        <v>-</v>
      </c>
      <c r="Y36" s="168" t="str">
        <f t="shared" ca="1" si="16"/>
        <v>No Ad &amp; Tf</v>
      </c>
      <c r="Z36" s="475">
        <f t="shared" ca="1" si="17"/>
        <v>0.74876355743531497</v>
      </c>
      <c r="AA36" s="416">
        <f t="shared" ca="1" si="17"/>
        <v>5.2980741297561536E-228</v>
      </c>
      <c r="AB36" s="435">
        <f t="shared" ca="1" si="17"/>
        <v>524.13312324606375</v>
      </c>
      <c r="AC36" s="402" t="str">
        <f t="shared" ca="1" si="17"/>
        <v>-</v>
      </c>
      <c r="AD36" s="302"/>
      <c r="AE36" s="427" t="str">
        <f t="shared" ca="1" si="2"/>
        <v>-</v>
      </c>
      <c r="AF36" s="428" t="str">
        <f t="shared" ca="1" si="3"/>
        <v>-</v>
      </c>
      <c r="AG36" s="428">
        <f t="shared" ca="1" si="4"/>
        <v>5.3462750459272179E-3</v>
      </c>
      <c r="AH36" s="429" t="str">
        <f t="shared" ca="1" si="5"/>
        <v>-</v>
      </c>
    </row>
    <row r="37" spans="1:34" ht="20" customHeight="1" thickBot="1" x14ac:dyDescent="0.4">
      <c r="A37" s="422"/>
      <c r="B37" s="422"/>
      <c r="C37" s="347" t="str">
        <f ca="1">SUBSTITUTE(IFERROR(INDEX(Controls!$K$4:$K$100,MATCH('Model Comparison'!$D37,Controls!$J$4:$J$100,0)),"-"),0,"-")</f>
        <v>T8</v>
      </c>
      <c r="D37" s="291" t="str">
        <f ca="1"/>
        <v>T8</v>
      </c>
      <c r="E37" s="230" t="str">
        <f t="shared" ca="1" si="6"/>
        <v>-</v>
      </c>
      <c r="F37" s="113" t="str">
        <f ca="1">IFERROR(INDEX('Vendor Level Info'!$J$4:$J$22,MATCH('Model Comparison'!$D37,'Vendor Level Info'!$F$4:$F$22,0)),"-")</f>
        <v>-</v>
      </c>
      <c r="G37" s="114" t="str">
        <f t="shared" ca="1" si="7"/>
        <v>-</v>
      </c>
      <c r="H37" s="115">
        <f t="shared" ca="1" si="8"/>
        <v>0.49330058694402301</v>
      </c>
      <c r="I37" s="116">
        <f t="shared" ca="1" si="8"/>
        <v>77813777.011953384</v>
      </c>
      <c r="J37" s="315" t="str">
        <f t="shared" ca="1" si="9"/>
        <v>-</v>
      </c>
      <c r="K37" s="315" t="str">
        <f t="shared" ca="1" si="10"/>
        <v>No Ad &amp; Tf</v>
      </c>
      <c r="L37" s="471">
        <f t="shared" ca="1" si="11"/>
        <v>0.70123560359967374</v>
      </c>
      <c r="M37" s="419">
        <f t="shared" ca="1" si="11"/>
        <v>8.9330658853427559E-227</v>
      </c>
      <c r="N37" s="423">
        <f t="shared" ca="1" si="11"/>
        <v>462.5499480379076</v>
      </c>
      <c r="O37" s="397" t="str">
        <f t="shared" ca="1" si="11"/>
        <v>-</v>
      </c>
      <c r="P37" s="309"/>
      <c r="Q37" s="347" t="str">
        <f ca="1">SUBSTITUTE(IFERROR(INDEX(Controls!$K$4:$K$100,MATCH('Model Comparison'!$R37,Controls!$J$4:$J$100,0)),"-"),0,"-")</f>
        <v>T8</v>
      </c>
      <c r="R37" s="291" t="str">
        <f ca="1"/>
        <v>T8</v>
      </c>
      <c r="S37" s="299" t="str">
        <f t="shared" ca="1" si="12"/>
        <v>-</v>
      </c>
      <c r="T37" s="118" t="str">
        <f ca="1">IFERROR(INDEX('Vendor Level Info'!$J$4:$J$22,MATCH('Model Comparison'!$R37,'Vendor Level Info'!$F$4:$F$22,0)),"-")</f>
        <v>-</v>
      </c>
      <c r="U37" s="119" t="str">
        <f t="shared" ca="1" si="13"/>
        <v>-</v>
      </c>
      <c r="V37" s="120">
        <f t="shared" ca="1" si="14"/>
        <v>0.49639466832226942</v>
      </c>
      <c r="W37" s="117">
        <f t="shared" ca="1" si="14"/>
        <v>78301840.810772732</v>
      </c>
      <c r="X37" s="168" t="str">
        <f t="shared" ca="1" si="15"/>
        <v>-</v>
      </c>
      <c r="Y37" s="168" t="str">
        <f t="shared" ca="1" si="16"/>
        <v>No Ad &amp; Tf</v>
      </c>
      <c r="Z37" s="475">
        <f t="shared" ca="1" si="17"/>
        <v>0.70563389559503142</v>
      </c>
      <c r="AA37" s="416">
        <f t="shared" ca="1" si="17"/>
        <v>2.2923023725845611E-229</v>
      </c>
      <c r="AB37" s="435">
        <f t="shared" ca="1" si="17"/>
        <v>462.69676778789767</v>
      </c>
      <c r="AC37" s="402" t="str">
        <f t="shared" ca="1" si="17"/>
        <v>-</v>
      </c>
      <c r="AD37" s="302"/>
      <c r="AE37" s="427" t="str">
        <f t="shared" ca="1" si="2"/>
        <v>-</v>
      </c>
      <c r="AF37" s="428" t="str">
        <f t="shared" ca="1" si="3"/>
        <v>-</v>
      </c>
      <c r="AG37" s="428">
        <f t="shared" ca="1" si="4"/>
        <v>6.2722029126585088E-3</v>
      </c>
      <c r="AH37" s="429" t="str">
        <f t="shared" ca="1" si="5"/>
        <v>-</v>
      </c>
    </row>
    <row r="38" spans="1:34" ht="20" customHeight="1" thickBot="1" x14ac:dyDescent="0.4">
      <c r="A38" s="422"/>
      <c r="B38" s="422"/>
      <c r="C38" s="347" t="str">
        <f ca="1">SUBSTITUTE(IFERROR(INDEX(Controls!$K$4:$K$100,MATCH('Model Comparison'!$D38,Controls!$J$4:$J$100,0)),"-"),0,"-")</f>
        <v>T9</v>
      </c>
      <c r="D38" s="291" t="str">
        <f ca="1"/>
        <v>T9</v>
      </c>
      <c r="E38" s="230" t="str">
        <f t="shared" ca="1" si="6"/>
        <v>-</v>
      </c>
      <c r="F38" s="113" t="str">
        <f ca="1">IFERROR(INDEX('Vendor Level Info'!$J$4:$J$22,MATCH('Model Comparison'!$D38,'Vendor Level Info'!$F$4:$F$22,0)),"-")</f>
        <v>-</v>
      </c>
      <c r="G38" s="114" t="str">
        <f t="shared" ca="1" si="7"/>
        <v>-</v>
      </c>
      <c r="H38" s="115">
        <f t="shared" ca="1" si="8"/>
        <v>0.45683447833233792</v>
      </c>
      <c r="I38" s="116">
        <f t="shared" ca="1" si="8"/>
        <v>72061572.941850945</v>
      </c>
      <c r="J38" s="315" t="str">
        <f t="shared" ca="1" si="9"/>
        <v>-</v>
      </c>
      <c r="K38" s="315" t="str">
        <f t="shared" ca="1" si="10"/>
        <v>No Ad &amp; Tf</v>
      </c>
      <c r="L38" s="471">
        <f t="shared" ca="1" si="11"/>
        <v>0.64939837826479296</v>
      </c>
      <c r="M38" s="419">
        <f t="shared" ca="1" si="11"/>
        <v>3.5069194614564507E-222</v>
      </c>
      <c r="N38" s="423">
        <f t="shared" ca="1" si="11"/>
        <v>404.97363974148436</v>
      </c>
      <c r="O38" s="397" t="str">
        <f t="shared" ca="1" si="11"/>
        <v>-</v>
      </c>
      <c r="P38" s="309"/>
      <c r="Q38" s="347" t="str">
        <f ca="1">SUBSTITUTE(IFERROR(INDEX(Controls!$K$4:$K$100,MATCH('Model Comparison'!$R38,Controls!$J$4:$J$100,0)),"-"),0,"-")</f>
        <v>T9</v>
      </c>
      <c r="R38" s="291" t="str">
        <f ca="1"/>
        <v>T9</v>
      </c>
      <c r="S38" s="299" t="str">
        <f t="shared" ca="1" si="12"/>
        <v>-</v>
      </c>
      <c r="T38" s="118" t="str">
        <f ca="1">IFERROR(INDEX('Vendor Level Info'!$J$4:$J$22,MATCH('Model Comparison'!$R38,'Vendor Level Info'!$F$4:$F$22,0)),"-")</f>
        <v>-</v>
      </c>
      <c r="U38" s="119" t="str">
        <f t="shared" ca="1" si="13"/>
        <v>-</v>
      </c>
      <c r="V38" s="120">
        <f t="shared" ca="1" si="14"/>
        <v>0.45938347024803478</v>
      </c>
      <c r="W38" s="117">
        <f t="shared" ca="1" si="14"/>
        <v>72463653.729473889</v>
      </c>
      <c r="X38" s="168" t="str">
        <f t="shared" ca="1" si="15"/>
        <v>-</v>
      </c>
      <c r="Y38" s="168" t="str">
        <f t="shared" ca="1" si="16"/>
        <v>No Ad &amp; Tf</v>
      </c>
      <c r="Z38" s="475">
        <f t="shared" ca="1" si="17"/>
        <v>0.65302181584399299</v>
      </c>
      <c r="AA38" s="416">
        <f t="shared" ca="1" si="17"/>
        <v>2.07313789174725E-224</v>
      </c>
      <c r="AB38" s="435">
        <f t="shared" ca="1" si="17"/>
        <v>405.10812249458337</v>
      </c>
      <c r="AC38" s="402" t="str">
        <f t="shared" ca="1" si="17"/>
        <v>-</v>
      </c>
      <c r="AD38" s="302"/>
      <c r="AE38" s="427" t="str">
        <f t="shared" ca="1" si="2"/>
        <v>-</v>
      </c>
      <c r="AF38" s="428" t="str">
        <f t="shared" ca="1" si="3"/>
        <v>-</v>
      </c>
      <c r="AG38" s="428">
        <f t="shared" ca="1" si="4"/>
        <v>5.5796837511079556E-3</v>
      </c>
      <c r="AH38" s="429" t="str">
        <f t="shared" ca="1" si="5"/>
        <v>-</v>
      </c>
    </row>
    <row r="39" spans="1:34" ht="20" customHeight="1" thickBot="1" x14ac:dyDescent="0.4">
      <c r="A39" s="422"/>
      <c r="B39" s="422"/>
      <c r="C39" s="347" t="str">
        <f ca="1">SUBSTITUTE(IFERROR(INDEX(Controls!$K$4:$K$100,MATCH('Model Comparison'!$D39,Controls!$J$4:$J$100,0)),"-"),0,"-")</f>
        <v>T1-</v>
      </c>
      <c r="D39" s="291" t="str">
        <f ca="1"/>
        <v>T10</v>
      </c>
      <c r="E39" s="230" t="str">
        <f t="shared" ca="1" si="6"/>
        <v>-</v>
      </c>
      <c r="F39" s="113" t="str">
        <f ca="1">IFERROR(INDEX('Vendor Level Info'!$J$4:$J$22,MATCH('Model Comparison'!$D39,'Vendor Level Info'!$F$4:$F$22,0)),"-")</f>
        <v>-</v>
      </c>
      <c r="G39" s="114" t="str">
        <f t="shared" ca="1" si="7"/>
        <v>-</v>
      </c>
      <c r="H39" s="115">
        <f t="shared" ca="1" si="8"/>
        <v>0.42003910317539134</v>
      </c>
      <c r="I39" s="116">
        <f t="shared" ca="1" si="8"/>
        <v>66257430.004841402</v>
      </c>
      <c r="J39" s="315" t="str">
        <f t="shared" ca="1" si="9"/>
        <v>-</v>
      </c>
      <c r="K39" s="315" t="str">
        <f t="shared" ca="1" si="10"/>
        <v>No Ad &amp; Tf</v>
      </c>
      <c r="L39" s="471">
        <f t="shared" ca="1" si="11"/>
        <v>0.59709309464917515</v>
      </c>
      <c r="M39" s="419">
        <f t="shared" ca="1" si="11"/>
        <v>1.2539639518666805E-216</v>
      </c>
      <c r="N39" s="423">
        <f t="shared" ca="1" si="11"/>
        <v>351.228243340169</v>
      </c>
      <c r="O39" s="397" t="str">
        <f t="shared" ca="1" si="11"/>
        <v>-</v>
      </c>
      <c r="P39" s="309"/>
      <c r="Q39" s="347" t="str">
        <f ca="1">SUBSTITUTE(IFERROR(INDEX(Controls!$K$4:$K$100,MATCH('Model Comparison'!$R39,Controls!$J$4:$J$100,0)),"-"),0,"-")</f>
        <v>T1-</v>
      </c>
      <c r="R39" s="291" t="str">
        <f ca="1"/>
        <v>T10</v>
      </c>
      <c r="S39" s="299" t="str">
        <f t="shared" ca="1" si="12"/>
        <v>-</v>
      </c>
      <c r="T39" s="118" t="str">
        <f ca="1">IFERROR(INDEX('Vendor Level Info'!$J$4:$J$22,MATCH('Model Comparison'!$R39,'Vendor Level Info'!$F$4:$F$22,0)),"-")</f>
        <v>-</v>
      </c>
      <c r="U39" s="119" t="str">
        <f t="shared" ca="1" si="13"/>
        <v>-</v>
      </c>
      <c r="V39" s="120">
        <f t="shared" ca="1" si="14"/>
        <v>0.42141031638281695</v>
      </c>
      <c r="W39" s="117">
        <f t="shared" ca="1" si="14"/>
        <v>66473726.683950305</v>
      </c>
      <c r="X39" s="168" t="str">
        <f t="shared" ca="1" si="15"/>
        <v>-</v>
      </c>
      <c r="Y39" s="168" t="str">
        <f t="shared" ca="1" si="16"/>
        <v>No Ad &amp; Tf</v>
      </c>
      <c r="Z39" s="475">
        <f t="shared" ca="1" si="17"/>
        <v>0.59904229873816617</v>
      </c>
      <c r="AA39" s="416">
        <f t="shared" ca="1" si="17"/>
        <v>8.5487572902998444E-218</v>
      </c>
      <c r="AB39" s="435">
        <f t="shared" ca="1" si="17"/>
        <v>351.3598756519068</v>
      </c>
      <c r="AC39" s="402" t="str">
        <f t="shared" ca="1" si="17"/>
        <v>-</v>
      </c>
      <c r="AD39" s="302"/>
      <c r="AE39" s="427" t="str">
        <f t="shared" ca="1" si="2"/>
        <v>-</v>
      </c>
      <c r="AF39" s="428" t="str">
        <f t="shared" ca="1" si="3"/>
        <v>-</v>
      </c>
      <c r="AG39" s="428">
        <f t="shared" ca="1" si="4"/>
        <v>3.264489417912797E-3</v>
      </c>
      <c r="AH39" s="429" t="str">
        <f t="shared" ca="1" si="5"/>
        <v>-</v>
      </c>
    </row>
    <row r="40" spans="1:34" ht="20" customHeight="1" thickBot="1" x14ac:dyDescent="0.4">
      <c r="A40" s="422"/>
      <c r="B40" s="422"/>
      <c r="C40" s="347" t="str">
        <f ca="1">SUBSTITUTE(IFERROR(INDEX(Controls!$K$4:$K$100,MATCH('Model Comparison'!$D40,Controls!$J$4:$J$100,0)),"-"),0,"-")</f>
        <v>T11</v>
      </c>
      <c r="D40" s="291" t="str">
        <f ca="1"/>
        <v>T11</v>
      </c>
      <c r="E40" s="230" t="str">
        <f t="shared" ca="1" si="6"/>
        <v>-</v>
      </c>
      <c r="F40" s="113" t="str">
        <f ca="1">IFERROR(INDEX('Vendor Level Info'!$J$4:$J$22,MATCH('Model Comparison'!$D40,'Vendor Level Info'!$F$4:$F$22,0)),"-")</f>
        <v>-</v>
      </c>
      <c r="G40" s="114" t="str">
        <f t="shared" ca="1" si="7"/>
        <v>-</v>
      </c>
      <c r="H40" s="115">
        <f t="shared" ca="1" si="8"/>
        <v>0.39991181227259137</v>
      </c>
      <c r="I40" s="116">
        <f t="shared" ca="1" si="8"/>
        <v>63082529.006106287</v>
      </c>
      <c r="J40" s="315" t="str">
        <f t="shared" ca="1" si="9"/>
        <v>-</v>
      </c>
      <c r="K40" s="315" t="str">
        <f t="shared" ca="1" si="10"/>
        <v>No Ad &amp; Tf</v>
      </c>
      <c r="L40" s="471">
        <f t="shared" ca="1" si="11"/>
        <v>0.56848179079387939</v>
      </c>
      <c r="M40" s="419">
        <f t="shared" ca="1" si="11"/>
        <v>8.9197463172229739E-229</v>
      </c>
      <c r="N40" s="423">
        <f t="shared" ca="1" si="11"/>
        <v>301.30960974182557</v>
      </c>
      <c r="O40" s="397" t="str">
        <f t="shared" ca="1" si="11"/>
        <v>-</v>
      </c>
      <c r="P40" s="309"/>
      <c r="Q40" s="347" t="str">
        <f ca="1">SUBSTITUTE(IFERROR(INDEX(Controls!$K$4:$K$100,MATCH('Model Comparison'!$R40,Controls!$J$4:$J$100,0)),"-"),0,"-")</f>
        <v>T11</v>
      </c>
      <c r="R40" s="291" t="str">
        <f ca="1"/>
        <v>T11</v>
      </c>
      <c r="S40" s="299" t="str">
        <f t="shared" ca="1" si="12"/>
        <v>-</v>
      </c>
      <c r="T40" s="118" t="str">
        <f ca="1">IFERROR(INDEX('Vendor Level Info'!$J$4:$J$22,MATCH('Model Comparison'!$R40,'Vendor Level Info'!$F$4:$F$22,0)),"-")</f>
        <v>-</v>
      </c>
      <c r="U40" s="119" t="str">
        <f t="shared" ca="1" si="13"/>
        <v>-</v>
      </c>
      <c r="V40" s="120">
        <f t="shared" ca="1" si="14"/>
        <v>0.40163058617527347</v>
      </c>
      <c r="W40" s="117">
        <f t="shared" ca="1" si="14"/>
        <v>63353650.291458525</v>
      </c>
      <c r="X40" s="168" t="str">
        <f t="shared" ca="1" si="15"/>
        <v>-</v>
      </c>
      <c r="Y40" s="168" t="str">
        <f t="shared" ca="1" si="16"/>
        <v>No Ad &amp; Tf</v>
      </c>
      <c r="Z40" s="475">
        <f t="shared" ca="1" si="17"/>
        <v>0.5709250586248894</v>
      </c>
      <c r="AA40" s="416">
        <f t="shared" ca="1" si="17"/>
        <v>1.7660918077967408E-230</v>
      </c>
      <c r="AB40" s="435">
        <f t="shared" ca="1" si="17"/>
        <v>301.42077875373047</v>
      </c>
      <c r="AC40" s="402" t="str">
        <f t="shared" ca="1" si="17"/>
        <v>-</v>
      </c>
      <c r="AD40" s="302"/>
      <c r="AE40" s="427" t="str">
        <f t="shared" ca="1" si="2"/>
        <v>-</v>
      </c>
      <c r="AF40" s="428" t="str">
        <f t="shared" ca="1" si="3"/>
        <v>-</v>
      </c>
      <c r="AG40" s="428">
        <f t="shared" ca="1" si="4"/>
        <v>4.2978823078887451E-3</v>
      </c>
      <c r="AH40" s="429" t="str">
        <f t="shared" ca="1" si="5"/>
        <v>-</v>
      </c>
    </row>
    <row r="41" spans="1:34" ht="20" customHeight="1" thickBot="1" x14ac:dyDescent="0.4">
      <c r="A41" s="422"/>
      <c r="B41" s="422"/>
      <c r="C41" s="347" t="str">
        <f ca="1">SUBSTITUTE(IFERROR(INDEX(Controls!$K$4:$K$100,MATCH('Model Comparison'!$D41,Controls!$J$4:$J$100,0)),"-"),0,"-")</f>
        <v>T12</v>
      </c>
      <c r="D41" s="291" t="str">
        <f ca="1"/>
        <v>T12</v>
      </c>
      <c r="E41" s="230" t="str">
        <f t="shared" ca="1" si="6"/>
        <v>-</v>
      </c>
      <c r="F41" s="113" t="str">
        <f ca="1">IFERROR(INDEX('Vendor Level Info'!$J$4:$J$22,MATCH('Model Comparison'!$D41,'Vendor Level Info'!$F$4:$F$22,0)),"-")</f>
        <v>-</v>
      </c>
      <c r="G41" s="114" t="str">
        <f t="shared" ca="1" si="7"/>
        <v>-</v>
      </c>
      <c r="H41" s="115">
        <f t="shared" ca="1" si="8"/>
        <v>0.35852397251938956</v>
      </c>
      <c r="I41" s="116">
        <f t="shared" ca="1" si="8"/>
        <v>56553965.65386451</v>
      </c>
      <c r="J41" s="315" t="str">
        <f t="shared" ca="1" si="9"/>
        <v>-</v>
      </c>
      <c r="K41" s="315" t="str">
        <f t="shared" ca="1" si="10"/>
        <v>No Ad &amp; Tf</v>
      </c>
      <c r="L41" s="471">
        <f t="shared" ca="1" si="11"/>
        <v>0.50964823665031544</v>
      </c>
      <c r="M41" s="419">
        <f t="shared" ca="1" si="11"/>
        <v>3.5194341539871708E-217</v>
      </c>
      <c r="N41" s="423">
        <f t="shared" ca="1" si="11"/>
        <v>255.22932049760718</v>
      </c>
      <c r="O41" s="397" t="str">
        <f t="shared" ca="1" si="11"/>
        <v>-</v>
      </c>
      <c r="P41" s="309"/>
      <c r="Q41" s="347" t="str">
        <f ca="1">SUBSTITUTE(IFERROR(INDEX(Controls!$K$4:$K$100,MATCH('Model Comparison'!$R41,Controls!$J$4:$J$100,0)),"-"),0,"-")</f>
        <v>T12</v>
      </c>
      <c r="R41" s="291" t="str">
        <f ca="1"/>
        <v>T12</v>
      </c>
      <c r="S41" s="299" t="str">
        <f t="shared" ca="1" si="12"/>
        <v>-</v>
      </c>
      <c r="T41" s="118" t="str">
        <f ca="1">IFERROR(INDEX('Vendor Level Info'!$J$4:$J$22,MATCH('Model Comparison'!$R41,'Vendor Level Info'!$F$4:$F$22,0)),"-")</f>
        <v>-</v>
      </c>
      <c r="U41" s="119" t="str">
        <f t="shared" ca="1" si="13"/>
        <v>-</v>
      </c>
      <c r="V41" s="120">
        <f t="shared" ca="1" si="14"/>
        <v>0.36019035064839561</v>
      </c>
      <c r="W41" s="117">
        <f t="shared" ca="1" si="14"/>
        <v>56816821.972263329</v>
      </c>
      <c r="X41" s="168" t="str">
        <f t="shared" ca="1" si="15"/>
        <v>-</v>
      </c>
      <c r="Y41" s="168" t="str">
        <f t="shared" ca="1" si="16"/>
        <v>No Ad &amp; Tf</v>
      </c>
      <c r="Z41" s="475">
        <f t="shared" ca="1" si="17"/>
        <v>0.51201702295231011</v>
      </c>
      <c r="AA41" s="416">
        <f t="shared" ca="1" si="17"/>
        <v>6.0528260349031221E-219</v>
      </c>
      <c r="AB41" s="435">
        <f t="shared" ca="1" si="17"/>
        <v>255.32680631447289</v>
      </c>
      <c r="AC41" s="402" t="str">
        <f t="shared" ca="1" si="17"/>
        <v>-</v>
      </c>
      <c r="AD41" s="302"/>
      <c r="AE41" s="427" t="str">
        <f t="shared" ca="1" si="2"/>
        <v>-</v>
      </c>
      <c r="AF41" s="428" t="str">
        <f t="shared" ca="1" si="3"/>
        <v>-</v>
      </c>
      <c r="AG41" s="428">
        <f t="shared" ca="1" si="4"/>
        <v>4.6478848186808364E-3</v>
      </c>
      <c r="AH41" s="429" t="str">
        <f t="shared" ca="1" si="5"/>
        <v>-</v>
      </c>
    </row>
    <row r="42" spans="1:34" ht="20" customHeight="1" thickBot="1" x14ac:dyDescent="0.4">
      <c r="A42" s="422"/>
      <c r="B42" s="422"/>
      <c r="C42" s="347" t="str">
        <f ca="1">SUBSTITUTE(IFERROR(INDEX(Controls!$K$4:$K$100,MATCH('Model Comparison'!$D42,Controls!$J$4:$J$100,0)),"-"),0,"-")</f>
        <v>T13</v>
      </c>
      <c r="D42" s="291" t="str">
        <f ca="1"/>
        <v>T13</v>
      </c>
      <c r="E42" s="230" t="str">
        <f t="shared" ca="1" si="6"/>
        <v>-</v>
      </c>
      <c r="F42" s="113" t="str">
        <f ca="1">IFERROR(INDEX('Vendor Level Info'!$J$4:$J$22,MATCH('Model Comparison'!$D42,'Vendor Level Info'!$F$4:$F$22,0)),"-")</f>
        <v>-</v>
      </c>
      <c r="G42" s="114" t="str">
        <f t="shared" ca="1" si="7"/>
        <v>-</v>
      </c>
      <c r="H42" s="115">
        <f t="shared" ca="1" si="8"/>
        <v>0.32194528735489125</v>
      </c>
      <c r="I42" s="116">
        <f t="shared" ca="1" si="8"/>
        <v>50784003.63453348</v>
      </c>
      <c r="J42" s="315" t="str">
        <f t="shared" ca="1" si="9"/>
        <v>-</v>
      </c>
      <c r="K42" s="315" t="str">
        <f t="shared" ca="1" si="10"/>
        <v>No Ad &amp; Tf</v>
      </c>
      <c r="L42" s="471">
        <f t="shared" ca="1" si="11"/>
        <v>0.45765098173296009</v>
      </c>
      <c r="M42" s="419">
        <f t="shared" ca="1" si="11"/>
        <v>6.4516692536393943E-210</v>
      </c>
      <c r="N42" s="423">
        <f t="shared" ca="1" si="11"/>
        <v>212.99996575200453</v>
      </c>
      <c r="O42" s="397" t="str">
        <f t="shared" ca="1" si="11"/>
        <v>-</v>
      </c>
      <c r="P42" s="309"/>
      <c r="Q42" s="347" t="str">
        <f ca="1">SUBSTITUTE(IFERROR(INDEX(Controls!$K$4:$K$100,MATCH('Model Comparison'!$R42,Controls!$J$4:$J$100,0)),"-"),0,"-")</f>
        <v>T13</v>
      </c>
      <c r="R42" s="291" t="str">
        <f ca="1"/>
        <v>T13</v>
      </c>
      <c r="S42" s="299" t="str">
        <f t="shared" ca="1" si="12"/>
        <v>-</v>
      </c>
      <c r="T42" s="118" t="str">
        <f ca="1">IFERROR(INDEX('Vendor Level Info'!$J$4:$J$22,MATCH('Model Comparison'!$R42,'Vendor Level Info'!$F$4:$F$22,0)),"-")</f>
        <v>-</v>
      </c>
      <c r="U42" s="119" t="str">
        <f t="shared" ca="1" si="13"/>
        <v>-</v>
      </c>
      <c r="V42" s="120">
        <f t="shared" ca="1" si="14"/>
        <v>0.32344052115069444</v>
      </c>
      <c r="W42" s="117">
        <f t="shared" ca="1" si="14"/>
        <v>51019863.457624622</v>
      </c>
      <c r="X42" s="168" t="str">
        <f t="shared" ca="1" si="15"/>
        <v>-</v>
      </c>
      <c r="Y42" s="168" t="str">
        <f t="shared" ca="1" si="16"/>
        <v>No Ad &amp; Tf</v>
      </c>
      <c r="Z42" s="475">
        <f t="shared" ca="1" si="17"/>
        <v>0.45977648330557769</v>
      </c>
      <c r="AA42" s="416">
        <f t="shared" ca="1" si="17"/>
        <v>1.2950506747572171E-211</v>
      </c>
      <c r="AB42" s="435">
        <f t="shared" ca="1" si="17"/>
        <v>213.08757016790514</v>
      </c>
      <c r="AC42" s="402" t="str">
        <f t="shared" ca="1" si="17"/>
        <v>-</v>
      </c>
      <c r="AD42" s="302"/>
      <c r="AE42" s="427" t="str">
        <f t="shared" ca="1" si="2"/>
        <v>-</v>
      </c>
      <c r="AF42" s="428" t="str">
        <f t="shared" ca="1" si="3"/>
        <v>-</v>
      </c>
      <c r="AG42" s="428">
        <f t="shared" ca="1" si="4"/>
        <v>4.6443723655285041E-3</v>
      </c>
      <c r="AH42" s="429" t="str">
        <f t="shared" ca="1" si="5"/>
        <v>-</v>
      </c>
    </row>
    <row r="43" spans="1:34" ht="20" customHeight="1" thickBot="1" x14ac:dyDescent="0.4">
      <c r="A43" s="422"/>
      <c r="B43" s="422"/>
      <c r="C43" s="347" t="str">
        <f ca="1">SUBSTITUTE(IFERROR(INDEX(Controls!$K$4:$K$100,MATCH('Model Comparison'!$D43,Controls!$J$4:$J$100,0)),"-"),0,"-")</f>
        <v>T14</v>
      </c>
      <c r="D43" s="291" t="str">
        <f ca="1"/>
        <v>T14</v>
      </c>
      <c r="E43" s="230" t="str">
        <f t="shared" ca="1" si="6"/>
        <v>-</v>
      </c>
      <c r="F43" s="113" t="str">
        <f ca="1">IFERROR(INDEX('Vendor Level Info'!$J$4:$J$22,MATCH('Model Comparison'!$D43,'Vendor Level Info'!$F$4:$F$22,0)),"-")</f>
        <v>-</v>
      </c>
      <c r="G43" s="114" t="str">
        <f t="shared" ca="1" si="7"/>
        <v>-</v>
      </c>
      <c r="H43" s="115">
        <f t="shared" ca="1" si="8"/>
        <v>0</v>
      </c>
      <c r="I43" s="116">
        <f t="shared" ca="1" si="8"/>
        <v>0</v>
      </c>
      <c r="J43" s="315" t="str">
        <f t="shared" ca="1" si="9"/>
        <v>-</v>
      </c>
      <c r="K43" s="315" t="str">
        <f t="shared" ca="1" si="10"/>
        <v>No Ad &amp; Tf</v>
      </c>
      <c r="L43" s="471">
        <f t="shared" ca="1" si="11"/>
        <v>0.41891702147973225</v>
      </c>
      <c r="M43" s="419">
        <f t="shared" ca="1" si="11"/>
        <v>1.7420344480150254E-214</v>
      </c>
      <c r="N43" s="423">
        <f t="shared" ca="1" si="11"/>
        <v>174.6311077572627</v>
      </c>
      <c r="O43" s="397" t="str">
        <f t="shared" ca="1" si="11"/>
        <v>-</v>
      </c>
      <c r="P43" s="309"/>
      <c r="Q43" s="347" t="str">
        <f ca="1">SUBSTITUTE(IFERROR(INDEX(Controls!$K$4:$K$100,MATCH('Model Comparison'!$R43,Controls!$J$4:$J$100,0)),"-"),0,"-")</f>
        <v>T14</v>
      </c>
      <c r="R43" s="291" t="str">
        <f ca="1"/>
        <v>T14</v>
      </c>
      <c r="S43" s="299" t="str">
        <f t="shared" ca="1" si="12"/>
        <v>-</v>
      </c>
      <c r="T43" s="118" t="str">
        <f ca="1">IFERROR(INDEX('Vendor Level Info'!$J$4:$J$22,MATCH('Model Comparison'!$R43,'Vendor Level Info'!$F$4:$F$22,0)),"-")</f>
        <v>-</v>
      </c>
      <c r="U43" s="119" t="str">
        <f t="shared" ca="1" si="13"/>
        <v>-</v>
      </c>
      <c r="V43" s="120">
        <f t="shared" ca="1" si="14"/>
        <v>0</v>
      </c>
      <c r="W43" s="117">
        <f t="shared" ca="1" si="14"/>
        <v>0</v>
      </c>
      <c r="X43" s="168" t="str">
        <f t="shared" ca="1" si="15"/>
        <v>-</v>
      </c>
      <c r="Y43" s="168" t="str">
        <f t="shared" ca="1" si="16"/>
        <v>No Ad &amp; Tf</v>
      </c>
      <c r="Z43" s="475">
        <f t="shared" ca="1" si="17"/>
        <v>0.41589471822713869</v>
      </c>
      <c r="AA43" s="416">
        <f t="shared" ca="1" si="17"/>
        <v>4.7976903519630635E-211</v>
      </c>
      <c r="AB43" s="435">
        <f t="shared" ca="1" si="17"/>
        <v>174.82844172142941</v>
      </c>
      <c r="AC43" s="402" t="str">
        <f t="shared" ca="1" si="17"/>
        <v>-</v>
      </c>
      <c r="AD43" s="302"/>
      <c r="AE43" s="427" t="str">
        <f t="shared" ca="1" si="2"/>
        <v>-</v>
      </c>
      <c r="AF43" s="428" t="str">
        <f t="shared" ca="1" si="3"/>
        <v>-</v>
      </c>
      <c r="AG43" s="428" t="str">
        <f t="shared" ca="1" si="4"/>
        <v>-</v>
      </c>
      <c r="AH43" s="429" t="str">
        <f t="shared" ca="1" si="5"/>
        <v>-</v>
      </c>
    </row>
    <row r="44" spans="1:34" ht="20" customHeight="1" thickBot="1" x14ac:dyDescent="0.4">
      <c r="A44" s="422"/>
      <c r="B44" s="422"/>
      <c r="C44" s="347" t="str">
        <f ca="1">SUBSTITUTE(IFERROR(INDEX(Controls!$K$4:$K$100,MATCH('Model Comparison'!$D44,Controls!$J$4:$J$100,0)),"-"),0,"-")</f>
        <v>T15</v>
      </c>
      <c r="D44" s="291" t="str">
        <f ca="1"/>
        <v>T15</v>
      </c>
      <c r="E44" s="230" t="str">
        <f t="shared" ca="1" si="6"/>
        <v>-</v>
      </c>
      <c r="F44" s="113" t="str">
        <f ca="1">IFERROR(INDEX('Vendor Level Info'!$J$4:$J$22,MATCH('Model Comparison'!$D44,'Vendor Level Info'!$F$4:$F$22,0)),"-")</f>
        <v>-</v>
      </c>
      <c r="G44" s="114" t="str">
        <f t="shared" ca="1" si="7"/>
        <v>-</v>
      </c>
      <c r="H44" s="115">
        <f t="shared" ca="1" si="8"/>
        <v>0</v>
      </c>
      <c r="I44" s="116">
        <f t="shared" ca="1" si="8"/>
        <v>0</v>
      </c>
      <c r="J44" s="315" t="str">
        <f t="shared" ca="1" si="9"/>
        <v>-</v>
      </c>
      <c r="K44" s="315" t="str">
        <f t="shared" ca="1" si="10"/>
        <v>No Ad &amp; Tf</v>
      </c>
      <c r="L44" s="471">
        <f t="shared" ca="1" si="11"/>
        <v>0.36217818608037838</v>
      </c>
      <c r="M44" s="419">
        <f t="shared" ca="1" si="11"/>
        <v>5.2572176820763537E-200</v>
      </c>
      <c r="N44" s="423">
        <f t="shared" ca="1" si="11"/>
        <v>140.08099939869405</v>
      </c>
      <c r="O44" s="397" t="str">
        <f t="shared" ca="1" si="11"/>
        <v>-</v>
      </c>
      <c r="P44" s="309"/>
      <c r="Q44" s="347" t="str">
        <f ca="1">SUBSTITUTE(IFERROR(INDEX(Controls!$K$4:$K$100,MATCH('Model Comparison'!$R44,Controls!$J$4:$J$100,0)),"-"),0,"-")</f>
        <v>T15</v>
      </c>
      <c r="R44" s="291" t="str">
        <f ca="1"/>
        <v>T15</v>
      </c>
      <c r="S44" s="299" t="str">
        <f t="shared" ca="1" si="12"/>
        <v>-</v>
      </c>
      <c r="T44" s="118" t="str">
        <f ca="1">IFERROR(INDEX('Vendor Level Info'!$J$4:$J$22,MATCH('Model Comparison'!$R44,'Vendor Level Info'!$F$4:$F$22,0)),"-")</f>
        <v>-</v>
      </c>
      <c r="U44" s="119" t="str">
        <f t="shared" ca="1" si="13"/>
        <v>-</v>
      </c>
      <c r="V44" s="120">
        <f t="shared" ca="1" si="14"/>
        <v>0</v>
      </c>
      <c r="W44" s="117">
        <f t="shared" ca="1" si="14"/>
        <v>0</v>
      </c>
      <c r="X44" s="168" t="str">
        <f t="shared" ca="1" si="15"/>
        <v>-</v>
      </c>
      <c r="Y44" s="168" t="str">
        <f t="shared" ca="1" si="16"/>
        <v>No Ad &amp; Tf</v>
      </c>
      <c r="Z44" s="475">
        <f t="shared" ca="1" si="17"/>
        <v>0.36114731254839338</v>
      </c>
      <c r="AA44" s="416">
        <f t="shared" ca="1" si="17"/>
        <v>1.4062807679416774E-198</v>
      </c>
      <c r="AB44" s="435">
        <f t="shared" ca="1" si="17"/>
        <v>140.19551453812119</v>
      </c>
      <c r="AC44" s="402" t="str">
        <f t="shared" ca="1" si="17"/>
        <v>-</v>
      </c>
      <c r="AD44" s="302"/>
      <c r="AE44" s="427" t="str">
        <f t="shared" ca="1" si="2"/>
        <v>-</v>
      </c>
      <c r="AF44" s="428" t="str">
        <f t="shared" ca="1" si="3"/>
        <v>-</v>
      </c>
      <c r="AG44" s="428" t="str">
        <f t="shared" ca="1" si="4"/>
        <v>-</v>
      </c>
      <c r="AH44" s="429" t="str">
        <f t="shared" ca="1" si="5"/>
        <v>-</v>
      </c>
    </row>
    <row r="45" spans="1:34" ht="20" customHeight="1" thickBot="1" x14ac:dyDescent="0.4">
      <c r="A45" s="422"/>
      <c r="B45" s="422"/>
      <c r="C45" s="347" t="str">
        <f ca="1">SUBSTITUTE(IFERROR(INDEX(Controls!$K$4:$K$100,MATCH('Model Comparison'!$D45,Controls!$J$4:$J$100,0)),"-"),0,"-")</f>
        <v>T16</v>
      </c>
      <c r="D45" s="291" t="str">
        <f ca="1"/>
        <v>T16</v>
      </c>
      <c r="E45" s="230" t="str">
        <f t="shared" ca="1" si="6"/>
        <v>-</v>
      </c>
      <c r="F45" s="113" t="str">
        <f ca="1">IFERROR(INDEX('Vendor Level Info'!$J$4:$J$22,MATCH('Model Comparison'!$D45,'Vendor Level Info'!$F$4:$F$22,0)),"-")</f>
        <v>-</v>
      </c>
      <c r="G45" s="114" t="str">
        <f t="shared" ca="1" si="7"/>
        <v>-</v>
      </c>
      <c r="H45" s="115">
        <f t="shared" ca="1" si="8"/>
        <v>0</v>
      </c>
      <c r="I45" s="116">
        <f t="shared" ca="1" si="8"/>
        <v>0</v>
      </c>
      <c r="J45" s="315" t="str">
        <f t="shared" ca="1" si="9"/>
        <v>-</v>
      </c>
      <c r="K45" s="315" t="str">
        <f t="shared" ca="1" si="10"/>
        <v>No Ad &amp; Tf</v>
      </c>
      <c r="L45" s="471">
        <f t="shared" ca="1" si="11"/>
        <v>0.31734444825740449</v>
      </c>
      <c r="M45" s="419">
        <f t="shared" ca="1" si="11"/>
        <v>1.0600216380682882E-196</v>
      </c>
      <c r="N45" s="423">
        <f t="shared" ca="1" si="11"/>
        <v>109.37287713119863</v>
      </c>
      <c r="O45" s="397" t="str">
        <f t="shared" ca="1" si="11"/>
        <v>-</v>
      </c>
      <c r="P45" s="309"/>
      <c r="Q45" s="347" t="str">
        <f ca="1">SUBSTITUTE(IFERROR(INDEX(Controls!$K$4:$K$100,MATCH('Model Comparison'!$R45,Controls!$J$4:$J$100,0)),"-"),0,"-")</f>
        <v>T16</v>
      </c>
      <c r="R45" s="291" t="str">
        <f ca="1"/>
        <v>T16</v>
      </c>
      <c r="S45" s="299" t="str">
        <f t="shared" ca="1" si="12"/>
        <v>-</v>
      </c>
      <c r="T45" s="118" t="str">
        <f ca="1">IFERROR(INDEX('Vendor Level Info'!$J$4:$J$22,MATCH('Model Comparison'!$R45,'Vendor Level Info'!$F$4:$F$22,0)),"-")</f>
        <v>-</v>
      </c>
      <c r="U45" s="119" t="str">
        <f t="shared" ca="1" si="13"/>
        <v>-</v>
      </c>
      <c r="V45" s="120">
        <f t="shared" ca="1" si="14"/>
        <v>0</v>
      </c>
      <c r="W45" s="117">
        <f t="shared" ca="1" si="14"/>
        <v>0</v>
      </c>
      <c r="X45" s="168" t="str">
        <f t="shared" ca="1" si="15"/>
        <v>-</v>
      </c>
      <c r="Y45" s="168" t="str">
        <f t="shared" ca="1" si="16"/>
        <v>No Ad &amp; Tf</v>
      </c>
      <c r="Z45" s="475">
        <f t="shared" ca="1" si="17"/>
        <v>0.31659743142224939</v>
      </c>
      <c r="AA45" s="416">
        <f t="shared" ca="1" si="17"/>
        <v>1.7524520339454811E-195</v>
      </c>
      <c r="AB45" s="435">
        <f t="shared" ca="1" si="17"/>
        <v>109.46548580889747</v>
      </c>
      <c r="AC45" s="402" t="str">
        <f t="shared" ca="1" si="17"/>
        <v>-</v>
      </c>
      <c r="AD45" s="302"/>
      <c r="AE45" s="427" t="str">
        <f t="shared" ca="1" si="2"/>
        <v>-</v>
      </c>
      <c r="AF45" s="428" t="str">
        <f t="shared" ca="1" si="3"/>
        <v>-</v>
      </c>
      <c r="AG45" s="428" t="str">
        <f t="shared" ca="1" si="4"/>
        <v>-</v>
      </c>
      <c r="AH45" s="429" t="str">
        <f t="shared" ca="1" si="5"/>
        <v>-</v>
      </c>
    </row>
    <row r="46" spans="1:34" ht="20" customHeight="1" thickBot="1" x14ac:dyDescent="0.4">
      <c r="A46" s="422"/>
      <c r="B46" s="422"/>
      <c r="C46" s="347" t="str">
        <f ca="1">SUBSTITUTE(IFERROR(INDEX(Controls!$K$4:$K$100,MATCH('Model Comparison'!$D46,Controls!$J$4:$J$100,0)),"-"),0,"-")</f>
        <v>T17</v>
      </c>
      <c r="D46" s="291" t="str">
        <f ca="1"/>
        <v>T17</v>
      </c>
      <c r="E46" s="230" t="str">
        <f t="shared" ca="1" si="6"/>
        <v>-</v>
      </c>
      <c r="F46" s="113" t="str">
        <f ca="1">IFERROR(INDEX('Vendor Level Info'!$J$4:$J$22,MATCH('Model Comparison'!$D46,'Vendor Level Info'!$F$4:$F$22,0)),"-")</f>
        <v>-</v>
      </c>
      <c r="G46" s="114" t="str">
        <f t="shared" ca="1" si="7"/>
        <v>-</v>
      </c>
      <c r="H46" s="115">
        <f t="shared" ca="1" si="8"/>
        <v>0</v>
      </c>
      <c r="I46" s="116">
        <f t="shared" ca="1" si="8"/>
        <v>0</v>
      </c>
      <c r="J46" s="315" t="str">
        <f t="shared" ca="1" si="9"/>
        <v>-</v>
      </c>
      <c r="K46" s="315" t="str">
        <f t="shared" ca="1" si="10"/>
        <v>No Ad &amp; Tf</v>
      </c>
      <c r="L46" s="471">
        <f t="shared" ca="1" si="11"/>
        <v>0.26703431081370799</v>
      </c>
      <c r="M46" s="419">
        <f t="shared" ca="1" si="11"/>
        <v>9.1899050308859676E-185</v>
      </c>
      <c r="N46" s="423">
        <f t="shared" ca="1" si="11"/>
        <v>82.504170144729926</v>
      </c>
      <c r="O46" s="397" t="str">
        <f t="shared" ca="1" si="11"/>
        <v>-</v>
      </c>
      <c r="P46" s="309"/>
      <c r="Q46" s="347" t="str">
        <f ca="1">SUBSTITUTE(IFERROR(INDEX(Controls!$K$4:$K$100,MATCH('Model Comparison'!$R46,Controls!$J$4:$J$100,0)),"-"),0,"-")</f>
        <v>T17</v>
      </c>
      <c r="R46" s="291" t="str">
        <f ca="1"/>
        <v>T17</v>
      </c>
      <c r="S46" s="299" t="str">
        <f t="shared" ca="1" si="12"/>
        <v>-</v>
      </c>
      <c r="T46" s="118" t="str">
        <f ca="1">IFERROR(INDEX('Vendor Level Info'!$J$4:$J$22,MATCH('Model Comparison'!$R46,'Vendor Level Info'!$F$4:$F$22,0)),"-")</f>
        <v>-</v>
      </c>
      <c r="U46" s="119" t="str">
        <f t="shared" ca="1" si="13"/>
        <v>-</v>
      </c>
      <c r="V46" s="120">
        <f t="shared" ca="1" si="14"/>
        <v>0</v>
      </c>
      <c r="W46" s="117">
        <f t="shared" ca="1" si="14"/>
        <v>0</v>
      </c>
      <c r="X46" s="168" t="str">
        <f t="shared" ca="1" si="15"/>
        <v>-</v>
      </c>
      <c r="Y46" s="168" t="str">
        <f t="shared" ca="1" si="16"/>
        <v>No Ad &amp; Tf</v>
      </c>
      <c r="Z46" s="475">
        <f t="shared" ca="1" si="17"/>
        <v>0.26440478294183312</v>
      </c>
      <c r="AA46" s="416">
        <f t="shared" ca="1" si="17"/>
        <v>7.4524271228575799E-181</v>
      </c>
      <c r="AB46" s="435">
        <f t="shared" ca="1" si="17"/>
        <v>82.596464600529046</v>
      </c>
      <c r="AC46" s="402" t="str">
        <f t="shared" ca="1" si="17"/>
        <v>-</v>
      </c>
      <c r="AD46" s="302"/>
      <c r="AE46" s="427" t="str">
        <f t="shared" ca="1" si="2"/>
        <v>-</v>
      </c>
      <c r="AF46" s="428" t="str">
        <f t="shared" ca="1" si="3"/>
        <v>-</v>
      </c>
      <c r="AG46" s="428" t="str">
        <f t="shared" ca="1" si="4"/>
        <v>-</v>
      </c>
      <c r="AH46" s="429" t="str">
        <f t="shared" ca="1" si="5"/>
        <v>-</v>
      </c>
    </row>
    <row r="47" spans="1:34" ht="20" customHeight="1" thickBot="1" x14ac:dyDescent="0.4">
      <c r="A47" s="422"/>
      <c r="B47" s="422"/>
      <c r="C47" s="347" t="str">
        <f ca="1">SUBSTITUTE(IFERROR(INDEX(Controls!$K$4:$K$100,MATCH('Model Comparison'!$D47,Controls!$J$4:$J$100,0)),"-"),0,"-")</f>
        <v>T18</v>
      </c>
      <c r="D47" s="291" t="str">
        <f ca="1"/>
        <v>T18</v>
      </c>
      <c r="E47" s="230" t="str">
        <f t="shared" ca="1" si="6"/>
        <v>-</v>
      </c>
      <c r="F47" s="113" t="str">
        <f ca="1">IFERROR(INDEX('Vendor Level Info'!$J$4:$J$22,MATCH('Model Comparison'!$D47,'Vendor Level Info'!$F$4:$F$22,0)),"-")</f>
        <v>-</v>
      </c>
      <c r="G47" s="114" t="str">
        <f t="shared" ca="1" si="7"/>
        <v>-</v>
      </c>
      <c r="H47" s="115">
        <f t="shared" ca="1" si="8"/>
        <v>0</v>
      </c>
      <c r="I47" s="116">
        <f t="shared" ca="1" si="8"/>
        <v>0</v>
      </c>
      <c r="J47" s="315" t="str">
        <f t="shared" ca="1" si="9"/>
        <v>-</v>
      </c>
      <c r="K47" s="315" t="str">
        <f t="shared" ca="1" si="10"/>
        <v>No Ad &amp; Tf</v>
      </c>
      <c r="L47" s="471">
        <f t="shared" ca="1" si="11"/>
        <v>0.21769547614969117</v>
      </c>
      <c r="M47" s="419">
        <f t="shared" ca="1" si="11"/>
        <v>1.7111648842728627E-170</v>
      </c>
      <c r="N47" s="423">
        <f t="shared" ca="1" si="11"/>
        <v>59.478864090168301</v>
      </c>
      <c r="O47" s="397" t="str">
        <f t="shared" ca="1" si="11"/>
        <v>-</v>
      </c>
      <c r="P47" s="309"/>
      <c r="Q47" s="347" t="str">
        <f ca="1">SUBSTITUTE(IFERROR(INDEX(Controls!$K$4:$K$100,MATCH('Model Comparison'!$R47,Controls!$J$4:$J$100,0)),"-"),0,"-")</f>
        <v>T18</v>
      </c>
      <c r="R47" s="291" t="str">
        <f ca="1"/>
        <v>T18</v>
      </c>
      <c r="S47" s="299" t="str">
        <f t="shared" ca="1" si="12"/>
        <v>-</v>
      </c>
      <c r="T47" s="118" t="str">
        <f ca="1">IFERROR(INDEX('Vendor Level Info'!$J$4:$J$22,MATCH('Model Comparison'!$R47,'Vendor Level Info'!$F$4:$F$22,0)),"-")</f>
        <v>-</v>
      </c>
      <c r="U47" s="119" t="str">
        <f t="shared" ca="1" si="13"/>
        <v>-</v>
      </c>
      <c r="V47" s="120">
        <f t="shared" ca="1" si="14"/>
        <v>0</v>
      </c>
      <c r="W47" s="117">
        <f t="shared" ca="1" si="14"/>
        <v>0</v>
      </c>
      <c r="X47" s="168" t="str">
        <f t="shared" ca="1" si="15"/>
        <v>-</v>
      </c>
      <c r="Y47" s="168" t="str">
        <f t="shared" ca="1" si="16"/>
        <v>No Ad &amp; Tf</v>
      </c>
      <c r="Z47" s="475">
        <f t="shared" ca="1" si="17"/>
        <v>0.21456831540741339</v>
      </c>
      <c r="AA47" s="416">
        <f t="shared" ca="1" si="17"/>
        <v>2.368450098541203E-165</v>
      </c>
      <c r="AB47" s="435">
        <f t="shared" ca="1" si="17"/>
        <v>59.55869325659841</v>
      </c>
      <c r="AC47" s="402" t="str">
        <f t="shared" ca="1" si="17"/>
        <v>-</v>
      </c>
      <c r="AD47" s="302"/>
      <c r="AE47" s="427" t="str">
        <f t="shared" ca="1" si="2"/>
        <v>-</v>
      </c>
      <c r="AF47" s="428" t="str">
        <f t="shared" ca="1" si="3"/>
        <v>-</v>
      </c>
      <c r="AG47" s="428" t="str">
        <f t="shared" ca="1" si="4"/>
        <v>-</v>
      </c>
      <c r="AH47" s="429" t="str">
        <f t="shared" ca="1" si="5"/>
        <v>-</v>
      </c>
    </row>
    <row r="48" spans="1:34" ht="20" customHeight="1" thickBot="1" x14ac:dyDescent="0.4">
      <c r="A48" s="422"/>
      <c r="B48" s="422"/>
      <c r="C48" s="347" t="str">
        <f ca="1">SUBSTITUTE(IFERROR(INDEX(Controls!$K$4:$K$100,MATCH('Model Comparison'!$D48,Controls!$J$4:$J$100,0)),"-"),0,"-")</f>
        <v>T19</v>
      </c>
      <c r="D48" s="291" t="str">
        <f ca="1"/>
        <v>T19</v>
      </c>
      <c r="E48" s="230" t="str">
        <f t="shared" ca="1" si="6"/>
        <v>-</v>
      </c>
      <c r="F48" s="113" t="str">
        <f ca="1">IFERROR(INDEX('Vendor Level Info'!$J$4:$J$22,MATCH('Model Comparison'!$D48,'Vendor Level Info'!$F$4:$F$22,0)),"-")</f>
        <v>-</v>
      </c>
      <c r="G48" s="114" t="str">
        <f t="shared" ca="1" si="7"/>
        <v>-</v>
      </c>
      <c r="H48" s="115">
        <f t="shared" ca="1" si="8"/>
        <v>0</v>
      </c>
      <c r="I48" s="116">
        <f t="shared" ca="1" si="8"/>
        <v>0</v>
      </c>
      <c r="J48" s="315" t="str">
        <f t="shared" ca="1" si="9"/>
        <v>-</v>
      </c>
      <c r="K48" s="315" t="str">
        <f t="shared" ca="1" si="10"/>
        <v>No Ad &amp; Tf</v>
      </c>
      <c r="L48" s="471">
        <f t="shared" ca="1" si="11"/>
        <v>0.17084552036731968</v>
      </c>
      <c r="M48" s="419">
        <f t="shared" ca="1" si="11"/>
        <v>3.4281339177937137E-155</v>
      </c>
      <c r="N48" s="423">
        <f t="shared" ca="1" si="11"/>
        <v>40.293361073405876</v>
      </c>
      <c r="O48" s="397" t="str">
        <f t="shared" ca="1" si="11"/>
        <v>-</v>
      </c>
      <c r="P48" s="309"/>
      <c r="Q48" s="347" t="str">
        <f ca="1">SUBSTITUTE(IFERROR(INDEX(Controls!$K$4:$K$100,MATCH('Model Comparison'!$R48,Controls!$J$4:$J$100,0)),"-"),0,"-")</f>
        <v>T19</v>
      </c>
      <c r="R48" s="291" t="str">
        <f ca="1"/>
        <v>T19</v>
      </c>
      <c r="S48" s="299" t="str">
        <f t="shared" ca="1" si="12"/>
        <v>-</v>
      </c>
      <c r="T48" s="118" t="str">
        <f ca="1">IFERROR(INDEX('Vendor Level Info'!$J$4:$J$22,MATCH('Model Comparison'!$R48,'Vendor Level Info'!$F$4:$F$22,0)),"-")</f>
        <v>-</v>
      </c>
      <c r="U48" s="119" t="str">
        <f t="shared" ca="1" si="13"/>
        <v>-</v>
      </c>
      <c r="V48" s="120">
        <f t="shared" ca="1" si="14"/>
        <v>0</v>
      </c>
      <c r="W48" s="117">
        <f t="shared" ca="1" si="14"/>
        <v>0</v>
      </c>
      <c r="X48" s="168" t="str">
        <f t="shared" ca="1" si="15"/>
        <v>-</v>
      </c>
      <c r="Y48" s="168" t="str">
        <f t="shared" ca="1" si="16"/>
        <v>No Ad &amp; Tf</v>
      </c>
      <c r="Z48" s="475">
        <f t="shared" ca="1" si="17"/>
        <v>0.16899873936284901</v>
      </c>
      <c r="AA48" s="416">
        <f t="shared" ca="1" si="17"/>
        <v>1.3956967874982095E-151</v>
      </c>
      <c r="AB48" s="435">
        <f t="shared" ca="1" si="17"/>
        <v>40.349594636110254</v>
      </c>
      <c r="AC48" s="402" t="str">
        <f t="shared" ca="1" si="17"/>
        <v>-</v>
      </c>
      <c r="AD48" s="302"/>
      <c r="AE48" s="427" t="str">
        <f t="shared" ca="1" si="2"/>
        <v>-</v>
      </c>
      <c r="AF48" s="428" t="str">
        <f t="shared" ca="1" si="3"/>
        <v>-</v>
      </c>
      <c r="AG48" s="428" t="str">
        <f t="shared" ca="1" si="4"/>
        <v>-</v>
      </c>
      <c r="AH48" s="429" t="str">
        <f t="shared" ca="1" si="5"/>
        <v>-</v>
      </c>
    </row>
    <row r="49" spans="1:34" ht="20" customHeight="1" thickBot="1" x14ac:dyDescent="0.4">
      <c r="A49" s="422"/>
      <c r="B49" s="422"/>
      <c r="C49" s="347" t="str">
        <f ca="1">SUBSTITUTE(IFERROR(INDEX(Controls!$K$4:$K$100,MATCH('Model Comparison'!$D49,Controls!$J$4:$J$100,0)),"-"),0,"-")</f>
        <v>T2-</v>
      </c>
      <c r="D49" s="291" t="str">
        <f ca="1"/>
        <v>T20</v>
      </c>
      <c r="E49" s="230" t="str">
        <f t="shared" ca="1" si="6"/>
        <v>-</v>
      </c>
      <c r="F49" s="113" t="str">
        <f ca="1">IFERROR(INDEX('Vendor Level Info'!$J$4:$J$22,MATCH('Model Comparison'!$D49,'Vendor Level Info'!$F$4:$F$22,0)),"-")</f>
        <v>-</v>
      </c>
      <c r="G49" s="114" t="str">
        <f t="shared" ca="1" si="7"/>
        <v>-</v>
      </c>
      <c r="H49" s="115">
        <f t="shared" ca="1" si="8"/>
        <v>0</v>
      </c>
      <c r="I49" s="116">
        <f t="shared" ca="1" si="8"/>
        <v>0</v>
      </c>
      <c r="J49" s="315" t="str">
        <f t="shared" ca="1" si="9"/>
        <v>-</v>
      </c>
      <c r="K49" s="315" t="str">
        <f t="shared" ca="1" si="10"/>
        <v>No Ad &amp; Tf</v>
      </c>
      <c r="L49" s="471">
        <f t="shared" ca="1" si="11"/>
        <v>0.12596830789904068</v>
      </c>
      <c r="M49" s="419">
        <f t="shared" ca="1" si="11"/>
        <v>1.6422792689576075E-136</v>
      </c>
      <c r="N49" s="423">
        <f t="shared" ca="1" si="11"/>
        <v>24.948069427562793</v>
      </c>
      <c r="O49" s="397" t="str">
        <f t="shared" ca="1" si="11"/>
        <v>-</v>
      </c>
      <c r="P49" s="309"/>
      <c r="Q49" s="347" t="str">
        <f ca="1">SUBSTITUTE(IFERROR(INDEX(Controls!$K$4:$K$100,MATCH('Model Comparison'!$R49,Controls!$J$4:$J$100,0)),"-"),0,"-")</f>
        <v>T2-</v>
      </c>
      <c r="R49" s="291" t="str">
        <f ca="1"/>
        <v>T20</v>
      </c>
      <c r="S49" s="299" t="str">
        <f t="shared" ca="1" si="12"/>
        <v>-</v>
      </c>
      <c r="T49" s="118" t="str">
        <f ca="1">IFERROR(INDEX('Vendor Level Info'!$J$4:$J$22,MATCH('Model Comparison'!$R49,'Vendor Level Info'!$F$4:$F$22,0)),"-")</f>
        <v>-</v>
      </c>
      <c r="U49" s="119" t="str">
        <f t="shared" ca="1" si="13"/>
        <v>-</v>
      </c>
      <c r="V49" s="120">
        <f t="shared" ca="1" si="14"/>
        <v>0</v>
      </c>
      <c r="W49" s="117">
        <f t="shared" ca="1" si="14"/>
        <v>0</v>
      </c>
      <c r="X49" s="168" t="str">
        <f t="shared" ca="1" si="15"/>
        <v>-</v>
      </c>
      <c r="Y49" s="168" t="str">
        <f t="shared" ca="1" si="16"/>
        <v>No Ad &amp; Tf</v>
      </c>
      <c r="Z49" s="475">
        <f t="shared" ca="1" si="17"/>
        <v>0.12525425415137992</v>
      </c>
      <c r="AA49" s="416">
        <f t="shared" ca="1" si="17"/>
        <v>8.8070381213109091E-135</v>
      </c>
      <c r="AB49" s="435">
        <f t="shared" ca="1" si="17"/>
        <v>24.969321295945232</v>
      </c>
      <c r="AC49" s="402" t="str">
        <f t="shared" ca="1" si="17"/>
        <v>-</v>
      </c>
      <c r="AD49" s="302"/>
      <c r="AE49" s="427" t="str">
        <f t="shared" ca="1" si="2"/>
        <v>-</v>
      </c>
      <c r="AF49" s="428" t="str">
        <f t="shared" ca="1" si="3"/>
        <v>-</v>
      </c>
      <c r="AG49" s="428" t="str">
        <f t="shared" ca="1" si="4"/>
        <v>-</v>
      </c>
      <c r="AH49" s="429" t="str">
        <f t="shared" ca="1" si="5"/>
        <v>-</v>
      </c>
    </row>
    <row r="50" spans="1:34" ht="20" customHeight="1" thickBot="1" x14ac:dyDescent="0.4">
      <c r="A50" s="422"/>
      <c r="B50" s="422"/>
      <c r="C50" s="347" t="str">
        <f ca="1">SUBSTITUTE(IFERROR(INDEX(Controls!$K$4:$K$100,MATCH('Model Comparison'!$D50,Controls!$J$4:$J$100,0)),"-"),0,"-")</f>
        <v>T21</v>
      </c>
      <c r="D50" s="291" t="str">
        <f ca="1"/>
        <v>T21</v>
      </c>
      <c r="E50" s="230" t="str">
        <f t="shared" ca="1" si="6"/>
        <v>-</v>
      </c>
      <c r="F50" s="113" t="str">
        <f ca="1">IFERROR(INDEX('Vendor Level Info'!$J$4:$J$22,MATCH('Model Comparison'!$D50,'Vendor Level Info'!$F$4:$F$22,0)),"-")</f>
        <v>-</v>
      </c>
      <c r="G50" s="114" t="str">
        <f t="shared" ca="1" si="7"/>
        <v>-</v>
      </c>
      <c r="H50" s="115">
        <f t="shared" ca="1" si="8"/>
        <v>0</v>
      </c>
      <c r="I50" s="116">
        <f t="shared" ca="1" si="8"/>
        <v>0</v>
      </c>
      <c r="J50" s="315" t="str">
        <f t="shared" ca="1" si="9"/>
        <v>-</v>
      </c>
      <c r="K50" s="315" t="str">
        <f t="shared" ca="1" si="10"/>
        <v>No Ad &amp; Tf</v>
      </c>
      <c r="L50" s="471">
        <f t="shared" ca="1" si="11"/>
        <v>7.2539489453966807E-2</v>
      </c>
      <c r="M50" s="419">
        <f t="shared" ca="1" si="11"/>
        <v>7.1450115667284073E-85</v>
      </c>
      <c r="N50" s="423">
        <f t="shared" ca="1" si="11"/>
        <v>13.425131986878442</v>
      </c>
      <c r="O50" s="397" t="str">
        <f t="shared" ca="1" si="11"/>
        <v>-</v>
      </c>
      <c r="P50" s="309"/>
      <c r="Q50" s="347" t="str">
        <f ca="1">SUBSTITUTE(IFERROR(INDEX(Controls!$K$4:$K$100,MATCH('Model Comparison'!$R50,Controls!$J$4:$J$100,0)),"-"),0,"-")</f>
        <v>T21</v>
      </c>
      <c r="R50" s="291" t="str">
        <f ca="1"/>
        <v>T21</v>
      </c>
      <c r="S50" s="299" t="str">
        <f t="shared" ca="1" si="12"/>
        <v>-</v>
      </c>
      <c r="T50" s="118" t="str">
        <f ca="1">IFERROR(INDEX('Vendor Level Info'!$J$4:$J$22,MATCH('Model Comparison'!$R50,'Vendor Level Info'!$F$4:$F$22,0)),"-")</f>
        <v>-</v>
      </c>
      <c r="U50" s="119" t="str">
        <f t="shared" ca="1" si="13"/>
        <v>-</v>
      </c>
      <c r="V50" s="120">
        <f t="shared" ca="1" si="14"/>
        <v>0</v>
      </c>
      <c r="W50" s="117">
        <f t="shared" ca="1" si="14"/>
        <v>0</v>
      </c>
      <c r="X50" s="168" t="str">
        <f t="shared" ca="1" si="15"/>
        <v>-</v>
      </c>
      <c r="Y50" s="168" t="str">
        <f t="shared" ca="1" si="16"/>
        <v>No Ad &amp; Tf</v>
      </c>
      <c r="Z50" s="475">
        <f t="shared" ca="1" si="17"/>
        <v>7.2818915841960208E-2</v>
      </c>
      <c r="AA50" s="416">
        <f t="shared" ca="1" si="17"/>
        <v>1.9631657953271514E-85</v>
      </c>
      <c r="AB50" s="435">
        <f t="shared" ca="1" si="17"/>
        <v>13.428210013526279</v>
      </c>
      <c r="AC50" s="402" t="str">
        <f t="shared" ca="1" si="17"/>
        <v>-</v>
      </c>
      <c r="AD50" s="302"/>
      <c r="AE50" s="427" t="str">
        <f t="shared" ca="1" si="2"/>
        <v>-</v>
      </c>
      <c r="AF50" s="428" t="str">
        <f t="shared" ca="1" si="3"/>
        <v>-</v>
      </c>
      <c r="AG50" s="428" t="str">
        <f t="shared" ca="1" si="4"/>
        <v>-</v>
      </c>
      <c r="AH50" s="429" t="str">
        <f t="shared" ca="1" si="5"/>
        <v>-</v>
      </c>
    </row>
    <row r="51" spans="1:34" ht="20" customHeight="1" thickBot="1" x14ac:dyDescent="0.4">
      <c r="A51" s="422"/>
      <c r="B51" s="422"/>
      <c r="C51" s="348" t="str">
        <f ca="1">SUBSTITUTE(IFERROR(INDEX(Controls!$K$4:$K$100,MATCH('Model Comparison'!$D51,Controls!$J$4:$J$100,0)),"-"),0,"-")</f>
        <v>T22</v>
      </c>
      <c r="D51" s="291" t="str">
        <f ca="1"/>
        <v>T22</v>
      </c>
      <c r="E51" s="327" t="str">
        <f t="shared" ca="1" si="6"/>
        <v>-</v>
      </c>
      <c r="F51" s="328" t="str">
        <f ca="1">IFERROR(INDEX('Vendor Level Info'!$J$4:$J$22,MATCH('Model Comparison'!$D51,'Vendor Level Info'!$F$4:$F$22,0)),"-")</f>
        <v>-</v>
      </c>
      <c r="G51" s="329" t="str">
        <f t="shared" ca="1" si="7"/>
        <v>-</v>
      </c>
      <c r="H51" s="330">
        <f t="shared" ca="1" si="8"/>
        <v>0</v>
      </c>
      <c r="I51" s="331">
        <f t="shared" ca="1" si="8"/>
        <v>0</v>
      </c>
      <c r="J51" s="332" t="str">
        <f t="shared" ca="1" si="9"/>
        <v>-</v>
      </c>
      <c r="K51" s="332" t="str">
        <f t="shared" ca="1" si="10"/>
        <v>No Ad &amp; Tf</v>
      </c>
      <c r="L51" s="472">
        <f t="shared" ca="1" si="11"/>
        <v>2.9862634629428449E-2</v>
      </c>
      <c r="M51" s="420">
        <f t="shared" ca="1" si="11"/>
        <v>1.2070800380697912E-34</v>
      </c>
      <c r="N51" s="455">
        <f t="shared" ca="1" si="11"/>
        <v>5.7532762773579833</v>
      </c>
      <c r="O51" s="398" t="str">
        <f t="shared" ca="1" si="11"/>
        <v>-</v>
      </c>
      <c r="P51" s="309"/>
      <c r="Q51" s="348" t="str">
        <f ca="1">SUBSTITUTE(IFERROR(INDEX(Controls!$K$4:$K$100,MATCH('Model Comparison'!$R51,Controls!$J$4:$J$100,0)),"-"),0,"-")</f>
        <v>T22</v>
      </c>
      <c r="R51" s="291" t="str">
        <f ca="1"/>
        <v>T22</v>
      </c>
      <c r="S51" s="333" t="str">
        <f t="shared" ca="1" si="12"/>
        <v>-</v>
      </c>
      <c r="T51" s="334" t="str">
        <f ca="1">IFERROR(INDEX('Vendor Level Info'!$J$4:$J$22,MATCH('Model Comparison'!$R51,'Vendor Level Info'!$F$4:$F$22,0)),"-")</f>
        <v>-</v>
      </c>
      <c r="U51" s="335" t="str">
        <f t="shared" ca="1" si="13"/>
        <v>-</v>
      </c>
      <c r="V51" s="336">
        <f t="shared" ca="1" si="14"/>
        <v>0</v>
      </c>
      <c r="W51" s="337">
        <f t="shared" ca="1" si="14"/>
        <v>0</v>
      </c>
      <c r="X51" s="338" t="str">
        <f t="shared" ca="1" si="15"/>
        <v>-</v>
      </c>
      <c r="Y51" s="338" t="str">
        <f t="shared" ca="1" si="16"/>
        <v>No Ad &amp; Tf</v>
      </c>
      <c r="Z51" s="476">
        <f t="shared" ca="1" si="17"/>
        <v>2.9507696076980516E-2</v>
      </c>
      <c r="AA51" s="417">
        <f t="shared" ca="1" si="17"/>
        <v>7.9073794160192395E-34</v>
      </c>
      <c r="AB51" s="456">
        <f t="shared" ca="1" si="17"/>
        <v>5.7558971735528663</v>
      </c>
      <c r="AC51" s="403" t="str">
        <f t="shared" ca="1" si="17"/>
        <v>-</v>
      </c>
      <c r="AD51" s="302"/>
      <c r="AE51" s="427"/>
      <c r="AF51" s="428"/>
      <c r="AG51" s="428"/>
      <c r="AH51" s="429"/>
    </row>
    <row r="52" spans="1:34" ht="20" customHeight="1" thickBot="1" x14ac:dyDescent="0.4">
      <c r="A52" s="422"/>
      <c r="B52" s="422"/>
      <c r="C52" s="348" t="str">
        <f ca="1">SUBSTITUTE(IFERROR(INDEX(Controls!$K$4:$K$100,MATCH('Model Comparison'!$D52,Controls!$J$4:$J$100,0)),"-"),0,"-")</f>
        <v>T23</v>
      </c>
      <c r="D52" s="291" t="str">
        <f ca="1"/>
        <v>T23</v>
      </c>
      <c r="E52" s="327" t="str">
        <f t="shared" ca="1" si="6"/>
        <v>-</v>
      </c>
      <c r="F52" s="328" t="str">
        <f ca="1">IFERROR(INDEX('Vendor Level Info'!$J$4:$J$22,MATCH('Model Comparison'!$D52,'Vendor Level Info'!$F$4:$F$22,0)),"-")</f>
        <v>-</v>
      </c>
      <c r="G52" s="329" t="str">
        <f ca="1">IFERROR(E52/F52,"-")</f>
        <v>-</v>
      </c>
      <c r="H52" s="330">
        <f t="shared" ca="1" si="8"/>
        <v>0</v>
      </c>
      <c r="I52" s="331">
        <f t="shared" ca="1" si="8"/>
        <v>0</v>
      </c>
      <c r="J52" s="332" t="str">
        <f ca="1">IFERROR(I52/E52,"-")</f>
        <v>-</v>
      </c>
      <c r="K52" s="332" t="str">
        <f t="shared" ca="1" si="10"/>
        <v>No Ad &amp; Tf</v>
      </c>
      <c r="L52" s="472">
        <f t="shared" ca="1" si="11"/>
        <v>0</v>
      </c>
      <c r="M52" s="420">
        <f t="shared" ca="1" si="11"/>
        <v>0</v>
      </c>
      <c r="N52" s="455">
        <f t="shared" ca="1" si="11"/>
        <v>0</v>
      </c>
      <c r="O52" s="398" t="str">
        <f t="shared" ca="1" si="11"/>
        <v>-</v>
      </c>
      <c r="P52" s="309"/>
      <c r="Q52" s="348" t="str">
        <f ca="1">SUBSTITUTE(IFERROR(INDEX(Controls!$K$4:$K$100,MATCH('Model Comparison'!$R52,Controls!$J$4:$J$100,0)),"-"),0,"-")</f>
        <v>T23</v>
      </c>
      <c r="R52" s="291" t="str">
        <f ca="1"/>
        <v>T23</v>
      </c>
      <c r="S52" s="333" t="str">
        <f t="shared" ca="1" si="12"/>
        <v>-</v>
      </c>
      <c r="T52" s="334" t="str">
        <f ca="1">IFERROR(INDEX('Vendor Level Info'!$J$4:$J$22,MATCH('Model Comparison'!$R52,'Vendor Level Info'!$F$4:$F$22,0)),"-")</f>
        <v>-</v>
      </c>
      <c r="U52" s="335" t="str">
        <f ca="1">IFERROR(S52/T52,"-")</f>
        <v>-</v>
      </c>
      <c r="V52" s="336">
        <f t="shared" ca="1" si="14"/>
        <v>0</v>
      </c>
      <c r="W52" s="337">
        <f t="shared" ca="1" si="14"/>
        <v>0</v>
      </c>
      <c r="X52" s="338" t="str">
        <f ca="1">IFERROR(W52/S52,"-")</f>
        <v>-</v>
      </c>
      <c r="Y52" s="338" t="str">
        <f t="shared" ca="1" si="16"/>
        <v>No Ad &amp; Tf</v>
      </c>
      <c r="Z52" s="476">
        <f t="shared" ca="1" si="17"/>
        <v>0</v>
      </c>
      <c r="AA52" s="417">
        <f t="shared" ca="1" si="17"/>
        <v>0</v>
      </c>
      <c r="AB52" s="456">
        <f t="shared" ca="1" si="17"/>
        <v>0</v>
      </c>
      <c r="AC52" s="403" t="str">
        <f t="shared" ca="1" si="17"/>
        <v>-</v>
      </c>
      <c r="AD52" s="302"/>
      <c r="AE52" s="427"/>
      <c r="AF52" s="428"/>
      <c r="AG52" s="428"/>
      <c r="AH52" s="429"/>
    </row>
    <row r="53" spans="1:34" ht="20" customHeight="1" thickBot="1" x14ac:dyDescent="0.4">
      <c r="A53" s="422"/>
      <c r="B53" s="422"/>
      <c r="C53" s="349" t="str">
        <f ca="1">SUBSTITUTE(IFERROR(INDEX(Controls!$K$4:$K$100,MATCH('Model Comparison'!$D53,Controls!$J$4:$J$100,0)),"-"),0,"-")</f>
        <v>-</v>
      </c>
      <c r="D53" s="292" t="str">
        <f ca="1"/>
        <v>-</v>
      </c>
      <c r="E53" s="242" t="str">
        <f t="shared" ca="1" si="6"/>
        <v>-</v>
      </c>
      <c r="F53" s="243" t="str">
        <f ca="1">IFERROR(INDEX('Vendor Level Info'!$J$4:$J$22,MATCH('Model Comparison'!$D53,'Vendor Level Info'!$F$4:$F$22,0)),"-")</f>
        <v>-</v>
      </c>
      <c r="G53" s="244" t="str">
        <f ca="1">IFERROR(E53/F53,"-")</f>
        <v>-</v>
      </c>
      <c r="H53" s="245">
        <f t="shared" ca="1" si="8"/>
        <v>0</v>
      </c>
      <c r="I53" s="246">
        <f t="shared" ca="1" si="8"/>
        <v>0</v>
      </c>
      <c r="J53" s="316" t="str">
        <f ca="1">IFERROR(I53/E53,"-")</f>
        <v>-</v>
      </c>
      <c r="K53" s="316" t="str">
        <f t="shared" ca="1" si="10"/>
        <v>-</v>
      </c>
      <c r="L53" s="473">
        <f t="shared" ca="1" si="11"/>
        <v>0</v>
      </c>
      <c r="M53" s="421">
        <f t="shared" ca="1" si="11"/>
        <v>0</v>
      </c>
      <c r="N53" s="436">
        <f t="shared" ca="1" si="11"/>
        <v>0</v>
      </c>
      <c r="O53" s="399" t="str">
        <f t="shared" ca="1" si="11"/>
        <v>-</v>
      </c>
      <c r="P53" s="309"/>
      <c r="Q53" s="349" t="str">
        <f ca="1">SUBSTITUTE(IFERROR(INDEX(Controls!$K$4:$K$100,MATCH('Model Comparison'!$R53,Controls!$J$4:$J$100,0)),"-"),0,"-")</f>
        <v>-</v>
      </c>
      <c r="R53" s="292" t="str">
        <f ca="1"/>
        <v>-</v>
      </c>
      <c r="S53" s="300" t="str">
        <f t="shared" ca="1" si="12"/>
        <v>-</v>
      </c>
      <c r="T53" s="247" t="str">
        <f ca="1">IFERROR(INDEX('Vendor Level Info'!$J$4:$J$22,MATCH('Model Comparison'!$R53,'Vendor Level Info'!$F$4:$F$22,0)),"-")</f>
        <v>-</v>
      </c>
      <c r="U53" s="248" t="str">
        <f ca="1">IFERROR(S53/T53,"-")</f>
        <v>-</v>
      </c>
      <c r="V53" s="249">
        <f t="shared" ca="1" si="14"/>
        <v>0</v>
      </c>
      <c r="W53" s="250">
        <f t="shared" ca="1" si="14"/>
        <v>0</v>
      </c>
      <c r="X53" s="251" t="str">
        <f ca="1">IFERROR(W53/S53,"-")</f>
        <v>-</v>
      </c>
      <c r="Y53" s="251" t="str">
        <f t="shared" ca="1" si="16"/>
        <v>-</v>
      </c>
      <c r="Z53" s="477">
        <f t="shared" ca="1" si="17"/>
        <v>0</v>
      </c>
      <c r="AA53" s="418">
        <f t="shared" ca="1" si="17"/>
        <v>0</v>
      </c>
      <c r="AB53" s="437">
        <f t="shared" ca="1" si="17"/>
        <v>0</v>
      </c>
      <c r="AC53" s="404" t="str">
        <f t="shared" ca="1" si="17"/>
        <v>-</v>
      </c>
      <c r="AD53" s="302"/>
      <c r="AE53" s="438" t="str">
        <f ca="1">IFERROR(S53/E53-1,"-")</f>
        <v>-</v>
      </c>
      <c r="AF53" s="439" t="str">
        <f ca="1">IFERROR(T53/F53-1,"-")</f>
        <v>-</v>
      </c>
      <c r="AG53" s="439" t="str">
        <f ca="1">IFERROR(V53/H53-1,"-")</f>
        <v>-</v>
      </c>
      <c r="AH53" s="440" t="str">
        <f ca="1">IFERROR(X53/J53-1,"-")</f>
        <v>-</v>
      </c>
    </row>
    <row r="54" spans="1:34" ht="26.5" customHeight="1" thickBot="1" x14ac:dyDescent="0.4">
      <c r="A54" s="422"/>
      <c r="B54" s="422"/>
      <c r="C54" s="351" t="s">
        <v>318</v>
      </c>
      <c r="D54" s="252"/>
      <c r="E54" s="253">
        <f ca="1">SUM(E10:E53)</f>
        <v>4417644.08</v>
      </c>
      <c r="F54" s="254">
        <f ca="1">SUM(F10:F53)</f>
        <v>1072866</v>
      </c>
      <c r="G54" s="255">
        <f ca="1">IFERROR(E54/F54,"-")</f>
        <v>4.1176102887033421</v>
      </c>
      <c r="H54" s="256">
        <f ca="1">SUM(H10:H53)</f>
        <v>1.0000000000000338</v>
      </c>
      <c r="I54" s="255">
        <f ca="1">SUM(I10:I53)</f>
        <v>157741099.58799994</v>
      </c>
      <c r="J54" s="317">
        <f ca="1">IFERROR(I54/E54,"-")</f>
        <v>35.707063930781842</v>
      </c>
      <c r="K54" s="317"/>
      <c r="L54" s="257"/>
      <c r="M54" s="413"/>
      <c r="N54" s="413"/>
      <c r="O54" s="258"/>
      <c r="P54" s="303"/>
      <c r="Q54" s="351" t="s">
        <v>318</v>
      </c>
      <c r="R54" s="252"/>
      <c r="S54" s="301">
        <f ca="1">SUM(S10:S53)</f>
        <v>4417644.08</v>
      </c>
      <c r="T54" s="259">
        <f ca="1">SUM(T10:T53)</f>
        <v>1439330</v>
      </c>
      <c r="U54" s="260">
        <f ca="1">IFERROR(S54/T54,"-")</f>
        <v>3.0692364363974907</v>
      </c>
      <c r="V54" s="261">
        <f ca="1">SUM(V10:V53)</f>
        <v>1.0000000000000357</v>
      </c>
      <c r="W54" s="260">
        <f ca="1">SUM(W10:W53)</f>
        <v>157741099.5880008</v>
      </c>
      <c r="X54" s="318">
        <f ca="1">IFERROR(W54/S54,"-")</f>
        <v>35.707063930782041</v>
      </c>
      <c r="Y54" s="469"/>
      <c r="Z54" s="226"/>
      <c r="AA54" s="226"/>
      <c r="AB54" s="226"/>
      <c r="AC54" s="227"/>
      <c r="AD54" s="303"/>
      <c r="AE54" s="4"/>
      <c r="AF54" s="4"/>
      <c r="AG54" s="4"/>
      <c r="AH54" s="4"/>
    </row>
    <row r="55" spans="1:34" x14ac:dyDescent="0.35">
      <c r="A55" s="309"/>
      <c r="B55" s="309"/>
      <c r="P55" s="309"/>
      <c r="Q55" s="309"/>
      <c r="R55" s="309"/>
      <c r="AD55" s="309"/>
    </row>
    <row r="56" spans="1:34" x14ac:dyDescent="0.35">
      <c r="A56" s="309"/>
      <c r="B56" s="309"/>
    </row>
    <row r="57" spans="1:34" ht="15.5" x14ac:dyDescent="0.35">
      <c r="A57" s="309"/>
      <c r="B57" s="309"/>
      <c r="C57" s="460" t="s">
        <v>356</v>
      </c>
    </row>
    <row r="58" spans="1:34" x14ac:dyDescent="0.35">
      <c r="A58" s="309"/>
      <c r="B58" s="309"/>
      <c r="C58" s="458" t="s">
        <v>358</v>
      </c>
    </row>
    <row r="59" spans="1:34" x14ac:dyDescent="0.35">
      <c r="C59" s="458" t="s">
        <v>357</v>
      </c>
    </row>
    <row r="60" spans="1:34" x14ac:dyDescent="0.35">
      <c r="C60" s="458" t="s">
        <v>359</v>
      </c>
    </row>
    <row r="61" spans="1:34" x14ac:dyDescent="0.35">
      <c r="C61" s="458" t="s">
        <v>360</v>
      </c>
    </row>
    <row r="62" spans="1:34" x14ac:dyDescent="0.35">
      <c r="C62" s="458" t="s">
        <v>361</v>
      </c>
    </row>
  </sheetData>
  <mergeCells count="5">
    <mergeCell ref="B21:B23"/>
    <mergeCell ref="B3:AH3"/>
    <mergeCell ref="E7:O7"/>
    <mergeCell ref="S7:AC7"/>
    <mergeCell ref="AE7:AH7"/>
  </mergeCell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6DBC30-44F3-4408-AFEC-0F7C6F4829A8}">
          <x14:formula1>
            <xm:f>Index!$C$8:$C$50</xm:f>
          </x14:formula1>
          <xm:sqref>C5 Q5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CF8C-1739-4A46-AA14-A870301D2D7B}">
  <sheetPr>
    <tabColor theme="7"/>
  </sheetPr>
  <dimension ref="B1:AA27"/>
  <sheetViews>
    <sheetView topLeftCell="A4" zoomScale="70" zoomScaleNormal="70" workbookViewId="0">
      <selection activeCell="AN24" sqref="AN24"/>
    </sheetView>
  </sheetViews>
  <sheetFormatPr defaultRowHeight="14.5" x14ac:dyDescent="0.35"/>
  <cols>
    <col min="1" max="1" width="8.7265625" style="2"/>
    <col min="2" max="2" width="24.7265625" style="2" customWidth="1"/>
    <col min="3" max="3" width="6.6328125" style="3" customWidth="1"/>
    <col min="4" max="27" width="6.6328125" style="2" customWidth="1"/>
    <col min="28" max="16384" width="8.7265625" style="2"/>
  </cols>
  <sheetData>
    <row r="1" spans="2:27" ht="15" thickBot="1" x14ac:dyDescent="0.4"/>
    <row r="2" spans="2:27" ht="97.5" thickBot="1" x14ac:dyDescent="0.4">
      <c r="B2" s="4"/>
      <c r="C2" s="14" t="s">
        <v>28</v>
      </c>
      <c r="D2" s="15" t="s">
        <v>23</v>
      </c>
      <c r="E2" s="15" t="s">
        <v>19</v>
      </c>
      <c r="F2" s="15" t="s">
        <v>20</v>
      </c>
      <c r="G2" s="15" t="s">
        <v>18</v>
      </c>
      <c r="H2" s="15" t="s">
        <v>8</v>
      </c>
      <c r="I2" s="15" t="s">
        <v>14</v>
      </c>
      <c r="J2" s="15" t="s">
        <v>13</v>
      </c>
      <c r="K2" s="15" t="s">
        <v>15</v>
      </c>
      <c r="L2" s="15" t="s">
        <v>16</v>
      </c>
      <c r="M2" s="15" t="s">
        <v>17</v>
      </c>
      <c r="N2" s="15" t="s">
        <v>22</v>
      </c>
      <c r="O2" s="15" t="s">
        <v>73</v>
      </c>
      <c r="P2" s="15" t="s">
        <v>74</v>
      </c>
      <c r="Q2" s="15" t="s">
        <v>21</v>
      </c>
      <c r="R2" s="15" t="s">
        <v>24</v>
      </c>
      <c r="S2" s="15" t="s">
        <v>97</v>
      </c>
      <c r="T2" s="15" t="s">
        <v>98</v>
      </c>
      <c r="U2" s="15" t="s">
        <v>99</v>
      </c>
      <c r="V2" s="15" t="s">
        <v>100</v>
      </c>
      <c r="W2" s="15" t="s">
        <v>75</v>
      </c>
      <c r="X2" s="15" t="s">
        <v>110</v>
      </c>
      <c r="Y2" s="15" t="s">
        <v>111</v>
      </c>
      <c r="Z2" s="15" t="s">
        <v>112</v>
      </c>
      <c r="AA2" s="16" t="s">
        <v>113</v>
      </c>
    </row>
    <row r="3" spans="2:27" ht="20" customHeight="1" x14ac:dyDescent="0.35">
      <c r="B3" s="17" t="s">
        <v>28</v>
      </c>
      <c r="C3" s="6">
        <v>1</v>
      </c>
      <c r="D3" s="7">
        <v>0.18009794049186234</v>
      </c>
      <c r="E3" s="7">
        <v>0.14675067686457971</v>
      </c>
      <c r="F3" s="7">
        <v>8.0561117981827204E-2</v>
      </c>
      <c r="G3" s="7">
        <v>0.58872043209466984</v>
      </c>
      <c r="H3" s="7">
        <v>-9.8721262907535221E-3</v>
      </c>
      <c r="I3" s="7">
        <v>2.7119689539810503E-3</v>
      </c>
      <c r="J3" s="7">
        <v>6.787025682531673E-3</v>
      </c>
      <c r="K3" s="7">
        <v>5.7365349471699429E-3</v>
      </c>
      <c r="L3" s="7">
        <v>7.160525827199826E-3</v>
      </c>
      <c r="M3" s="7">
        <v>9.2717980618863882E-2</v>
      </c>
      <c r="N3" s="7">
        <v>1.9809681339351848E-2</v>
      </c>
      <c r="O3" s="7">
        <v>7.0234652463605147E-4</v>
      </c>
      <c r="P3" s="7">
        <v>9.9792676518326053E-3</v>
      </c>
      <c r="Q3" s="7">
        <v>2.6187514291020355E-3</v>
      </c>
      <c r="R3" s="7">
        <v>3.6559462598375669E-2</v>
      </c>
      <c r="S3" s="7">
        <v>2.2035808791245285E-2</v>
      </c>
      <c r="T3" s="7">
        <v>2.7119689539810503E-3</v>
      </c>
      <c r="U3" s="7">
        <v>3.6638748383229627E-2</v>
      </c>
      <c r="V3" s="7">
        <v>9.2717980618863882E-2</v>
      </c>
      <c r="W3" s="7">
        <v>1.3909275723736019E-2</v>
      </c>
      <c r="X3" s="7">
        <v>3.3747969696249505E-2</v>
      </c>
      <c r="Y3" s="7">
        <v>1.4530213132436787E-2</v>
      </c>
      <c r="Z3" s="7">
        <v>8.1444697466078589E-2</v>
      </c>
      <c r="AA3" s="8">
        <v>4.4588052315226237E-2</v>
      </c>
    </row>
    <row r="4" spans="2:27" ht="20" customHeight="1" x14ac:dyDescent="0.35">
      <c r="B4" s="18" t="s">
        <v>23</v>
      </c>
      <c r="C4" s="9">
        <v>0.18009794049186234</v>
      </c>
      <c r="D4" s="5">
        <v>1</v>
      </c>
      <c r="E4" s="5">
        <v>0.29607086536362176</v>
      </c>
      <c r="F4" s="5">
        <v>4.8922181772251723E-2</v>
      </c>
      <c r="G4" s="5">
        <v>0.1750155148679195</v>
      </c>
      <c r="H4" s="5">
        <v>1.2497470260138763E-2</v>
      </c>
      <c r="I4" s="5">
        <v>6.7595574557502928E-3</v>
      </c>
      <c r="J4" s="5">
        <v>-1.4642370563608649E-3</v>
      </c>
      <c r="K4" s="5">
        <v>6.4533239352633552E-4</v>
      </c>
      <c r="L4" s="5">
        <v>9.2756945711699526E-3</v>
      </c>
      <c r="M4" s="5">
        <v>0.13350195370013526</v>
      </c>
      <c r="N4" s="5">
        <v>1.0224936461769939E-2</v>
      </c>
      <c r="O4" s="5">
        <v>3.0120986685835882E-3</v>
      </c>
      <c r="P4" s="5">
        <v>9.3117120676282309E-3</v>
      </c>
      <c r="Q4" s="5">
        <v>3.8740717618891002E-3</v>
      </c>
      <c r="R4" s="5">
        <v>4.2680151861366901E-2</v>
      </c>
      <c r="S4" s="5">
        <v>1.1733890136405111E-2</v>
      </c>
      <c r="T4" s="5">
        <v>6.7595574557502928E-3</v>
      </c>
      <c r="U4" s="5">
        <v>4.285976745640295E-2</v>
      </c>
      <c r="V4" s="5">
        <v>0.13350195370013526</v>
      </c>
      <c r="W4" s="5">
        <v>2.1786302252271857E-2</v>
      </c>
      <c r="X4" s="5">
        <v>3.9006165322044851E-2</v>
      </c>
      <c r="Y4" s="5">
        <v>1.7594403377205269E-2</v>
      </c>
      <c r="Z4" s="5">
        <v>0.10131799071974752</v>
      </c>
      <c r="AA4" s="10">
        <v>8.8650779290848455E-2</v>
      </c>
    </row>
    <row r="5" spans="2:27" ht="20" customHeight="1" x14ac:dyDescent="0.35">
      <c r="B5" s="18" t="s">
        <v>19</v>
      </c>
      <c r="C5" s="9">
        <v>0.14675067686457971</v>
      </c>
      <c r="D5" s="5">
        <v>0.29607086536362176</v>
      </c>
      <c r="E5" s="5">
        <v>1</v>
      </c>
      <c r="F5" s="5">
        <v>1.2900527717350032E-2</v>
      </c>
      <c r="G5" s="5">
        <v>0.14151988170000868</v>
      </c>
      <c r="H5" s="5">
        <v>1.426274379879878E-2</v>
      </c>
      <c r="I5" s="5">
        <v>3.0839665637390399E-3</v>
      </c>
      <c r="J5" s="5">
        <v>2.0748087751290968E-3</v>
      </c>
      <c r="K5" s="5">
        <v>3.4783597557846032E-3</v>
      </c>
      <c r="L5" s="5">
        <v>5.524876547842273E-3</v>
      </c>
      <c r="M5" s="5">
        <v>6.6861303207583225E-2</v>
      </c>
      <c r="N5" s="5">
        <v>7.5001849926550007E-3</v>
      </c>
      <c r="O5" s="5">
        <v>1.0110750258082856E-3</v>
      </c>
      <c r="P5" s="5">
        <v>5.8185006409318413E-3</v>
      </c>
      <c r="Q5" s="5">
        <v>9.1065807450916225E-4</v>
      </c>
      <c r="R5" s="5">
        <v>2.3110898014440318E-2</v>
      </c>
      <c r="S5" s="5">
        <v>9.6804899358793623E-3</v>
      </c>
      <c r="T5" s="5">
        <v>3.0839665637390399E-3</v>
      </c>
      <c r="U5" s="5">
        <v>2.3081648171131872E-2</v>
      </c>
      <c r="V5" s="5">
        <v>6.6861303207583225E-2</v>
      </c>
      <c r="W5" s="5">
        <v>9.2675882877168905E-3</v>
      </c>
      <c r="X5" s="5">
        <v>1.8992199719269864E-2</v>
      </c>
      <c r="Y5" s="5">
        <v>1.2959569227981185E-2</v>
      </c>
      <c r="Z5" s="5">
        <v>4.726945853637525E-2</v>
      </c>
      <c r="AA5" s="10">
        <v>4.9722184496418582E-2</v>
      </c>
    </row>
    <row r="6" spans="2:27" ht="20" customHeight="1" x14ac:dyDescent="0.35">
      <c r="B6" s="18" t="s">
        <v>20</v>
      </c>
      <c r="C6" s="9">
        <v>8.0561117981827204E-2</v>
      </c>
      <c r="D6" s="5">
        <v>4.8922181772251723E-2</v>
      </c>
      <c r="E6" s="5">
        <v>1.2900527717350032E-2</v>
      </c>
      <c r="F6" s="5">
        <v>1</v>
      </c>
      <c r="G6" s="5">
        <v>7.2934462680889628E-2</v>
      </c>
      <c r="H6" s="5">
        <v>1.166834000124012E-3</v>
      </c>
      <c r="I6" s="5">
        <v>7.6556869303716932E-4</v>
      </c>
      <c r="J6" s="5">
        <v>1.5137096355333009E-3</v>
      </c>
      <c r="K6" s="5">
        <v>2.0437205765091939E-3</v>
      </c>
      <c r="L6" s="5">
        <v>2.8716405270388374E-3</v>
      </c>
      <c r="M6" s="5">
        <v>1.4235512436408061E-2</v>
      </c>
      <c r="N6" s="5">
        <v>3.9577316472395006E-3</v>
      </c>
      <c r="O6" s="5">
        <v>4.0669292105274823E-4</v>
      </c>
      <c r="P6" s="5">
        <v>3.8004497850460395E-3</v>
      </c>
      <c r="Q6" s="5">
        <v>-6.2997140131132562E-5</v>
      </c>
      <c r="R6" s="5">
        <v>4.6134593130519328E-3</v>
      </c>
      <c r="S6" s="5">
        <v>5.2829928125205233E-3</v>
      </c>
      <c r="T6" s="5">
        <v>7.6556869303716932E-4</v>
      </c>
      <c r="U6" s="5">
        <v>4.5815338075644082E-3</v>
      </c>
      <c r="V6" s="5">
        <v>1.4235512436408061E-2</v>
      </c>
      <c r="W6" s="5">
        <v>5.1722762209362606E-3</v>
      </c>
      <c r="X6" s="5">
        <v>3.2968395919998027E-3</v>
      </c>
      <c r="Y6" s="5">
        <v>3.3840480633419816E-3</v>
      </c>
      <c r="Z6" s="5">
        <v>1.2267291022934454E-2</v>
      </c>
      <c r="AA6" s="10">
        <v>7.209676559579231E-3</v>
      </c>
    </row>
    <row r="7" spans="2:27" ht="20" customHeight="1" x14ac:dyDescent="0.35">
      <c r="B7" s="18" t="s">
        <v>18</v>
      </c>
      <c r="C7" s="9">
        <v>0.58872043209466984</v>
      </c>
      <c r="D7" s="5">
        <v>0.1750155148679195</v>
      </c>
      <c r="E7" s="5">
        <v>0.14151988170000868</v>
      </c>
      <c r="F7" s="5">
        <v>7.2934462680889628E-2</v>
      </c>
      <c r="G7" s="5">
        <v>1</v>
      </c>
      <c r="H7" s="5">
        <v>-2.4412443960788024E-2</v>
      </c>
      <c r="I7" s="5">
        <v>3.5462901558237819E-3</v>
      </c>
      <c r="J7" s="5">
        <v>8.0653153972121312E-3</v>
      </c>
      <c r="K7" s="5">
        <v>8.3421925185904716E-4</v>
      </c>
      <c r="L7" s="5">
        <v>6.7148007446276295E-3</v>
      </c>
      <c r="M7" s="5">
        <v>8.7638770163820323E-2</v>
      </c>
      <c r="N7" s="5">
        <v>2.1860449299887716E-2</v>
      </c>
      <c r="O7" s="5">
        <v>8.3696409962366299E-4</v>
      </c>
      <c r="P7" s="5">
        <v>1.0360218445852934E-2</v>
      </c>
      <c r="Q7" s="5">
        <v>2.3009924278510831E-3</v>
      </c>
      <c r="R7" s="5">
        <v>3.9480355590105667E-2</v>
      </c>
      <c r="S7" s="5">
        <v>2.316847847073716E-2</v>
      </c>
      <c r="T7" s="5">
        <v>3.5462901558237819E-3</v>
      </c>
      <c r="U7" s="5">
        <v>3.9509815735943143E-2</v>
      </c>
      <c r="V7" s="5">
        <v>8.7638770163820323E-2</v>
      </c>
      <c r="W7" s="5">
        <v>1.3156027070374901E-2</v>
      </c>
      <c r="X7" s="5">
        <v>3.6696426859436478E-2</v>
      </c>
      <c r="Y7" s="5">
        <v>1.5284571775624728E-2</v>
      </c>
      <c r="Z7" s="5">
        <v>7.9217971326609321E-2</v>
      </c>
      <c r="AA7" s="10">
        <v>3.871996290262962E-2</v>
      </c>
    </row>
    <row r="8" spans="2:27" ht="20" customHeight="1" x14ac:dyDescent="0.35">
      <c r="B8" s="18" t="s">
        <v>8</v>
      </c>
      <c r="C8" s="9">
        <v>-9.8721262907535221E-3</v>
      </c>
      <c r="D8" s="5">
        <v>1.2497470260138763E-2</v>
      </c>
      <c r="E8" s="5">
        <v>1.426274379879878E-2</v>
      </c>
      <c r="F8" s="5">
        <v>1.166834000124012E-3</v>
      </c>
      <c r="G8" s="5">
        <v>-2.4412443960788024E-2</v>
      </c>
      <c r="H8" s="5">
        <v>1</v>
      </c>
      <c r="I8" s="5">
        <v>1.1022710117497385E-2</v>
      </c>
      <c r="J8" s="5">
        <v>2.4040133950118045E-2</v>
      </c>
      <c r="K8" s="5">
        <v>2.3110120535493599E-2</v>
      </c>
      <c r="L8" s="5">
        <v>2.8386807534346786E-2</v>
      </c>
      <c r="M8" s="5">
        <v>1.5219058665792281E-3</v>
      </c>
      <c r="N8" s="5">
        <v>3.3996157410495963E-2</v>
      </c>
      <c r="O8" s="5">
        <v>1.3332016488657665E-2</v>
      </c>
      <c r="P8" s="5">
        <v>1.2020741202552331E-2</v>
      </c>
      <c r="Q8" s="5">
        <v>2.2329749400967006E-2</v>
      </c>
      <c r="R8" s="5">
        <v>-3.302559185086603E-2</v>
      </c>
      <c r="S8" s="5">
        <v>5.2314772137191136E-2</v>
      </c>
      <c r="T8" s="5">
        <v>1.1022710117497385E-2</v>
      </c>
      <c r="U8" s="5">
        <v>-3.0465446294803116E-2</v>
      </c>
      <c r="V8" s="5">
        <v>1.5219058665792281E-3</v>
      </c>
      <c r="W8" s="5">
        <v>3.4552963354159564E-3</v>
      </c>
      <c r="X8" s="5">
        <v>-9.755508392340477E-2</v>
      </c>
      <c r="Y8" s="5">
        <v>9.4989380848079674E-2</v>
      </c>
      <c r="Z8" s="5">
        <v>-3.7770391347520527E-2</v>
      </c>
      <c r="AA8" s="10">
        <v>6.0672229242482167E-2</v>
      </c>
    </row>
    <row r="9" spans="2:27" ht="20" customHeight="1" x14ac:dyDescent="0.35">
      <c r="B9" s="18" t="s">
        <v>14</v>
      </c>
      <c r="C9" s="9">
        <v>2.7119689539810503E-3</v>
      </c>
      <c r="D9" s="5">
        <v>6.7595574557502928E-3</v>
      </c>
      <c r="E9" s="5">
        <v>3.0839665637390399E-3</v>
      </c>
      <c r="F9" s="5">
        <v>7.6556869303716932E-4</v>
      </c>
      <c r="G9" s="5">
        <v>3.5462901558237819E-3</v>
      </c>
      <c r="H9" s="5">
        <v>1.1022710117497385E-2</v>
      </c>
      <c r="I9" s="5">
        <v>1</v>
      </c>
      <c r="J9" s="5">
        <v>3.8504361260240333E-3</v>
      </c>
      <c r="K9" s="5">
        <v>-4.1566801143341943E-4</v>
      </c>
      <c r="L9" s="5">
        <v>2.0722635928098064E-3</v>
      </c>
      <c r="M9" s="5">
        <v>4.5044225739182611E-3</v>
      </c>
      <c r="N9" s="5">
        <v>6.0790824832325481E-3</v>
      </c>
      <c r="O9" s="5">
        <v>-3.4796620791454724E-4</v>
      </c>
      <c r="P9" s="5">
        <v>1.3511132168072841E-3</v>
      </c>
      <c r="Q9" s="5">
        <v>1.7093548754141053E-3</v>
      </c>
      <c r="R9" s="5">
        <v>7.5418115529536566E-3</v>
      </c>
      <c r="S9" s="5">
        <v>7.0778060063812183E-3</v>
      </c>
      <c r="T9" s="5">
        <v>0.99999999999999989</v>
      </c>
      <c r="U9" s="5">
        <v>7.6827612463337544E-3</v>
      </c>
      <c r="V9" s="5">
        <v>4.5044225739182611E-3</v>
      </c>
      <c r="W9" s="5">
        <v>-2.1040450421715955E-5</v>
      </c>
      <c r="X9" s="5">
        <v>2.4654079262833401E-3</v>
      </c>
      <c r="Y9" s="5">
        <v>1.0245623610524671E-2</v>
      </c>
      <c r="Z9" s="5">
        <v>2.1376943106250173E-3</v>
      </c>
      <c r="AA9" s="10">
        <v>4.9542640051448133E-3</v>
      </c>
    </row>
    <row r="10" spans="2:27" ht="20" customHeight="1" x14ac:dyDescent="0.35">
      <c r="B10" s="18" t="s">
        <v>13</v>
      </c>
      <c r="C10" s="9">
        <v>6.787025682531673E-3</v>
      </c>
      <c r="D10" s="5">
        <v>-1.4642370563608649E-3</v>
      </c>
      <c r="E10" s="5">
        <v>2.0748087751290968E-3</v>
      </c>
      <c r="F10" s="5">
        <v>1.5137096355333009E-3</v>
      </c>
      <c r="G10" s="5">
        <v>8.0653153972121312E-3</v>
      </c>
      <c r="H10" s="5">
        <v>2.4040133950118045E-2</v>
      </c>
      <c r="I10" s="5">
        <v>3.8504361260240333E-3</v>
      </c>
      <c r="J10" s="5">
        <v>1</v>
      </c>
      <c r="K10" s="5">
        <v>5.4294450752907066E-3</v>
      </c>
      <c r="L10" s="5">
        <v>5.8150598719844838E-4</v>
      </c>
      <c r="M10" s="5">
        <v>3.2180176959865901E-3</v>
      </c>
      <c r="N10" s="5">
        <v>1.8737097507017037E-2</v>
      </c>
      <c r="O10" s="5">
        <v>1.9870835523903371E-4</v>
      </c>
      <c r="P10" s="5">
        <v>2.762357954390809E-3</v>
      </c>
      <c r="Q10" s="5">
        <v>7.4821543178126471E-4</v>
      </c>
      <c r="R10" s="5">
        <v>5.7800227382501408E-3</v>
      </c>
      <c r="S10" s="5">
        <v>0.40902425794789388</v>
      </c>
      <c r="T10" s="5">
        <v>3.8504361260240333E-3</v>
      </c>
      <c r="U10" s="5">
        <v>5.8281724477930417E-3</v>
      </c>
      <c r="V10" s="5">
        <v>3.2180176959865901E-3</v>
      </c>
      <c r="W10" s="5">
        <v>1.7569433652158933E-3</v>
      </c>
      <c r="X10" s="5">
        <v>1.1118748714578582E-3</v>
      </c>
      <c r="Y10" s="5">
        <v>9.1057127548870298E-3</v>
      </c>
      <c r="Z10" s="5">
        <v>8.8097787092418988E-4</v>
      </c>
      <c r="AA10" s="10">
        <v>4.5298602953666531E-3</v>
      </c>
    </row>
    <row r="11" spans="2:27" ht="20" customHeight="1" x14ac:dyDescent="0.35">
      <c r="B11" s="18" t="s">
        <v>15</v>
      </c>
      <c r="C11" s="9">
        <v>5.7365349471699429E-3</v>
      </c>
      <c r="D11" s="5">
        <v>6.4533239352633552E-4</v>
      </c>
      <c r="E11" s="5">
        <v>3.4783597557846032E-3</v>
      </c>
      <c r="F11" s="5">
        <v>2.0437205765091939E-3</v>
      </c>
      <c r="G11" s="5">
        <v>8.3421925185904716E-4</v>
      </c>
      <c r="H11" s="5">
        <v>2.3110120535493599E-2</v>
      </c>
      <c r="I11" s="5">
        <v>-4.1566801143341943E-4</v>
      </c>
      <c r="J11" s="5">
        <v>5.4294450752907066E-3</v>
      </c>
      <c r="K11" s="5">
        <v>1</v>
      </c>
      <c r="L11" s="5">
        <v>2.3958252738367765E-3</v>
      </c>
      <c r="M11" s="5">
        <v>3.9773023692208599E-3</v>
      </c>
      <c r="N11" s="5">
        <v>8.1363286664106454E-3</v>
      </c>
      <c r="O11" s="5">
        <v>-1.7679113567886431E-4</v>
      </c>
      <c r="P11" s="5">
        <v>1.2142192776754613E-3</v>
      </c>
      <c r="Q11" s="5">
        <v>-3.0341940208296488E-4</v>
      </c>
      <c r="R11" s="5">
        <v>1.9832368790161348E-3</v>
      </c>
      <c r="S11" s="5">
        <v>0.15686047352448487</v>
      </c>
      <c r="T11" s="5">
        <v>-4.1566801143341943E-4</v>
      </c>
      <c r="U11" s="5">
        <v>1.9400635675146892E-3</v>
      </c>
      <c r="V11" s="5">
        <v>3.9773023692208599E-3</v>
      </c>
      <c r="W11" s="5">
        <v>1.4766569724283223E-3</v>
      </c>
      <c r="X11" s="5">
        <v>-2.2724598440509421E-3</v>
      </c>
      <c r="Y11" s="5">
        <v>7.4025176866681286E-3</v>
      </c>
      <c r="Z11" s="5">
        <v>-9.6884575215351078E-4</v>
      </c>
      <c r="AA11" s="10">
        <v>8.7525253717092924E-3</v>
      </c>
    </row>
    <row r="12" spans="2:27" ht="20" customHeight="1" x14ac:dyDescent="0.35">
      <c r="B12" s="18" t="s">
        <v>16</v>
      </c>
      <c r="C12" s="9">
        <v>7.160525827199826E-3</v>
      </c>
      <c r="D12" s="5">
        <v>9.2756945711699526E-3</v>
      </c>
      <c r="E12" s="5">
        <v>5.524876547842273E-3</v>
      </c>
      <c r="F12" s="5">
        <v>2.8716405270388374E-3</v>
      </c>
      <c r="G12" s="5">
        <v>6.7148007446276295E-3</v>
      </c>
      <c r="H12" s="5">
        <v>2.8386807534346786E-2</v>
      </c>
      <c r="I12" s="5">
        <v>2.0722635928098064E-3</v>
      </c>
      <c r="J12" s="5">
        <v>5.8150598719844838E-4</v>
      </c>
      <c r="K12" s="5">
        <v>2.3958252738367765E-3</v>
      </c>
      <c r="L12" s="5">
        <v>1</v>
      </c>
      <c r="M12" s="5">
        <v>6.3046960529687885E-3</v>
      </c>
      <c r="N12" s="5">
        <v>8.3652553612873523E-4</v>
      </c>
      <c r="O12" s="5">
        <v>1.9719670815708185E-3</v>
      </c>
      <c r="P12" s="5">
        <v>4.5481020891416212E-3</v>
      </c>
      <c r="Q12" s="5">
        <v>3.6211986175096367E-3</v>
      </c>
      <c r="R12" s="5">
        <v>6.66307560647554E-3</v>
      </c>
      <c r="S12" s="5">
        <v>0.47734407572516574</v>
      </c>
      <c r="T12" s="5">
        <v>2.0722635928098064E-3</v>
      </c>
      <c r="U12" s="5">
        <v>7.0125712645135218E-3</v>
      </c>
      <c r="V12" s="5">
        <v>6.3046960529687885E-3</v>
      </c>
      <c r="W12" s="5">
        <v>1.1083700216935357E-3</v>
      </c>
      <c r="X12" s="5">
        <v>7.1108571063727426E-4</v>
      </c>
      <c r="Y12" s="5">
        <v>1.1416749661254577E-2</v>
      </c>
      <c r="Z12" s="5">
        <v>2.1556349038449113E-3</v>
      </c>
      <c r="AA12" s="10">
        <v>8.2163310076688312E-3</v>
      </c>
    </row>
    <row r="13" spans="2:27" ht="20" customHeight="1" x14ac:dyDescent="0.35">
      <c r="B13" s="18" t="s">
        <v>17</v>
      </c>
      <c r="C13" s="9">
        <v>9.2717980618863882E-2</v>
      </c>
      <c r="D13" s="5">
        <v>0.13350195370013526</v>
      </c>
      <c r="E13" s="5">
        <v>6.6861303207583225E-2</v>
      </c>
      <c r="F13" s="5">
        <v>1.4235512436408061E-2</v>
      </c>
      <c r="G13" s="5">
        <v>8.7638770163820323E-2</v>
      </c>
      <c r="H13" s="5">
        <v>1.5219058665792281E-3</v>
      </c>
      <c r="I13" s="5">
        <v>4.5044225739182611E-3</v>
      </c>
      <c r="J13" s="5">
        <v>3.2180176959865901E-3</v>
      </c>
      <c r="K13" s="5">
        <v>3.9773023692208599E-3</v>
      </c>
      <c r="L13" s="5">
        <v>6.3046960529687885E-3</v>
      </c>
      <c r="M13" s="5">
        <v>1</v>
      </c>
      <c r="N13" s="5">
        <v>1.1054782924488152E-2</v>
      </c>
      <c r="O13" s="5">
        <v>-2.3764460774171041E-4</v>
      </c>
      <c r="P13" s="5">
        <v>4.2888810285002781E-3</v>
      </c>
      <c r="Q13" s="5">
        <v>1.0395264141783482E-4</v>
      </c>
      <c r="R13" s="5">
        <v>5.5189689026177567E-2</v>
      </c>
      <c r="S13" s="5">
        <v>1.3286522563917963E-2</v>
      </c>
      <c r="T13" s="5">
        <v>4.5044225739182611E-3</v>
      </c>
      <c r="U13" s="5">
        <v>5.4899162815340317E-2</v>
      </c>
      <c r="V13" s="5">
        <v>1.0000000000000002</v>
      </c>
      <c r="W13" s="5">
        <v>0.15412600277881305</v>
      </c>
      <c r="X13" s="5">
        <v>5.2712395868250606E-2</v>
      </c>
      <c r="Y13" s="5">
        <v>1.9086391084540143E-2</v>
      </c>
      <c r="Z13" s="5">
        <v>0.83695948614577809</v>
      </c>
      <c r="AA13" s="10">
        <v>0.54443652965669398</v>
      </c>
    </row>
    <row r="14" spans="2:27" ht="20" customHeight="1" x14ac:dyDescent="0.35">
      <c r="B14" s="18" t="s">
        <v>22</v>
      </c>
      <c r="C14" s="9">
        <v>1.9809681339351848E-2</v>
      </c>
      <c r="D14" s="5">
        <v>1.0224936461769939E-2</v>
      </c>
      <c r="E14" s="5">
        <v>7.5001849926550007E-3</v>
      </c>
      <c r="F14" s="5">
        <v>3.9577316472395006E-3</v>
      </c>
      <c r="G14" s="5">
        <v>2.1860449299887716E-2</v>
      </c>
      <c r="H14" s="5">
        <v>3.3996157410495963E-2</v>
      </c>
      <c r="I14" s="5">
        <v>6.0790824832325481E-3</v>
      </c>
      <c r="J14" s="5">
        <v>1.8737097507017037E-2</v>
      </c>
      <c r="K14" s="5">
        <v>8.1363286664106454E-3</v>
      </c>
      <c r="L14" s="5">
        <v>8.3652553612873523E-4</v>
      </c>
      <c r="M14" s="5">
        <v>1.1054782924488152E-2</v>
      </c>
      <c r="N14" s="5">
        <v>1</v>
      </c>
      <c r="O14" s="5">
        <v>9.7490684221606283E-5</v>
      </c>
      <c r="P14" s="5">
        <v>2.7913725195106596E-3</v>
      </c>
      <c r="Q14" s="5">
        <v>1.8883010155089164E-3</v>
      </c>
      <c r="R14" s="5">
        <v>1.0416363788121186E-2</v>
      </c>
      <c r="S14" s="5">
        <v>0.77169768858950405</v>
      </c>
      <c r="T14" s="5">
        <v>6.0790824832325481E-3</v>
      </c>
      <c r="U14" s="5">
        <v>1.0560674592070262E-2</v>
      </c>
      <c r="V14" s="5">
        <v>1.1054782924488152E-2</v>
      </c>
      <c r="W14" s="5">
        <v>2.5213070301380335E-3</v>
      </c>
      <c r="X14" s="5">
        <v>7.1175293129137809E-3</v>
      </c>
      <c r="Y14" s="5">
        <v>8.166314168266537E-3</v>
      </c>
      <c r="Z14" s="5">
        <v>8.0230543226139268E-3</v>
      </c>
      <c r="AA14" s="10">
        <v>7.9028747752201544E-3</v>
      </c>
    </row>
    <row r="15" spans="2:27" ht="20" customHeight="1" x14ac:dyDescent="0.35">
      <c r="B15" s="18" t="s">
        <v>73</v>
      </c>
      <c r="C15" s="9">
        <v>7.0234652463605147E-4</v>
      </c>
      <c r="D15" s="5">
        <v>3.0120986685835882E-3</v>
      </c>
      <c r="E15" s="5">
        <v>1.0110750258082856E-3</v>
      </c>
      <c r="F15" s="5">
        <v>4.0669292105274823E-4</v>
      </c>
      <c r="G15" s="5">
        <v>8.3696409962366299E-4</v>
      </c>
      <c r="H15" s="5">
        <v>1.3332016488657665E-2</v>
      </c>
      <c r="I15" s="5">
        <v>-3.4796620791454724E-4</v>
      </c>
      <c r="J15" s="5">
        <v>1.9870835523903371E-4</v>
      </c>
      <c r="K15" s="5">
        <v>-1.7679113567886431E-4</v>
      </c>
      <c r="L15" s="5">
        <v>1.9719670815708185E-3</v>
      </c>
      <c r="M15" s="5">
        <v>-2.3764460774171041E-4</v>
      </c>
      <c r="N15" s="5">
        <v>9.7490684221606283E-5</v>
      </c>
      <c r="O15" s="5">
        <v>1</v>
      </c>
      <c r="P15" s="5">
        <v>2.2619104892204159E-4</v>
      </c>
      <c r="Q15" s="5">
        <v>0.61945190962517138</v>
      </c>
      <c r="R15" s="5">
        <v>-1.5293930602580535E-3</v>
      </c>
      <c r="S15" s="5">
        <v>1.0654272859225032E-3</v>
      </c>
      <c r="T15" s="5">
        <v>-3.4796620791454724E-4</v>
      </c>
      <c r="U15" s="5">
        <v>6.4493501616477114E-2</v>
      </c>
      <c r="V15" s="5">
        <v>-2.3764460774171041E-4</v>
      </c>
      <c r="W15" s="5">
        <v>2.363495097433722E-4</v>
      </c>
      <c r="X15" s="5">
        <v>-1.9023336240035597E-3</v>
      </c>
      <c r="Y15" s="5">
        <v>1.8292630114945724E-4</v>
      </c>
      <c r="Z15" s="5">
        <v>-8.110452889275899E-4</v>
      </c>
      <c r="AA15" s="10">
        <v>8.0886464495073969E-4</v>
      </c>
    </row>
    <row r="16" spans="2:27" ht="20" customHeight="1" x14ac:dyDescent="0.35">
      <c r="B16" s="18" t="s">
        <v>74</v>
      </c>
      <c r="C16" s="9">
        <v>9.9792676518326053E-3</v>
      </c>
      <c r="D16" s="5">
        <v>9.3117120676282309E-3</v>
      </c>
      <c r="E16" s="5">
        <v>5.8185006409318413E-3</v>
      </c>
      <c r="F16" s="5">
        <v>3.8004497850460395E-3</v>
      </c>
      <c r="G16" s="5">
        <v>1.0360218445852934E-2</v>
      </c>
      <c r="H16" s="5">
        <v>1.2020741202552331E-2</v>
      </c>
      <c r="I16" s="5">
        <v>1.3511132168072841E-3</v>
      </c>
      <c r="J16" s="5">
        <v>2.762357954390809E-3</v>
      </c>
      <c r="K16" s="5">
        <v>1.2142192776754613E-3</v>
      </c>
      <c r="L16" s="5">
        <v>4.5481020891416212E-3</v>
      </c>
      <c r="M16" s="5">
        <v>4.2888810285002781E-3</v>
      </c>
      <c r="N16" s="5">
        <v>2.7913725195106596E-3</v>
      </c>
      <c r="O16" s="5">
        <v>2.2619104892204159E-4</v>
      </c>
      <c r="P16" s="5">
        <v>1</v>
      </c>
      <c r="Q16" s="5">
        <v>-1.3901152818593171E-4</v>
      </c>
      <c r="R16" s="5">
        <v>0.37491952962553526</v>
      </c>
      <c r="S16" s="5">
        <v>5.5608747259303553E-3</v>
      </c>
      <c r="T16" s="5">
        <v>1.3511132168072841E-3</v>
      </c>
      <c r="U16" s="5">
        <v>0.37285582951317803</v>
      </c>
      <c r="V16" s="5">
        <v>4.2888810285002781E-3</v>
      </c>
      <c r="W16" s="5">
        <v>9.24311103526676E-3</v>
      </c>
      <c r="X16" s="5">
        <v>0.20116547854479996</v>
      </c>
      <c r="Y16" s="5">
        <v>0.38262144508251333</v>
      </c>
      <c r="Z16" s="5">
        <v>3.8696475924731486E-3</v>
      </c>
      <c r="AA16" s="10">
        <v>1.9058199850062677E-3</v>
      </c>
    </row>
    <row r="17" spans="2:27" ht="20" customHeight="1" x14ac:dyDescent="0.35">
      <c r="B17" s="18" t="s">
        <v>21</v>
      </c>
      <c r="C17" s="9">
        <v>2.6187514291020355E-3</v>
      </c>
      <c r="D17" s="5">
        <v>3.8740717618891002E-3</v>
      </c>
      <c r="E17" s="5">
        <v>9.1065807450916225E-4</v>
      </c>
      <c r="F17" s="5">
        <v>-6.2997140131132562E-5</v>
      </c>
      <c r="G17" s="5">
        <v>2.3009924278510831E-3</v>
      </c>
      <c r="H17" s="5">
        <v>2.2329749400967006E-2</v>
      </c>
      <c r="I17" s="5">
        <v>1.7093548754141053E-3</v>
      </c>
      <c r="J17" s="5">
        <v>7.4821543178126471E-4</v>
      </c>
      <c r="K17" s="5">
        <v>-3.0341940208296488E-4</v>
      </c>
      <c r="L17" s="5">
        <v>3.6211986175096367E-3</v>
      </c>
      <c r="M17" s="5">
        <v>1.0395264141783482E-4</v>
      </c>
      <c r="N17" s="5">
        <v>1.8883010155089164E-3</v>
      </c>
      <c r="O17" s="5">
        <v>0.61945190962517138</v>
      </c>
      <c r="P17" s="5">
        <v>-1.3901152818593171E-4</v>
      </c>
      <c r="Q17" s="5">
        <v>1</v>
      </c>
      <c r="R17" s="5">
        <v>-2.1565765354245861E-3</v>
      </c>
      <c r="S17" s="5">
        <v>3.414215352271821E-3</v>
      </c>
      <c r="T17" s="5">
        <v>1.7093548754141053E-3</v>
      </c>
      <c r="U17" s="5">
        <v>0.1044244771541112</v>
      </c>
      <c r="V17" s="5">
        <v>1.0395264141783482E-4</v>
      </c>
      <c r="W17" s="5">
        <v>7.0390039890911975E-4</v>
      </c>
      <c r="X17" s="5">
        <v>-3.2648974652550165E-3</v>
      </c>
      <c r="Y17" s="5">
        <v>1.196834846915002E-3</v>
      </c>
      <c r="Z17" s="5">
        <v>-1.3919638882552579E-3</v>
      </c>
      <c r="AA17" s="10">
        <v>2.3234347963586254E-3</v>
      </c>
    </row>
    <row r="18" spans="2:27" ht="20" customHeight="1" x14ac:dyDescent="0.35">
      <c r="B18" s="18" t="s">
        <v>24</v>
      </c>
      <c r="C18" s="9">
        <v>3.6559462598375669E-2</v>
      </c>
      <c r="D18" s="5">
        <v>4.2680151861366901E-2</v>
      </c>
      <c r="E18" s="5">
        <v>2.3110898014440318E-2</v>
      </c>
      <c r="F18" s="5">
        <v>4.6134593130519328E-3</v>
      </c>
      <c r="G18" s="5">
        <v>3.9480355590105667E-2</v>
      </c>
      <c r="H18" s="5">
        <v>-3.302559185086603E-2</v>
      </c>
      <c r="I18" s="5">
        <v>7.5418115529536566E-3</v>
      </c>
      <c r="J18" s="5">
        <v>5.7800227382501408E-3</v>
      </c>
      <c r="K18" s="5">
        <v>1.9832368790161348E-3</v>
      </c>
      <c r="L18" s="5">
        <v>6.66307560647554E-3</v>
      </c>
      <c r="M18" s="5">
        <v>5.5189689026177567E-2</v>
      </c>
      <c r="N18" s="5">
        <v>1.0416363788121186E-2</v>
      </c>
      <c r="O18" s="5">
        <v>-1.5293930602580535E-3</v>
      </c>
      <c r="P18" s="5">
        <v>0.37491952962553526</v>
      </c>
      <c r="Q18" s="5">
        <v>-2.1565765354245861E-3</v>
      </c>
      <c r="R18" s="5">
        <v>1</v>
      </c>
      <c r="S18" s="5">
        <v>1.3684887773143094E-2</v>
      </c>
      <c r="T18" s="5">
        <v>7.5418115529536566E-3</v>
      </c>
      <c r="U18" s="5">
        <v>0.99430530717530752</v>
      </c>
      <c r="V18" s="5">
        <v>5.5189689026177567E-2</v>
      </c>
      <c r="W18" s="5">
        <v>9.1443211633764412E-3</v>
      </c>
      <c r="X18" s="5">
        <v>0.84779505126671539</v>
      </c>
      <c r="Y18" s="5">
        <v>0.51882847752494765</v>
      </c>
      <c r="Z18" s="5">
        <v>5.5090527447020358E-2</v>
      </c>
      <c r="AA18" s="10">
        <v>1.640764551201598E-2</v>
      </c>
    </row>
    <row r="19" spans="2:27" ht="20" customHeight="1" x14ac:dyDescent="0.35">
      <c r="B19" s="18" t="s">
        <v>97</v>
      </c>
      <c r="C19" s="9">
        <v>2.2035808791245285E-2</v>
      </c>
      <c r="D19" s="5">
        <v>1.1733890136405111E-2</v>
      </c>
      <c r="E19" s="5">
        <v>9.6804899358793623E-3</v>
      </c>
      <c r="F19" s="5">
        <v>5.2829928125205233E-3</v>
      </c>
      <c r="G19" s="5">
        <v>2.316847847073716E-2</v>
      </c>
      <c r="H19" s="5">
        <v>5.2314772137191136E-2</v>
      </c>
      <c r="I19" s="5">
        <v>7.0778060063812183E-3</v>
      </c>
      <c r="J19" s="5">
        <v>0.40902425794789388</v>
      </c>
      <c r="K19" s="5">
        <v>0.15686047352448487</v>
      </c>
      <c r="L19" s="5">
        <v>0.47734407572516574</v>
      </c>
      <c r="M19" s="5">
        <v>1.3286522563917963E-2</v>
      </c>
      <c r="N19" s="5">
        <v>0.77169768858950405</v>
      </c>
      <c r="O19" s="5">
        <v>1.0654272859225032E-3</v>
      </c>
      <c r="P19" s="5">
        <v>5.5608747259303553E-3</v>
      </c>
      <c r="Q19" s="5">
        <v>3.414215352271821E-3</v>
      </c>
      <c r="R19" s="5">
        <v>1.3684887773143094E-2</v>
      </c>
      <c r="S19" s="5">
        <v>1</v>
      </c>
      <c r="T19" s="5">
        <v>7.0778060063812183E-3</v>
      </c>
      <c r="U19" s="5">
        <v>1.3973952099156046E-2</v>
      </c>
      <c r="V19" s="5">
        <v>1.3286522563917963E-2</v>
      </c>
      <c r="W19" s="5">
        <v>3.360039824381802E-3</v>
      </c>
      <c r="X19" s="5">
        <v>5.8700663857774848E-3</v>
      </c>
      <c r="Y19" s="5">
        <v>1.6339911894485606E-2</v>
      </c>
      <c r="Z19" s="5">
        <v>7.3497452265264308E-3</v>
      </c>
      <c r="AA19" s="10">
        <v>1.301283196970242E-2</v>
      </c>
    </row>
    <row r="20" spans="2:27" ht="20" customHeight="1" x14ac:dyDescent="0.35">
      <c r="B20" s="18" t="s">
        <v>98</v>
      </c>
      <c r="C20" s="9">
        <v>2.7119689539810503E-3</v>
      </c>
      <c r="D20" s="5">
        <v>6.7595574557502928E-3</v>
      </c>
      <c r="E20" s="5">
        <v>3.0839665637390399E-3</v>
      </c>
      <c r="F20" s="5">
        <v>7.6556869303716932E-4</v>
      </c>
      <c r="G20" s="5">
        <v>3.5462901558237819E-3</v>
      </c>
      <c r="H20" s="5">
        <v>1.1022710117497385E-2</v>
      </c>
      <c r="I20" s="5">
        <v>0.99999999999999989</v>
      </c>
      <c r="J20" s="5">
        <v>3.8504361260240333E-3</v>
      </c>
      <c r="K20" s="5">
        <v>-4.1566801143341943E-4</v>
      </c>
      <c r="L20" s="5">
        <v>2.0722635928098064E-3</v>
      </c>
      <c r="M20" s="5">
        <v>4.5044225739182611E-3</v>
      </c>
      <c r="N20" s="5">
        <v>6.0790824832325481E-3</v>
      </c>
      <c r="O20" s="5">
        <v>-3.4796620791454724E-4</v>
      </c>
      <c r="P20" s="5">
        <v>1.3511132168072841E-3</v>
      </c>
      <c r="Q20" s="5">
        <v>1.7093548754141053E-3</v>
      </c>
      <c r="R20" s="5">
        <v>7.5418115529536566E-3</v>
      </c>
      <c r="S20" s="5">
        <v>7.0778060063812183E-3</v>
      </c>
      <c r="T20" s="5">
        <v>1</v>
      </c>
      <c r="U20" s="5">
        <v>7.6827612463337544E-3</v>
      </c>
      <c r="V20" s="5">
        <v>4.5044225739182611E-3</v>
      </c>
      <c r="W20" s="5">
        <v>-2.1040450421715955E-5</v>
      </c>
      <c r="X20" s="5">
        <v>2.4654079262833401E-3</v>
      </c>
      <c r="Y20" s="5">
        <v>1.0245623610524671E-2</v>
      </c>
      <c r="Z20" s="5">
        <v>2.1376943106250173E-3</v>
      </c>
      <c r="AA20" s="10">
        <v>4.9542640051448133E-3</v>
      </c>
    </row>
    <row r="21" spans="2:27" ht="20" customHeight="1" x14ac:dyDescent="0.35">
      <c r="B21" s="18" t="s">
        <v>99</v>
      </c>
      <c r="C21" s="9">
        <v>3.6638748383229627E-2</v>
      </c>
      <c r="D21" s="5">
        <v>4.285976745640295E-2</v>
      </c>
      <c r="E21" s="5">
        <v>2.3081648171131872E-2</v>
      </c>
      <c r="F21" s="5">
        <v>4.5815338075644082E-3</v>
      </c>
      <c r="G21" s="5">
        <v>3.9509815735943143E-2</v>
      </c>
      <c r="H21" s="5">
        <v>-3.0465446294803116E-2</v>
      </c>
      <c r="I21" s="5">
        <v>7.6827612463337544E-3</v>
      </c>
      <c r="J21" s="5">
        <v>5.8281724477930417E-3</v>
      </c>
      <c r="K21" s="5">
        <v>1.9400635675146892E-3</v>
      </c>
      <c r="L21" s="5">
        <v>7.0125712645135218E-3</v>
      </c>
      <c r="M21" s="5">
        <v>5.4899162815340317E-2</v>
      </c>
      <c r="N21" s="5">
        <v>1.0560674592070262E-2</v>
      </c>
      <c r="O21" s="5">
        <v>6.4493501616477114E-2</v>
      </c>
      <c r="P21" s="5">
        <v>0.37285582951317803</v>
      </c>
      <c r="Q21" s="5">
        <v>0.1044244771541112</v>
      </c>
      <c r="R21" s="5">
        <v>0.99430530717530752</v>
      </c>
      <c r="S21" s="5">
        <v>1.3973952099156046E-2</v>
      </c>
      <c r="T21" s="5">
        <v>7.6827612463337544E-3</v>
      </c>
      <c r="U21" s="5">
        <v>1</v>
      </c>
      <c r="V21" s="5">
        <v>5.4899162815340317E-2</v>
      </c>
      <c r="W21" s="5">
        <v>9.169362805347284E-3</v>
      </c>
      <c r="X21" s="5">
        <v>0.84281402545157047</v>
      </c>
      <c r="Y21" s="5">
        <v>0.51612069417308903</v>
      </c>
      <c r="Z21" s="5">
        <v>5.4641124411147733E-2</v>
      </c>
      <c r="AA21" s="10">
        <v>1.6565586640576151E-2</v>
      </c>
    </row>
    <row r="22" spans="2:27" ht="20" customHeight="1" x14ac:dyDescent="0.35">
      <c r="B22" s="18" t="s">
        <v>100</v>
      </c>
      <c r="C22" s="9">
        <v>9.2717980618863882E-2</v>
      </c>
      <c r="D22" s="5">
        <v>0.13350195370013526</v>
      </c>
      <c r="E22" s="5">
        <v>6.6861303207583225E-2</v>
      </c>
      <c r="F22" s="5">
        <v>1.4235512436408061E-2</v>
      </c>
      <c r="G22" s="5">
        <v>8.7638770163820323E-2</v>
      </c>
      <c r="H22" s="5">
        <v>1.5219058665792281E-3</v>
      </c>
      <c r="I22" s="5">
        <v>4.5044225739182611E-3</v>
      </c>
      <c r="J22" s="5">
        <v>3.2180176959865901E-3</v>
      </c>
      <c r="K22" s="5">
        <v>3.9773023692208599E-3</v>
      </c>
      <c r="L22" s="5">
        <v>6.3046960529687885E-3</v>
      </c>
      <c r="M22" s="5">
        <v>1.0000000000000002</v>
      </c>
      <c r="N22" s="5">
        <v>1.1054782924488152E-2</v>
      </c>
      <c r="O22" s="5">
        <v>-2.3764460774171041E-4</v>
      </c>
      <c r="P22" s="5">
        <v>4.2888810285002781E-3</v>
      </c>
      <c r="Q22" s="5">
        <v>1.0395264141783482E-4</v>
      </c>
      <c r="R22" s="5">
        <v>5.5189689026177567E-2</v>
      </c>
      <c r="S22" s="5">
        <v>1.3286522563917963E-2</v>
      </c>
      <c r="T22" s="5">
        <v>4.5044225739182611E-3</v>
      </c>
      <c r="U22" s="5">
        <v>5.4899162815340317E-2</v>
      </c>
      <c r="V22" s="5">
        <v>1</v>
      </c>
      <c r="W22" s="5">
        <v>0.15412600277881305</v>
      </c>
      <c r="X22" s="5">
        <v>5.2712395868250606E-2</v>
      </c>
      <c r="Y22" s="5">
        <v>1.9086391084540143E-2</v>
      </c>
      <c r="Z22" s="5">
        <v>0.83695948614577809</v>
      </c>
      <c r="AA22" s="10">
        <v>0.54443652965669398</v>
      </c>
    </row>
    <row r="23" spans="2:27" ht="20" customHeight="1" x14ac:dyDescent="0.35">
      <c r="B23" s="18" t="s">
        <v>75</v>
      </c>
      <c r="C23" s="9">
        <v>1.3909275723736019E-2</v>
      </c>
      <c r="D23" s="5">
        <v>2.1786302252271857E-2</v>
      </c>
      <c r="E23" s="5">
        <v>9.2675882877168905E-3</v>
      </c>
      <c r="F23" s="5">
        <v>5.1722762209362606E-3</v>
      </c>
      <c r="G23" s="5">
        <v>1.3156027070374901E-2</v>
      </c>
      <c r="H23" s="5">
        <v>3.4552963354159564E-3</v>
      </c>
      <c r="I23" s="5">
        <v>-2.1040450421715955E-5</v>
      </c>
      <c r="J23" s="5">
        <v>1.7569433652158933E-3</v>
      </c>
      <c r="K23" s="5">
        <v>1.4766569724283223E-3</v>
      </c>
      <c r="L23" s="5">
        <v>1.1083700216935357E-3</v>
      </c>
      <c r="M23" s="5">
        <v>0.15412600277881305</v>
      </c>
      <c r="N23" s="5">
        <v>2.5213070301380335E-3</v>
      </c>
      <c r="O23" s="5">
        <v>2.363495097433722E-4</v>
      </c>
      <c r="P23" s="5">
        <v>9.24311103526676E-3</v>
      </c>
      <c r="Q23" s="5">
        <v>7.0390039890911975E-4</v>
      </c>
      <c r="R23" s="5">
        <v>9.1443211633764412E-3</v>
      </c>
      <c r="S23" s="5">
        <v>3.360039824381802E-3</v>
      </c>
      <c r="T23" s="5">
        <v>-2.1040450421715955E-5</v>
      </c>
      <c r="U23" s="5">
        <v>9.169362805347284E-3</v>
      </c>
      <c r="V23" s="5">
        <v>0.15412600277881305</v>
      </c>
      <c r="W23" s="5">
        <v>1</v>
      </c>
      <c r="X23" s="5">
        <v>8.756751150965969E-3</v>
      </c>
      <c r="Y23" s="5">
        <v>3.1255053169077364E-3</v>
      </c>
      <c r="Z23" s="5">
        <v>0.1104712821075914</v>
      </c>
      <c r="AA23" s="10">
        <v>0.11230684274991404</v>
      </c>
    </row>
    <row r="24" spans="2:27" ht="20" customHeight="1" x14ac:dyDescent="0.35">
      <c r="B24" s="18" t="s">
        <v>110</v>
      </c>
      <c r="C24" s="9">
        <v>3.3747969696249505E-2</v>
      </c>
      <c r="D24" s="5">
        <v>3.9006165322044851E-2</v>
      </c>
      <c r="E24" s="5">
        <v>1.8992199719269864E-2</v>
      </c>
      <c r="F24" s="5">
        <v>3.2968395919998027E-3</v>
      </c>
      <c r="G24" s="5">
        <v>3.6696426859436478E-2</v>
      </c>
      <c r="H24" s="5">
        <v>-9.755508392340477E-2</v>
      </c>
      <c r="I24" s="5">
        <v>2.4654079262833401E-3</v>
      </c>
      <c r="J24" s="5">
        <v>1.1118748714578582E-3</v>
      </c>
      <c r="K24" s="5">
        <v>-2.2724598440509421E-3</v>
      </c>
      <c r="L24" s="5">
        <v>7.1108571063727426E-4</v>
      </c>
      <c r="M24" s="5">
        <v>5.2712395868250606E-2</v>
      </c>
      <c r="N24" s="5">
        <v>7.1175293129137809E-3</v>
      </c>
      <c r="O24" s="5">
        <v>-1.9023336240035597E-3</v>
      </c>
      <c r="P24" s="5">
        <v>0.20116547854479996</v>
      </c>
      <c r="Q24" s="5">
        <v>-3.2648974652550165E-3</v>
      </c>
      <c r="R24" s="5">
        <v>0.84779505126671539</v>
      </c>
      <c r="S24" s="5">
        <v>5.8700663857774848E-3</v>
      </c>
      <c r="T24" s="5">
        <v>2.4654079262833401E-3</v>
      </c>
      <c r="U24" s="5">
        <v>0.84281402545157047</v>
      </c>
      <c r="V24" s="5">
        <v>5.2712395868250606E-2</v>
      </c>
      <c r="W24" s="5">
        <v>8.756751150965969E-3</v>
      </c>
      <c r="X24" s="5">
        <v>1</v>
      </c>
      <c r="Y24" s="5">
        <v>-1.350230073956124E-2</v>
      </c>
      <c r="Z24" s="5">
        <v>6.8007768444494313E-2</v>
      </c>
      <c r="AA24" s="10">
        <v>-7.9174817285223194E-3</v>
      </c>
    </row>
    <row r="25" spans="2:27" ht="20" customHeight="1" x14ac:dyDescent="0.35">
      <c r="B25" s="18" t="s">
        <v>111</v>
      </c>
      <c r="C25" s="9">
        <v>1.4530213132436787E-2</v>
      </c>
      <c r="D25" s="5">
        <v>1.7594403377205269E-2</v>
      </c>
      <c r="E25" s="5">
        <v>1.2959569227981185E-2</v>
      </c>
      <c r="F25" s="5">
        <v>3.3840480633419816E-3</v>
      </c>
      <c r="G25" s="5">
        <v>1.5284571775624728E-2</v>
      </c>
      <c r="H25" s="5">
        <v>9.4989380848079674E-2</v>
      </c>
      <c r="I25" s="5">
        <v>1.0245623610524671E-2</v>
      </c>
      <c r="J25" s="5">
        <v>9.1057127548870298E-3</v>
      </c>
      <c r="K25" s="5">
        <v>7.4025176866681286E-3</v>
      </c>
      <c r="L25" s="5">
        <v>1.1416749661254577E-2</v>
      </c>
      <c r="M25" s="5">
        <v>1.9086391084540143E-2</v>
      </c>
      <c r="N25" s="5">
        <v>8.166314168266537E-3</v>
      </c>
      <c r="O25" s="5">
        <v>1.8292630114945724E-4</v>
      </c>
      <c r="P25" s="5">
        <v>0.38262144508251333</v>
      </c>
      <c r="Q25" s="5">
        <v>1.196834846915002E-3</v>
      </c>
      <c r="R25" s="5">
        <v>0.51882847752494765</v>
      </c>
      <c r="S25" s="5">
        <v>1.6339911894485606E-2</v>
      </c>
      <c r="T25" s="5">
        <v>1.0245623610524671E-2</v>
      </c>
      <c r="U25" s="5">
        <v>0.51612069417308903</v>
      </c>
      <c r="V25" s="5">
        <v>1.9086391084540143E-2</v>
      </c>
      <c r="W25" s="5">
        <v>3.1255053169077364E-3</v>
      </c>
      <c r="X25" s="5">
        <v>-1.350230073956124E-2</v>
      </c>
      <c r="Y25" s="5">
        <v>1</v>
      </c>
      <c r="Z25" s="5">
        <v>-5.7566019263528339E-3</v>
      </c>
      <c r="AA25" s="10">
        <v>4.3699009162527717E-2</v>
      </c>
    </row>
    <row r="26" spans="2:27" ht="20" customHeight="1" x14ac:dyDescent="0.35">
      <c r="B26" s="18" t="s">
        <v>112</v>
      </c>
      <c r="C26" s="9">
        <v>8.1444697466078589E-2</v>
      </c>
      <c r="D26" s="5">
        <v>0.10131799071974752</v>
      </c>
      <c r="E26" s="5">
        <v>4.726945853637525E-2</v>
      </c>
      <c r="F26" s="5">
        <v>1.2267291022934454E-2</v>
      </c>
      <c r="G26" s="5">
        <v>7.9217971326609321E-2</v>
      </c>
      <c r="H26" s="5">
        <v>-3.7770391347520527E-2</v>
      </c>
      <c r="I26" s="5">
        <v>2.1376943106250173E-3</v>
      </c>
      <c r="J26" s="5">
        <v>8.8097787092418988E-4</v>
      </c>
      <c r="K26" s="5">
        <v>-9.6884575215351078E-4</v>
      </c>
      <c r="L26" s="5">
        <v>2.1556349038449113E-3</v>
      </c>
      <c r="M26" s="5">
        <v>0.83695948614577809</v>
      </c>
      <c r="N26" s="5">
        <v>8.0230543226139268E-3</v>
      </c>
      <c r="O26" s="5">
        <v>-8.110452889275899E-4</v>
      </c>
      <c r="P26" s="5">
        <v>3.8696475924731486E-3</v>
      </c>
      <c r="Q26" s="5">
        <v>-1.3919638882552579E-3</v>
      </c>
      <c r="R26" s="5">
        <v>5.5090527447020358E-2</v>
      </c>
      <c r="S26" s="5">
        <v>7.3497452265264308E-3</v>
      </c>
      <c r="T26" s="5">
        <v>2.1376943106250173E-3</v>
      </c>
      <c r="U26" s="5">
        <v>5.4641124411147733E-2</v>
      </c>
      <c r="V26" s="5">
        <v>0.83695948614577809</v>
      </c>
      <c r="W26" s="5">
        <v>0.1104712821075914</v>
      </c>
      <c r="X26" s="5">
        <v>6.8007768444494313E-2</v>
      </c>
      <c r="Y26" s="5">
        <v>-5.7566019263528339E-3</v>
      </c>
      <c r="Z26" s="5">
        <v>1</v>
      </c>
      <c r="AA26" s="10">
        <v>-3.3755573549575685E-3</v>
      </c>
    </row>
    <row r="27" spans="2:27" ht="20" customHeight="1" thickBot="1" x14ac:dyDescent="0.4">
      <c r="B27" s="19" t="s">
        <v>113</v>
      </c>
      <c r="C27" s="11">
        <v>4.4588052315226237E-2</v>
      </c>
      <c r="D27" s="12">
        <v>8.8650779290848455E-2</v>
      </c>
      <c r="E27" s="12">
        <v>4.9722184496418582E-2</v>
      </c>
      <c r="F27" s="12">
        <v>7.209676559579231E-3</v>
      </c>
      <c r="G27" s="12">
        <v>3.871996290262962E-2</v>
      </c>
      <c r="H27" s="12">
        <v>6.0672229242482167E-2</v>
      </c>
      <c r="I27" s="12">
        <v>4.9542640051448133E-3</v>
      </c>
      <c r="J27" s="12">
        <v>4.5298602953666531E-3</v>
      </c>
      <c r="K27" s="12">
        <v>8.7525253717092924E-3</v>
      </c>
      <c r="L27" s="12">
        <v>8.2163310076688312E-3</v>
      </c>
      <c r="M27" s="12">
        <v>0.54443652965669398</v>
      </c>
      <c r="N27" s="12">
        <v>7.9028747752201544E-3</v>
      </c>
      <c r="O27" s="12">
        <v>8.0886464495073969E-4</v>
      </c>
      <c r="P27" s="12">
        <v>1.9058199850062677E-3</v>
      </c>
      <c r="Q27" s="12">
        <v>2.3234347963586254E-3</v>
      </c>
      <c r="R27" s="12">
        <v>1.640764551201598E-2</v>
      </c>
      <c r="S27" s="12">
        <v>1.301283196970242E-2</v>
      </c>
      <c r="T27" s="12">
        <v>4.9542640051448133E-3</v>
      </c>
      <c r="U27" s="12">
        <v>1.6565586640576151E-2</v>
      </c>
      <c r="V27" s="12">
        <v>0.54443652965669398</v>
      </c>
      <c r="W27" s="12">
        <v>0.11230684274991404</v>
      </c>
      <c r="X27" s="12">
        <v>-7.9174817285223194E-3</v>
      </c>
      <c r="Y27" s="12">
        <v>4.3699009162527717E-2</v>
      </c>
      <c r="Z27" s="12">
        <v>-3.3755573549575685E-3</v>
      </c>
      <c r="AA27" s="13">
        <v>1</v>
      </c>
    </row>
  </sheetData>
  <conditionalFormatting sqref="C3:AA27">
    <cfRule type="cellIs" dxfId="0" priority="2" operator="greaterThan">
      <formula>0.5</formula>
    </cfRule>
  </conditionalFormatting>
  <pageMargins left="0.75" right="0.75" top="1" bottom="1" header="0.5" footer="0.5"/>
  <pageSetup paperSize="9" orientation="portrait" r:id="rId1"/>
  <headerFooter alignWithMargins="0">
    <oddHeader>&amp;L&amp;"Calibri"&amp;12&amp;K8E6A00Confidential&amp;1#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FBF3-D389-47B0-A746-1A51F7BDCBC3}">
  <sheetPr>
    <tabColor theme="9" tint="0.59999389629810485"/>
  </sheetPr>
  <dimension ref="B1:AC72"/>
  <sheetViews>
    <sheetView showGridLines="0" zoomScale="55" zoomScaleNormal="55" workbookViewId="0">
      <pane xSplit="5" ySplit="4" topLeftCell="H5" activePane="bottomRight" state="frozen"/>
      <selection pane="topRight"/>
      <selection pane="bottomLeft"/>
      <selection pane="bottomRight" activeCell="S3" sqref="S3:U3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18.453125" customWidth="1"/>
    <col min="6" max="6" width="9.6328125" customWidth="1"/>
    <col min="7" max="7" width="15.36328125" customWidth="1"/>
    <col min="8" max="8" width="13.453125" customWidth="1"/>
    <col min="9" max="9" width="15.453125" customWidth="1"/>
    <col min="10" max="10" width="14.7265625" customWidth="1"/>
    <col min="11" max="11" width="22.7265625" customWidth="1"/>
    <col min="12" max="12" width="18.08984375" customWidth="1"/>
    <col min="13" max="13" width="19.6328125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1'!$D5,Controls!$J$4:$J$100,0)),"-")</f>
        <v>16</v>
      </c>
      <c r="C5" s="466" t="str">
        <f>IFERROR(INDEX(Controls!$F$4:$F$71,MATCH('Model 1'!$E5,Controls!$G$4:$G$71,0)),"-")</f>
        <v>No Ad &amp; Tf</v>
      </c>
      <c r="D5" s="446" t="str">
        <f>IFERROR(INDEX(Controls!$H$4:$H$200,MATCH('Model 1'!$E5,Controls!$G$4:$G$200,0)),"-")</f>
        <v>Intercept</v>
      </c>
      <c r="E5" s="42" t="s">
        <v>6</v>
      </c>
      <c r="F5" s="43"/>
      <c r="G5" s="44">
        <v>-1.0268083218319457</v>
      </c>
      <c r="H5" s="44">
        <v>3.311746104128771E-2</v>
      </c>
      <c r="I5" s="44">
        <v>-31.005043549438117</v>
      </c>
      <c r="J5" s="311">
        <v>4.8655302551677122E-211</v>
      </c>
      <c r="K5" s="44">
        <v>0</v>
      </c>
      <c r="L5" s="46">
        <v>4281672</v>
      </c>
      <c r="M5" s="46">
        <v>493963.36099997943</v>
      </c>
      <c r="N5" s="46">
        <v>2140836</v>
      </c>
      <c r="O5" s="46">
        <v>253603.05399999153</v>
      </c>
      <c r="P5" s="47">
        <v>-8.9003695173962782</v>
      </c>
      <c r="Q5" s="48">
        <v>-8.6679879670435227</v>
      </c>
      <c r="R5" s="405">
        <f>IFERROR(G5*N5,"-")</f>
        <v>-2198228.2204774152</v>
      </c>
      <c r="S5" s="406">
        <f>IFERROR($Q5*$O5*Controls!$C$5,"-")</f>
        <v>-1367297953.1369524</v>
      </c>
      <c r="T5" s="406" t="str">
        <f>IFERROR(INDEX('Vendor Level Info'!$I$4:$I$50,MATCH(SUBSTITUTE(SUBSTITUTE('Model 1'!$D5,"_pre",""),"_post",""),'Vendor Level Info'!$F$4:$F$50,0)),"-")</f>
        <v>-</v>
      </c>
      <c r="U5" s="480">
        <f>IFERROR(S5/$T5,0)</f>
        <v>0</v>
      </c>
      <c r="V5" s="406">
        <f>IFERROR($Q5*$O5*Controls!$C$4,"-")</f>
        <v>-1160664500.4120753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1'!$D5,'Vendor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1'!$D6,Controls!$J$4:$J$100,0)),"-")</f>
        <v>17</v>
      </c>
      <c r="C6" s="467" t="str">
        <f>IFERROR(INDEX(Controls!$F$4:$F$71,MATCH('Model 1'!$E6,Controls!$G$4:$G$71,0)),"-")</f>
        <v>No Ad &amp; Tf</v>
      </c>
      <c r="D6" s="442" t="str">
        <f>IFERROR(INDEX(Controls!$H$4:$H$200,MATCH('Model 1'!$E6,Controls!$G$4:$G$200,0)),"-")</f>
        <v>RTIME</v>
      </c>
      <c r="E6" s="25" t="s">
        <v>8</v>
      </c>
      <c r="F6" s="26"/>
      <c r="G6" s="27">
        <v>4.6655206790371183E-2</v>
      </c>
      <c r="H6" s="27">
        <v>1.4088922845027654E-3</v>
      </c>
      <c r="I6" s="27">
        <v>33.114814598361583</v>
      </c>
      <c r="J6" s="312">
        <v>1.9514970590770682E-240</v>
      </c>
      <c r="K6" s="27">
        <v>2303.1104713171085</v>
      </c>
      <c r="L6" s="39">
        <v>53520900</v>
      </c>
      <c r="M6" s="39">
        <v>493963.36099997943</v>
      </c>
      <c r="N6" s="39">
        <v>16056270</v>
      </c>
      <c r="O6" s="39">
        <v>253603.05399999153</v>
      </c>
      <c r="P6" s="28">
        <v>5.0550888066916384</v>
      </c>
      <c r="Q6" s="29">
        <v>2.9538626815277156</v>
      </c>
      <c r="R6" s="75">
        <f t="shared" ref="R6:R69" si="0">IFERROR(G6*N6,"-")</f>
        <v>749108.59713203309</v>
      </c>
      <c r="S6" s="41">
        <f>IFERROR($Q6*$O6*Controls!$C$5,"-")</f>
        <v>465945547.41612458</v>
      </c>
      <c r="T6" s="41" t="str">
        <f>IFERROR(INDEX('Vendor Level Info'!$I$4:$I$50,MATCH(SUBSTITUTE(SUBSTITUTE('Model 1'!$D6,"_pre",""),"_post",""),'Vendor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395529339.28571349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1'!$D6,'Vendor Level Info'!$M$4:$M$300,0)),"-")</f>
        <v>-</v>
      </c>
      <c r="AB6" s="133"/>
      <c r="AC6" s="131"/>
    </row>
    <row r="7" spans="2:29" x14ac:dyDescent="0.35">
      <c r="B7" s="441">
        <f>IFERROR(INDEX(Controls!$L$4:$L$100,MATCH('Model 1'!$D7,Controls!$J$4:$J$100,0)),"-")</f>
        <v>18</v>
      </c>
      <c r="C7" s="467" t="str">
        <f>IFERROR(INDEX(Controls!$F$4:$F$71,MATCH('Model 1'!$E7,Controls!$G$4:$G$71,0)),"-")</f>
        <v>No Ad &amp; Tf</v>
      </c>
      <c r="D7" s="442" t="str">
        <f>IFERROR(INDEX(Controls!$H$4:$H$200,MATCH('Model 1'!$E7,Controls!$G$4:$G$200,0)),"-")</f>
        <v>T1</v>
      </c>
      <c r="E7" s="25" t="s">
        <v>34</v>
      </c>
      <c r="F7" s="26"/>
      <c r="G7" s="27">
        <v>1.0130056709611472</v>
      </c>
      <c r="H7" s="27">
        <v>3.1723047448678932E-2</v>
      </c>
      <c r="I7" s="27">
        <v>31.932798152509545</v>
      </c>
      <c r="J7" s="312">
        <v>9.9510746579896975E-224</v>
      </c>
      <c r="K7" s="27">
        <v>973.03339068994217</v>
      </c>
      <c r="L7" s="39">
        <v>178403</v>
      </c>
      <c r="M7" s="39">
        <v>493963.36099997943</v>
      </c>
      <c r="N7" s="39">
        <v>0</v>
      </c>
      <c r="O7" s="39">
        <v>253603.05399999153</v>
      </c>
      <c r="P7" s="28">
        <v>0.36586367529491542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1'!$D7,"_pre",""),"_post",""),'Vendor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1'!$D7,'Vendor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1'!$D8,Controls!$J$4:$J$100,0)),"-")</f>
        <v>27</v>
      </c>
      <c r="C8" s="467" t="str">
        <f>IFERROR(INDEX(Controls!$F$4:$F$71,MATCH('Model 1'!$E8,Controls!$G$4:$G$71,0)),"-")</f>
        <v>No Ad &amp; Tf</v>
      </c>
      <c r="D8" s="442" t="str">
        <f>IFERROR(INDEX(Controls!$H$4:$H$200,MATCH('Model 1'!$E8,Controls!$G$4:$G$200,0)),"-")</f>
        <v>T10</v>
      </c>
      <c r="E8" s="25" t="s">
        <v>43</v>
      </c>
      <c r="F8" s="26"/>
      <c r="G8" s="27">
        <v>0.58193693666598922</v>
      </c>
      <c r="H8" s="27">
        <v>1.9058016674239116E-2</v>
      </c>
      <c r="I8" s="27">
        <v>30.535020858314095</v>
      </c>
      <c r="J8" s="312">
        <v>9.4057486163925059E-205</v>
      </c>
      <c r="K8" s="27">
        <v>351.18288912885384</v>
      </c>
      <c r="L8" s="39">
        <v>178403</v>
      </c>
      <c r="M8" s="39">
        <v>493963.36099997943</v>
      </c>
      <c r="N8" s="39">
        <v>178403</v>
      </c>
      <c r="O8" s="39">
        <v>253603.05399999153</v>
      </c>
      <c r="P8" s="28">
        <v>0.21017610517073712</v>
      </c>
      <c r="Q8" s="29">
        <v>0.40937714934626118</v>
      </c>
      <c r="R8" s="75">
        <f t="shared" si="0"/>
        <v>103819.29531202247</v>
      </c>
      <c r="S8" s="41">
        <f>IFERROR($Q8*$O8*Controls!$C$5,"-")</f>
        <v>64575601.684077978</v>
      </c>
      <c r="T8" s="41" t="str">
        <f>IFERROR(INDEX('Vendor Level Info'!$I$4:$I$50,MATCH(SUBSTITUTE(SUBSTITUTE('Model 1'!$D8,"_pre",""),"_post",""),'Vendor Level Info'!$F$4:$F$50,0)),"-")</f>
        <v>-</v>
      </c>
      <c r="U8" s="478">
        <f t="shared" si="1"/>
        <v>0</v>
      </c>
      <c r="V8" s="41">
        <f>IFERROR($Q8*$O8*Controls!$C$4,"-")</f>
        <v>54816587.924747862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1'!$D8,'Vendor Level Info'!$M$4:$M$300,0)),"-")</f>
        <v>-</v>
      </c>
      <c r="AB8" s="134" t="s">
        <v>66</v>
      </c>
      <c r="AC8" s="135">
        <v>0.35870000000000002</v>
      </c>
    </row>
    <row r="9" spans="2:29" x14ac:dyDescent="0.35">
      <c r="B9" s="441">
        <f>IFERROR(INDEX(Controls!$L$4:$L$100,MATCH('Model 1'!$D9,Controls!$J$4:$J$100,0)),"-")</f>
        <v>28</v>
      </c>
      <c r="C9" s="467" t="str">
        <f>IFERROR(INDEX(Controls!$F$4:$F$71,MATCH('Model 1'!$E9,Controls!$G$4:$G$71,0)),"-")</f>
        <v>No Ad &amp; Tf</v>
      </c>
      <c r="D9" s="442" t="str">
        <f>IFERROR(INDEX(Controls!$H$4:$H$200,MATCH('Model 1'!$E9,Controls!$G$4:$G$200,0)),"-")</f>
        <v>T11</v>
      </c>
      <c r="E9" s="25" t="s">
        <v>44</v>
      </c>
      <c r="F9" s="26"/>
      <c r="G9" s="27">
        <v>0.55525928770735855</v>
      </c>
      <c r="H9" s="27">
        <v>1.7653394524466622E-2</v>
      </c>
      <c r="I9" s="27">
        <v>31.453400474214753</v>
      </c>
      <c r="J9" s="312">
        <v>3.9936772565762163E-217</v>
      </c>
      <c r="K9" s="27">
        <v>301.32446656095163</v>
      </c>
      <c r="L9" s="39">
        <v>178403</v>
      </c>
      <c r="M9" s="39">
        <v>493963.36099997943</v>
      </c>
      <c r="N9" s="39">
        <v>178403</v>
      </c>
      <c r="O9" s="39">
        <v>253603.05399999153</v>
      </c>
      <c r="P9" s="28">
        <v>0.200541033052166</v>
      </c>
      <c r="Q9" s="29">
        <v>0.39061013320785637</v>
      </c>
      <c r="R9" s="75">
        <f t="shared" si="0"/>
        <v>99059.922704855882</v>
      </c>
      <c r="S9" s="41">
        <f>IFERROR($Q9*$O9*Controls!$C$5,"-")</f>
        <v>61615271.92242036</v>
      </c>
      <c r="T9" s="41" t="str">
        <f>IFERROR(INDEX('Vendor Level Info'!$I$4:$I$50,MATCH(SUBSTITUTE(SUBSTITUTE('Model 1'!$D9,"_pre",""),"_post",""),'Vendor Level Info'!$F$4:$F$50,0)),"-")</f>
        <v>-</v>
      </c>
      <c r="U9" s="478">
        <f t="shared" si="1"/>
        <v>0</v>
      </c>
      <c r="V9" s="41">
        <f>IFERROR($Q9*$O9*Controls!$C$4,"-")</f>
        <v>52303639.188163906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1'!$D9,'Vendor Level Info'!$M$4:$M$300,0)),"-")</f>
        <v>-</v>
      </c>
    </row>
    <row r="10" spans="2:29" x14ac:dyDescent="0.35">
      <c r="B10" s="441">
        <f>IFERROR(INDEX(Controls!$L$4:$L$100,MATCH('Model 1'!$D10,Controls!$J$4:$J$100,0)),"-")</f>
        <v>29</v>
      </c>
      <c r="C10" s="467" t="str">
        <f>IFERROR(INDEX(Controls!$F$4:$F$71,MATCH('Model 1'!$E10,Controls!$G$4:$G$71,0)),"-")</f>
        <v>No Ad &amp; Tf</v>
      </c>
      <c r="D10" s="442" t="str">
        <f>IFERROR(INDEX(Controls!$H$4:$H$200,MATCH('Model 1'!$E10,Controls!$G$4:$G$200,0)),"-")</f>
        <v>T12</v>
      </c>
      <c r="E10" s="25" t="s">
        <v>45</v>
      </c>
      <c r="F10" s="26"/>
      <c r="G10" s="27">
        <v>0.49943992248991909</v>
      </c>
      <c r="H10" s="27">
        <v>1.624747206476709E-2</v>
      </c>
      <c r="I10" s="27">
        <v>30.739546465998409</v>
      </c>
      <c r="J10" s="312">
        <v>1.7773001935827129E-207</v>
      </c>
      <c r="K10" s="27">
        <v>255.2404725977583</v>
      </c>
      <c r="L10" s="39">
        <v>178403</v>
      </c>
      <c r="M10" s="39">
        <v>493963.36099997943</v>
      </c>
      <c r="N10" s="39">
        <v>178403</v>
      </c>
      <c r="O10" s="39">
        <v>253603.05399999153</v>
      </c>
      <c r="P10" s="28">
        <v>0.18038095034334489</v>
      </c>
      <c r="Q10" s="29">
        <v>0.35134269515528788</v>
      </c>
      <c r="R10" s="75">
        <f t="shared" si="0"/>
        <v>89101.580491969042</v>
      </c>
      <c r="S10" s="41">
        <f>IFERROR($Q10*$O10*Controls!$C$5,"-")</f>
        <v>55421183.066004746</v>
      </c>
      <c r="T10" s="41" t="str">
        <f>IFERROR(INDEX('Vendor Level Info'!$I$4:$I$50,MATCH(SUBSTITUTE(SUBSTITUTE('Model 1'!$D10,"_pre",""),"_post",""),'Vendor Level Info'!$F$4:$F$50,0)),"-")</f>
        <v>-</v>
      </c>
      <c r="U10" s="478">
        <f t="shared" si="1"/>
        <v>0</v>
      </c>
      <c r="V10" s="41">
        <f>IFERROR($Q10*$O10*Controls!$C$4,"-")</f>
        <v>47045634.499759652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1'!$D10,'Vendor Level Info'!$M$4:$M$300,0)),"-")</f>
        <v>-</v>
      </c>
    </row>
    <row r="11" spans="2:29" x14ac:dyDescent="0.35">
      <c r="B11" s="441">
        <f>IFERROR(INDEX(Controls!$L$4:$L$100,MATCH('Model 1'!$D11,Controls!$J$4:$J$100,0)),"-")</f>
        <v>30</v>
      </c>
      <c r="C11" s="467" t="str">
        <f>IFERROR(INDEX(Controls!$F$4:$F$71,MATCH('Model 1'!$E11,Controls!$G$4:$G$71,0)),"-")</f>
        <v>No Ad &amp; Tf</v>
      </c>
      <c r="D11" s="442" t="str">
        <f>IFERROR(INDEX(Controls!$H$4:$H$200,MATCH('Model 1'!$E11,Controls!$G$4:$G$200,0)),"-")</f>
        <v>T13</v>
      </c>
      <c r="E11" s="25" t="s">
        <v>46</v>
      </c>
      <c r="F11" s="26"/>
      <c r="G11" s="27">
        <v>0.44910890296452538</v>
      </c>
      <c r="H11" s="27">
        <v>1.4842544523078968E-2</v>
      </c>
      <c r="I11" s="27">
        <v>30.258214975619374</v>
      </c>
      <c r="J11" s="312">
        <v>4.2725590809198135E-201</v>
      </c>
      <c r="K11" s="27">
        <v>213.00738605925358</v>
      </c>
      <c r="L11" s="39">
        <v>178403</v>
      </c>
      <c r="M11" s="39">
        <v>493963.36099997943</v>
      </c>
      <c r="N11" s="39">
        <v>178403</v>
      </c>
      <c r="O11" s="39">
        <v>253603.05399999153</v>
      </c>
      <c r="P11" s="28">
        <v>0.16220307403646395</v>
      </c>
      <c r="Q11" s="29">
        <v>0.31593616224977678</v>
      </c>
      <c r="R11" s="75">
        <f t="shared" si="0"/>
        <v>80122.375615580226</v>
      </c>
      <c r="S11" s="41">
        <f>IFERROR($Q11*$O11*Controls!$C$5,"-")</f>
        <v>49836117.632890902</v>
      </c>
      <c r="T11" s="41" t="str">
        <f>IFERROR(INDEX('Vendor Level Info'!$I$4:$I$50,MATCH(SUBSTITUTE(SUBSTITUTE('Model 1'!$D11,"_pre",""),"_post",""),'Vendor Level Info'!$F$4:$F$50,0)),"-")</f>
        <v>-</v>
      </c>
      <c r="U11" s="478">
        <f t="shared" si="1"/>
        <v>0</v>
      </c>
      <c r="V11" s="41">
        <f>IFERROR($Q11*$O11*Controls!$C$4,"-")</f>
        <v>42304614.325026356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1'!$D11,'Vendor Level Info'!$M$4:$M$300,0)),"-")</f>
        <v>-</v>
      </c>
    </row>
    <row r="12" spans="2:29" x14ac:dyDescent="0.35">
      <c r="B12" s="441">
        <f>IFERROR(INDEX(Controls!$L$4:$L$100,MATCH('Model 1'!$D12,Controls!$J$4:$J$100,0)),"-")</f>
        <v>31</v>
      </c>
      <c r="C12" s="467" t="str">
        <f>IFERROR(INDEX(Controls!$F$4:$F$71,MATCH('Model 1'!$E12,Controls!$G$4:$G$71,0)),"-")</f>
        <v>No Ad &amp; Tf</v>
      </c>
      <c r="D12" s="442" t="str">
        <f>IFERROR(INDEX(Controls!$H$4:$H$200,MATCH('Model 1'!$E12,Controls!$G$4:$G$200,0)),"-")</f>
        <v>T14</v>
      </c>
      <c r="E12" s="25" t="s">
        <v>47</v>
      </c>
      <c r="F12" s="26"/>
      <c r="G12" s="27">
        <v>0.41222610265787513</v>
      </c>
      <c r="H12" s="27">
        <v>1.3439600747400228E-2</v>
      </c>
      <c r="I12" s="27">
        <v>30.672496185395733</v>
      </c>
      <c r="J12" s="312">
        <v>1.3952630630581975E-206</v>
      </c>
      <c r="K12" s="27">
        <v>174.64279639276234</v>
      </c>
      <c r="L12" s="39">
        <v>178403</v>
      </c>
      <c r="M12" s="39">
        <v>493963.36099997943</v>
      </c>
      <c r="N12" s="39">
        <v>0</v>
      </c>
      <c r="O12" s="39">
        <v>253603.05399999153</v>
      </c>
      <c r="P12" s="28">
        <v>0.14888224349999102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1'!$D12,"_pre",""),"_post",""),'Vendor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1'!$D12,'Vendor Level Info'!$M$4:$M$300,0)),"-")</f>
        <v>-</v>
      </c>
    </row>
    <row r="13" spans="2:29" x14ac:dyDescent="0.35">
      <c r="B13" s="441">
        <f>IFERROR(INDEX(Controls!$L$4:$L$100,MATCH('Model 1'!$D13,Controls!$J$4:$J$100,0)),"-")</f>
        <v>32</v>
      </c>
      <c r="C13" s="467" t="str">
        <f>IFERROR(INDEX(Controls!$F$4:$F$71,MATCH('Model 1'!$E13,Controls!$G$4:$G$71,0)),"-")</f>
        <v>No Ad &amp; Tf</v>
      </c>
      <c r="D13" s="442" t="str">
        <f>IFERROR(INDEX(Controls!$H$4:$H$200,MATCH('Model 1'!$E13,Controls!$G$4:$G$200,0)),"-")</f>
        <v>T15</v>
      </c>
      <c r="E13" s="25" t="s">
        <v>48</v>
      </c>
      <c r="F13" s="26"/>
      <c r="G13" s="27">
        <v>0.3566135900628008</v>
      </c>
      <c r="H13" s="27">
        <v>1.2037265908854207E-2</v>
      </c>
      <c r="I13" s="27">
        <v>29.625796485935222</v>
      </c>
      <c r="J13" s="312">
        <v>7.2755298530891846E-193</v>
      </c>
      <c r="K13" s="27">
        <v>140.09855341908298</v>
      </c>
      <c r="L13" s="39">
        <v>178403</v>
      </c>
      <c r="M13" s="39">
        <v>493963.36099997943</v>
      </c>
      <c r="N13" s="39">
        <v>0</v>
      </c>
      <c r="O13" s="39">
        <v>253603.05399999153</v>
      </c>
      <c r="P13" s="28">
        <v>0.12879686902117524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1'!$D13,"_pre",""),"_post",""),'Vendor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1'!$D13,'Vendor Level Info'!$M$4:$M$300,0)),"-")</f>
        <v>-</v>
      </c>
    </row>
    <row r="14" spans="2:29" x14ac:dyDescent="0.35">
      <c r="B14" s="441">
        <f>IFERROR(INDEX(Controls!$L$4:$L$100,MATCH('Model 1'!$D14,Controls!$J$4:$J$100,0)),"-")</f>
        <v>33</v>
      </c>
      <c r="C14" s="467" t="str">
        <f>IFERROR(INDEX(Controls!$F$4:$F$71,MATCH('Model 1'!$E14,Controls!$G$4:$G$71,0)),"-")</f>
        <v>No Ad &amp; Tf</v>
      </c>
      <c r="D14" s="442" t="str">
        <f>IFERROR(INDEX(Controls!$H$4:$H$200,MATCH('Model 1'!$E14,Controls!$G$4:$G$200,0)),"-")</f>
        <v>T16</v>
      </c>
      <c r="E14" s="25" t="s">
        <v>49</v>
      </c>
      <c r="F14" s="26"/>
      <c r="G14" s="27">
        <v>0.31334605282377331</v>
      </c>
      <c r="H14" s="27">
        <v>1.0636775363511751E-2</v>
      </c>
      <c r="I14" s="27">
        <v>29.458744978169918</v>
      </c>
      <c r="J14" s="312">
        <v>1.0166136225221508E-190</v>
      </c>
      <c r="K14" s="27">
        <v>109.39511200939552</v>
      </c>
      <c r="L14" s="39">
        <v>178403</v>
      </c>
      <c r="M14" s="39">
        <v>493963.36099997943</v>
      </c>
      <c r="N14" s="39">
        <v>0</v>
      </c>
      <c r="O14" s="39">
        <v>253603.05399999153</v>
      </c>
      <c r="P14" s="28">
        <v>0.11317008562892575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1'!$D14,"_pre",""),"_post",""),'Vendor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1'!$D14,'Vendor Level Info'!$M$4:$M$300,0)),"-")</f>
        <v>-</v>
      </c>
    </row>
    <row r="15" spans="2:29" x14ac:dyDescent="0.35">
      <c r="B15" s="441">
        <f>IFERROR(INDEX(Controls!$L$4:$L$100,MATCH('Model 1'!$D15,Controls!$J$4:$J$100,0)),"-")</f>
        <v>34</v>
      </c>
      <c r="C15" s="467" t="str">
        <f>IFERROR(INDEX(Controls!$F$4:$F$71,MATCH('Model 1'!$E15,Controls!$G$4:$G$71,0)),"-")</f>
        <v>No Ad &amp; Tf</v>
      </c>
      <c r="D15" s="442" t="str">
        <f>IFERROR(INDEX(Controls!$H$4:$H$200,MATCH('Model 1'!$E15,Controls!$G$4:$G$200,0)),"-")</f>
        <v>T17</v>
      </c>
      <c r="E15" s="25" t="s">
        <v>50</v>
      </c>
      <c r="F15" s="26"/>
      <c r="G15" s="27">
        <v>0.26447592452179752</v>
      </c>
      <c r="H15" s="27">
        <v>9.2382512340833355E-3</v>
      </c>
      <c r="I15" s="27">
        <v>28.62835376743682</v>
      </c>
      <c r="J15" s="312">
        <v>3.10155321299842E-180</v>
      </c>
      <c r="K15" s="27">
        <v>82.519669445430708</v>
      </c>
      <c r="L15" s="39">
        <v>178403</v>
      </c>
      <c r="M15" s="39">
        <v>493963.36099997943</v>
      </c>
      <c r="N15" s="39">
        <v>0</v>
      </c>
      <c r="O15" s="39">
        <v>253603.05399999153</v>
      </c>
      <c r="P15" s="28">
        <v>9.5519834238200124E-2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1'!$D15,'Vendor Level Info'!$M$4:$M$300,0)),"-")</f>
        <v>-</v>
      </c>
    </row>
    <row r="16" spans="2:29" x14ac:dyDescent="0.35">
      <c r="B16" s="441">
        <f>IFERROR(INDEX(Controls!$L$4:$L$100,MATCH('Model 1'!$D16,Controls!$J$4:$J$100,0)),"-")</f>
        <v>35</v>
      </c>
      <c r="C16" s="467" t="str">
        <f>IFERROR(INDEX(Controls!$F$4:$F$71,MATCH('Model 1'!$E16,Controls!$G$4:$G$71,0)),"-")</f>
        <v>No Ad &amp; Tf</v>
      </c>
      <c r="D16" s="442" t="str">
        <f>IFERROR(INDEX(Controls!$H$4:$H$200,MATCH('Model 1'!$E16,Controls!$G$4:$G$200,0)),"-")</f>
        <v>T18</v>
      </c>
      <c r="E16" s="25" t="s">
        <v>51</v>
      </c>
      <c r="F16" s="26"/>
      <c r="G16" s="27">
        <v>0.21477178869867816</v>
      </c>
      <c r="H16" s="27">
        <v>7.8434996094637714E-3</v>
      </c>
      <c r="I16" s="27">
        <v>27.382137998647934</v>
      </c>
      <c r="J16" s="312">
        <v>4.6260177380793109E-165</v>
      </c>
      <c r="K16" s="27">
        <v>59.483662485280739</v>
      </c>
      <c r="L16" s="39">
        <v>178403</v>
      </c>
      <c r="M16" s="39">
        <v>493963.36099997943</v>
      </c>
      <c r="N16" s="39">
        <v>0</v>
      </c>
      <c r="O16" s="39">
        <v>253603.05399999153</v>
      </c>
      <c r="P16" s="28">
        <v>7.7568367300853064E-2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1'!$D16,'Vendor Level Info'!$M$4:$M$300,0)),"-")</f>
        <v>-</v>
      </c>
    </row>
    <row r="17" spans="2:25" x14ac:dyDescent="0.35">
      <c r="B17" s="441">
        <f>IFERROR(INDEX(Controls!$L$4:$L$100,MATCH('Model 1'!$D17,Controls!$J$4:$J$100,0)),"-")</f>
        <v>36</v>
      </c>
      <c r="C17" s="467" t="str">
        <f>IFERROR(INDEX(Controls!$F$4:$F$71,MATCH('Model 1'!$E17,Controls!$G$4:$G$71,0)),"-")</f>
        <v>No Ad &amp; Tf</v>
      </c>
      <c r="D17" s="442" t="str">
        <f>IFERROR(INDEX(Controls!$H$4:$H$200,MATCH('Model 1'!$E17,Controls!$G$4:$G$200,0)),"-")</f>
        <v>T19</v>
      </c>
      <c r="E17" s="25" t="s">
        <v>52</v>
      </c>
      <c r="F17" s="26"/>
      <c r="G17" s="27">
        <v>0.17062211762809834</v>
      </c>
      <c r="H17" s="27">
        <v>6.4560426743560913E-3</v>
      </c>
      <c r="I17" s="27">
        <v>26.42828218992771</v>
      </c>
      <c r="J17" s="312">
        <v>6.6722997394495693E-154</v>
      </c>
      <c r="K17" s="27">
        <v>40.300527156535878</v>
      </c>
      <c r="L17" s="39">
        <v>178403</v>
      </c>
      <c r="M17" s="39">
        <v>493963.36099997943</v>
      </c>
      <c r="N17" s="39">
        <v>0</v>
      </c>
      <c r="O17" s="39">
        <v>253603.05399999153</v>
      </c>
      <c r="P17" s="28">
        <v>6.1622986752669084E-2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1'!$D17,'Vendor Level Info'!$M$4:$M$300,0)),"-")</f>
        <v>-</v>
      </c>
    </row>
    <row r="18" spans="2:25" x14ac:dyDescent="0.35">
      <c r="B18" s="441">
        <f>IFERROR(INDEX(Controls!$L$4:$L$100,MATCH('Model 1'!$D18,Controls!$J$4:$J$100,0)),"-")</f>
        <v>19</v>
      </c>
      <c r="C18" s="467" t="str">
        <f>IFERROR(INDEX(Controls!$F$4:$F$71,MATCH('Model 1'!$E18,Controls!$G$4:$G$71,0)),"-")</f>
        <v>No Ad &amp; Tf</v>
      </c>
      <c r="D18" s="442" t="str">
        <f>IFERROR(INDEX(Controls!$H$4:$H$200,MATCH('Model 1'!$E18,Controls!$G$4:$G$200,0)),"-")</f>
        <v>T2</v>
      </c>
      <c r="E18" s="25" t="s">
        <v>35</v>
      </c>
      <c r="F18" s="26"/>
      <c r="G18" s="27">
        <v>0.97563115819610624</v>
      </c>
      <c r="H18" s="27">
        <v>3.0315462942241096E-2</v>
      </c>
      <c r="I18" s="27">
        <v>32.182624426845777</v>
      </c>
      <c r="J18" s="312">
        <v>3.2894587986797734E-227</v>
      </c>
      <c r="K18" s="27">
        <v>888.60008722340444</v>
      </c>
      <c r="L18" s="39">
        <v>178403</v>
      </c>
      <c r="M18" s="39">
        <v>493963.36099997943</v>
      </c>
      <c r="N18" s="39">
        <v>178403</v>
      </c>
      <c r="O18" s="39">
        <v>253603.05399999153</v>
      </c>
      <c r="P18" s="28">
        <v>0.35236525470897667</v>
      </c>
      <c r="Q18" s="29">
        <v>0.68633055781601804</v>
      </c>
      <c r="R18" s="75">
        <f t="shared" si="0"/>
        <v>174055.52551565995</v>
      </c>
      <c r="S18" s="41">
        <f>IFERROR($Q18*$O18*Controls!$C$5,"-")</f>
        <v>108262536.87074049</v>
      </c>
      <c r="T18" s="41" t="str">
        <f>IFERROR(INDEX('Vendor Level Info'!$I$4:$I$50,MATCH(SUBSTITUTE(SUBSTITUTE('Model 1'!$D18,"_pre",""),"_post",""),'Vendor Level Info'!$F$4:$F$50,0)),"-")</f>
        <v>-</v>
      </c>
      <c r="U18" s="478">
        <f t="shared" si="1"/>
        <v>0</v>
      </c>
      <c r="V18" s="41">
        <f>IFERROR($Q18*$O18*Controls!$C$4,"-")</f>
        <v>91901317.472268447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1'!$D18,'Vendor Level Info'!$M$4:$M$300,0)),"-")</f>
        <v>-</v>
      </c>
    </row>
    <row r="19" spans="2:25" x14ac:dyDescent="0.35">
      <c r="B19" s="441">
        <f>IFERROR(INDEX(Controls!$L$4:$L$100,MATCH('Model 1'!$D19,Controls!$J$4:$J$100,0)),"-")</f>
        <v>37</v>
      </c>
      <c r="C19" s="467" t="str">
        <f>IFERROR(INDEX(Controls!$F$4:$F$71,MATCH('Model 1'!$E19,Controls!$G$4:$G$71,0)),"-")</f>
        <v>No Ad &amp; Tf</v>
      </c>
      <c r="D19" s="442" t="str">
        <f>IFERROR(INDEX(Controls!$H$4:$H$200,MATCH('Model 1'!$E19,Controls!$G$4:$G$200,0)),"-")</f>
        <v>T20</v>
      </c>
      <c r="E19" s="25" t="s">
        <v>53</v>
      </c>
      <c r="F19" s="26"/>
      <c r="G19" s="27">
        <v>0.12594365926784215</v>
      </c>
      <c r="H19" s="27">
        <v>5.0801745884165158E-3</v>
      </c>
      <c r="I19" s="27">
        <v>24.791206891788857</v>
      </c>
      <c r="J19" s="312">
        <v>1.1402441628845926E-135</v>
      </c>
      <c r="K19" s="27">
        <v>24.953715409486712</v>
      </c>
      <c r="L19" s="39">
        <v>178403</v>
      </c>
      <c r="M19" s="39">
        <v>493963.36099997943</v>
      </c>
      <c r="N19" s="39">
        <v>0</v>
      </c>
      <c r="O19" s="39">
        <v>253603.05399999153</v>
      </c>
      <c r="P19" s="28">
        <v>4.5486625969333339E-2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1'!$D19,'Vendor Level Info'!$M$4:$M$300,0)),"-")</f>
        <v>-</v>
      </c>
    </row>
    <row r="20" spans="2:25" x14ac:dyDescent="0.35">
      <c r="B20" s="441">
        <f>IFERROR(INDEX(Controls!$L$4:$L$100,MATCH('Model 1'!$D20,Controls!$J$4:$J$100,0)),"-")</f>
        <v>38</v>
      </c>
      <c r="C20" s="467" t="str">
        <f>IFERROR(INDEX(Controls!$F$4:$F$71,MATCH('Model 1'!$E20,Controls!$G$4:$G$71,0)),"-")</f>
        <v>No Ad &amp; Tf</v>
      </c>
      <c r="D20" s="442" t="str">
        <f>IFERROR(INDEX(Controls!$H$4:$H$200,MATCH('Model 1'!$E20,Controls!$G$4:$G$200,0)),"-")</f>
        <v>T21</v>
      </c>
      <c r="E20" s="25" t="s">
        <v>54</v>
      </c>
      <c r="F20" s="26"/>
      <c r="G20" s="27">
        <v>7.3689625662222216E-2</v>
      </c>
      <c r="H20" s="27">
        <v>3.7262023708945612E-3</v>
      </c>
      <c r="I20" s="27">
        <v>19.77606644175134</v>
      </c>
      <c r="J20" s="312">
        <v>4.8291593841000293E-87</v>
      </c>
      <c r="K20" s="27">
        <v>13.424892534493885</v>
      </c>
      <c r="L20" s="39">
        <v>178403</v>
      </c>
      <c r="M20" s="39">
        <v>493963.36099997943</v>
      </c>
      <c r="N20" s="39">
        <v>0</v>
      </c>
      <c r="O20" s="39">
        <v>253603.05399999153</v>
      </c>
      <c r="P20" s="28">
        <v>2.6614221468579686E-2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1'!$D20,'Vendor Level Info'!$M$4:$M$300,0)),"-")</f>
        <v>-</v>
      </c>
    </row>
    <row r="21" spans="2:25" x14ac:dyDescent="0.35">
      <c r="B21" s="441">
        <f>IFERROR(INDEX(Controls!$L$4:$L$100,MATCH('Model 1'!$D21,Controls!$J$4:$J$100,0)),"-")</f>
        <v>39</v>
      </c>
      <c r="C21" s="467" t="str">
        <f>IFERROR(INDEX(Controls!$F$4:$F$71,MATCH('Model 1'!$E21,Controls!$G$4:$G$71,0)),"-")</f>
        <v>No Ad &amp; Tf</v>
      </c>
      <c r="D21" s="442" t="str">
        <f>IFERROR(INDEX(Controls!$H$4:$H$200,MATCH('Model 1'!$E21,Controls!$G$4:$G$200,0)),"-")</f>
        <v>T22</v>
      </c>
      <c r="E21" s="25" t="s">
        <v>55</v>
      </c>
      <c r="F21" s="26"/>
      <c r="G21" s="27">
        <v>3.0741101655438093E-2</v>
      </c>
      <c r="H21" s="27">
        <v>2.4393148151996653E-3</v>
      </c>
      <c r="I21" s="27">
        <v>12.602351063457071</v>
      </c>
      <c r="J21" s="312">
        <v>2.0524893509744516E-36</v>
      </c>
      <c r="K21" s="27">
        <v>5.7532553393086898</v>
      </c>
      <c r="L21" s="39">
        <v>178403</v>
      </c>
      <c r="M21" s="39">
        <v>493963.36099997943</v>
      </c>
      <c r="N21" s="39">
        <v>0</v>
      </c>
      <c r="O21" s="39">
        <v>253603.05399999153</v>
      </c>
      <c r="P21" s="28">
        <v>1.1102654957105919E-2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1'!$D21,"_pre",""),"_post",""),'Vendor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1'!$D21,'Vendor Level Info'!$M$4:$M$300,0)),"-")</f>
        <v>-</v>
      </c>
    </row>
    <row r="22" spans="2:25" x14ac:dyDescent="0.35">
      <c r="B22" s="441">
        <f>IFERROR(INDEX(Controls!$L$4:$L$100,MATCH('Model 1'!$D22,Controls!$J$4:$J$100,0)),"-")</f>
        <v>40</v>
      </c>
      <c r="C22" s="467" t="str">
        <f>IFERROR(INDEX(Controls!$F$4:$F$71,MATCH('Model 1'!$E22,Controls!$G$4:$G$71,0)),"-")</f>
        <v>No Ad &amp; Tf</v>
      </c>
      <c r="D22" s="442" t="str">
        <f>IFERROR(INDEX(Controls!$H$4:$H$200,MATCH('Model 1'!$E22,Controls!$G$4:$G$200,0)),"-")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12"/>
      <c r="K22" s="27"/>
      <c r="L22" s="39">
        <v>178403</v>
      </c>
      <c r="M22" s="39">
        <v>493963.36099997943</v>
      </c>
      <c r="N22" s="39">
        <v>0</v>
      </c>
      <c r="O22" s="39">
        <v>253603.05399999153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1'!$D22,"_pre",""),"_post",""),'Vendor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1'!$D22,'Vendor Level Info'!$M$4:$M$300,0)),"-")</f>
        <v>-</v>
      </c>
    </row>
    <row r="23" spans="2:25" x14ac:dyDescent="0.35">
      <c r="B23" s="441">
        <f>IFERROR(INDEX(Controls!$L$4:$L$100,MATCH('Model 1'!$D23,Controls!$J$4:$J$100,0)),"-")</f>
        <v>20</v>
      </c>
      <c r="C23" s="467" t="str">
        <f>IFERROR(INDEX(Controls!$F$4:$F$71,MATCH('Model 1'!$E23,Controls!$G$4:$G$71,0)),"-")</f>
        <v>No Ad &amp; Tf</v>
      </c>
      <c r="D23" s="442" t="str">
        <f>IFERROR(INDEX(Controls!$H$4:$H$200,MATCH('Model 1'!$E23,Controls!$G$4:$G$200,0)),"-")</f>
        <v>T3</v>
      </c>
      <c r="E23" s="25" t="s">
        <v>36</v>
      </c>
      <c r="F23" s="26"/>
      <c r="G23" s="27">
        <v>0.92304511961534585</v>
      </c>
      <c r="H23" s="27">
        <v>2.8907655696185593E-2</v>
      </c>
      <c r="I23" s="27">
        <v>31.93081892618304</v>
      </c>
      <c r="J23" s="312">
        <v>1.0600780466600097E-223</v>
      </c>
      <c r="K23" s="27">
        <v>807.98572700075647</v>
      </c>
      <c r="L23" s="39">
        <v>178403</v>
      </c>
      <c r="M23" s="39">
        <v>493963.36099997943</v>
      </c>
      <c r="N23" s="39">
        <v>178403</v>
      </c>
      <c r="O23" s="39">
        <v>253603.05399999153</v>
      </c>
      <c r="P23" s="28">
        <v>0.33337294114561544</v>
      </c>
      <c r="Q23" s="29">
        <v>0.64933767901210704</v>
      </c>
      <c r="R23" s="75">
        <f t="shared" si="0"/>
        <v>164674.01847473654</v>
      </c>
      <c r="S23" s="41">
        <f>IFERROR($Q23*$O23*Controls!$C$5,"-")</f>
        <v>102427239.49128613</v>
      </c>
      <c r="T23" s="41" t="str">
        <f>IFERROR(INDEX('Vendor Level Info'!$I$4:$I$50,MATCH(SUBSTITUTE(SUBSTITUTE('Model 1'!$D23,"_pre",""),"_post",""),'Vendor Level Info'!$F$4:$F$50,0)),"-")</f>
        <v>-</v>
      </c>
      <c r="U23" s="478">
        <f t="shared" si="1"/>
        <v>0</v>
      </c>
      <c r="V23" s="41">
        <f>IFERROR($Q23*$O23*Controls!$C$4,"-")</f>
        <v>86947881.75466089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1'!$D23,'Vendor Level Info'!$M$4:$M$300,0)),"-")</f>
        <v>-</v>
      </c>
    </row>
    <row r="24" spans="2:25" x14ac:dyDescent="0.35">
      <c r="B24" s="441">
        <f>IFERROR(INDEX(Controls!$L$4:$L$100,MATCH('Model 1'!$D24,Controls!$J$4:$J$100,0)),"-")</f>
        <v>21</v>
      </c>
      <c r="C24" s="467" t="str">
        <f>IFERROR(INDEX(Controls!$F$4:$F$71,MATCH('Model 1'!$E24,Controls!$G$4:$G$71,0)),"-")</f>
        <v>No Ad &amp; Tf</v>
      </c>
      <c r="D24" s="442" t="str">
        <f>IFERROR(INDEX(Controls!$H$4:$H$200,MATCH('Model 1'!$E24,Controls!$G$4:$G$200,0)),"-")</f>
        <v>T4</v>
      </c>
      <c r="E24" s="25" t="s">
        <v>37</v>
      </c>
      <c r="F24" s="26"/>
      <c r="G24" s="27">
        <v>0.87567887884981988</v>
      </c>
      <c r="H24" s="27">
        <v>2.7499573696879245E-2</v>
      </c>
      <c r="I24" s="27">
        <v>31.843361955432613</v>
      </c>
      <c r="J24" s="312">
        <v>1.7273360416082645E-222</v>
      </c>
      <c r="K24" s="27">
        <v>731.18936318194562</v>
      </c>
      <c r="L24" s="39">
        <v>178403</v>
      </c>
      <c r="M24" s="39">
        <v>493963.36099997943</v>
      </c>
      <c r="N24" s="39">
        <v>178403</v>
      </c>
      <c r="O24" s="39">
        <v>253603.05399999153</v>
      </c>
      <c r="P24" s="28">
        <v>0.31626584349734982</v>
      </c>
      <c r="Q24" s="29">
        <v>0.61601678907009394</v>
      </c>
      <c r="R24" s="75">
        <f t="shared" si="0"/>
        <v>156223.73902344442</v>
      </c>
      <c r="S24" s="41">
        <f>IFERROR($Q24*$O24*Controls!$C$5,"-")</f>
        <v>97171165.672582433</v>
      </c>
      <c r="T24" s="41" t="str">
        <f>IFERROR(INDEX('Vendor Level Info'!$I$4:$I$50,MATCH(SUBSTITUTE(SUBSTITUTE('Model 1'!$D24,"_pre",""),"_post",""),'Vendor Level Info'!$F$4:$F$50,0)),"-")</f>
        <v>-</v>
      </c>
      <c r="U24" s="478">
        <f t="shared" si="1"/>
        <v>0</v>
      </c>
      <c r="V24" s="41">
        <f>IFERROR($Q24*$O24*Controls!$C$4,"-")</f>
        <v>82486134.20437865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1'!$D24,'Vendor Level Info'!$M$4:$M$300,0)),"-")</f>
        <v>-</v>
      </c>
    </row>
    <row r="25" spans="2:25" x14ac:dyDescent="0.35">
      <c r="B25" s="441">
        <f>IFERROR(INDEX(Controls!$L$4:$L$100,MATCH('Model 1'!$D25,Controls!$J$4:$J$100,0)),"-")</f>
        <v>22</v>
      </c>
      <c r="C25" s="467" t="str">
        <f>IFERROR(INDEX(Controls!$F$4:$F$71,MATCH('Model 1'!$E25,Controls!$G$4:$G$71,0)),"-")</f>
        <v>No Ad &amp; Tf</v>
      </c>
      <c r="D25" s="442" t="str">
        <f>IFERROR(INDEX(Controls!$H$4:$H$200,MATCH('Model 1'!$E25,Controls!$G$4:$G$200,0)),"-")</f>
        <v>T5</v>
      </c>
      <c r="E25" s="25" t="s">
        <v>38</v>
      </c>
      <c r="F25" s="26"/>
      <c r="G25" s="27">
        <v>0.82691382905185162</v>
      </c>
      <c r="H25" s="27">
        <v>2.6092403822444401E-2</v>
      </c>
      <c r="I25" s="27">
        <v>31.691745792334753</v>
      </c>
      <c r="J25" s="312">
        <v>2.141511680414562E-220</v>
      </c>
      <c r="K25" s="27">
        <v>658.27312519617169</v>
      </c>
      <c r="L25" s="39">
        <v>178403</v>
      </c>
      <c r="M25" s="39">
        <v>493963.36099997943</v>
      </c>
      <c r="N25" s="39">
        <v>178403</v>
      </c>
      <c r="O25" s="39">
        <v>253603.05399999153</v>
      </c>
      <c r="P25" s="28">
        <v>0.2986535429382659</v>
      </c>
      <c r="Q25" s="29">
        <v>0.58171187419668224</v>
      </c>
      <c r="R25" s="75">
        <f t="shared" si="0"/>
        <v>147523.90784433749</v>
      </c>
      <c r="S25" s="41">
        <f>IFERROR($Q25*$O25*Controls!$C$5,"-")</f>
        <v>91759870.679177925</v>
      </c>
      <c r="T25" s="41" t="str">
        <f>IFERROR(INDEX('Vendor Level Info'!$I$4:$I$50,MATCH(SUBSTITUTE(SUBSTITUTE('Model 1'!$D25,"_pre",""),"_post",""),'Vendor Level Info'!$F$4:$F$50,0)),"-")</f>
        <v>-</v>
      </c>
      <c r="U25" s="478">
        <f t="shared" si="1"/>
        <v>0</v>
      </c>
      <c r="V25" s="41">
        <f>IFERROR($Q25*$O25*Controls!$C$4,"-")</f>
        <v>77892623.341810197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1'!$D25,'Vendor Level Info'!$M$4:$M$300,0)),"-")</f>
        <v>-</v>
      </c>
    </row>
    <row r="26" spans="2:25" x14ac:dyDescent="0.35">
      <c r="B26" s="441">
        <f>IFERROR(INDEX(Controls!$L$4:$L$100,MATCH('Model 1'!$D26,Controls!$J$4:$J$100,0)),"-")</f>
        <v>23</v>
      </c>
      <c r="C26" s="467" t="str">
        <f>IFERROR(INDEX(Controls!$F$4:$F$71,MATCH('Model 1'!$E26,Controls!$G$4:$G$71,0)),"-")</f>
        <v>No Ad &amp; Tf</v>
      </c>
      <c r="D26" s="442" t="str">
        <f>IFERROR(INDEX(Controls!$H$4:$H$200,MATCH('Model 1'!$E26,Controls!$G$4:$G$200,0)),"-")</f>
        <v>T6</v>
      </c>
      <c r="E26" s="25" t="s">
        <v>39</v>
      </c>
      <c r="F26" s="26"/>
      <c r="G26" s="27">
        <v>0.78630661225199672</v>
      </c>
      <c r="H26" s="27">
        <v>2.4685067914945395E-2</v>
      </c>
      <c r="I26" s="27">
        <v>31.853532465913659</v>
      </c>
      <c r="J26" s="312">
        <v>1.249100227596143E-222</v>
      </c>
      <c r="K26" s="27">
        <v>589.17809929812256</v>
      </c>
      <c r="L26" s="39">
        <v>178403</v>
      </c>
      <c r="M26" s="39">
        <v>493963.36099997943</v>
      </c>
      <c r="N26" s="39">
        <v>178403</v>
      </c>
      <c r="O26" s="39">
        <v>253603.05399999153</v>
      </c>
      <c r="P26" s="28">
        <v>0.28398757806978076</v>
      </c>
      <c r="Q26" s="29">
        <v>0.55314577775391316</v>
      </c>
      <c r="R26" s="75">
        <f t="shared" si="0"/>
        <v>140279.45854559296</v>
      </c>
      <c r="S26" s="41">
        <f>IFERROR($Q26*$O26*Controls!$C$5,"-")</f>
        <v>87253823.215358824</v>
      </c>
      <c r="T26" s="41" t="str">
        <f>IFERROR(INDEX('Vendor Level Info'!$I$4:$I$50,MATCH(SUBSTITUTE(SUBSTITUTE('Model 1'!$D26,"_pre",""),"_post",""),'Vendor Level Info'!$F$4:$F$50,0)),"-")</f>
        <v>-</v>
      </c>
      <c r="U26" s="478">
        <f t="shared" si="1"/>
        <v>0</v>
      </c>
      <c r="V26" s="41">
        <f>IFERROR($Q26*$O26*Controls!$C$4,"-")</f>
        <v>74067554.112073079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1'!$D26,'Vendor Level Info'!$M$4:$M$300,0)),"-")</f>
        <v>-</v>
      </c>
    </row>
    <row r="27" spans="2:25" x14ac:dyDescent="0.35">
      <c r="B27" s="441">
        <f>IFERROR(INDEX(Controls!$L$4:$L$100,MATCH('Model 1'!$D27,Controls!$J$4:$J$100,0)),"-")</f>
        <v>24</v>
      </c>
      <c r="C27" s="467" t="str">
        <f>IFERROR(INDEX(Controls!$F$4:$F$71,MATCH('Model 1'!$E27,Controls!$G$4:$G$71,0)),"-")</f>
        <v>No Ad &amp; Tf</v>
      </c>
      <c r="D27" s="442" t="str">
        <f>IFERROR(INDEX(Controls!$H$4:$H$200,MATCH('Model 1'!$E27,Controls!$G$4:$G$200,0)),"-")</f>
        <v>T7</v>
      </c>
      <c r="E27" s="25" t="s">
        <v>40</v>
      </c>
      <c r="F27" s="26"/>
      <c r="G27" s="27">
        <v>0.7282047732727418</v>
      </c>
      <c r="H27" s="27">
        <v>2.3278021777528194E-2</v>
      </c>
      <c r="I27" s="27">
        <v>31.282932039170348</v>
      </c>
      <c r="J27" s="312">
        <v>8.4234381827058315E-215</v>
      </c>
      <c r="K27" s="27">
        <v>523.92615868089581</v>
      </c>
      <c r="L27" s="39">
        <v>178403</v>
      </c>
      <c r="M27" s="39">
        <v>493963.36099997943</v>
      </c>
      <c r="N27" s="39">
        <v>178403</v>
      </c>
      <c r="O27" s="39">
        <v>253603.05399999153</v>
      </c>
      <c r="P27" s="28">
        <v>0.26300314238525552</v>
      </c>
      <c r="Q27" s="29">
        <v>0.5122726801475399</v>
      </c>
      <c r="R27" s="75">
        <f t="shared" si="0"/>
        <v>129913.91616617696</v>
      </c>
      <c r="S27" s="41">
        <f>IFERROR($Q27*$O27*Controls!$C$5,"-")</f>
        <v>80806455.855362058</v>
      </c>
      <c r="T27" s="41" t="str">
        <f>IFERROR(INDEX('Vendor Level Info'!$I$4:$I$50,MATCH(SUBSTITUTE(SUBSTITUTE('Model 1'!$D27,"_pre",""),"_post",""),'Vendor Level Info'!$F$4:$F$50,0)),"-")</f>
        <v>-</v>
      </c>
      <c r="U27" s="478">
        <f t="shared" si="1"/>
        <v>0</v>
      </c>
      <c r="V27" s="41">
        <f>IFERROR($Q27*$O27*Controls!$C$4,"-")</f>
        <v>68594547.735741422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1'!$D27,'Vendor Level Info'!$M$4:$M$300,0)),"-")</f>
        <v>-</v>
      </c>
    </row>
    <row r="28" spans="2:25" x14ac:dyDescent="0.35">
      <c r="B28" s="441">
        <f>IFERROR(INDEX(Controls!$L$4:$L$100,MATCH('Model 1'!$D28,Controls!$J$4:$J$100,0)),"-")</f>
        <v>25</v>
      </c>
      <c r="C28" s="467" t="str">
        <f>IFERROR(INDEX(Controls!$F$4:$F$71,MATCH('Model 1'!$E28,Controls!$G$4:$G$71,0)),"-")</f>
        <v>No Ad &amp; Tf</v>
      </c>
      <c r="D28" s="442" t="str">
        <f>IFERROR(INDEX(Controls!$H$4:$H$200,MATCH('Model 1'!$E28,Controls!$G$4:$G$200,0)),"-")</f>
        <v>T8</v>
      </c>
      <c r="E28" s="25" t="s">
        <v>41</v>
      </c>
      <c r="F28" s="26"/>
      <c r="G28" s="27">
        <v>0.68636714762077233</v>
      </c>
      <c r="H28" s="27">
        <v>2.1871662379568228E-2</v>
      </c>
      <c r="I28" s="27">
        <v>31.381571995275195</v>
      </c>
      <c r="J28" s="312">
        <v>3.8211773607434378E-216</v>
      </c>
      <c r="K28" s="27">
        <v>462.53172771262024</v>
      </c>
      <c r="L28" s="39">
        <v>178403</v>
      </c>
      <c r="M28" s="39">
        <v>493963.36099997943</v>
      </c>
      <c r="N28" s="39">
        <v>178403</v>
      </c>
      <c r="O28" s="39">
        <v>253603.05399999153</v>
      </c>
      <c r="P28" s="28">
        <v>0.2478927951034687</v>
      </c>
      <c r="Q28" s="29">
        <v>0.48284102381902994</v>
      </c>
      <c r="R28" s="75">
        <f t="shared" si="0"/>
        <v>122449.95823698865</v>
      </c>
      <c r="S28" s="41">
        <f>IFERROR($Q28*$O28*Controls!$C$5,"-")</f>
        <v>76163874.023406938</v>
      </c>
      <c r="T28" s="41" t="str">
        <f>IFERROR(INDEX('Vendor Level Info'!$I$4:$I$50,MATCH(SUBSTITUTE(SUBSTITUTE('Model 1'!$D28,"_pre",""),"_post",""),'Vendor Level Info'!$F$4:$F$50,0)),"-")</f>
        <v>-</v>
      </c>
      <c r="U28" s="478">
        <f t="shared" si="1"/>
        <v>0</v>
      </c>
      <c r="V28" s="41">
        <f>IFERROR($Q28*$O28*Controls!$C$4,"-")</f>
        <v>64653577.949130006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1'!$D28,'Vendor Level Info'!$M$4:$M$300,0)),"-")</f>
        <v>-</v>
      </c>
    </row>
    <row r="29" spans="2:25" x14ac:dyDescent="0.35">
      <c r="B29" s="441">
        <f>IFERROR(INDEX(Controls!$L$4:$L$100,MATCH('Model 1'!$D29,Controls!$J$4:$J$100,0)),"-")</f>
        <v>26</v>
      </c>
      <c r="C29" s="467" t="str">
        <f>IFERROR(INDEX(Controls!$F$4:$F$71,MATCH('Model 1'!$E29,Controls!$G$4:$G$71,0)),"-")</f>
        <v>No Ad &amp; Tf</v>
      </c>
      <c r="D29" s="442" t="str">
        <f>IFERROR(INDEX(Controls!$H$4:$H$200,MATCH('Model 1'!$E29,Controls!$G$4:$G$200,0)),"-")</f>
        <v>T9</v>
      </c>
      <c r="E29" s="25" t="s">
        <v>42</v>
      </c>
      <c r="F29" s="26"/>
      <c r="G29" s="27">
        <v>0.63547041014827799</v>
      </c>
      <c r="H29" s="27">
        <v>2.046467257595708E-2</v>
      </c>
      <c r="I29" s="27">
        <v>31.052068279600054</v>
      </c>
      <c r="J29" s="312">
        <v>1.1296210234568028E-211</v>
      </c>
      <c r="K29" s="27">
        <v>404.93707672071508</v>
      </c>
      <c r="L29" s="39">
        <v>178403</v>
      </c>
      <c r="M29" s="39">
        <v>493963.36099997943</v>
      </c>
      <c r="N29" s="39">
        <v>178403</v>
      </c>
      <c r="O29" s="39">
        <v>253603.05399999153</v>
      </c>
      <c r="P29" s="28">
        <v>0.22951060044651359</v>
      </c>
      <c r="Q29" s="29">
        <v>0.44703652339173727</v>
      </c>
      <c r="R29" s="75">
        <f t="shared" si="0"/>
        <v>113369.82758168323</v>
      </c>
      <c r="S29" s="41">
        <f>IFERROR($Q29*$O29*Controls!$C$5,"-")</f>
        <v>70516032.755806968</v>
      </c>
      <c r="T29" s="41" t="str">
        <f>IFERROR(INDEX('Vendor Level Info'!$I$4:$I$50,MATCH(SUBSTITUTE(SUBSTITUTE('Model 1'!$D29,"_pre",""),"_post",""),'Vendor Level Info'!$F$4:$F$50,0)),"-")</f>
        <v>-</v>
      </c>
      <c r="U29" s="478">
        <f t="shared" si="1"/>
        <v>0</v>
      </c>
      <c r="V29" s="41">
        <f>IFERROR($Q29*$O29*Controls!$C$4,"-")</f>
        <v>59859268.963128746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1'!$D29,'Vendor Level Info'!$M$4:$M$300,0)),"-")</f>
        <v>-</v>
      </c>
    </row>
    <row r="30" spans="2:25" x14ac:dyDescent="0.35">
      <c r="B30" s="441">
        <f>IFERROR(INDEX(Controls!$L$4:$L$100,MATCH('Model 1'!$D30,Controls!$J$4:$J$100,0)),"-")</f>
        <v>9</v>
      </c>
      <c r="C30" s="467" t="str">
        <f>IFERROR(INDEX(Controls!$F$4:$F$71,MATCH('Model 1'!$E30,Controls!$G$4:$G$71,0)),"-")</f>
        <v>No Ad &amp; Tf</v>
      </c>
      <c r="D30" s="442" t="str">
        <f>IFERROR(INDEX(Controls!$H$4:$H$200,MATCH('Model 1'!$E30,Controls!$G$4:$G$200,0)),"-")</f>
        <v>cw_comm</v>
      </c>
      <c r="E30" s="25" t="s">
        <v>114</v>
      </c>
      <c r="F30" s="26">
        <v>1</v>
      </c>
      <c r="G30" s="27">
        <v>8.7015622126989142E-2</v>
      </c>
      <c r="H30" s="27">
        <v>1.149867543988453E-3</v>
      </c>
      <c r="I30" s="27">
        <v>75.67447449222287</v>
      </c>
      <c r="J30" s="312">
        <v>0</v>
      </c>
      <c r="K30" s="27">
        <v>1.0754900548158774</v>
      </c>
      <c r="L30" s="39">
        <v>149017</v>
      </c>
      <c r="M30" s="39">
        <v>493963.36099997943</v>
      </c>
      <c r="N30" s="39">
        <v>135470</v>
      </c>
      <c r="O30" s="39">
        <v>253603.05399999153</v>
      </c>
      <c r="P30" s="28">
        <v>2.6250544040852621E-2</v>
      </c>
      <c r="Q30" s="29">
        <v>4.6482115036136799E-2</v>
      </c>
      <c r="R30" s="75">
        <f t="shared" si="0"/>
        <v>11788.006329543219</v>
      </c>
      <c r="S30" s="41">
        <f>IFERROR($Q30*$O30*Controls!$C$5,"-")</f>
        <v>7332139.9369758824</v>
      </c>
      <c r="T30" s="41">
        <f>IFERROR(INDEX('Vendor Level Info'!$I$4:$I$50,MATCH(SUBSTITUTE(SUBSTITUTE('Model 1'!$D30,"_pre",""),"_post",""),'Vendor Level Info'!$F$4:$F$50,0)),"-")</f>
        <v>607005</v>
      </c>
      <c r="U30" s="478">
        <f t="shared" si="1"/>
        <v>12.079208469412743</v>
      </c>
      <c r="V30" s="41">
        <f>IFERROR($Q30*$O30*Controls!$C$4,"-")</f>
        <v>6224067.3419988193</v>
      </c>
      <c r="W30" s="41">
        <f>IFERROR($T30*(1-Controls!$C$6),0)</f>
        <v>467393.85000000003</v>
      </c>
      <c r="X30" s="90">
        <f t="shared" si="2"/>
        <v>13.316536668162875</v>
      </c>
      <c r="Y30" s="90">
        <f>IFERROR(R30/INDEX('Vendor Level Info'!$N$4:$N$300,MATCH('Model 1'!$D30,'Vendor Level Info'!$M$4:$M$300,0)),"-")</f>
        <v>7.9105111024535588E-2</v>
      </c>
    </row>
    <row r="31" spans="2:25" x14ac:dyDescent="0.35">
      <c r="B31" s="441">
        <f>IFERROR(INDEX(Controls!$L$4:$L$100,MATCH('Model 1'!$D31,Controls!$J$4:$J$100,0)),"-")</f>
        <v>2</v>
      </c>
      <c r="C31" s="467" t="str">
        <f>IFERROR(INDEX(Controls!$F$4:$F$71,MATCH('Model 1'!$E31,Controls!$G$4:$G$71,0)),"-")</f>
        <v>No Ad &amp; Tf</v>
      </c>
      <c r="D31" s="442" t="str">
        <f>IFERROR(INDEX(Controls!$H$4:$H$200,MATCH('Model 1'!$E31,Controls!$G$4:$G$200,0)),"-")</f>
        <v>hcp_dox_eng</v>
      </c>
      <c r="E31" s="25" t="s">
        <v>13</v>
      </c>
      <c r="F31" s="26">
        <v>1</v>
      </c>
      <c r="G31" s="27">
        <v>2.1257608439828411E-2</v>
      </c>
      <c r="H31" s="27">
        <v>3.4700412888620715E-3</v>
      </c>
      <c r="I31" s="27">
        <v>6.1260390497541906</v>
      </c>
      <c r="J31" s="312">
        <v>9.0101503025633091E-10</v>
      </c>
      <c r="K31" s="27">
        <v>1.0025886289914498</v>
      </c>
      <c r="L31" s="39">
        <v>12767</v>
      </c>
      <c r="M31" s="39">
        <v>493963.36099997943</v>
      </c>
      <c r="N31" s="39">
        <v>3384</v>
      </c>
      <c r="O31" s="39">
        <v>253603.05399999153</v>
      </c>
      <c r="P31" s="28">
        <v>5.4942513631350202E-4</v>
      </c>
      <c r="Q31" s="29">
        <v>2.8365489226475068E-4</v>
      </c>
      <c r="R31" s="75">
        <f t="shared" si="0"/>
        <v>71.935746960379348</v>
      </c>
      <c r="S31" s="41">
        <f>IFERROR($Q31*$O31*Controls!$C$5,"-")</f>
        <v>44744.034609355956</v>
      </c>
      <c r="T31" s="41">
        <f>IFERROR(INDEX('Vendor Level Info'!$I$4:$I$50,MATCH(SUBSTITUTE(SUBSTITUTE('Model 1'!$D31,"_pre",""),"_post",""),'Vendor Level Info'!$F$4:$F$50,0)),"-")</f>
        <v>311070</v>
      </c>
      <c r="U31" s="478">
        <f t="shared" si="1"/>
        <v>0.1438391185564534</v>
      </c>
      <c r="V31" s="41">
        <f>IFERROR($Q31*$O31*Controls!$C$4,"-")</f>
        <v>37982.074395080293</v>
      </c>
      <c r="W31" s="41">
        <f>IFERROR($T31*(1-Controls!$C$6),0)</f>
        <v>239523.9</v>
      </c>
      <c r="X31" s="90">
        <f t="shared" si="2"/>
        <v>0.1585732129239725</v>
      </c>
      <c r="Y31" s="90">
        <f>IFERROR(R31/INDEX('Vendor Level Info'!$N$4:$N$300,MATCH('Model 1'!$D31,'Vendor Level Info'!$M$4:$M$300,0)),"-")</f>
        <v>2.1257608439828414E-2</v>
      </c>
    </row>
    <row r="32" spans="2:25" x14ac:dyDescent="0.35">
      <c r="B32" s="441">
        <f>IFERROR(INDEX(Controls!$L$4:$L$100,MATCH('Model 1'!$D32,Controls!$J$4:$J$100,0)),"-")</f>
        <v>4</v>
      </c>
      <c r="C32" s="467" t="str">
        <f>IFERROR(INDEX(Controls!$F$4:$F$71,MATCH('Model 1'!$E32,Controls!$G$4:$G$71,0)),"-")</f>
        <v>No Ad &amp; Tf</v>
      </c>
      <c r="D32" s="442" t="str">
        <f>IFERROR(INDEX(Controls!$H$4:$H$200,MATCH('Model 1'!$E32,Controls!$G$4:$G$200,0)),"-")</f>
        <v>hcp_dpint_eng</v>
      </c>
      <c r="E32" s="25" t="s">
        <v>14</v>
      </c>
      <c r="F32" s="26">
        <v>1</v>
      </c>
      <c r="G32" s="27">
        <v>-1.4107029444254235E-3</v>
      </c>
      <c r="H32" s="27">
        <v>6.9448654946728562E-3</v>
      </c>
      <c r="I32" s="27">
        <v>-0.2031289080411306</v>
      </c>
      <c r="J32" s="312">
        <v>0.83903428701312621</v>
      </c>
      <c r="K32" s="27">
        <v>1.0013153175078626</v>
      </c>
      <c r="L32" s="39">
        <v>3586</v>
      </c>
      <c r="M32" s="39">
        <v>493963.36099997943</v>
      </c>
      <c r="N32" s="39">
        <v>717</v>
      </c>
      <c r="O32" s="39">
        <v>253603.05399999153</v>
      </c>
      <c r="P32" s="28">
        <v>-1.0241206449945139E-5</v>
      </c>
      <c r="Q32" s="29">
        <v>-3.9884141582658639E-6</v>
      </c>
      <c r="R32" s="75">
        <f t="shared" si="0"/>
        <v>-1.0114740111530287</v>
      </c>
      <c r="S32" s="41">
        <f>IFERROR($Q32*$O32*Controls!$C$5,"-")</f>
        <v>-629.13683493718383</v>
      </c>
      <c r="T32" s="41">
        <f>IFERROR(INDEX('Vendor Level Info'!$I$4:$I$50,MATCH(SUBSTITUTE(SUBSTITUTE('Model 1'!$D32,"_pre",""),"_post",""),'Vendor Level Info'!$F$4:$F$50,0)),"-")</f>
        <v>35707.999999999993</v>
      </c>
      <c r="U32" s="478">
        <f t="shared" si="1"/>
        <v>-1.7618932310327767E-2</v>
      </c>
      <c r="V32" s="41">
        <f>IFERROR($Q32*$O32*Controls!$C$4,"-")</f>
        <v>-534.05827788879913</v>
      </c>
      <c r="W32" s="41">
        <f>IFERROR($T32*(1-Controls!$C$6),0)</f>
        <v>27495.159999999996</v>
      </c>
      <c r="X32" s="90">
        <f t="shared" si="2"/>
        <v>-1.942371958878578E-2</v>
      </c>
      <c r="Y32" s="90">
        <f>IFERROR(R32/INDEX('Vendor Level Info'!$N$4:$N$300,MATCH('Model 1'!$D32,'Vendor Level Info'!$M$4:$M$300,0)),"-")</f>
        <v>-1.4107029444254235E-3</v>
      </c>
    </row>
    <row r="33" spans="2:25" x14ac:dyDescent="0.35">
      <c r="B33" s="441">
        <f>IFERROR(INDEX(Controls!$L$4:$L$100,MATCH('Model 1'!$D33,Controls!$J$4:$J$100,0)),"-")</f>
        <v>5</v>
      </c>
      <c r="C33" s="467" t="str">
        <f>IFERROR(INDEX(Controls!$F$4:$F$71,MATCH('Model 1'!$E33,Controls!$G$4:$G$71,0)),"-")</f>
        <v>No Ad &amp; Tf</v>
      </c>
      <c r="D33" s="442" t="str">
        <f>IFERROR(INDEX(Controls!$H$4:$H$200,MATCH('Model 1'!$E33,Controls!$G$4:$G$200,0)),"-")</f>
        <v>hcp_edh_eng</v>
      </c>
      <c r="E33" s="25" t="s">
        <v>15</v>
      </c>
      <c r="F33" s="26">
        <v>1</v>
      </c>
      <c r="G33" s="27">
        <v>9.4758428742165696E-2</v>
      </c>
      <c r="H33" s="27">
        <v>9.2682971247603375E-3</v>
      </c>
      <c r="I33" s="27">
        <v>10.223930832883823</v>
      </c>
      <c r="J33" s="312">
        <v>1.5502883821815848E-24</v>
      </c>
      <c r="K33" s="27">
        <v>1.0024831359499675</v>
      </c>
      <c r="L33" s="39">
        <v>1366</v>
      </c>
      <c r="M33" s="39">
        <v>493963.36099997943</v>
      </c>
      <c r="N33" s="39">
        <v>0</v>
      </c>
      <c r="O33" s="39">
        <v>253603.05399999153</v>
      </c>
      <c r="P33" s="28">
        <v>2.620437544188702E-4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1'!$D33,"_pre",""),"_post",""),'Vendor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1'!$D33,'Vendor Level Info'!$M$4:$M$300,0)),"-")</f>
        <v>-</v>
      </c>
    </row>
    <row r="34" spans="2:25" x14ac:dyDescent="0.35">
      <c r="B34" s="441">
        <f>IFERROR(INDEX(Controls!$L$4:$L$100,MATCH('Model 1'!$D34,Controls!$J$4:$J$100,0)),"-")</f>
        <v>3</v>
      </c>
      <c r="C34" s="467" t="str">
        <f>IFERROR(INDEX(Controls!$F$4:$F$71,MATCH('Model 1'!$E34,Controls!$G$4:$G$71,0)),"-")</f>
        <v>No Ad &amp; Tf</v>
      </c>
      <c r="D34" s="442" t="str">
        <f>IFERROR(INDEX(Controls!$H$4:$H$200,MATCH('Model 1'!$E34,Controls!$G$4:$G$200,0)),"-")</f>
        <v>hcp_epoc_eng</v>
      </c>
      <c r="E34" s="25" t="s">
        <v>16</v>
      </c>
      <c r="F34" s="26">
        <v>1</v>
      </c>
      <c r="G34" s="27">
        <v>1.749393796384676E-2</v>
      </c>
      <c r="H34" s="27">
        <v>2.8698460314584852E-3</v>
      </c>
      <c r="I34" s="27">
        <v>6.0957757914825006</v>
      </c>
      <c r="J34" s="312">
        <v>1.0891721838856138E-9</v>
      </c>
      <c r="K34" s="27">
        <v>1.0031761526321556</v>
      </c>
      <c r="L34" s="39">
        <v>12625</v>
      </c>
      <c r="M34" s="39">
        <v>493963.36099997943</v>
      </c>
      <c r="N34" s="39">
        <v>3021</v>
      </c>
      <c r="O34" s="39">
        <v>253603.05399999153</v>
      </c>
      <c r="P34" s="28">
        <v>4.4712013932866277E-4</v>
      </c>
      <c r="Q34" s="29">
        <v>2.083933365754453E-4</v>
      </c>
      <c r="R34" s="75">
        <f t="shared" si="0"/>
        <v>52.849186588781066</v>
      </c>
      <c r="S34" s="41">
        <f>IFERROR($Q34*$O34*Controls!$C$5,"-")</f>
        <v>32872.194058221823</v>
      </c>
      <c r="T34" s="41">
        <f>IFERROR(INDEX('Vendor Level Info'!$I$4:$I$50,MATCH(SUBSTITUTE(SUBSTITUTE('Model 1'!$D34,"_pre",""),"_post",""),'Vendor Level Info'!$F$4:$F$50,0)),"-")</f>
        <v>255935</v>
      </c>
      <c r="U34" s="478">
        <f t="shared" si="1"/>
        <v>0.12843961966210882</v>
      </c>
      <c r="V34" s="41">
        <f>IFERROR($Q34*$O34*Controls!$C$4,"-")</f>
        <v>27904.370518876403</v>
      </c>
      <c r="W34" s="41">
        <f>IFERROR($T34*(1-Controls!$C$6),0)</f>
        <v>197069.95</v>
      </c>
      <c r="X34" s="90">
        <f t="shared" si="2"/>
        <v>0.14159627339874192</v>
      </c>
      <c r="Y34" s="90">
        <f>IFERROR(R34/INDEX('Vendor Level Info'!$N$4:$N$300,MATCH('Model 1'!$D34,'Vendor Level Info'!$M$4:$M$300,0)),"-")</f>
        <v>1.749393796384676E-2</v>
      </c>
    </row>
    <row r="35" spans="2:25" x14ac:dyDescent="0.35">
      <c r="B35" s="441">
        <f>IFERROR(INDEX(Controls!$L$4:$L$100,MATCH('Model 1'!$D35,Controls!$J$4:$J$100,0)),"-")</f>
        <v>7</v>
      </c>
      <c r="C35" s="467" t="str">
        <f>IFERROR(INDEX(Controls!$F$4:$F$71,MATCH('Model 1'!$E35,Controls!$G$4:$G$71,0)),"-")</f>
        <v>No Ad &amp; Tf</v>
      </c>
      <c r="D35" s="442" t="str">
        <f>IFERROR(INDEX(Controls!$H$4:$H$200,MATCH('Model 1'!$E35,Controls!$G$4:$G$200,0)),"-")</f>
        <v>hcp_field_eng</v>
      </c>
      <c r="E35" s="25" t="s">
        <v>17</v>
      </c>
      <c r="F35" s="26">
        <v>1</v>
      </c>
      <c r="G35" s="27">
        <v>0.10613206541670994</v>
      </c>
      <c r="H35" s="27">
        <v>1.4374947602259253E-3</v>
      </c>
      <c r="I35" s="27">
        <v>73.831271148445495</v>
      </c>
      <c r="J35" s="312">
        <v>0</v>
      </c>
      <c r="K35" s="27">
        <v>1.0291305296428468</v>
      </c>
      <c r="L35" s="39">
        <v>51354</v>
      </c>
      <c r="M35" s="39">
        <v>493963.36099997943</v>
      </c>
      <c r="N35" s="39">
        <v>29046</v>
      </c>
      <c r="O35" s="39">
        <v>253603.05399999153</v>
      </c>
      <c r="P35" s="28">
        <v>1.1033826631141474E-2</v>
      </c>
      <c r="Q35" s="29">
        <v>1.2155657920798778E-2</v>
      </c>
      <c r="R35" s="75">
        <f t="shared" si="0"/>
        <v>3082.7119720937571</v>
      </c>
      <c r="S35" s="41">
        <f>IFERROR($Q35*$O35*Controls!$C$5,"-")</f>
        <v>1917446.846642317</v>
      </c>
      <c r="T35" s="41">
        <f>IFERROR(INDEX('Vendor Level Info'!$I$4:$I$50,MATCH(SUBSTITUTE(SUBSTITUTE('Model 1'!$D35,"_pre",""),"_post",""),'Vendor Level Info'!$F$4:$F$50,0)),"-")</f>
        <v>0</v>
      </c>
      <c r="U35" s="478">
        <f t="shared" si="1"/>
        <v>0</v>
      </c>
      <c r="V35" s="41">
        <f>IFERROR($Q35*$O35*Controls!$C$4,"-")</f>
        <v>1627671.9212655039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1'!$D35,'Vendor Level Info'!$M$4:$M$300,0)),"-")</f>
        <v>0.10613206541670994</v>
      </c>
    </row>
    <row r="36" spans="2:25" x14ac:dyDescent="0.35">
      <c r="B36" s="441">
        <f>IFERROR(INDEX(Controls!$L$4:$L$100,MATCH('Model 1'!$D36,Controls!$J$4:$J$100,0)),"-")</f>
        <v>15</v>
      </c>
      <c r="C36" s="467" t="str">
        <f>IFERROR(INDEX(Controls!$F$4:$F$71,MATCH('Model 1'!$E36,Controls!$G$4:$G$71,0)),"-")</f>
        <v>No Ad &amp; Tf</v>
      </c>
      <c r="D36" s="442" t="str">
        <f>IFERROR(INDEX(Controls!$H$4:$H$200,MATCH('Model 1'!$E36,Controls!$G$4:$G$200,0)),"-")</f>
        <v>hcp_grail_nrx_lag</v>
      </c>
      <c r="E36" s="25" t="s">
        <v>18</v>
      </c>
      <c r="F36" s="26">
        <v>1</v>
      </c>
      <c r="G36" s="27">
        <v>0.5761123145223962</v>
      </c>
      <c r="H36" s="27">
        <v>4.0763724322769192E-4</v>
      </c>
      <c r="I36" s="27">
        <v>1413.2965623079733</v>
      </c>
      <c r="J36" s="312">
        <v>0</v>
      </c>
      <c r="K36" s="27">
        <v>1.061852261353655</v>
      </c>
      <c r="L36" s="39">
        <v>471890.94499998057</v>
      </c>
      <c r="M36" s="39">
        <v>493963.36099997943</v>
      </c>
      <c r="N36" s="39">
        <v>250931.21399999209</v>
      </c>
      <c r="O36" s="39">
        <v>253603.05399999153</v>
      </c>
      <c r="P36" s="28">
        <v>0.5503691285437482</v>
      </c>
      <c r="Q36" s="29">
        <v>0.57004267181835666</v>
      </c>
      <c r="R36" s="75">
        <f t="shared" si="0"/>
        <v>144564.56248345017</v>
      </c>
      <c r="S36" s="41">
        <f>IFERROR($Q36*$O36*Controls!$C$5,"-")</f>
        <v>89919157.86470601</v>
      </c>
      <c r="T36" s="41" t="str">
        <f>IFERROR(INDEX('Vendor Level Info'!$I$4:$I$50,MATCH(SUBSTITUTE(SUBSTITUTE('Model 1'!$D36,"_pre",""),"_post",""),'Vendor Level Info'!$F$4:$F$50,0)),"-")</f>
        <v>-</v>
      </c>
      <c r="U36" s="478">
        <f t="shared" si="1"/>
        <v>0</v>
      </c>
      <c r="V36" s="41">
        <f>IFERROR($Q36*$O36*Controls!$C$4,"-")</f>
        <v>76330088.991261691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1'!$D36,'Vendor Level Info'!$M$4:$M$300,0)),"-")</f>
        <v>-</v>
      </c>
    </row>
    <row r="37" spans="2:25" x14ac:dyDescent="0.35">
      <c r="B37" s="441">
        <f>IFERROR(INDEX(Controls!$L$4:$L$100,MATCH('Model 1'!$D37,Controls!$J$4:$J$100,0)),"-")</f>
        <v>13</v>
      </c>
      <c r="C37" s="467" t="str">
        <f>IFERROR(INDEX(Controls!$F$4:$F$71,MATCH('Model 1'!$E37,Controls!$G$4:$G$71,0)),"-")</f>
        <v>No Ad &amp; Tf</v>
      </c>
      <c r="D37" s="442" t="str">
        <f>IFERROR(INDEX(Controls!$H$4:$H$200,MATCH('Model 1'!$E37,Controls!$G$4:$G$200,0)),"-")</f>
        <v>hcp_grail_sdot</v>
      </c>
      <c r="E37" s="25" t="s">
        <v>19</v>
      </c>
      <c r="F37" s="26">
        <v>1</v>
      </c>
      <c r="G37" s="27">
        <v>3.9975874177044235E-3</v>
      </c>
      <c r="H37" s="27">
        <v>3.6652111178632179E-5</v>
      </c>
      <c r="I37" s="27">
        <v>109.06840804398132</v>
      </c>
      <c r="J37" s="312">
        <v>0</v>
      </c>
      <c r="K37" s="27">
        <v>1.1084242247550047</v>
      </c>
      <c r="L37" s="39">
        <v>2527725</v>
      </c>
      <c r="M37" s="39">
        <v>493963.36099997943</v>
      </c>
      <c r="N37" s="39">
        <v>1138962</v>
      </c>
      <c r="O37" s="39">
        <v>253603.05399999153</v>
      </c>
      <c r="P37" s="28">
        <v>2.0456581303845599E-2</v>
      </c>
      <c r="Q37" s="29">
        <v>1.7953648777603515E-2</v>
      </c>
      <c r="R37" s="75">
        <f t="shared" si="0"/>
        <v>4553.1001604434659</v>
      </c>
      <c r="S37" s="41">
        <f>IFERROR($Q37*$O37*Controls!$C$5,"-")</f>
        <v>2832028.2997958357</v>
      </c>
      <c r="T37" s="41" t="str">
        <f>IFERROR(INDEX('Vendor Level Info'!$I$4:$I$50,MATCH(SUBSTITUTE(SUBSTITUTE('Model 1'!$D37,"_pre",""),"_post",""),'Vendor Level Info'!$F$4:$F$50,0)),"-")</f>
        <v>-</v>
      </c>
      <c r="U37" s="478">
        <f t="shared" si="1"/>
        <v>0</v>
      </c>
      <c r="V37" s="41">
        <f>IFERROR($Q37*$O37*Controls!$C$4,"-")</f>
        <v>2404036.8847141499</v>
      </c>
      <c r="W37" s="41">
        <f>IFERROR($T37*(1-Controls!$C$6),0)</f>
        <v>0</v>
      </c>
      <c r="X37" s="90" t="str">
        <f t="shared" si="2"/>
        <v>-</v>
      </c>
      <c r="Y37" s="90">
        <f>IFERROR(R37/INDEX('Vendor Level Info'!$N$4:$N$300,MATCH('Model 1'!$D37,'Vendor Level Info'!$M$4:$M$300,0)),"-")</f>
        <v>3.9975874177044235E-3</v>
      </c>
    </row>
    <row r="38" spans="2:25" x14ac:dyDescent="0.35">
      <c r="B38" s="441">
        <f>IFERROR(INDEX(Controls!$L$4:$L$100,MATCH('Model 1'!$D38,Controls!$J$4:$J$100,0)),"-")</f>
        <v>14</v>
      </c>
      <c r="C38" s="467" t="str">
        <f>IFERROR(INDEX(Controls!$F$4:$F$71,MATCH('Model 1'!$E38,Controls!$G$4:$G$71,0)),"-")</f>
        <v>No Ad &amp; Tf</v>
      </c>
      <c r="D38" s="442" t="str">
        <f>IFERROR(INDEX(Controls!$H$4:$H$200,MATCH('Model 1'!$E38,Controls!$G$4:$G$200,0)),"-")</f>
        <v>hcp_grail_vnrx</v>
      </c>
      <c r="E38" s="25" t="s">
        <v>20</v>
      </c>
      <c r="F38" s="26">
        <v>1</v>
      </c>
      <c r="G38" s="27">
        <v>0.22076667083792112</v>
      </c>
      <c r="H38" s="27">
        <v>2.451009863301907E-3</v>
      </c>
      <c r="I38" s="27">
        <v>90.071718659064345</v>
      </c>
      <c r="J38" s="312">
        <v>0</v>
      </c>
      <c r="K38" s="27">
        <v>1.006850365063638</v>
      </c>
      <c r="L38" s="39">
        <v>11192.325999999994</v>
      </c>
      <c r="M38" s="39">
        <v>493963.36099997943</v>
      </c>
      <c r="N38" s="39">
        <v>5506.0289999999968</v>
      </c>
      <c r="O38" s="39">
        <v>253603.05399999153</v>
      </c>
      <c r="P38" s="28">
        <v>5.0021777828837951E-3</v>
      </c>
      <c r="Q38" s="29">
        <v>4.7931114105080443E-3</v>
      </c>
      <c r="R38" s="75">
        <f t="shared" si="0"/>
        <v>1215.5476918670472</v>
      </c>
      <c r="S38" s="41">
        <f>IFERROR($Q38*$O38*Controls!$C$5,"-")</f>
        <v>756070.6643413034</v>
      </c>
      <c r="T38" s="41" t="str">
        <f>IFERROR(INDEX('Vendor Level Info'!$I$4:$I$50,MATCH(SUBSTITUTE(SUBSTITUTE('Model 1'!$D38,"_pre",""),"_post",""),'Vendor Level Info'!$F$4:$F$50,0)),"-")</f>
        <v>-</v>
      </c>
      <c r="U38" s="478">
        <f t="shared" si="1"/>
        <v>0</v>
      </c>
      <c r="V38" s="41">
        <f>IFERROR($Q38*$O38*Controls!$C$4,"-")</f>
        <v>641809.18130580091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1'!$D38,'Vendor Level Info'!$M$4:$M$300,0)),"-")</f>
        <v>0.22076667083792101</v>
      </c>
    </row>
    <row r="39" spans="2:25" x14ac:dyDescent="0.35">
      <c r="B39" s="441">
        <f>IFERROR(INDEX(Controls!$L$4:$L$100,MATCH('Model 1'!$D39,Controls!$J$4:$J$100,0)),"-")</f>
        <v>6</v>
      </c>
      <c r="C39" s="467" t="str">
        <f>IFERROR(INDEX(Controls!$F$4:$F$71,MATCH('Model 1'!$E39,Controls!$G$4:$G$71,0)),"-")</f>
        <v>No Ad &amp; Tf</v>
      </c>
      <c r="D39" s="442" t="str">
        <f>IFERROR(INDEX(Controls!$H$4:$H$200,MATCH('Model 1'!$E39,Controls!$G$4:$G$200,0)),"-")</f>
        <v>hcp_mng_eng</v>
      </c>
      <c r="E39" s="25" t="s">
        <v>21</v>
      </c>
      <c r="F39" s="26">
        <v>1</v>
      </c>
      <c r="G39" s="27">
        <v>1.2974803363800609E-2</v>
      </c>
      <c r="H39" s="27">
        <v>4.2067744772575832E-3</v>
      </c>
      <c r="I39" s="27">
        <v>3.0842640683364957</v>
      </c>
      <c r="J39" s="312">
        <v>2.0405768517506901E-3</v>
      </c>
      <c r="K39" s="27">
        <v>1.0043893235608805</v>
      </c>
      <c r="L39" s="39">
        <v>4328</v>
      </c>
      <c r="M39" s="39">
        <v>493963.36099997943</v>
      </c>
      <c r="N39" s="39">
        <v>0</v>
      </c>
      <c r="O39" s="39">
        <v>253603.05399999153</v>
      </c>
      <c r="P39" s="28">
        <v>1.1368241734538563E-4</v>
      </c>
      <c r="Q39" s="29">
        <v>0</v>
      </c>
      <c r="R39" s="75">
        <f t="shared" si="0"/>
        <v>0</v>
      </c>
      <c r="S39" s="41">
        <f>IFERROR($Q39*$O39*Controls!$C$5,"-")</f>
        <v>0</v>
      </c>
      <c r="T39" s="41">
        <f>IFERROR(INDEX('Vendor Level Info'!$I$4:$I$50,MATCH(SUBSTITUTE(SUBSTITUTE('Model 1'!$D39,"_pre",""),"_post",""),'Vendor Level Info'!$F$4:$F$50,0)),"-")</f>
        <v>0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1'!$D39,'Vendor Level Info'!$M$4:$M$300,0)),"-")</f>
        <v>-</v>
      </c>
    </row>
    <row r="40" spans="2:25" x14ac:dyDescent="0.35">
      <c r="B40" s="441">
        <f>IFERROR(INDEX(Controls!$L$4:$L$100,MATCH('Model 1'!$D40,Controls!$J$4:$J$100,0)),"-")</f>
        <v>1</v>
      </c>
      <c r="C40" s="467" t="str">
        <f>IFERROR(INDEX(Controls!$F$4:$F$71,MATCH('Model 1'!$E40,Controls!$G$4:$G$71,0)),"-")</f>
        <v>No Ad &amp; Tf</v>
      </c>
      <c r="D40" s="442" t="str">
        <f>IFERROR(INDEX(Controls!$H$4:$H$200,MATCH('Model 1'!$E40,Controls!$G$4:$G$200,0)),"-")</f>
        <v>hcp_mscap_eng</v>
      </c>
      <c r="E40" s="25" t="s">
        <v>22</v>
      </c>
      <c r="F40" s="26">
        <v>1</v>
      </c>
      <c r="G40" s="27">
        <v>2.9646320963251642E-2</v>
      </c>
      <c r="H40" s="27">
        <v>1.7943385429257045E-3</v>
      </c>
      <c r="I40" s="27">
        <v>16.522144653323185</v>
      </c>
      <c r="J40" s="312">
        <v>2.5531251962523309E-61</v>
      </c>
      <c r="K40" s="27">
        <v>1.0063840804503894</v>
      </c>
      <c r="L40" s="39">
        <v>41083</v>
      </c>
      <c r="M40" s="39">
        <v>493963.36099997943</v>
      </c>
      <c r="N40" s="39">
        <v>12946</v>
      </c>
      <c r="O40" s="39">
        <v>253603.05399999153</v>
      </c>
      <c r="P40" s="28">
        <v>2.4656885516116606E-3</v>
      </c>
      <c r="Q40" s="29">
        <v>1.5133937274677638E-3</v>
      </c>
      <c r="R40" s="75">
        <f t="shared" si="0"/>
        <v>383.80127119025576</v>
      </c>
      <c r="S40" s="41">
        <f>IFERROR($Q40*$O40*Controls!$C$5,"-")</f>
        <v>238724.39068033907</v>
      </c>
      <c r="T40" s="41">
        <f>IFERROR(INDEX('Vendor Level Info'!$I$4:$I$50,MATCH(SUBSTITUTE(SUBSTITUTE('Model 1'!$D40,"_pre",""),"_post",""),'Vendor Level Info'!$F$4:$F$50,0)),"-")</f>
        <v>483510.48</v>
      </c>
      <c r="U40" s="478">
        <f t="shared" si="1"/>
        <v>0.49373157471238077</v>
      </c>
      <c r="V40" s="41">
        <f>IFERROR($Q40*$O40*Controls!$C$4,"-")</f>
        <v>202647.07118845504</v>
      </c>
      <c r="W40" s="41">
        <f>IFERROR($T40*(1-Controls!$C$6),0)</f>
        <v>372303.06959999999</v>
      </c>
      <c r="X40" s="90">
        <f t="shared" si="2"/>
        <v>0.54430674290753966</v>
      </c>
      <c r="Y40" s="90">
        <f>IFERROR(R40/INDEX('Vendor Level Info'!$N$4:$N$300,MATCH('Model 1'!$D40,'Vendor Level Info'!$M$4:$M$300,0)),"-")</f>
        <v>2.9646320963251642E-2</v>
      </c>
    </row>
    <row r="41" spans="2:25" x14ac:dyDescent="0.35">
      <c r="B41" s="441">
        <f>IFERROR(INDEX(Controls!$L$4:$L$100,MATCH('Model 1'!$D41,Controls!$J$4:$J$100,0)),"-")</f>
        <v>12</v>
      </c>
      <c r="C41" s="467" t="str">
        <f>IFERROR(INDEX(Controls!$F$4:$F$71,MATCH('Model 1'!$E41,Controls!$G$4:$G$71,0)),"-")</f>
        <v>No Ad &amp; Tf</v>
      </c>
      <c r="D41" s="442" t="str">
        <f>IFERROR(INDEX(Controls!$H$4:$H$200,MATCH('Model 1'!$E41,Controls!$G$4:$G$200,0)),"-")</f>
        <v>hcp_rdtl_totdet</v>
      </c>
      <c r="E41" s="25" t="s">
        <v>23</v>
      </c>
      <c r="F41" s="26">
        <v>1</v>
      </c>
      <c r="G41" s="27">
        <v>8.3774895904508775E-2</v>
      </c>
      <c r="H41" s="27">
        <v>6.0943207205939375E-4</v>
      </c>
      <c r="I41" s="27">
        <v>137.46387783861871</v>
      </c>
      <c r="J41" s="312">
        <v>0</v>
      </c>
      <c r="K41" s="27">
        <v>1.1535221335921355</v>
      </c>
      <c r="L41" s="39">
        <v>345654</v>
      </c>
      <c r="M41" s="39">
        <v>493963.36099997943</v>
      </c>
      <c r="N41" s="39">
        <v>169405</v>
      </c>
      <c r="O41" s="39">
        <v>253603.05399999153</v>
      </c>
      <c r="P41" s="28">
        <v>5.8622015629572741E-2</v>
      </c>
      <c r="Q41" s="29">
        <v>5.5961022617274092E-2</v>
      </c>
      <c r="R41" s="75">
        <f t="shared" si="0"/>
        <v>14191.886240703308</v>
      </c>
      <c r="S41" s="41">
        <f>IFERROR($Q41*$O41*Controls!$C$5,"-")</f>
        <v>8827353.2417174578</v>
      </c>
      <c r="T41" s="41">
        <f>IFERROR(INDEX('Vendor Level Info'!$I$4:$I$50,MATCH(SUBSTITUTE(SUBSTITUTE('Model 1'!$D41,"_pre",""),"_post",""),'Vendor Level Info'!$F$4:$F$50,0)),"-")</f>
        <v>0</v>
      </c>
      <c r="U41" s="478">
        <f t="shared" si="1"/>
        <v>0</v>
      </c>
      <c r="V41" s="41">
        <f>IFERROR($Q41*$O41*Controls!$C$4,"-")</f>
        <v>7493315.9350913465</v>
      </c>
      <c r="W41" s="41">
        <f>IFERROR($T41*(1-Controls!$C$6),0)</f>
        <v>0</v>
      </c>
      <c r="X41" s="90" t="str">
        <f t="shared" si="2"/>
        <v>-</v>
      </c>
      <c r="Y41" s="90">
        <f>IFERROR(R41/INDEX('Vendor Level Info'!$N$4:$N$300,MATCH('Model 1'!$D41,'Vendor Level Info'!$M$4:$M$300,0)),"-")</f>
        <v>8.3774895904508775E-2</v>
      </c>
    </row>
    <row r="42" spans="2:25" x14ac:dyDescent="0.35">
      <c r="B42" s="441">
        <f>IFERROR(INDEX(Controls!$L$4:$L$100,MATCH('Model 1'!$D42,Controls!$J$4:$J$100,0)),"-")</f>
        <v>8</v>
      </c>
      <c r="C42" s="467" t="str">
        <f>IFERROR(INDEX(Controls!$F$4:$F$71,MATCH('Model 1'!$E42,Controls!$G$4:$G$71,0)),"-")</f>
        <v>No Ad &amp; Tf</v>
      </c>
      <c r="D42" s="442" t="str">
        <f>IFERROR(INDEX(Controls!$H$4:$H$200,MATCH('Model 1'!$E42,Controls!$G$4:$G$200,0)),"-")</f>
        <v>hcp_sfmc_eng</v>
      </c>
      <c r="E42" s="25" t="s">
        <v>24</v>
      </c>
      <c r="F42" s="26">
        <v>1</v>
      </c>
      <c r="G42" s="27">
        <v>9.4148133246792533E-3</v>
      </c>
      <c r="H42" s="27">
        <v>4.5416573564476535E-4</v>
      </c>
      <c r="I42" s="27">
        <v>20.729906696535192</v>
      </c>
      <c r="J42" s="312">
        <v>1.8817787699038397E-95</v>
      </c>
      <c r="K42" s="27">
        <v>1.0195502826855862</v>
      </c>
      <c r="L42" s="39">
        <v>347218</v>
      </c>
      <c r="M42" s="39">
        <v>493963.36099997943</v>
      </c>
      <c r="N42" s="39">
        <v>214128</v>
      </c>
      <c r="O42" s="39">
        <v>253603.05399999153</v>
      </c>
      <c r="P42" s="28">
        <v>6.6178848697416182E-3</v>
      </c>
      <c r="Q42" s="29">
        <v>7.949333084872813E-3</v>
      </c>
      <c r="R42" s="75">
        <f t="shared" si="0"/>
        <v>2015.9751475869191</v>
      </c>
      <c r="S42" s="41">
        <f>IFERROR($Q42*$O42*Controls!$C$5,"-")</f>
        <v>1253936.5417990638</v>
      </c>
      <c r="T42" s="41">
        <f>IFERROR(INDEX('Vendor Level Info'!$I$4:$I$50,MATCH(SUBSTITUTE(SUBSTITUTE('Model 1'!$D42,"_pre",""),"_post",""),'Vendor Level Info'!$F$4:$F$50,0)),"-")</f>
        <v>194100</v>
      </c>
      <c r="U42" s="478">
        <f t="shared" si="1"/>
        <v>6.4602603905155274</v>
      </c>
      <c r="V42" s="41">
        <f>IFERROR($Q42*$O42*Controls!$C$4,"-")</f>
        <v>1064434.8779258933</v>
      </c>
      <c r="W42" s="41">
        <f>IFERROR($T42*(1-Controls!$C$6),0)</f>
        <v>149457</v>
      </c>
      <c r="X42" s="90">
        <f t="shared" si="2"/>
        <v>7.122014210949593</v>
      </c>
      <c r="Y42" s="90">
        <f>IFERROR(R42/INDEX('Vendor Level Info'!$N$4:$N$300,MATCH('Model 1'!$D42,'Vendor Level Info'!$M$4:$M$300,0)),"-")</f>
        <v>9.4148133246792533E-3</v>
      </c>
    </row>
    <row r="43" spans="2:25" x14ac:dyDescent="0.35">
      <c r="B43" s="441">
        <f>IFERROR(INDEX(Controls!$L$4:$L$100,MATCH('Model 1'!$D43,Controls!$J$4:$J$100,0)),"-")</f>
        <v>10</v>
      </c>
      <c r="C43" s="467" t="str">
        <f>IFERROR(INDEX(Controls!$F$4:$F$71,MATCH('Model 1'!$E43,Controls!$G$4:$G$71,0)),"-")</f>
        <v>No Ad &amp; Tf</v>
      </c>
      <c r="D43" s="442" t="str">
        <f>IFERROR(INDEX(Controls!$H$4:$H$200,MATCH('Model 1'!$E43,Controls!$G$4:$G$200,0)),"-")</f>
        <v>pp_hcp</v>
      </c>
      <c r="E43" s="25" t="s">
        <v>115</v>
      </c>
      <c r="F43" s="26">
        <v>1</v>
      </c>
      <c r="G43" s="27">
        <v>6.6447192422157547E-3</v>
      </c>
      <c r="H43" s="27">
        <v>1.6851990734802803E-3</v>
      </c>
      <c r="I43" s="27">
        <v>3.9429877139043592</v>
      </c>
      <c r="J43" s="312">
        <v>8.0474058241085066E-5</v>
      </c>
      <c r="K43" s="27">
        <v>1.0006861793993851</v>
      </c>
      <c r="L43" s="39">
        <v>63241</v>
      </c>
      <c r="M43" s="39">
        <v>493963.36099997943</v>
      </c>
      <c r="N43" s="39">
        <v>31572</v>
      </c>
      <c r="O43" s="39">
        <v>253603.05399999153</v>
      </c>
      <c r="P43" s="28">
        <v>8.5070821598240778E-4</v>
      </c>
      <c r="Q43" s="29">
        <v>8.2722614182415488E-4</v>
      </c>
      <c r="R43" s="75">
        <f t="shared" si="0"/>
        <v>209.78707591523582</v>
      </c>
      <c r="S43" s="41">
        <f>IFERROR($Q43*$O43*Controls!$C$5,"-")</f>
        <v>130487.56121927669</v>
      </c>
      <c r="T43" s="41">
        <f>IFERROR(INDEX('Vendor Level Info'!$I$4:$I$50,MATCH(SUBSTITUTE(SUBSTITUTE('Model 1'!$D43,"_pre",""),"_post",""),'Vendor Level Info'!$F$4:$F$50,0)),"-")</f>
        <v>195006</v>
      </c>
      <c r="U43" s="478">
        <f t="shared" si="1"/>
        <v>0.66914639149193711</v>
      </c>
      <c r="V43" s="41">
        <f>IFERROR($Q43*$O43*Controls!$C$4,"-")</f>
        <v>110767.57608324451</v>
      </c>
      <c r="W43" s="41">
        <f>IFERROR($T43*(1-Controls!$C$6),0)</f>
        <v>150154.62</v>
      </c>
      <c r="X43" s="90">
        <f t="shared" si="2"/>
        <v>0.7376900962703945</v>
      </c>
      <c r="Y43" s="90">
        <f>IFERROR(R43/INDEX('Vendor Level Info'!$N$4:$N$300,MATCH('Model 1'!$D43,'Vendor Level Info'!$M$4:$M$300,0)),"-")</f>
        <v>6.7605644650586775E-3</v>
      </c>
    </row>
    <row r="44" spans="2:25" x14ac:dyDescent="0.35">
      <c r="B44" s="441">
        <f>IFERROR(INDEX(Controls!$L$4:$L$100,MATCH('Model 1'!$D44,Controls!$J$4:$J$100,0)),"-")</f>
        <v>11</v>
      </c>
      <c r="C44" s="467" t="str">
        <f>IFERROR(INDEX(Controls!$F$4:$F$71,MATCH('Model 1'!$E44,Controls!$G$4:$G$71,0)),"-")</f>
        <v>No Ad &amp; Tf</v>
      </c>
      <c r="D44" s="442" t="str">
        <f>IFERROR(INDEX(Controls!$H$4:$H$200,MATCH('Model 1'!$E44,Controls!$G$4:$G$200,0)),"-")</f>
        <v>webmd</v>
      </c>
      <c r="E44" s="25" t="s">
        <v>116</v>
      </c>
      <c r="F44" s="26">
        <v>1</v>
      </c>
      <c r="G44" s="27">
        <v>7.0624858878869545E-2</v>
      </c>
      <c r="H44" s="27">
        <v>1.7080040983292104E-3</v>
      </c>
      <c r="I44" s="27">
        <v>41.349349774954057</v>
      </c>
      <c r="J44" s="312">
        <v>0</v>
      </c>
      <c r="K44" s="27">
        <v>1.0534486000714911</v>
      </c>
      <c r="L44" s="39">
        <v>64834</v>
      </c>
      <c r="M44" s="39">
        <v>493963.36099997943</v>
      </c>
      <c r="N44" s="39">
        <v>0</v>
      </c>
      <c r="O44" s="39">
        <v>253603.05399999153</v>
      </c>
      <c r="P44" s="28">
        <v>9.2696998645468744E-3</v>
      </c>
      <c r="Q44" s="29">
        <v>0</v>
      </c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1'!$D44,"_pre",""),"_post",""),'Vendor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1'!$D44,'Vendor Level Info'!$M$4:$M$300,0)),"-")</f>
        <v>-</v>
      </c>
    </row>
    <row r="45" spans="2:25" x14ac:dyDescent="0.35">
      <c r="B45" s="441" t="str">
        <f>IFERROR(INDEX(Controls!$L$4:$L$100,MATCH('Model 1'!$D45,Controls!$J$4:$J$100,0)),"-")</f>
        <v>-</v>
      </c>
      <c r="C45" s="467" t="str">
        <f>IFERROR(INDEX(Controls!$F$4:$F$71,MATCH('Model 1'!$E45,Controls!$G$4:$G$71,0)),"-")</f>
        <v>-</v>
      </c>
      <c r="D45" s="442" t="str">
        <f>IFERROR(INDEX(Controls!$H$4:$H$200,MATCH('Model 1'!$E45,Controls!$G$4:$G$200,0)),"-")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1'!$D45,"_pre",""),"_post",""),'Vendor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1'!$D45,'Vendor Level Info'!$M$4:$M$300,0)),"-")</f>
        <v>-</v>
      </c>
    </row>
    <row r="46" spans="2:25" x14ac:dyDescent="0.35">
      <c r="B46" s="441" t="str">
        <f>IFERROR(INDEX(Controls!$L$4:$L$100,MATCH('Model 1'!$D46,Controls!$J$4:$J$100,0)),"-")</f>
        <v>-</v>
      </c>
      <c r="C46" s="467" t="str">
        <f>IFERROR(INDEX(Controls!$F$4:$F$71,MATCH('Model 1'!$E46,Controls!$G$4:$G$71,0)),"-")</f>
        <v>-</v>
      </c>
      <c r="D46" s="442" t="str">
        <f>IFERROR(INDEX(Controls!$H$4:$H$200,MATCH('Model 1'!$E46,Controls!$G$4:$G$200,0)),"-")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1'!$D46,"_pre",""),"_post",""),'Vendor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1'!$D46,'Vendor Level Info'!$M$4:$M$300,0)),"-")</f>
        <v>-</v>
      </c>
    </row>
    <row r="47" spans="2:25" x14ac:dyDescent="0.35">
      <c r="B47" s="441" t="str">
        <f>IFERROR(INDEX(Controls!$L$4:$L$100,MATCH('Model 1'!$D47,Controls!$J$4:$J$100,0)),"-")</f>
        <v>-</v>
      </c>
      <c r="C47" s="467" t="str">
        <f>IFERROR(INDEX(Controls!$F$4:$F$71,MATCH('Model 1'!$E47,Controls!$G$4:$G$71,0)),"-")</f>
        <v>-</v>
      </c>
      <c r="D47" s="442" t="str">
        <f>IFERROR(INDEX(Controls!$H$4:$H$200,MATCH('Model 1'!$E47,Controls!$G$4:$G$200,0)),"-")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1'!$D47,'Vendor Level Info'!$M$4:$M$300,0)),"-")</f>
        <v>-</v>
      </c>
    </row>
    <row r="48" spans="2:25" x14ac:dyDescent="0.35">
      <c r="B48" s="441" t="str">
        <f>IFERROR(INDEX(Controls!$L$4:$L$100,MATCH('Model 1'!$D48,Controls!$J$4:$J$100,0)),"-")</f>
        <v>-</v>
      </c>
      <c r="C48" s="467" t="str">
        <f>IFERROR(INDEX(Controls!$F$4:$F$71,MATCH('Model 1'!$E48,Controls!$G$4:$G$71,0)),"-")</f>
        <v>-</v>
      </c>
      <c r="D48" s="442" t="str">
        <f>IFERROR(INDEX(Controls!$H$4:$H$200,MATCH('Model 1'!$E48,Controls!$G$4:$G$200,0)),"-")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1'!$D48,'Vendor Level Info'!$M$4:$M$300,0)),"-")</f>
        <v>-</v>
      </c>
    </row>
    <row r="49" spans="2:25" x14ac:dyDescent="0.35">
      <c r="B49" s="441" t="str">
        <f>IFERROR(INDEX(Controls!$L$4:$L$100,MATCH('Model 1'!$D49,Controls!$J$4:$J$100,0)),"-")</f>
        <v>-</v>
      </c>
      <c r="C49" s="467" t="str">
        <f>IFERROR(INDEX(Controls!$F$4:$F$71,MATCH('Model 1'!$E49,Controls!$G$4:$G$71,0)),"-")</f>
        <v>-</v>
      </c>
      <c r="D49" s="442" t="str">
        <f>IFERROR(INDEX(Controls!$H$4:$H$200,MATCH('Model 1'!$E49,Controls!$G$4:$G$200,0)),"-")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1'!$D49,'Vendor Level Info'!$M$4:$M$300,0)),"-")</f>
        <v>-</v>
      </c>
    </row>
    <row r="50" spans="2:25" x14ac:dyDescent="0.35">
      <c r="B50" s="441" t="str">
        <f>IFERROR(INDEX(Controls!$L$4:$L$100,MATCH('Model 1'!$D50,Controls!$J$4:$J$100,0)),"-")</f>
        <v>-</v>
      </c>
      <c r="C50" s="467" t="str">
        <f>IFERROR(INDEX(Controls!$F$4:$F$71,MATCH('Model 1'!$E50,Controls!$G$4:$G$71,0)),"-")</f>
        <v>-</v>
      </c>
      <c r="D50" s="442" t="str">
        <f>IFERROR(INDEX(Controls!$H$4:$H$200,MATCH('Model 1'!$E50,Controls!$G$4:$G$200,0)),"-")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1'!$D50,'Vendor Level Info'!$M$4:$M$300,0)),"-")</f>
        <v>-</v>
      </c>
    </row>
    <row r="51" spans="2:25" x14ac:dyDescent="0.35">
      <c r="B51" s="441" t="str">
        <f>IFERROR(INDEX(Controls!$L$4:$L$100,MATCH('Model 1'!$D51,Controls!$J$4:$J$100,0)),"-")</f>
        <v>-</v>
      </c>
      <c r="C51" s="467" t="str">
        <f>IFERROR(INDEX(Controls!$F$4:$F$71,MATCH('Model 1'!$E51,Controls!$G$4:$G$71,0)),"-")</f>
        <v>-</v>
      </c>
      <c r="D51" s="442" t="str">
        <f>IFERROR(INDEX(Controls!$H$4:$H$200,MATCH('Model 1'!$E51,Controls!$G$4:$G$200,0)),"-")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1'!$D51,'Vendor Level Info'!$M$4:$M$300,0)),"-")</f>
        <v>-</v>
      </c>
    </row>
    <row r="52" spans="2:25" x14ac:dyDescent="0.35">
      <c r="B52" s="441" t="str">
        <f>IFERROR(INDEX(Controls!$L$4:$L$100,MATCH('Model 1'!$D52,Controls!$J$4:$J$100,0)),"-")</f>
        <v>-</v>
      </c>
      <c r="C52" s="467" t="str">
        <f>IFERROR(INDEX(Controls!$F$4:$F$71,MATCH('Model 1'!$E52,Controls!$G$4:$G$71,0)),"-")</f>
        <v>-</v>
      </c>
      <c r="D52" s="442" t="str">
        <f>IFERROR(INDEX(Controls!$H$4:$H$200,MATCH('Model 1'!$E52,Controls!$G$4:$G$200,0)),"-")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1'!$D52,'Vendor Level Info'!$M$4:$M$300,0)),"-")</f>
        <v>-</v>
      </c>
    </row>
    <row r="53" spans="2:25" x14ac:dyDescent="0.35">
      <c r="B53" s="441" t="str">
        <f>IFERROR(INDEX(Controls!$L$4:$L$100,MATCH('Model 1'!$D53,Controls!$J$4:$J$100,0)),"-")</f>
        <v>-</v>
      </c>
      <c r="C53" s="467" t="str">
        <f>IFERROR(INDEX(Controls!$F$4:$F$71,MATCH('Model 1'!$E53,Controls!$G$4:$G$71,0)),"-")</f>
        <v>-</v>
      </c>
      <c r="D53" s="442" t="str">
        <f>IFERROR(INDEX(Controls!$H$4:$H$200,MATCH('Model 1'!$E53,Controls!$G$4:$G$200,0)),"-")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1'!$D53,'Vendor Level Info'!$M$4:$M$300,0)),"-")</f>
        <v>-</v>
      </c>
    </row>
    <row r="54" spans="2:25" x14ac:dyDescent="0.35">
      <c r="B54" s="441" t="str">
        <f>IFERROR(INDEX(Controls!$L$4:$L$100,MATCH('Model 1'!$D54,Controls!$J$4:$J$100,0)),"-")</f>
        <v>-</v>
      </c>
      <c r="C54" s="467" t="str">
        <f>IFERROR(INDEX(Controls!$F$4:$F$71,MATCH('Model 1'!$E54,Controls!$G$4:$G$71,0)),"-")</f>
        <v>-</v>
      </c>
      <c r="D54" s="442" t="str">
        <f>IFERROR(INDEX(Controls!$H$4:$H$200,MATCH('Model 1'!$E54,Controls!$G$4:$G$200,0)),"-")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1'!$D54,'Vendor Level Info'!$M$4:$M$300,0)),"-")</f>
        <v>-</v>
      </c>
    </row>
    <row r="55" spans="2:25" x14ac:dyDescent="0.35">
      <c r="B55" s="441" t="str">
        <f>IFERROR(INDEX(Controls!$L$4:$L$100,MATCH('Model 1'!$D55,Controls!$J$4:$J$100,0)),"-")</f>
        <v>-</v>
      </c>
      <c r="C55" s="467" t="str">
        <f>IFERROR(INDEX(Controls!$F$4:$F$71,MATCH('Model 1'!$E55,Controls!$G$4:$G$71,0)),"-")</f>
        <v>-</v>
      </c>
      <c r="D55" s="442" t="str">
        <f>IFERROR(INDEX(Controls!$H$4:$H$200,MATCH('Model 1'!$E55,Controls!$G$4:$G$200,0)),"-")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1'!$D55,'Vendor Level Info'!$M$4:$M$300,0)),"-")</f>
        <v>-</v>
      </c>
    </row>
    <row r="56" spans="2:25" x14ac:dyDescent="0.35">
      <c r="B56" s="441" t="str">
        <f>IFERROR(INDEX(Controls!$L$4:$L$100,MATCH('Model 1'!$D56,Controls!$J$4:$J$100,0)),"-")</f>
        <v>-</v>
      </c>
      <c r="C56" s="467" t="str">
        <f>IFERROR(INDEX(Controls!$F$4:$F$71,MATCH('Model 1'!$E56,Controls!$G$4:$G$71,0)),"-")</f>
        <v>-</v>
      </c>
      <c r="D56" s="442" t="str">
        <f>IFERROR(INDEX(Controls!$H$4:$H$200,MATCH('Model 1'!$E56,Controls!$G$4:$G$200,0)),"-")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1'!$D56,'Vendor Level Info'!$M$4:$M$300,0)),"-")</f>
        <v>-</v>
      </c>
    </row>
    <row r="57" spans="2:25" x14ac:dyDescent="0.35">
      <c r="B57" s="441" t="str">
        <f>IFERROR(INDEX(Controls!$L$4:$L$100,MATCH('Model 1'!$D57,Controls!$J$4:$J$100,0)),"-")</f>
        <v>-</v>
      </c>
      <c r="C57" s="467" t="str">
        <f>IFERROR(INDEX(Controls!$F$4:$F$71,MATCH('Model 1'!$E57,Controls!$G$4:$G$71,0)),"-")</f>
        <v>-</v>
      </c>
      <c r="D57" s="442" t="str">
        <f>IFERROR(INDEX(Controls!$H$4:$H$200,MATCH('Model 1'!$E57,Controls!$G$4:$G$200,0)),"-")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1'!$D57,'Vendor Level Info'!$M$4:$M$300,0)),"-")</f>
        <v>-</v>
      </c>
    </row>
    <row r="58" spans="2:25" x14ac:dyDescent="0.35">
      <c r="B58" s="441" t="str">
        <f>IFERROR(INDEX(Controls!$L$4:$L$100,MATCH('Model 1'!$D58,Controls!$J$4:$J$100,0)),"-")</f>
        <v>-</v>
      </c>
      <c r="C58" s="467" t="str">
        <f>IFERROR(INDEX(Controls!$F$4:$F$71,MATCH('Model 1'!$E58,Controls!$G$4:$G$71,0)),"-")</f>
        <v>-</v>
      </c>
      <c r="D58" s="442" t="str">
        <f>IFERROR(INDEX(Controls!$H$4:$H$200,MATCH('Model 1'!$E58,Controls!$G$4:$G$200,0)),"-")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1'!$D58,'Vendor Level Info'!$M$4:$M$300,0)),"-")</f>
        <v>-</v>
      </c>
    </row>
    <row r="59" spans="2:25" x14ac:dyDescent="0.35">
      <c r="B59" s="441" t="str">
        <f>IFERROR(INDEX(Controls!$L$4:$L$100,MATCH('Model 1'!$D59,Controls!$J$4:$J$100,0)),"-")</f>
        <v>-</v>
      </c>
      <c r="C59" s="467" t="str">
        <f>IFERROR(INDEX(Controls!$F$4:$F$71,MATCH('Model 1'!$E59,Controls!$G$4:$G$71,0)),"-")</f>
        <v>-</v>
      </c>
      <c r="D59" s="442" t="str">
        <f>IFERROR(INDEX(Controls!$H$4:$H$200,MATCH('Model 1'!$E59,Controls!$G$4:$G$200,0)),"-")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1'!$D59,'Vendor Level Info'!$M$4:$M$300,0)),"-")</f>
        <v>-</v>
      </c>
    </row>
    <row r="60" spans="2:25" x14ac:dyDescent="0.35">
      <c r="B60" s="441" t="str">
        <f>IFERROR(INDEX(Controls!$L$4:$L$100,MATCH('Model 1'!$D60,Controls!$J$4:$J$100,0)),"-")</f>
        <v>-</v>
      </c>
      <c r="C60" s="467" t="str">
        <f>IFERROR(INDEX(Controls!$F$4:$F$71,MATCH('Model 1'!$E60,Controls!$G$4:$G$71,0)),"-")</f>
        <v>-</v>
      </c>
      <c r="D60" s="442" t="str">
        <f>IFERROR(INDEX(Controls!$H$4:$H$200,MATCH('Model 1'!$E60,Controls!$G$4:$G$200,0)),"-")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1'!$D60,'Vendor Level Info'!$M$4:$M$300,0)),"-")</f>
        <v>-</v>
      </c>
    </row>
    <row r="61" spans="2:25" x14ac:dyDescent="0.35">
      <c r="B61" s="441" t="str">
        <f>IFERROR(INDEX(Controls!$L$4:$L$100,MATCH('Model 1'!$D61,Controls!$J$4:$J$100,0)),"-")</f>
        <v>-</v>
      </c>
      <c r="C61" s="467" t="str">
        <f>IFERROR(INDEX(Controls!$F$4:$F$71,MATCH('Model 1'!$E61,Controls!$G$4:$G$71,0)),"-")</f>
        <v>-</v>
      </c>
      <c r="D61" s="442" t="str">
        <f>IFERROR(INDEX(Controls!$H$4:$H$200,MATCH('Model 1'!$E61,Controls!$G$4:$G$200,0)),"-")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1'!$D61,'Vendor Level Info'!$M$4:$M$300,0)),"-")</f>
        <v>-</v>
      </c>
    </row>
    <row r="62" spans="2:25" x14ac:dyDescent="0.35">
      <c r="B62" s="441" t="str">
        <f>IFERROR(INDEX(Controls!$L$4:$L$100,MATCH('Model 1'!$D62,Controls!$J$4:$J$100,0)),"-")</f>
        <v>-</v>
      </c>
      <c r="C62" s="467" t="str">
        <f>IFERROR(INDEX(Controls!$F$4:$F$71,MATCH('Model 1'!$E62,Controls!$G$4:$G$71,0)),"-")</f>
        <v>-</v>
      </c>
      <c r="D62" s="442" t="str">
        <f>IFERROR(INDEX(Controls!$H$4:$H$200,MATCH('Model 1'!$E62,Controls!$G$4:$G$200,0)),"-")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1'!$D62,'Vendor Level Info'!$M$4:$M$300,0)),"-")</f>
        <v>-</v>
      </c>
    </row>
    <row r="63" spans="2:25" x14ac:dyDescent="0.35">
      <c r="B63" s="441" t="str">
        <f>IFERROR(INDEX(Controls!$L$4:$L$100,MATCH('Model 1'!$D63,Controls!$J$4:$J$100,0)),"-")</f>
        <v>-</v>
      </c>
      <c r="C63" s="467" t="str">
        <f>IFERROR(INDEX(Controls!$F$4:$F$71,MATCH('Model 1'!$E63,Controls!$G$4:$G$71,0)),"-")</f>
        <v>-</v>
      </c>
      <c r="D63" s="442" t="str">
        <f>IFERROR(INDEX(Controls!$H$4:$H$200,MATCH('Model 1'!$E63,Controls!$G$4:$G$200,0)),"-")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1'!$D63,'Vendor Level Info'!$M$4:$M$300,0)),"-")</f>
        <v>-</v>
      </c>
    </row>
    <row r="64" spans="2:25" x14ac:dyDescent="0.35">
      <c r="B64" s="441" t="str">
        <f>IFERROR(INDEX(Controls!$L$4:$L$100,MATCH('Model 1'!$D64,Controls!$J$4:$J$100,0)),"-")</f>
        <v>-</v>
      </c>
      <c r="C64" s="467" t="str">
        <f>IFERROR(INDEX(Controls!$F$4:$F$71,MATCH('Model 1'!$E64,Controls!$G$4:$G$71,0)),"-")</f>
        <v>-</v>
      </c>
      <c r="D64" s="442" t="str">
        <f>IFERROR(INDEX(Controls!$H$4:$H$200,MATCH('Model 1'!$E64,Controls!$G$4:$G$200,0)),"-")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1'!$D64,'Vendor Level Info'!$M$4:$M$300,0)),"-")</f>
        <v>-</v>
      </c>
    </row>
    <row r="65" spans="2:25" x14ac:dyDescent="0.35">
      <c r="B65" s="441" t="str">
        <f>IFERROR(INDEX(Controls!$L$4:$L$100,MATCH('Model 1'!$D65,Controls!$J$4:$J$100,0)),"-")</f>
        <v>-</v>
      </c>
      <c r="C65" s="467" t="str">
        <f>IFERROR(INDEX(Controls!$F$4:$F$71,MATCH('Model 1'!$E65,Controls!$G$4:$G$71,0)),"-")</f>
        <v>-</v>
      </c>
      <c r="D65" s="442" t="str">
        <f>IFERROR(INDEX(Controls!$H$4:$H$200,MATCH('Model 1'!$E65,Controls!$G$4:$G$200,0)),"-")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1'!$D65,'Vendor Level Info'!$M$4:$M$300,0)),"-")</f>
        <v>-</v>
      </c>
    </row>
    <row r="66" spans="2:25" x14ac:dyDescent="0.35">
      <c r="B66" s="441" t="str">
        <f>IFERROR(INDEX(Controls!$L$4:$L$100,MATCH('Model 1'!$D66,Controls!$J$4:$J$100,0)),"-")</f>
        <v>-</v>
      </c>
      <c r="C66" s="467" t="str">
        <f>IFERROR(INDEX(Controls!$F$4:$F$71,MATCH('Model 1'!$E66,Controls!$G$4:$G$71,0)),"-")</f>
        <v>-</v>
      </c>
      <c r="D66" s="442" t="str">
        <f>IFERROR(INDEX(Controls!$H$4:$H$200,MATCH('Model 1'!$E66,Controls!$G$4:$G$200,0)),"-")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1'!$D66,'Vendor Level Info'!$M$4:$M$300,0)),"-")</f>
        <v>-</v>
      </c>
    </row>
    <row r="67" spans="2:25" x14ac:dyDescent="0.35">
      <c r="B67" s="441" t="str">
        <f>IFERROR(INDEX(Controls!$L$4:$L$100,MATCH('Model 1'!$D67,Controls!$J$4:$J$100,0)),"-")</f>
        <v>-</v>
      </c>
      <c r="C67" s="467" t="str">
        <f>IFERROR(INDEX(Controls!$F$4:$F$71,MATCH('Model 1'!$E67,Controls!$G$4:$G$71,0)),"-")</f>
        <v>-</v>
      </c>
      <c r="D67" s="442" t="str">
        <f>IFERROR(INDEX(Controls!$H$4:$H$200,MATCH('Model 1'!$E67,Controls!$G$4:$G$200,0)),"-")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1'!$D67,'Vendor Level Info'!$M$4:$M$300,0)),"-")</f>
        <v>-</v>
      </c>
    </row>
    <row r="68" spans="2:25" x14ac:dyDescent="0.35">
      <c r="B68" s="441" t="str">
        <f>IFERROR(INDEX(Controls!$L$4:$L$100,MATCH('Model 1'!$D68,Controls!$J$4:$J$100,0)),"-")</f>
        <v>-</v>
      </c>
      <c r="C68" s="467" t="str">
        <f>IFERROR(INDEX(Controls!$F$4:$F$71,MATCH('Model 1'!$E68,Controls!$G$4:$G$71,0)),"-")</f>
        <v>-</v>
      </c>
      <c r="D68" s="442" t="str">
        <f>IFERROR(INDEX(Controls!$H$4:$H$200,MATCH('Model 1'!$E68,Controls!$G$4:$G$200,0)),"-")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1'!$D68,'Vendor Level Info'!$M$4:$M$300,0)),"-")</f>
        <v>-</v>
      </c>
    </row>
    <row r="69" spans="2:25" x14ac:dyDescent="0.35">
      <c r="B69" s="441" t="str">
        <f>IFERROR(INDEX(Controls!$L$4:$L$100,MATCH('Model 1'!$D69,Controls!$J$4:$J$100,0)),"-")</f>
        <v>-</v>
      </c>
      <c r="C69" s="467" t="str">
        <f>IFERROR(INDEX(Controls!$F$4:$F$71,MATCH('Model 1'!$E69,Controls!$G$4:$G$71,0)),"-")</f>
        <v>-</v>
      </c>
      <c r="D69" s="442" t="str">
        <f>IFERROR(INDEX(Controls!$H$4:$H$200,MATCH('Model 1'!$E69,Controls!$G$4:$G$200,0)),"-")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1'!$D69,'Vendor Level Info'!$M$4:$M$300,0)),"-")</f>
        <v>-</v>
      </c>
    </row>
    <row r="70" spans="2:25" x14ac:dyDescent="0.35">
      <c r="B70" s="441" t="str">
        <f>IFERROR(INDEX(Controls!$L$4:$L$100,MATCH('Model 1'!$D70,Controls!$J$4:$J$100,0)),"-")</f>
        <v>-</v>
      </c>
      <c r="C70" s="467" t="str">
        <f>IFERROR(INDEX(Controls!$F$4:$F$71,MATCH('Model 1'!$E70,Controls!$G$4:$G$71,0)),"-")</f>
        <v>-</v>
      </c>
      <c r="D70" s="442" t="str">
        <f>IFERROR(INDEX(Controls!$H$4:$H$200,MATCH('Model 1'!$E70,Controls!$G$4:$G$200,0)),"-")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1'!$D70,'Vendor Level Info'!$M$4:$M$300,0)),"-")</f>
        <v>-</v>
      </c>
    </row>
    <row r="71" spans="2:25" x14ac:dyDescent="0.35">
      <c r="B71" s="441" t="str">
        <f>IFERROR(INDEX(Controls!$L$4:$L$100,MATCH('Model 1'!$D71,Controls!$J$4:$J$100,0)),"-")</f>
        <v>-</v>
      </c>
      <c r="C71" s="467" t="str">
        <f>IFERROR(INDEX(Controls!$F$4:$F$71,MATCH('Model 1'!$E71,Controls!$G$4:$G$71,0)),"-")</f>
        <v>-</v>
      </c>
      <c r="D71" s="442" t="str">
        <f>IFERROR(INDEX(Controls!$H$4:$H$200,MATCH('Model 1'!$E71,Controls!$G$4:$G$200,0)),"-")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1'!$D71,'Vendor Level Info'!$M$4:$M$300,0)),"-")</f>
        <v>-</v>
      </c>
    </row>
    <row r="72" spans="2:25" ht="15" thickBot="1" x14ac:dyDescent="0.4">
      <c r="B72" s="443" t="str">
        <f>IFERROR(INDEX(Controls!$L$4:$L$100,MATCH('Model 1'!$D72,Controls!$J$4:$J$100,0)),"-")</f>
        <v>-</v>
      </c>
      <c r="C72" s="468" t="str">
        <f>IFERROR(INDEX(Controls!$F$4:$F$71,MATCH('Model 1'!$E72,Controls!$G$4:$G$71,0)),"-")</f>
        <v>-</v>
      </c>
      <c r="D72" s="444" t="str">
        <f>IFERROR(INDEX(Controls!$H$4:$H$200,MATCH('Model 1'!$E72,Controls!$G$4:$G$200,0)),"-")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AB4:AC4"/>
    <mergeCell ref="E3:Q3"/>
    <mergeCell ref="S3:U3"/>
    <mergeCell ref="V3:X3"/>
    <mergeCell ref="R2:Y2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2BA-F507-412B-9A05-24D5219FFE0F}">
  <sheetPr>
    <tabColor theme="9" tint="0.59999389629810485"/>
  </sheetPr>
  <dimension ref="B1:AC72"/>
  <sheetViews>
    <sheetView showGridLines="0" zoomScale="70" zoomScaleNormal="70" workbookViewId="0">
      <pane xSplit="5" ySplit="4" topLeftCell="N5" activePane="bottomRight" state="frozen"/>
      <selection pane="topRight"/>
      <selection pane="bottomLeft"/>
      <selection pane="bottomRight" activeCell="V3" sqref="V3:X3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2'!$D5,Controls!$J$4:$J$100,0)),"-")</f>
        <v>16</v>
      </c>
      <c r="C5" s="466" t="str">
        <f>IFERROR(INDEX(Controls!$F$4:$F$71,MATCH('Model 2'!$E5,Controls!$G$4:$G$71,0)),"-")</f>
        <v>No Ad &amp; Tf</v>
      </c>
      <c r="D5" s="446" t="str">
        <f>IFERROR(INDEX(Controls!$H$4:$H$200,MATCH('Model 2'!$E5,Controls!$G$4:$G$200,0)),"-")</f>
        <v>Intercept</v>
      </c>
      <c r="E5" s="42" t="s">
        <v>6</v>
      </c>
      <c r="F5" s="43">
        <v>1</v>
      </c>
      <c r="G5" s="44">
        <v>3.5833777265454829E-2</v>
      </c>
      <c r="H5" s="44">
        <v>2.1932966560675666E-4</v>
      </c>
      <c r="I5" s="44">
        <v>163.37861623198015</v>
      </c>
      <c r="J5" s="45">
        <v>0</v>
      </c>
      <c r="K5" s="44">
        <v>0</v>
      </c>
      <c r="L5" s="46">
        <v>4281672</v>
      </c>
      <c r="M5" s="46">
        <v>493963.3609999792</v>
      </c>
      <c r="N5" s="46">
        <v>2140836</v>
      </c>
      <c r="O5" s="46">
        <v>253603.05399999133</v>
      </c>
      <c r="P5" s="47">
        <v>0.31060700627903648</v>
      </c>
      <c r="Q5" s="48">
        <v>0.30249730504377076</v>
      </c>
      <c r="R5" s="405">
        <f>IFERROR(G5*N5,"-")</f>
        <v>76714.240385867248</v>
      </c>
      <c r="S5" s="406">
        <f>IFERROR($Q5*$O5*Controls!$C$5,"-")</f>
        <v>47716257.520009428</v>
      </c>
      <c r="T5" s="406" t="str">
        <f>IFERROR(INDEX('Vendor Level Info'!$I$4:$I$50,MATCH(SUBSTITUTE(SUBSTITUTE('Model 2'!$D5,"_pre",""),"_post",""),'Vendor Level Info'!$F$4:$F$50,0)),"-")</f>
        <v>-</v>
      </c>
      <c r="U5" s="480">
        <f>IFERROR(S5/$T5,0)</f>
        <v>0</v>
      </c>
      <c r="V5" s="406">
        <f>IFERROR($Q5*$O5*Controls!$C$4,"-")</f>
        <v>40505118.923737906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2'!$E5,'Vendor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2'!$D6,Controls!$J$4:$J$100,0)),"-")</f>
        <v>9</v>
      </c>
      <c r="C6" s="467" t="str">
        <f>IFERROR(INDEX(Controls!$F$4:$F$71,MATCH('Model 2'!$E6,Controls!$G$4:$G$71,0)),"-")</f>
        <v>No Ad &amp; Tf</v>
      </c>
      <c r="D6" s="442" t="str">
        <f>IFERROR(INDEX(Controls!$H$4:$H$200,MATCH('Model 2'!$E6,Controls!$G$4:$G$200,0)),"-")</f>
        <v>cw_comm</v>
      </c>
      <c r="E6" s="25" t="s">
        <v>114</v>
      </c>
      <c r="F6" s="26">
        <v>1</v>
      </c>
      <c r="G6" s="27">
        <v>8.5663585307921744E-2</v>
      </c>
      <c r="H6" s="27">
        <v>1.126581589220296E-3</v>
      </c>
      <c r="I6" s="27">
        <v>76.038509884765006</v>
      </c>
      <c r="J6" s="37">
        <v>0</v>
      </c>
      <c r="K6" s="27">
        <v>1.0313758145276135</v>
      </c>
      <c r="L6" s="39">
        <v>149017</v>
      </c>
      <c r="M6" s="39">
        <v>493963.3609999792</v>
      </c>
      <c r="N6" s="39">
        <v>135470</v>
      </c>
      <c r="O6" s="39">
        <v>253603.05399999133</v>
      </c>
      <c r="P6" s="28">
        <v>2.5842666682784825E-2</v>
      </c>
      <c r="Q6" s="29">
        <v>4.575988229883287E-2</v>
      </c>
      <c r="R6" s="75">
        <f t="shared" ref="R6:R69" si="0">IFERROR(G6*N6,"-")</f>
        <v>11604.845901664159</v>
      </c>
      <c r="S6" s="41">
        <f>IFERROR($Q6*$O6*Controls!$C$5,"-")</f>
        <v>7218214.1508351071</v>
      </c>
      <c r="T6" s="41">
        <f>IFERROR(INDEX('Vendor Level Info'!$I$4:$I$50,MATCH(SUBSTITUTE(SUBSTITUTE('Model 2'!$D6,"_pre",""),"_post",""),'Vendor Level Info'!$F$4:$F$50,0)),"-")</f>
        <v>607005</v>
      </c>
      <c r="U6" s="478">
        <f t="shared" ref="U6:U69" si="1">IFERROR(S6/$T6,0)</f>
        <v>11.891523382567042</v>
      </c>
      <c r="V6" s="41">
        <f>IFERROR($Q6*$O6*Controls!$C$4,"-")</f>
        <v>6127358.6360786762</v>
      </c>
      <c r="W6" s="41">
        <f>IFERROR($T6*(1-Controls!$C$6),0)</f>
        <v>467393.85000000003</v>
      </c>
      <c r="X6" s="90">
        <f t="shared" ref="X6:X69" si="2">IFERROR(V6/W6,"-")</f>
        <v>13.109626145227789</v>
      </c>
      <c r="Y6" s="90">
        <f>IFERROR(R6/INDEX('Vendor Level Info'!$N$4:$N$300,MATCH('Model 2'!$E6,'Vendor Level Info'!$M$4:$M$300,0)),"-")</f>
        <v>7.7875986643565223E-2</v>
      </c>
      <c r="AB6" s="133"/>
      <c r="AC6" s="131"/>
    </row>
    <row r="7" spans="2:29" x14ac:dyDescent="0.35">
      <c r="B7" s="441">
        <f>IFERROR(INDEX(Controls!$L$4:$L$100,MATCH('Model 2'!$D7,Controls!$J$4:$J$100,0)),"-")</f>
        <v>2</v>
      </c>
      <c r="C7" s="467" t="str">
        <f>IFERROR(INDEX(Controls!$F$4:$F$71,MATCH('Model 2'!$E7,Controls!$G$4:$G$71,0)),"-")</f>
        <v>No Ad &amp; Tf</v>
      </c>
      <c r="D7" s="442" t="str">
        <f>IFERROR(INDEX(Controls!$H$4:$H$200,MATCH('Model 2'!$E7,Controls!$G$4:$G$200,0)),"-")</f>
        <v>hcp_dox_eng</v>
      </c>
      <c r="E7" s="25" t="s">
        <v>13</v>
      </c>
      <c r="F7" s="26">
        <v>1</v>
      </c>
      <c r="G7" s="27">
        <v>1.7952986969176559E-2</v>
      </c>
      <c r="H7" s="27">
        <v>3.4681560744560086E-3</v>
      </c>
      <c r="I7" s="27">
        <v>5.176522216345913</v>
      </c>
      <c r="J7" s="37">
        <v>2.2607031993378599E-7</v>
      </c>
      <c r="K7" s="27">
        <v>1.0005334981241294</v>
      </c>
      <c r="L7" s="39">
        <v>12767</v>
      </c>
      <c r="M7" s="39">
        <v>493963.3609999792</v>
      </c>
      <c r="N7" s="39">
        <v>3384</v>
      </c>
      <c r="O7" s="39">
        <v>253603.05399999133</v>
      </c>
      <c r="P7" s="28">
        <v>4.6401373610276082E-4</v>
      </c>
      <c r="Q7" s="29">
        <v>2.3955905477264305E-4</v>
      </c>
      <c r="R7" s="75">
        <f t="shared" si="0"/>
        <v>60.752907903693476</v>
      </c>
      <c r="S7" s="41">
        <f>IFERROR($Q7*$O7*Controls!$C$5,"-")</f>
        <v>37788.308716097345</v>
      </c>
      <c r="T7" s="41">
        <f>IFERROR(INDEX('Vendor Level Info'!$I$4:$I$50,MATCH(SUBSTITUTE(SUBSTITUTE('Model 2'!$D7,"_pre",""),"_post",""),'Vendor Level Info'!$F$4:$F$50,0)),"-")</f>
        <v>311070</v>
      </c>
      <c r="U7" s="478">
        <f t="shared" si="1"/>
        <v>0.12147847338572458</v>
      </c>
      <c r="V7" s="41">
        <f>IFERROR($Q7*$O7*Controls!$C$4,"-")</f>
        <v>32077.535373150156</v>
      </c>
      <c r="W7" s="41">
        <f>IFERROR($T7*(1-Controls!$C$6),0)</f>
        <v>239523.9</v>
      </c>
      <c r="X7" s="90">
        <f t="shared" si="2"/>
        <v>0.13392206528513503</v>
      </c>
      <c r="Y7" s="90">
        <f>IFERROR(R7/INDEX('Vendor Level Info'!$N$4:$N$300,MATCH('Model 2'!$E7,'Vendor Level Info'!$M$4:$M$300,0)),"-")</f>
        <v>1.7952986969176559E-2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2'!$D8,Controls!$J$4:$J$100,0)),"-")</f>
        <v>4</v>
      </c>
      <c r="C8" s="467" t="str">
        <f>IFERROR(INDEX(Controls!$F$4:$F$71,MATCH('Model 2'!$E8,Controls!$G$4:$G$71,0)),"-")</f>
        <v>No Ad &amp; Tf</v>
      </c>
      <c r="D8" s="442" t="str">
        <f>IFERROR(INDEX(Controls!$H$4:$H$200,MATCH('Model 2'!$E8,Controls!$G$4:$G$200,0)),"-")</f>
        <v>hcp_dpint_eng</v>
      </c>
      <c r="E8" s="25" t="s">
        <v>14</v>
      </c>
      <c r="F8" s="26">
        <v>1</v>
      </c>
      <c r="G8" s="27">
        <v>-3.9068640014491944E-3</v>
      </c>
      <c r="H8" s="27">
        <v>6.9447475391122594E-3</v>
      </c>
      <c r="I8" s="27">
        <v>-0.56256386275326076</v>
      </c>
      <c r="J8" s="37">
        <v>0.57373193469866524</v>
      </c>
      <c r="K8" s="27">
        <v>1.0003154663994434</v>
      </c>
      <c r="L8" s="39">
        <v>3586</v>
      </c>
      <c r="M8" s="39">
        <v>493963.3609999792</v>
      </c>
      <c r="N8" s="39">
        <v>717</v>
      </c>
      <c r="O8" s="39">
        <v>253603.05399999133</v>
      </c>
      <c r="P8" s="28">
        <v>-2.8362456439754852E-5</v>
      </c>
      <c r="Q8" s="29">
        <v>-1.1045693042163317E-5</v>
      </c>
      <c r="R8" s="75">
        <f t="shared" si="0"/>
        <v>-2.8012214890390723</v>
      </c>
      <c r="S8" s="41">
        <f>IFERROR($Q8*$O8*Controls!$C$5,"-")</f>
        <v>-1742.359766182303</v>
      </c>
      <c r="T8" s="41">
        <f>IFERROR(INDEX('Vendor Level Info'!$I$4:$I$50,MATCH(SUBSTITUTE(SUBSTITUTE('Model 2'!$D8,"_pre",""),"_post",""),'Vendor Level Info'!$F$4:$F$50,0)),"-")</f>
        <v>35707.999999999993</v>
      </c>
      <c r="U8" s="478">
        <f t="shared" si="1"/>
        <v>-4.879466131349567E-2</v>
      </c>
      <c r="V8" s="41">
        <f>IFERROR($Q8*$O8*Controls!$C$4,"-")</f>
        <v>-1479.0449462126303</v>
      </c>
      <c r="W8" s="41">
        <f>IFERROR($T8*(1-Controls!$C$6),0)</f>
        <v>27495.159999999996</v>
      </c>
      <c r="X8" s="90">
        <f t="shared" si="2"/>
        <v>-5.3792920143495453E-2</v>
      </c>
      <c r="Y8" s="90">
        <f>IFERROR(R8/INDEX('Vendor Level Info'!$N$4:$N$300,MATCH('Model 2'!$E8,'Vendor Level Info'!$M$4:$M$300,0)),"-")</f>
        <v>-3.9068640014491944E-3</v>
      </c>
      <c r="AB8" s="134" t="s">
        <v>66</v>
      </c>
      <c r="AC8" s="135">
        <v>0.35809999999999997</v>
      </c>
    </row>
    <row r="9" spans="2:29" x14ac:dyDescent="0.35">
      <c r="B9" s="441">
        <f>IFERROR(INDEX(Controls!$L$4:$L$100,MATCH('Model 2'!$D9,Controls!$J$4:$J$100,0)),"-")</f>
        <v>5</v>
      </c>
      <c r="C9" s="467" t="str">
        <f>IFERROR(INDEX(Controls!$F$4:$F$71,MATCH('Model 2'!$E9,Controls!$G$4:$G$71,0)),"-")</f>
        <v>No Ad &amp; Tf</v>
      </c>
      <c r="D9" s="442" t="str">
        <f>IFERROR(INDEX(Controls!$H$4:$H$200,MATCH('Model 2'!$E9,Controls!$G$4:$G$200,0)),"-")</f>
        <v>hcp_edh_eng</v>
      </c>
      <c r="E9" s="25" t="s">
        <v>15</v>
      </c>
      <c r="F9" s="26">
        <v>1</v>
      </c>
      <c r="G9" s="27">
        <v>0.11773513227412415</v>
      </c>
      <c r="H9" s="27">
        <v>9.2619658094607073E-3</v>
      </c>
      <c r="I9" s="27">
        <v>12.711678567617112</v>
      </c>
      <c r="J9" s="37">
        <v>5.1008009798444454E-37</v>
      </c>
      <c r="K9" s="27">
        <v>1.0001483045026629</v>
      </c>
      <c r="L9" s="39">
        <v>1366</v>
      </c>
      <c r="M9" s="39">
        <v>493963.3609999792</v>
      </c>
      <c r="N9" s="39">
        <v>0</v>
      </c>
      <c r="O9" s="39">
        <v>253603.05399999133</v>
      </c>
      <c r="P9" s="28">
        <v>3.2558323832131418E-4</v>
      </c>
      <c r="Q9" s="29">
        <v>0</v>
      </c>
      <c r="R9" s="75">
        <f t="shared" si="0"/>
        <v>0</v>
      </c>
      <c r="S9" s="41">
        <f>IFERROR($Q9*$O9*Controls!$C$5,"-")</f>
        <v>0</v>
      </c>
      <c r="T9" s="41">
        <f>IFERROR(INDEX('Vendor Level Info'!$I$4:$I$50,MATCH(SUBSTITUTE(SUBSTITUTE('Model 2'!$D9,"_pre",""),"_post",""),'Vendor Level Info'!$F$4:$F$50,0)),"-")</f>
        <v>0</v>
      </c>
      <c r="U9" s="478">
        <f t="shared" si="1"/>
        <v>0</v>
      </c>
      <c r="V9" s="41">
        <f>IFERROR($Q9*$O9*Controls!$C$4,"-")</f>
        <v>0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2'!$E9,'Vendor Level Info'!$M$4:$M$300,0)),"-")</f>
        <v>-</v>
      </c>
    </row>
    <row r="10" spans="2:29" x14ac:dyDescent="0.35">
      <c r="B10" s="441">
        <f>IFERROR(INDEX(Controls!$L$4:$L$100,MATCH('Model 2'!$D10,Controls!$J$4:$J$100,0)),"-")</f>
        <v>3</v>
      </c>
      <c r="C10" s="467" t="str">
        <f>IFERROR(INDEX(Controls!$F$4:$F$71,MATCH('Model 2'!$E10,Controls!$G$4:$G$71,0)),"-")</f>
        <v>No Ad &amp; Tf</v>
      </c>
      <c r="D10" s="442" t="str">
        <f>IFERROR(INDEX(Controls!$H$4:$H$200,MATCH('Model 2'!$E10,Controls!$G$4:$G$200,0)),"-")</f>
        <v>hcp_epoc_eng</v>
      </c>
      <c r="E10" s="25" t="s">
        <v>16</v>
      </c>
      <c r="F10" s="26">
        <v>1</v>
      </c>
      <c r="G10" s="27">
        <v>1.5974636404339354E-2</v>
      </c>
      <c r="H10" s="27">
        <v>2.867007814501036E-3</v>
      </c>
      <c r="I10" s="27">
        <v>5.5718845004681379</v>
      </c>
      <c r="J10" s="37">
        <v>2.5201355690231408E-8</v>
      </c>
      <c r="K10" s="27">
        <v>1.0002271415768005</v>
      </c>
      <c r="L10" s="39">
        <v>12625</v>
      </c>
      <c r="M10" s="39">
        <v>493963.3609999792</v>
      </c>
      <c r="N10" s="39">
        <v>3021</v>
      </c>
      <c r="O10" s="39">
        <v>253603.05399999133</v>
      </c>
      <c r="P10" s="28">
        <v>4.0828895527090083E-4</v>
      </c>
      <c r="Q10" s="29">
        <v>1.9029493460875609E-4</v>
      </c>
      <c r="R10" s="75">
        <f t="shared" si="0"/>
        <v>48.259376577509187</v>
      </c>
      <c r="S10" s="41">
        <f>IFERROR($Q10*$O10*Controls!$C$5,"-")</f>
        <v>30017.332231210716</v>
      </c>
      <c r="T10" s="41">
        <f>IFERROR(INDEX('Vendor Level Info'!$I$4:$I$50,MATCH(SUBSTITUTE(SUBSTITUTE('Model 2'!$D10,"_pre",""),"_post",""),'Vendor Level Info'!$F$4:$F$50,0)),"-")</f>
        <v>255935</v>
      </c>
      <c r="U10" s="478">
        <f t="shared" si="1"/>
        <v>0.11728498341848796</v>
      </c>
      <c r="V10" s="41">
        <f>IFERROR($Q10*$O10*Controls!$C$4,"-")</f>
        <v>25480.950832924849</v>
      </c>
      <c r="W10" s="41">
        <f>IFERROR($T10*(1-Controls!$C$6),0)</f>
        <v>197069.95</v>
      </c>
      <c r="X10" s="90">
        <f t="shared" si="2"/>
        <v>0.12929901708974326</v>
      </c>
      <c r="Y10" s="90">
        <f>IFERROR(R10/INDEX('Vendor Level Info'!$N$4:$N$300,MATCH('Model 2'!$E10,'Vendor Level Info'!$M$4:$M$300,0)),"-")</f>
        <v>1.5974636404339354E-2</v>
      </c>
    </row>
    <row r="11" spans="2:29" x14ac:dyDescent="0.35">
      <c r="B11" s="441">
        <f>IFERROR(INDEX(Controls!$L$4:$L$100,MATCH('Model 2'!$D11,Controls!$J$4:$J$100,0)),"-")</f>
        <v>7</v>
      </c>
      <c r="C11" s="467" t="str">
        <f>IFERROR(INDEX(Controls!$F$4:$F$71,MATCH('Model 2'!$E11,Controls!$G$4:$G$71,0)),"-")</f>
        <v>No Ad &amp; Tf</v>
      </c>
      <c r="D11" s="442" t="str">
        <f>IFERROR(INDEX(Controls!$H$4:$H$200,MATCH('Model 2'!$E11,Controls!$G$4:$G$200,0)),"-")</f>
        <v>hcp_field_eng</v>
      </c>
      <c r="E11" s="25" t="s">
        <v>17</v>
      </c>
      <c r="F11" s="26">
        <v>1</v>
      </c>
      <c r="G11" s="27">
        <v>0.10662840694023275</v>
      </c>
      <c r="H11" s="27">
        <v>1.4376345337843972E-3</v>
      </c>
      <c r="I11" s="27">
        <v>74.169341675138043</v>
      </c>
      <c r="J11" s="37">
        <v>0</v>
      </c>
      <c r="K11" s="27">
        <v>1.0283377785630261</v>
      </c>
      <c r="L11" s="39">
        <v>51354</v>
      </c>
      <c r="M11" s="39">
        <v>493963.3609999792</v>
      </c>
      <c r="N11" s="39">
        <v>29046</v>
      </c>
      <c r="O11" s="39">
        <v>253603.05399999133</v>
      </c>
      <c r="P11" s="28">
        <v>1.1085427872471179E-2</v>
      </c>
      <c r="Q11" s="29">
        <v>1.2212505563856918E-2</v>
      </c>
      <c r="R11" s="75">
        <f t="shared" si="0"/>
        <v>3097.1287079860003</v>
      </c>
      <c r="S11" s="41">
        <f>IFERROR($Q11*$O11*Controls!$C$5,"-")</f>
        <v>1926414.0563672923</v>
      </c>
      <c r="T11" s="41">
        <f>IFERROR(INDEX('Vendor Level Info'!$I$4:$I$50,MATCH(SUBSTITUTE(SUBSTITUTE('Model 2'!$D11,"_pre",""),"_post",""),'Vendor Level Info'!$F$4:$F$50,0)),"-")</f>
        <v>0</v>
      </c>
      <c r="U11" s="478">
        <f t="shared" si="1"/>
        <v>0</v>
      </c>
      <c r="V11" s="41">
        <f>IFERROR($Q11*$O11*Controls!$C$4,"-")</f>
        <v>1635283.9578166083</v>
      </c>
      <c r="W11" s="41">
        <f>IFERROR($T11*(1-Controls!$C$6),0)</f>
        <v>0</v>
      </c>
      <c r="X11" s="90" t="str">
        <f t="shared" si="2"/>
        <v>-</v>
      </c>
      <c r="Y11" s="90">
        <f>IFERROR(R11/INDEX('Vendor Level Info'!$N$4:$N$300,MATCH('Model 2'!$E11,'Vendor Level Info'!$M$4:$M$300,0)),"-")</f>
        <v>0.10662840694023275</v>
      </c>
    </row>
    <row r="12" spans="2:29" x14ac:dyDescent="0.35">
      <c r="B12" s="441">
        <f>IFERROR(INDEX(Controls!$L$4:$L$100,MATCH('Model 2'!$D12,Controls!$J$4:$J$100,0)),"-")</f>
        <v>15</v>
      </c>
      <c r="C12" s="467" t="str">
        <f>IFERROR(INDEX(Controls!$F$4:$F$71,MATCH('Model 2'!$E12,Controls!$G$4:$G$71,0)),"-")</f>
        <v>No Ad &amp; Tf</v>
      </c>
      <c r="D12" s="442" t="str">
        <f>IFERROR(INDEX(Controls!$H$4:$H$200,MATCH('Model 2'!$E12,Controls!$G$4:$G$200,0)),"-")</f>
        <v>hcp_grail_nrx_lag</v>
      </c>
      <c r="E12" s="25" t="s">
        <v>18</v>
      </c>
      <c r="F12" s="26">
        <v>1</v>
      </c>
      <c r="G12" s="27">
        <v>0.57516292637869137</v>
      </c>
      <c r="H12" s="27">
        <v>4.0744327123027832E-4</v>
      </c>
      <c r="I12" s="27">
        <v>1411.6392808303895</v>
      </c>
      <c r="J12" s="37">
        <v>0</v>
      </c>
      <c r="K12" s="27">
        <v>1.0598186585022484</v>
      </c>
      <c r="L12" s="39">
        <v>471890.94499998062</v>
      </c>
      <c r="M12" s="39">
        <v>493963.3609999792</v>
      </c>
      <c r="N12" s="39">
        <v>250931.21399999195</v>
      </c>
      <c r="O12" s="39">
        <v>253603.05399999133</v>
      </c>
      <c r="P12" s="28">
        <v>0.5494621631619484</v>
      </c>
      <c r="Q12" s="29">
        <v>0.56910328597225002</v>
      </c>
      <c r="R12" s="75">
        <f t="shared" si="0"/>
        <v>144326.33136399303</v>
      </c>
      <c r="S12" s="41">
        <f>IFERROR($Q12*$O12*Controls!$C$5,"-")</f>
        <v>89770978.108403668</v>
      </c>
      <c r="T12" s="41" t="str">
        <f>IFERROR(INDEX('Vendor Level Info'!$I$4:$I$50,MATCH(SUBSTITUTE(SUBSTITUTE('Model 2'!$D12,"_pre",""),"_post",""),'Vendor Level Info'!$F$4:$F$50,0)),"-")</f>
        <v>-</v>
      </c>
      <c r="U12" s="478">
        <f t="shared" si="1"/>
        <v>0</v>
      </c>
      <c r="V12" s="41">
        <f>IFERROR($Q12*$O12*Controls!$C$4,"-")</f>
        <v>76204302.960188314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2'!$E12,'Vendor Level Info'!$M$4:$M$300,0)),"-")</f>
        <v>-</v>
      </c>
    </row>
    <row r="13" spans="2:29" x14ac:dyDescent="0.35">
      <c r="B13" s="441">
        <f>IFERROR(INDEX(Controls!$L$4:$L$100,MATCH('Model 2'!$D13,Controls!$J$4:$J$100,0)),"-")</f>
        <v>13</v>
      </c>
      <c r="C13" s="467" t="str">
        <f>IFERROR(INDEX(Controls!$F$4:$F$71,MATCH('Model 2'!$E13,Controls!$G$4:$G$71,0)),"-")</f>
        <v>No Ad &amp; Tf</v>
      </c>
      <c r="D13" s="442" t="str">
        <f>IFERROR(INDEX(Controls!$H$4:$H$200,MATCH('Model 2'!$E13,Controls!$G$4:$G$200,0)),"-")</f>
        <v>hcp_grail_sdot</v>
      </c>
      <c r="E13" s="25" t="s">
        <v>19</v>
      </c>
      <c r="F13" s="26">
        <v>1</v>
      </c>
      <c r="G13" s="27">
        <v>4.0233638368724917E-3</v>
      </c>
      <c r="H13" s="27">
        <v>3.6662490249055086E-5</v>
      </c>
      <c r="I13" s="27">
        <v>109.74060434905093</v>
      </c>
      <c r="J13" s="37">
        <v>0</v>
      </c>
      <c r="K13" s="27">
        <v>1.1079822828444388</v>
      </c>
      <c r="L13" s="39">
        <v>2527725</v>
      </c>
      <c r="M13" s="39">
        <v>493963.3609999792</v>
      </c>
      <c r="N13" s="39">
        <v>1138962</v>
      </c>
      <c r="O13" s="39">
        <v>253603.05399999133</v>
      </c>
      <c r="P13" s="28">
        <v>2.0588485214714028E-2</v>
      </c>
      <c r="Q13" s="29">
        <v>1.8069413794883256E-2</v>
      </c>
      <c r="R13" s="75">
        <f t="shared" si="0"/>
        <v>4582.4585223719669</v>
      </c>
      <c r="S13" s="41">
        <f>IFERROR($Q13*$O13*Controls!$C$5,"-")</f>
        <v>2850289.2009153636</v>
      </c>
      <c r="T13" s="41" t="str">
        <f>IFERROR(INDEX('Vendor Level Info'!$I$4:$I$50,MATCH(SUBSTITUTE(SUBSTITUTE('Model 2'!$D13,"_pre",""),"_post",""),'Vendor Level Info'!$F$4:$F$50,0)),"-")</f>
        <v>-</v>
      </c>
      <c r="U13" s="478">
        <f t="shared" si="1"/>
        <v>0</v>
      </c>
      <c r="V13" s="41">
        <f>IFERROR($Q13*$O13*Controls!$C$4,"-")</f>
        <v>2419538.0998123987</v>
      </c>
      <c r="W13" s="41">
        <f>IFERROR($T13*(1-Controls!$C$6),0)</f>
        <v>0</v>
      </c>
      <c r="X13" s="90" t="str">
        <f t="shared" si="2"/>
        <v>-</v>
      </c>
      <c r="Y13" s="90">
        <f>IFERROR(R13/INDEX('Vendor Level Info'!$N$4:$N$300,MATCH('Model 2'!$E13,'Vendor Level Info'!$M$4:$M$300,0)),"-")</f>
        <v>4.0233638368724917E-3</v>
      </c>
    </row>
    <row r="14" spans="2:29" x14ac:dyDescent="0.35">
      <c r="B14" s="441">
        <f>IFERROR(INDEX(Controls!$L$4:$L$100,MATCH('Model 2'!$D14,Controls!$J$4:$J$100,0)),"-")</f>
        <v>14</v>
      </c>
      <c r="C14" s="467" t="str">
        <f>IFERROR(INDEX(Controls!$F$4:$F$71,MATCH('Model 2'!$E14,Controls!$G$4:$G$71,0)),"-")</f>
        <v>No Ad &amp; Tf</v>
      </c>
      <c r="D14" s="442" t="str">
        <f>IFERROR(INDEX(Controls!$H$4:$H$200,MATCH('Model 2'!$E14,Controls!$G$4:$G$200,0)),"-")</f>
        <v>hcp_grail_vnrx</v>
      </c>
      <c r="E14" s="25" t="s">
        <v>20</v>
      </c>
      <c r="F14" s="26">
        <v>1</v>
      </c>
      <c r="G14" s="27">
        <v>0.22138421333752895</v>
      </c>
      <c r="H14" s="27">
        <v>2.4521573679264982E-3</v>
      </c>
      <c r="I14" s="27">
        <v>90.281405358876953</v>
      </c>
      <c r="J14" s="37">
        <v>0</v>
      </c>
      <c r="K14" s="27">
        <v>1.0068212335175442</v>
      </c>
      <c r="L14" s="39">
        <v>11192.325999999986</v>
      </c>
      <c r="M14" s="39">
        <v>493963.3609999792</v>
      </c>
      <c r="N14" s="39">
        <v>5506.028999999995</v>
      </c>
      <c r="O14" s="39">
        <v>253603.05399999133</v>
      </c>
      <c r="P14" s="28">
        <v>5.0161701910666073E-3</v>
      </c>
      <c r="Q14" s="29">
        <v>4.8065190050063898E-3</v>
      </c>
      <c r="R14" s="75">
        <f t="shared" si="0"/>
        <v>1218.9478987786201</v>
      </c>
      <c r="S14" s="41">
        <f>IFERROR($Q14*$O14*Controls!$C$5,"-")</f>
        <v>758185.5930403017</v>
      </c>
      <c r="T14" s="41" t="str">
        <f>IFERROR(INDEX('Vendor Level Info'!$I$4:$I$50,MATCH(SUBSTITUTE(SUBSTITUTE('Model 2'!$D14,"_pre",""),"_post",""),'Vendor Level Info'!$F$4:$F$50,0)),"-")</f>
        <v>-</v>
      </c>
      <c r="U14" s="478">
        <f t="shared" si="1"/>
        <v>0</v>
      </c>
      <c r="V14" s="41">
        <f>IFERROR($Q14*$O14*Controls!$C$4,"-")</f>
        <v>643604.49055511144</v>
      </c>
      <c r="W14" s="41">
        <f>IFERROR($T14*(1-Controls!$C$6),0)</f>
        <v>0</v>
      </c>
      <c r="X14" s="90" t="str">
        <f t="shared" si="2"/>
        <v>-</v>
      </c>
      <c r="Y14" s="90">
        <f>IFERROR(R14/INDEX('Vendor Level Info'!$N$4:$N$300,MATCH('Model 2'!$D14,'Vendor Level Info'!$M$4:$M$300,0)),"-")</f>
        <v>0.22138421333752878</v>
      </c>
    </row>
    <row r="15" spans="2:29" x14ac:dyDescent="0.35">
      <c r="B15" s="441">
        <f>IFERROR(INDEX(Controls!$L$4:$L$100,MATCH('Model 2'!$D15,Controls!$J$4:$J$100,0)),"-")</f>
        <v>6</v>
      </c>
      <c r="C15" s="467" t="str">
        <f>IFERROR(INDEX(Controls!$F$4:$F$71,MATCH('Model 2'!$E15,Controls!$G$4:$G$71,0)),"-")</f>
        <v>No Ad &amp; Tf</v>
      </c>
      <c r="D15" s="442" t="str">
        <f>IFERROR(INDEX(Controls!$H$4:$H$200,MATCH('Model 2'!$E15,Controls!$G$4:$G$200,0)),"-")</f>
        <v>hcp_mng_eng</v>
      </c>
      <c r="E15" s="25" t="s">
        <v>21</v>
      </c>
      <c r="F15" s="26">
        <v>1</v>
      </c>
      <c r="G15" s="27">
        <v>1.1108696716108053E-2</v>
      </c>
      <c r="H15" s="27">
        <v>4.1999096345658876E-3</v>
      </c>
      <c r="I15" s="27">
        <v>2.6449846979282148</v>
      </c>
      <c r="J15" s="37">
        <v>8.1694909784179193E-3</v>
      </c>
      <c r="K15" s="27">
        <v>1.0001482881221979</v>
      </c>
      <c r="L15" s="39">
        <v>4328</v>
      </c>
      <c r="M15" s="39">
        <v>493963.3609999792</v>
      </c>
      <c r="N15" s="39">
        <v>0</v>
      </c>
      <c r="O15" s="39">
        <v>253603.05399999133</v>
      </c>
      <c r="P15" s="28">
        <v>9.7331995008669635E-5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>
        <f>IFERROR(INDEX('Vendor Level Info'!$I$4:$I$50,MATCH(SUBSTITUTE(SUBSTITUTE('Model 2'!$D15,"_pre",""),"_post",""),'Vendor Level Info'!$F$4:$F$50,0)),"-")</f>
        <v>0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2'!$D15,'Vendor Level Info'!$M$4:$M$300,0)),"-")</f>
        <v>-</v>
      </c>
    </row>
    <row r="16" spans="2:29" x14ac:dyDescent="0.35">
      <c r="B16" s="441">
        <f>IFERROR(INDEX(Controls!$L$4:$L$100,MATCH('Model 2'!$D16,Controls!$J$4:$J$100,0)),"-")</f>
        <v>1</v>
      </c>
      <c r="C16" s="467" t="str">
        <f>IFERROR(INDEX(Controls!$F$4:$F$71,MATCH('Model 2'!$E16,Controls!$G$4:$G$71,0)),"-")</f>
        <v>No Ad &amp; Tf</v>
      </c>
      <c r="D16" s="442" t="str">
        <f>IFERROR(INDEX(Controls!$H$4:$H$200,MATCH('Model 2'!$E16,Controls!$G$4:$G$200,0)),"-")</f>
        <v>hcp_mscap_eng</v>
      </c>
      <c r="E16" s="25" t="s">
        <v>22</v>
      </c>
      <c r="F16" s="26">
        <v>1</v>
      </c>
      <c r="G16" s="27">
        <v>2.6314153465616389E-2</v>
      </c>
      <c r="H16" s="27">
        <v>1.7905879557709864E-3</v>
      </c>
      <c r="I16" s="27">
        <v>14.695817304482043</v>
      </c>
      <c r="J16" s="37">
        <v>6.8754882761226237E-49</v>
      </c>
      <c r="K16" s="27">
        <v>1.0012146155517827</v>
      </c>
      <c r="L16" s="39">
        <v>41083</v>
      </c>
      <c r="M16" s="39">
        <v>493963.3609999792</v>
      </c>
      <c r="N16" s="39">
        <v>12946</v>
      </c>
      <c r="O16" s="39">
        <v>253603.05399999133</v>
      </c>
      <c r="P16" s="28">
        <v>2.1885517270742753E-3</v>
      </c>
      <c r="Q16" s="29">
        <v>1.343292304223913E-3</v>
      </c>
      <c r="R16" s="75">
        <f t="shared" si="0"/>
        <v>340.66303076586979</v>
      </c>
      <c r="S16" s="41">
        <f>IFERROR($Q16*$O16*Controls!$C$5,"-")</f>
        <v>211892.405136371</v>
      </c>
      <c r="T16" s="41">
        <f>IFERROR(INDEX('Vendor Level Info'!$I$4:$I$50,MATCH(SUBSTITUTE(SUBSTITUTE('Model 2'!$D16,"_pre",""),"_post",""),'Vendor Level Info'!$F$4:$F$50,0)),"-")</f>
        <v>483510.48</v>
      </c>
      <c r="U16" s="478">
        <f t="shared" si="1"/>
        <v>0.43823746102953343</v>
      </c>
      <c r="V16" s="41">
        <f>IFERROR($Q16*$O16*Controls!$C$4,"-")</f>
        <v>179870.08024437926</v>
      </c>
      <c r="W16" s="41">
        <f>IFERROR($T16*(1-Controls!$C$6),0)</f>
        <v>372303.06959999999</v>
      </c>
      <c r="X16" s="90">
        <f t="shared" si="2"/>
        <v>0.48312811505322939</v>
      </c>
      <c r="Y16" s="90">
        <f>IFERROR(R16/INDEX('Vendor Level Info'!$N$4:$N$300,MATCH('Model 2'!$D16,'Vendor Level Info'!$M$4:$M$300,0)),"-")</f>
        <v>2.6314153465616389E-2</v>
      </c>
    </row>
    <row r="17" spans="2:25" x14ac:dyDescent="0.35">
      <c r="B17" s="441">
        <f>IFERROR(INDEX(Controls!$L$4:$L$100,MATCH('Model 2'!$D17,Controls!$J$4:$J$100,0)),"-")</f>
        <v>12</v>
      </c>
      <c r="C17" s="467" t="str">
        <f>IFERROR(INDEX(Controls!$F$4:$F$71,MATCH('Model 2'!$E17,Controls!$G$4:$G$71,0)),"-")</f>
        <v>No Ad &amp; Tf</v>
      </c>
      <c r="D17" s="442" t="str">
        <f>IFERROR(INDEX(Controls!$H$4:$H$200,MATCH('Model 2'!$E17,Controls!$G$4:$G$200,0)),"-")</f>
        <v>hcp_rdtl_totdet</v>
      </c>
      <c r="E17" s="25" t="s">
        <v>23</v>
      </c>
      <c r="F17" s="26">
        <v>1</v>
      </c>
      <c r="G17" s="27">
        <v>8.3709016805621345E-2</v>
      </c>
      <c r="H17" s="27">
        <v>6.0926106267245332E-4</v>
      </c>
      <c r="I17" s="27">
        <v>137.39433214136713</v>
      </c>
      <c r="J17" s="37">
        <v>0</v>
      </c>
      <c r="K17" s="27">
        <v>1.1517627924333735</v>
      </c>
      <c r="L17" s="39">
        <v>345654</v>
      </c>
      <c r="M17" s="39">
        <v>493963.3609999792</v>
      </c>
      <c r="N17" s="39">
        <v>169405</v>
      </c>
      <c r="O17" s="39">
        <v>253603.05399999133</v>
      </c>
      <c r="P17" s="28">
        <v>5.8575916311597573E-2</v>
      </c>
      <c r="Q17" s="29">
        <v>5.5917015857217429E-2</v>
      </c>
      <c r="R17" s="75">
        <f t="shared" si="0"/>
        <v>14180.725991956284</v>
      </c>
      <c r="S17" s="41">
        <f>IFERROR($Q17*$O17*Controls!$C$5,"-")</f>
        <v>8820411.5669968091</v>
      </c>
      <c r="T17" s="41">
        <f>IFERROR(INDEX('Vendor Level Info'!$I$4:$I$50,MATCH(SUBSTITUTE(SUBSTITUTE('Model 2'!$D17,"_pre",""),"_post",""),'Vendor Level Info'!$F$4:$F$50,0)),"-")</f>
        <v>0</v>
      </c>
      <c r="U17" s="478">
        <f t="shared" si="1"/>
        <v>0</v>
      </c>
      <c r="V17" s="41">
        <f>IFERROR($Q17*$O17*Controls!$C$4,"-")</f>
        <v>7487423.3237529183</v>
      </c>
      <c r="W17" s="41">
        <f>IFERROR($T17*(1-Controls!$C$6),0)</f>
        <v>0</v>
      </c>
      <c r="X17" s="90" t="str">
        <f t="shared" si="2"/>
        <v>-</v>
      </c>
      <c r="Y17" s="90">
        <f>IFERROR(R17/INDEX('Vendor Level Info'!$N$4:$N$300,MATCH('Model 2'!$D17,'Vendor Level Info'!$M$4:$M$300,0)),"-")</f>
        <v>8.3709016805621345E-2</v>
      </c>
    </row>
    <row r="18" spans="2:25" x14ac:dyDescent="0.35">
      <c r="B18" s="441">
        <f>IFERROR(INDEX(Controls!$L$4:$L$100,MATCH('Model 2'!$D18,Controls!$J$4:$J$100,0)),"-")</f>
        <v>8</v>
      </c>
      <c r="C18" s="467" t="str">
        <f>IFERROR(INDEX(Controls!$F$4:$F$71,MATCH('Model 2'!$E18,Controls!$G$4:$G$71,0)),"-")</f>
        <v>No Ad &amp; Tf</v>
      </c>
      <c r="D18" s="442" t="str">
        <f>IFERROR(INDEX(Controls!$H$4:$H$200,MATCH('Model 2'!$E18,Controls!$G$4:$G$200,0)),"-")</f>
        <v>hcp_sfmc_eng</v>
      </c>
      <c r="E18" s="25" t="s">
        <v>24</v>
      </c>
      <c r="F18" s="26">
        <v>1</v>
      </c>
      <c r="G18" s="27">
        <v>8.1150645208779744E-3</v>
      </c>
      <c r="H18" s="27">
        <v>4.519411523966279E-4</v>
      </c>
      <c r="I18" s="27">
        <v>17.956020331063183</v>
      </c>
      <c r="J18" s="37">
        <v>4.3323319941433824E-72</v>
      </c>
      <c r="K18" s="27">
        <v>1.0086130233228536</v>
      </c>
      <c r="L18" s="39">
        <v>347218</v>
      </c>
      <c r="M18" s="39">
        <v>493963.3609999792</v>
      </c>
      <c r="N18" s="39">
        <v>214128</v>
      </c>
      <c r="O18" s="39">
        <v>253603.05399999133</v>
      </c>
      <c r="P18" s="28">
        <v>5.7042620875889759E-3</v>
      </c>
      <c r="Q18" s="29">
        <v>6.8518990931655671E-3</v>
      </c>
      <c r="R18" s="75">
        <f t="shared" si="0"/>
        <v>1737.6625357265589</v>
      </c>
      <c r="S18" s="41">
        <f>IFERROR($Q18*$O18*Controls!$C$5,"-")</f>
        <v>1080826.0972219196</v>
      </c>
      <c r="T18" s="41">
        <f>IFERROR(INDEX('Vendor Level Info'!$I$4:$I$50,MATCH(SUBSTITUTE(SUBSTITUTE('Model 2'!$D18,"_pre",""),"_post",""),'Vendor Level Info'!$F$4:$F$50,0)),"-")</f>
        <v>194100</v>
      </c>
      <c r="U18" s="478">
        <f t="shared" si="1"/>
        <v>5.5683982340129807</v>
      </c>
      <c r="V18" s="41">
        <f>IFERROR($Q18*$O18*Controls!$C$4,"-")</f>
        <v>917485.81886362308</v>
      </c>
      <c r="W18" s="41">
        <f>IFERROR($T18*(1-Controls!$C$6),0)</f>
        <v>149457</v>
      </c>
      <c r="X18" s="90">
        <f t="shared" si="2"/>
        <v>6.1387945620721887</v>
      </c>
      <c r="Y18" s="90">
        <f>IFERROR(R18/INDEX('Vendor Level Info'!$N$4:$N$300,MATCH('Model 2'!$D18,'Vendor Level Info'!$M$4:$M$300,0)),"-")</f>
        <v>8.1150645208779744E-3</v>
      </c>
    </row>
    <row r="19" spans="2:25" x14ac:dyDescent="0.35">
      <c r="B19" s="441">
        <f>IFERROR(INDEX(Controls!$L$4:$L$100,MATCH('Model 2'!$D19,Controls!$J$4:$J$100,0)),"-")</f>
        <v>10</v>
      </c>
      <c r="C19" s="467" t="str">
        <f>IFERROR(INDEX(Controls!$F$4:$F$71,MATCH('Model 2'!$E19,Controls!$G$4:$G$71,0)),"-")</f>
        <v>No Ad &amp; Tf</v>
      </c>
      <c r="D19" s="442" t="str">
        <f>IFERROR(INDEX(Controls!$H$4:$H$200,MATCH('Model 2'!$E19,Controls!$G$4:$G$200,0)),"-")</f>
        <v>pp_hcp</v>
      </c>
      <c r="E19" s="25" t="s">
        <v>115</v>
      </c>
      <c r="F19" s="26">
        <v>1</v>
      </c>
      <c r="G19" s="27">
        <v>6.7357135669076562E-3</v>
      </c>
      <c r="H19" s="27">
        <v>1.6859880415989086E-3</v>
      </c>
      <c r="I19" s="27">
        <v>3.995113488776489</v>
      </c>
      <c r="J19" s="37">
        <v>6.4664350236062499E-5</v>
      </c>
      <c r="K19" s="27">
        <v>1.0006572237388895</v>
      </c>
      <c r="L19" s="39">
        <v>63241</v>
      </c>
      <c r="M19" s="39">
        <v>493963.3609999792</v>
      </c>
      <c r="N19" s="39">
        <v>31572</v>
      </c>
      <c r="O19" s="39">
        <v>253603.05399999133</v>
      </c>
      <c r="P19" s="28">
        <v>8.6235801137652605E-4</v>
      </c>
      <c r="Q19" s="29">
        <v>8.3855436825463385E-4</v>
      </c>
      <c r="R19" s="75">
        <f t="shared" si="0"/>
        <v>212.65994873440852</v>
      </c>
      <c r="S19" s="41">
        <f>IFERROR($Q19*$O19*Controls!$C$5,"-")</f>
        <v>132274.48811280209</v>
      </c>
      <c r="T19" s="41">
        <f>IFERROR(INDEX('Vendor Level Info'!$I$4:$I$50,MATCH(SUBSTITUTE(SUBSTITUTE('Model 2'!$D19,"_pre",""),"_post",""),'Vendor Level Info'!$F$4:$F$50,0)),"-")</f>
        <v>195006</v>
      </c>
      <c r="U19" s="478">
        <f t="shared" si="1"/>
        <v>0.67830983719886617</v>
      </c>
      <c r="V19" s="41">
        <f>IFERROR($Q19*$O19*Controls!$C$4,"-")</f>
        <v>112284.45293176769</v>
      </c>
      <c r="W19" s="41">
        <f>IFERROR($T19*(1-Controls!$C$6),0)</f>
        <v>150154.62</v>
      </c>
      <c r="X19" s="90">
        <f t="shared" si="2"/>
        <v>0.74779219535015107</v>
      </c>
      <c r="Y19" s="90">
        <f>IFERROR(R19/INDEX('Vendor Level Info'!$N$4:$N$300,MATCH('Model 2'!$D19,'Vendor Level Info'!$M$4:$M$300,0)),"-")</f>
        <v>6.8531452010701724E-3</v>
      </c>
    </row>
    <row r="20" spans="2:25" x14ac:dyDescent="0.35">
      <c r="B20" s="441">
        <f>IFERROR(INDEX(Controls!$L$4:$L$100,MATCH('Model 2'!$D20,Controls!$J$4:$J$100,0)),"-")</f>
        <v>11</v>
      </c>
      <c r="C20" s="467" t="str">
        <f>IFERROR(INDEX(Controls!$F$4:$F$71,MATCH('Model 2'!$E20,Controls!$G$4:$G$71,0)),"-")</f>
        <v>No Ad &amp; Tf</v>
      </c>
      <c r="D20" s="442" t="str">
        <f>IFERROR(INDEX(Controls!$H$4:$H$200,MATCH('Model 2'!$E20,Controls!$G$4:$G$200,0)),"-")</f>
        <v>webmd</v>
      </c>
      <c r="E20" s="25" t="s">
        <v>116</v>
      </c>
      <c r="F20" s="26">
        <v>1</v>
      </c>
      <c r="G20" s="27">
        <v>6.7047309217890441E-2</v>
      </c>
      <c r="H20" s="27">
        <v>1.6775937662175712E-3</v>
      </c>
      <c r="I20" s="27">
        <v>39.966355722136676</v>
      </c>
      <c r="J20" s="37">
        <v>0</v>
      </c>
      <c r="K20" s="27">
        <v>1.0152897867577499</v>
      </c>
      <c r="L20" s="39">
        <v>64834</v>
      </c>
      <c r="M20" s="39">
        <v>493963.3609999792</v>
      </c>
      <c r="N20" s="39">
        <v>0</v>
      </c>
      <c r="O20" s="39">
        <v>253603.05399999133</v>
      </c>
      <c r="P20" s="28">
        <v>8.8001369920083852E-3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2'!$D20,"_pre",""),"_post",""),'Vendor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2'!$D20,'Vendor Level Info'!$M$4:$M$300,0)),"-")</f>
        <v>-</v>
      </c>
    </row>
    <row r="21" spans="2:25" x14ac:dyDescent="0.35">
      <c r="B21" s="441" t="str">
        <f>IFERROR(INDEX(Controls!$L$4:$L$100,MATCH('Model 2'!$D21,Controls!$J$4:$J$100,0)),"-")</f>
        <v>-</v>
      </c>
      <c r="C21" s="467" t="str">
        <f>IFERROR(INDEX(Controls!$F$4:$F$71,MATCH('Model 2'!$E21,Controls!$G$4:$G$71,0)),"-")</f>
        <v>-</v>
      </c>
      <c r="D21" s="442" t="str">
        <f>IFERROR(INDEX(Controls!$H$4:$H$200,MATCH('Model 2'!$E21,Controls!$G$4:$G$200,0)),"-")</f>
        <v>-</v>
      </c>
      <c r="E21" s="25"/>
      <c r="F21" s="26"/>
      <c r="G21" s="27"/>
      <c r="H21" s="27"/>
      <c r="I21" s="27"/>
      <c r="J21" s="37"/>
      <c r="K21" s="27"/>
      <c r="L21" s="39"/>
      <c r="M21" s="39"/>
      <c r="N21" s="39"/>
      <c r="O21" s="39"/>
      <c r="P21" s="28"/>
      <c r="Q21" s="29"/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2'!$D21,"_pre",""),"_post",""),'Vendor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2'!$D21,'Vendor Level Info'!$M$4:$M$300,0)),"-")</f>
        <v>-</v>
      </c>
    </row>
    <row r="22" spans="2:25" x14ac:dyDescent="0.35">
      <c r="B22" s="441" t="str">
        <f>IFERROR(INDEX(Controls!$L$4:$L$100,MATCH('Model 2'!$D22,Controls!$J$4:$J$100,0)),"-")</f>
        <v>-</v>
      </c>
      <c r="C22" s="467" t="str">
        <f>IFERROR(INDEX(Controls!$F$4:$F$71,MATCH('Model 2'!$E22,Controls!$G$4:$G$71,0)),"-")</f>
        <v>-</v>
      </c>
      <c r="D22" s="442" t="str">
        <f>IFERROR(INDEX(Controls!$H$4:$H$200,MATCH('Model 2'!$E22,Controls!$G$4:$G$200,0)),"-")</f>
        <v>-</v>
      </c>
      <c r="E22" s="25"/>
      <c r="F22" s="26"/>
      <c r="G22" s="27"/>
      <c r="H22" s="27"/>
      <c r="I22" s="27"/>
      <c r="J22" s="37"/>
      <c r="K22" s="27"/>
      <c r="L22" s="39"/>
      <c r="M22" s="39"/>
      <c r="N22" s="39"/>
      <c r="O22" s="39"/>
      <c r="P22" s="28"/>
      <c r="Q22" s="29"/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2'!$D22,"_pre",""),"_post",""),'Vendor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2'!$D22,'Vendor Level Info'!$M$4:$M$300,0)),"-")</f>
        <v>-</v>
      </c>
    </row>
    <row r="23" spans="2:25" x14ac:dyDescent="0.35">
      <c r="B23" s="441" t="str">
        <f>IFERROR(INDEX(Controls!$L$4:$L$100,MATCH('Model 2'!$D23,Controls!$J$4:$J$100,0)),"-")</f>
        <v>-</v>
      </c>
      <c r="C23" s="467" t="str">
        <f>IFERROR(INDEX(Controls!$F$4:$F$71,MATCH('Model 2'!$E23,Controls!$G$4:$G$71,0)),"-")</f>
        <v>-</v>
      </c>
      <c r="D23" s="442" t="str">
        <f>IFERROR(INDEX(Controls!$H$4:$H$200,MATCH('Model 2'!$E23,Controls!$G$4:$G$200,0)),"-")</f>
        <v>-</v>
      </c>
      <c r="E23" s="25"/>
      <c r="F23" s="26"/>
      <c r="G23" s="27"/>
      <c r="H23" s="27"/>
      <c r="I23" s="27"/>
      <c r="J23" s="37"/>
      <c r="K23" s="27"/>
      <c r="L23" s="39"/>
      <c r="M23" s="39"/>
      <c r="N23" s="39"/>
      <c r="O23" s="39"/>
      <c r="P23" s="28"/>
      <c r="Q23" s="29"/>
      <c r="R23" s="75">
        <f t="shared" si="0"/>
        <v>0</v>
      </c>
      <c r="S23" s="41">
        <f>IFERROR($Q23*$O23*Controls!$C$5,"-")</f>
        <v>0</v>
      </c>
      <c r="T23" s="41" t="str">
        <f>IFERROR(INDEX('Vendor Level Info'!$I$4:$I$50,MATCH(SUBSTITUTE(SUBSTITUTE('Model 2'!$D23,"_pre",""),"_post",""),'Vendor Level Info'!$F$4:$F$50,0)),"-")</f>
        <v>-</v>
      </c>
      <c r="U23" s="478">
        <f t="shared" si="1"/>
        <v>0</v>
      </c>
      <c r="V23" s="41">
        <f>IFERROR($Q23*$O23*Controls!$C$4,"-")</f>
        <v>0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2'!$D23,'Vendor Level Info'!$M$4:$M$300,0)),"-")</f>
        <v>-</v>
      </c>
    </row>
    <row r="24" spans="2:25" x14ac:dyDescent="0.35">
      <c r="B24" s="441" t="str">
        <f>IFERROR(INDEX(Controls!$L$4:$L$100,MATCH('Model 2'!$D24,Controls!$J$4:$J$100,0)),"-")</f>
        <v>-</v>
      </c>
      <c r="C24" s="467" t="str">
        <f>IFERROR(INDEX(Controls!$F$4:$F$71,MATCH('Model 2'!$E24,Controls!$G$4:$G$71,0)),"-")</f>
        <v>-</v>
      </c>
      <c r="D24" s="442" t="str">
        <f>IFERROR(INDEX(Controls!$H$4:$H$200,MATCH('Model 2'!$E24,Controls!$G$4:$G$200,0)),"-")</f>
        <v>-</v>
      </c>
      <c r="E24" s="25"/>
      <c r="F24" s="26"/>
      <c r="G24" s="27"/>
      <c r="H24" s="27"/>
      <c r="I24" s="27"/>
      <c r="J24" s="37"/>
      <c r="K24" s="27"/>
      <c r="L24" s="39"/>
      <c r="M24" s="39"/>
      <c r="N24" s="39"/>
      <c r="O24" s="39"/>
      <c r="P24" s="28"/>
      <c r="Q24" s="29"/>
      <c r="R24" s="75">
        <f t="shared" si="0"/>
        <v>0</v>
      </c>
      <c r="S24" s="41">
        <f>IFERROR($Q24*$O24*Controls!$C$5,"-")</f>
        <v>0</v>
      </c>
      <c r="T24" s="41" t="str">
        <f>IFERROR(INDEX('Vendor Level Info'!$I$4:$I$50,MATCH(SUBSTITUTE(SUBSTITUTE('Model 2'!$D24,"_pre",""),"_post",""),'Vendor Level Info'!$F$4:$F$50,0)),"-")</f>
        <v>-</v>
      </c>
      <c r="U24" s="478">
        <f t="shared" si="1"/>
        <v>0</v>
      </c>
      <c r="V24" s="41">
        <f>IFERROR($Q24*$O24*Controls!$C$4,"-")</f>
        <v>0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2'!$D24,'Vendor Level Info'!$M$4:$M$300,0)),"-")</f>
        <v>-</v>
      </c>
    </row>
    <row r="25" spans="2:25" x14ac:dyDescent="0.35">
      <c r="B25" s="441" t="str">
        <f>IFERROR(INDEX(Controls!$L$4:$L$100,MATCH('Model 2'!$D25,Controls!$J$4:$J$100,0)),"-")</f>
        <v>-</v>
      </c>
      <c r="C25" s="467" t="str">
        <f>IFERROR(INDEX(Controls!$F$4:$F$71,MATCH('Model 2'!$E25,Controls!$G$4:$G$71,0)),"-")</f>
        <v>-</v>
      </c>
      <c r="D25" s="442" t="str">
        <f>IFERROR(INDEX(Controls!$H$4:$H$200,MATCH('Model 2'!$E25,Controls!$G$4:$G$200,0)),"-")</f>
        <v>-</v>
      </c>
      <c r="E25" s="25"/>
      <c r="F25" s="26"/>
      <c r="G25" s="27"/>
      <c r="H25" s="27"/>
      <c r="I25" s="27"/>
      <c r="J25" s="37"/>
      <c r="K25" s="27"/>
      <c r="L25" s="39"/>
      <c r="M25" s="39"/>
      <c r="N25" s="39"/>
      <c r="O25" s="39"/>
      <c r="P25" s="28"/>
      <c r="Q25" s="29"/>
      <c r="R25" s="75">
        <f t="shared" si="0"/>
        <v>0</v>
      </c>
      <c r="S25" s="41">
        <f>IFERROR($Q25*$O25*Controls!$C$5,"-")</f>
        <v>0</v>
      </c>
      <c r="T25" s="41" t="str">
        <f>IFERROR(INDEX('Vendor Level Info'!$I$4:$I$50,MATCH(SUBSTITUTE(SUBSTITUTE('Model 2'!$D25,"_pre",""),"_post",""),'Vendor Level Info'!$F$4:$F$50,0)),"-")</f>
        <v>-</v>
      </c>
      <c r="U25" s="478">
        <f t="shared" si="1"/>
        <v>0</v>
      </c>
      <c r="V25" s="41">
        <f>IFERROR($Q25*$O25*Controls!$C$4,"-")</f>
        <v>0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2'!$D25,'Vendor Level Info'!$M$4:$M$300,0)),"-")</f>
        <v>-</v>
      </c>
    </row>
    <row r="26" spans="2:25" x14ac:dyDescent="0.35">
      <c r="B26" s="441" t="str">
        <f>IFERROR(INDEX(Controls!$L$4:$L$100,MATCH('Model 2'!$D26,Controls!$J$4:$J$100,0)),"-")</f>
        <v>-</v>
      </c>
      <c r="C26" s="467" t="str">
        <f>IFERROR(INDEX(Controls!$F$4:$F$71,MATCH('Model 2'!$E26,Controls!$G$4:$G$71,0)),"-")</f>
        <v>-</v>
      </c>
      <c r="D26" s="442" t="str">
        <f>IFERROR(INDEX(Controls!$H$4:$H$200,MATCH('Model 2'!$E26,Controls!$G$4:$G$200,0)),"-")</f>
        <v>-</v>
      </c>
      <c r="E26" s="25"/>
      <c r="F26" s="26"/>
      <c r="G26" s="27"/>
      <c r="H26" s="27"/>
      <c r="I26" s="27"/>
      <c r="J26" s="37"/>
      <c r="K26" s="27"/>
      <c r="L26" s="39"/>
      <c r="M26" s="39"/>
      <c r="N26" s="39"/>
      <c r="O26" s="39"/>
      <c r="P26" s="28"/>
      <c r="Q26" s="29"/>
      <c r="R26" s="75">
        <f t="shared" si="0"/>
        <v>0</v>
      </c>
      <c r="S26" s="41">
        <f>IFERROR($Q26*$O26*Controls!$C$5,"-")</f>
        <v>0</v>
      </c>
      <c r="T26" s="41" t="str">
        <f>IFERROR(INDEX('Vendor Level Info'!$I$4:$I$50,MATCH(SUBSTITUTE(SUBSTITUTE('Model 2'!$D26,"_pre",""),"_post",""),'Vendor Level Info'!$F$4:$F$50,0)),"-")</f>
        <v>-</v>
      </c>
      <c r="U26" s="478">
        <f t="shared" si="1"/>
        <v>0</v>
      </c>
      <c r="V26" s="41">
        <f>IFERROR($Q26*$O26*Controls!$C$4,"-")</f>
        <v>0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2'!$D26,'Vendor Level Info'!$M$4:$M$300,0)),"-")</f>
        <v>-</v>
      </c>
    </row>
    <row r="27" spans="2:25" x14ac:dyDescent="0.35">
      <c r="B27" s="441" t="str">
        <f>IFERROR(INDEX(Controls!$L$4:$L$100,MATCH('Model 2'!$D27,Controls!$J$4:$J$100,0)),"-")</f>
        <v>-</v>
      </c>
      <c r="C27" s="467" t="str">
        <f>IFERROR(INDEX(Controls!$F$4:$F$71,MATCH('Model 2'!$E27,Controls!$G$4:$G$71,0)),"-")</f>
        <v>-</v>
      </c>
      <c r="D27" s="442" t="str">
        <f>IFERROR(INDEX(Controls!$H$4:$H$200,MATCH('Model 2'!$E27,Controls!$G$4:$G$200,0)),"-")</f>
        <v>-</v>
      </c>
      <c r="E27" s="25"/>
      <c r="F27" s="26"/>
      <c r="G27" s="27"/>
      <c r="H27" s="27"/>
      <c r="I27" s="27"/>
      <c r="J27" s="37"/>
      <c r="K27" s="27"/>
      <c r="L27" s="39"/>
      <c r="M27" s="39"/>
      <c r="N27" s="39"/>
      <c r="O27" s="39"/>
      <c r="P27" s="28"/>
      <c r="Q27" s="29"/>
      <c r="R27" s="75">
        <f t="shared" si="0"/>
        <v>0</v>
      </c>
      <c r="S27" s="41">
        <f>IFERROR($Q27*$O27*Controls!$C$5,"-")</f>
        <v>0</v>
      </c>
      <c r="T27" s="41" t="str">
        <f>IFERROR(INDEX('Vendor Level Info'!$I$4:$I$50,MATCH(SUBSTITUTE(SUBSTITUTE('Model 2'!$D27,"_pre",""),"_post",""),'Vendor Level Info'!$F$4:$F$50,0)),"-")</f>
        <v>-</v>
      </c>
      <c r="U27" s="478">
        <f t="shared" si="1"/>
        <v>0</v>
      </c>
      <c r="V27" s="41">
        <f>IFERROR($Q27*$O27*Controls!$C$4,"-")</f>
        <v>0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2'!$D27,'Vendor Level Info'!$M$4:$M$300,0)),"-")</f>
        <v>-</v>
      </c>
    </row>
    <row r="28" spans="2:25" x14ac:dyDescent="0.35">
      <c r="B28" s="441" t="str">
        <f>IFERROR(INDEX(Controls!$L$4:$L$100,MATCH('Model 2'!$D28,Controls!$J$4:$J$100,0)),"-")</f>
        <v>-</v>
      </c>
      <c r="C28" s="467" t="str">
        <f>IFERROR(INDEX(Controls!$F$4:$F$71,MATCH('Model 2'!$E28,Controls!$G$4:$G$71,0)),"-")</f>
        <v>-</v>
      </c>
      <c r="D28" s="442" t="str">
        <f>IFERROR(INDEX(Controls!$H$4:$H$200,MATCH('Model 2'!$E28,Controls!$G$4:$G$200,0)),"-")</f>
        <v>-</v>
      </c>
      <c r="E28" s="25"/>
      <c r="F28" s="26"/>
      <c r="G28" s="27"/>
      <c r="H28" s="27"/>
      <c r="I28" s="27"/>
      <c r="J28" s="37"/>
      <c r="K28" s="27"/>
      <c r="L28" s="39"/>
      <c r="M28" s="39"/>
      <c r="N28" s="39"/>
      <c r="O28" s="39"/>
      <c r="P28" s="28"/>
      <c r="Q28" s="29"/>
      <c r="R28" s="75">
        <f t="shared" si="0"/>
        <v>0</v>
      </c>
      <c r="S28" s="41">
        <f>IFERROR($Q28*$O28*Controls!$C$5,"-")</f>
        <v>0</v>
      </c>
      <c r="T28" s="41" t="str">
        <f>IFERROR(INDEX('Vendor Level Info'!$I$4:$I$50,MATCH(SUBSTITUTE(SUBSTITUTE('Model 2'!$D28,"_pre",""),"_post",""),'Vendor Level Info'!$F$4:$F$50,0)),"-")</f>
        <v>-</v>
      </c>
      <c r="U28" s="478">
        <f t="shared" si="1"/>
        <v>0</v>
      </c>
      <c r="V28" s="41">
        <f>IFERROR($Q28*$O28*Controls!$C$4,"-")</f>
        <v>0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2'!$D28,'Vendor Level Info'!$M$4:$M$300,0)),"-")</f>
        <v>-</v>
      </c>
    </row>
    <row r="29" spans="2:25" x14ac:dyDescent="0.35">
      <c r="B29" s="441" t="str">
        <f>IFERROR(INDEX(Controls!$L$4:$L$100,MATCH('Model 2'!$D29,Controls!$J$4:$J$100,0)),"-")</f>
        <v>-</v>
      </c>
      <c r="C29" s="467" t="str">
        <f>IFERROR(INDEX(Controls!$F$4:$F$71,MATCH('Model 2'!$E29,Controls!$G$4:$G$71,0)),"-")</f>
        <v>-</v>
      </c>
      <c r="D29" s="442" t="str">
        <f>IFERROR(INDEX(Controls!$H$4:$H$200,MATCH('Model 2'!$E29,Controls!$G$4:$G$200,0)),"-")</f>
        <v>-</v>
      </c>
      <c r="E29" s="25"/>
      <c r="F29" s="26"/>
      <c r="G29" s="27"/>
      <c r="H29" s="27"/>
      <c r="I29" s="27"/>
      <c r="J29" s="37"/>
      <c r="K29" s="27"/>
      <c r="L29" s="39"/>
      <c r="M29" s="39"/>
      <c r="N29" s="39"/>
      <c r="O29" s="39"/>
      <c r="P29" s="28"/>
      <c r="Q29" s="29"/>
      <c r="R29" s="75">
        <f t="shared" si="0"/>
        <v>0</v>
      </c>
      <c r="S29" s="41">
        <f>IFERROR($Q29*$O29*Controls!$C$5,"-")</f>
        <v>0</v>
      </c>
      <c r="T29" s="41" t="str">
        <f>IFERROR(INDEX('Vendor Level Info'!$I$4:$I$50,MATCH(SUBSTITUTE(SUBSTITUTE('Model 2'!$D29,"_pre",""),"_post",""),'Vendor Level Info'!$F$4:$F$50,0)),"-")</f>
        <v>-</v>
      </c>
      <c r="U29" s="478">
        <f t="shared" si="1"/>
        <v>0</v>
      </c>
      <c r="V29" s="41">
        <f>IFERROR($Q29*$O29*Controls!$C$4,"-")</f>
        <v>0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2'!$D29,'Vendor Level Info'!$M$4:$M$300,0)),"-")</f>
        <v>-</v>
      </c>
    </row>
    <row r="30" spans="2:25" x14ac:dyDescent="0.35">
      <c r="B30" s="441" t="str">
        <f>IFERROR(INDEX(Controls!$L$4:$L$100,MATCH('Model 2'!$D30,Controls!$J$4:$J$100,0)),"-")</f>
        <v>-</v>
      </c>
      <c r="C30" s="467" t="str">
        <f>IFERROR(INDEX(Controls!$F$4:$F$71,MATCH('Model 2'!$E30,Controls!$G$4:$G$71,0)),"-")</f>
        <v>-</v>
      </c>
      <c r="D30" s="442" t="str">
        <f>IFERROR(INDEX(Controls!$H$4:$H$200,MATCH('Model 2'!$E30,Controls!$G$4:$G$200,0)),"-")</f>
        <v>-</v>
      </c>
      <c r="E30" s="25"/>
      <c r="F30" s="26"/>
      <c r="G30" s="27"/>
      <c r="H30" s="27"/>
      <c r="I30" s="27"/>
      <c r="J30" s="37"/>
      <c r="K30" s="27"/>
      <c r="L30" s="39"/>
      <c r="M30" s="39"/>
      <c r="N30" s="39"/>
      <c r="O30" s="39"/>
      <c r="P30" s="28"/>
      <c r="Q30" s="29"/>
      <c r="R30" s="75">
        <f t="shared" si="0"/>
        <v>0</v>
      </c>
      <c r="S30" s="41">
        <f>IFERROR($Q30*$O30*Controls!$C$5,"-")</f>
        <v>0</v>
      </c>
      <c r="T30" s="41" t="str">
        <f>IFERROR(INDEX('Vendor Level Info'!$I$4:$I$50,MATCH(SUBSTITUTE(SUBSTITUTE('Model 2'!$D30,"_pre",""),"_post",""),'Vendor Level Info'!$F$4:$F$50,0)),"-")</f>
        <v>-</v>
      </c>
      <c r="U30" s="478">
        <f t="shared" si="1"/>
        <v>0</v>
      </c>
      <c r="V30" s="41">
        <f>IFERROR($Q30*$O30*Controls!$C$4,"-")</f>
        <v>0</v>
      </c>
      <c r="W30" s="41">
        <f>IFERROR($T30*(1-Controls!$C$6),0)</f>
        <v>0</v>
      </c>
      <c r="X30" s="90" t="str">
        <f t="shared" si="2"/>
        <v>-</v>
      </c>
      <c r="Y30" s="90" t="str">
        <f>IFERROR(R30/INDEX('Vendor Level Info'!$N$4:$N$300,MATCH('Model 2'!$D30,'Vendor Level Info'!$M$4:$M$300,0)),"-")</f>
        <v>-</v>
      </c>
    </row>
    <row r="31" spans="2:25" x14ac:dyDescent="0.35">
      <c r="B31" s="441" t="str">
        <f>IFERROR(INDEX(Controls!$L$4:$L$100,MATCH('Model 2'!$D31,Controls!$J$4:$J$100,0)),"-")</f>
        <v>-</v>
      </c>
      <c r="C31" s="467" t="str">
        <f>IFERROR(INDEX(Controls!$F$4:$F$71,MATCH('Model 2'!$E31,Controls!$G$4:$G$71,0)),"-")</f>
        <v>-</v>
      </c>
      <c r="D31" s="442" t="str">
        <f>IFERROR(INDEX(Controls!$H$4:$H$200,MATCH('Model 2'!$E31,Controls!$G$4:$G$200,0)),"-")</f>
        <v>-</v>
      </c>
      <c r="E31" s="25"/>
      <c r="F31" s="26"/>
      <c r="G31" s="27"/>
      <c r="H31" s="27"/>
      <c r="I31" s="27"/>
      <c r="J31" s="37"/>
      <c r="K31" s="27"/>
      <c r="L31" s="39"/>
      <c r="M31" s="39"/>
      <c r="N31" s="39"/>
      <c r="O31" s="39"/>
      <c r="P31" s="28"/>
      <c r="Q31" s="29"/>
      <c r="R31" s="75">
        <f t="shared" si="0"/>
        <v>0</v>
      </c>
      <c r="S31" s="41">
        <f>IFERROR($Q31*$O31*Controls!$C$5,"-")</f>
        <v>0</v>
      </c>
      <c r="T31" s="41" t="str">
        <f>IFERROR(INDEX('Vendor Level Info'!$I$4:$I$50,MATCH(SUBSTITUTE(SUBSTITUTE('Model 2'!$D31,"_pre",""),"_post",""),'Vendor Level Info'!$F$4:$F$50,0)),"-")</f>
        <v>-</v>
      </c>
      <c r="U31" s="478">
        <f t="shared" si="1"/>
        <v>0</v>
      </c>
      <c r="V31" s="41">
        <f>IFERROR($Q31*$O31*Controls!$C$4,"-")</f>
        <v>0</v>
      </c>
      <c r="W31" s="41">
        <f>IFERROR($T31*(1-Controls!$C$6),0)</f>
        <v>0</v>
      </c>
      <c r="X31" s="90" t="str">
        <f t="shared" si="2"/>
        <v>-</v>
      </c>
      <c r="Y31" s="90" t="str">
        <f>IFERROR(R31/INDEX('Vendor Level Info'!$N$4:$N$300,MATCH('Model 2'!$D31,'Vendor Level Info'!$M$4:$M$300,0)),"-")</f>
        <v>-</v>
      </c>
    </row>
    <row r="32" spans="2:25" x14ac:dyDescent="0.35">
      <c r="B32" s="441" t="str">
        <f>IFERROR(INDEX(Controls!$L$4:$L$100,MATCH('Model 2'!$D32,Controls!$J$4:$J$100,0)),"-")</f>
        <v>-</v>
      </c>
      <c r="C32" s="467" t="str">
        <f>IFERROR(INDEX(Controls!$F$4:$F$71,MATCH('Model 2'!$E32,Controls!$G$4:$G$71,0)),"-")</f>
        <v>-</v>
      </c>
      <c r="D32" s="442" t="str">
        <f>IFERROR(INDEX(Controls!$H$4:$H$200,MATCH('Model 2'!$E32,Controls!$G$4:$G$200,0)),"-")</f>
        <v>-</v>
      </c>
      <c r="E32" s="25"/>
      <c r="F32" s="26"/>
      <c r="G32" s="27"/>
      <c r="H32" s="27"/>
      <c r="I32" s="27"/>
      <c r="J32" s="37"/>
      <c r="K32" s="27"/>
      <c r="L32" s="39"/>
      <c r="M32" s="39"/>
      <c r="N32" s="39"/>
      <c r="O32" s="39"/>
      <c r="P32" s="28"/>
      <c r="Q32" s="29"/>
      <c r="R32" s="75">
        <f t="shared" si="0"/>
        <v>0</v>
      </c>
      <c r="S32" s="41">
        <f>IFERROR($Q32*$O32*Controls!$C$5,"-")</f>
        <v>0</v>
      </c>
      <c r="T32" s="41" t="str">
        <f>IFERROR(INDEX('Vendor Level Info'!$I$4:$I$50,MATCH(SUBSTITUTE(SUBSTITUTE('Model 2'!$D32,"_pre",""),"_post",""),'Vendor Level Info'!$F$4:$F$50,0)),"-")</f>
        <v>-</v>
      </c>
      <c r="U32" s="478">
        <f t="shared" si="1"/>
        <v>0</v>
      </c>
      <c r="V32" s="41">
        <f>IFERROR($Q32*$O32*Controls!$C$4,"-")</f>
        <v>0</v>
      </c>
      <c r="W32" s="41">
        <f>IFERROR($T32*(1-Controls!$C$6),0)</f>
        <v>0</v>
      </c>
      <c r="X32" s="90" t="str">
        <f t="shared" si="2"/>
        <v>-</v>
      </c>
      <c r="Y32" s="90" t="str">
        <f>IFERROR(R32/INDEX('Vendor Level Info'!$N$4:$N$300,MATCH('Model 2'!$D32,'Vendor Level Info'!$M$4:$M$300,0)),"-")</f>
        <v>-</v>
      </c>
    </row>
    <row r="33" spans="2:25" x14ac:dyDescent="0.35">
      <c r="B33" s="441" t="str">
        <f>IFERROR(INDEX(Controls!$L$4:$L$100,MATCH('Model 2'!$D33,Controls!$J$4:$J$100,0)),"-")</f>
        <v>-</v>
      </c>
      <c r="C33" s="467" t="str">
        <f>IFERROR(INDEX(Controls!$F$4:$F$71,MATCH('Model 2'!$E33,Controls!$G$4:$G$71,0)),"-")</f>
        <v>-</v>
      </c>
      <c r="D33" s="442" t="str">
        <f>IFERROR(INDEX(Controls!$H$4:$H$200,MATCH('Model 2'!$E33,Controls!$G$4:$G$200,0)),"-")</f>
        <v>-</v>
      </c>
      <c r="E33" s="25"/>
      <c r="F33" s="26"/>
      <c r="G33" s="27"/>
      <c r="H33" s="27"/>
      <c r="I33" s="27"/>
      <c r="J33" s="37"/>
      <c r="K33" s="27"/>
      <c r="L33" s="39"/>
      <c r="M33" s="39"/>
      <c r="N33" s="39"/>
      <c r="O33" s="39"/>
      <c r="P33" s="28"/>
      <c r="Q33" s="29"/>
      <c r="R33" s="75">
        <f t="shared" si="0"/>
        <v>0</v>
      </c>
      <c r="S33" s="41">
        <f>IFERROR($Q33*$O33*Controls!$C$5,"-")</f>
        <v>0</v>
      </c>
      <c r="T33" s="41" t="str">
        <f>IFERROR(INDEX('Vendor Level Info'!$I$4:$I$50,MATCH(SUBSTITUTE(SUBSTITUTE('Model 2'!$D33,"_pre",""),"_post",""),'Vendor Level Info'!$F$4:$F$50,0)),"-")</f>
        <v>-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2'!$D33,'Vendor Level Info'!$M$4:$M$300,0)),"-")</f>
        <v>-</v>
      </c>
    </row>
    <row r="34" spans="2:25" x14ac:dyDescent="0.35">
      <c r="B34" s="441" t="str">
        <f>IFERROR(INDEX(Controls!$L$4:$L$100,MATCH('Model 2'!$D34,Controls!$J$4:$J$100,0)),"-")</f>
        <v>-</v>
      </c>
      <c r="C34" s="467" t="str">
        <f>IFERROR(INDEX(Controls!$F$4:$F$71,MATCH('Model 2'!$E34,Controls!$G$4:$G$71,0)),"-")</f>
        <v>-</v>
      </c>
      <c r="D34" s="442" t="str">
        <f>IFERROR(INDEX(Controls!$H$4:$H$200,MATCH('Model 2'!$E34,Controls!$G$4:$G$200,0)),"-")</f>
        <v>-</v>
      </c>
      <c r="E34" s="25"/>
      <c r="F34" s="26"/>
      <c r="G34" s="27"/>
      <c r="H34" s="27"/>
      <c r="I34" s="27"/>
      <c r="J34" s="37"/>
      <c r="K34" s="27"/>
      <c r="L34" s="39"/>
      <c r="M34" s="39"/>
      <c r="N34" s="39"/>
      <c r="O34" s="39"/>
      <c r="P34" s="28"/>
      <c r="Q34" s="29"/>
      <c r="R34" s="75">
        <f t="shared" si="0"/>
        <v>0</v>
      </c>
      <c r="S34" s="41">
        <f>IFERROR($Q34*$O34*Controls!$C$5,"-")</f>
        <v>0</v>
      </c>
      <c r="T34" s="41" t="str">
        <f>IFERROR(INDEX('Vendor Level Info'!$I$4:$I$50,MATCH(SUBSTITUTE(SUBSTITUTE('Model 2'!$D34,"_pre",""),"_post",""),'Vendor Level Info'!$F$4:$F$50,0)),"-")</f>
        <v>-</v>
      </c>
      <c r="U34" s="478">
        <f t="shared" si="1"/>
        <v>0</v>
      </c>
      <c r="V34" s="41">
        <f>IFERROR($Q34*$O34*Controls!$C$4,"-")</f>
        <v>0</v>
      </c>
      <c r="W34" s="41">
        <f>IFERROR($T34*(1-Controls!$C$6),0)</f>
        <v>0</v>
      </c>
      <c r="X34" s="90" t="str">
        <f t="shared" si="2"/>
        <v>-</v>
      </c>
      <c r="Y34" s="90" t="str">
        <f>IFERROR(R34/INDEX('Vendor Level Info'!$N$4:$N$300,MATCH('Model 2'!$D34,'Vendor Level Info'!$M$4:$M$300,0)),"-")</f>
        <v>-</v>
      </c>
    </row>
    <row r="35" spans="2:25" x14ac:dyDescent="0.35">
      <c r="B35" s="441" t="str">
        <f>IFERROR(INDEX(Controls!$L$4:$L$100,MATCH('Model 2'!$D35,Controls!$J$4:$J$100,0)),"-")</f>
        <v>-</v>
      </c>
      <c r="C35" s="467" t="str">
        <f>IFERROR(INDEX(Controls!$F$4:$F$71,MATCH('Model 2'!$E35,Controls!$G$4:$G$71,0)),"-")</f>
        <v>-</v>
      </c>
      <c r="D35" s="442" t="str">
        <f>IFERROR(INDEX(Controls!$H$4:$H$200,MATCH('Model 2'!$E35,Controls!$G$4:$G$200,0)),"-")</f>
        <v>-</v>
      </c>
      <c r="E35" s="25"/>
      <c r="F35" s="26"/>
      <c r="G35" s="27"/>
      <c r="H35" s="27"/>
      <c r="I35" s="27"/>
      <c r="J35" s="37"/>
      <c r="K35" s="27"/>
      <c r="L35" s="39"/>
      <c r="M35" s="39"/>
      <c r="N35" s="39"/>
      <c r="O35" s="39"/>
      <c r="P35" s="28"/>
      <c r="Q35" s="29"/>
      <c r="R35" s="75">
        <f t="shared" si="0"/>
        <v>0</v>
      </c>
      <c r="S35" s="41">
        <f>IFERROR($Q35*$O35*Controls!$C$5,"-")</f>
        <v>0</v>
      </c>
      <c r="T35" s="41" t="str">
        <f>IFERROR(INDEX('Vendor Level Info'!$I$4:$I$50,MATCH(SUBSTITUTE(SUBSTITUTE('Model 2'!$D35,"_pre",""),"_post",""),'Vendor Level Info'!$F$4:$F$50,0)),"-")</f>
        <v>-</v>
      </c>
      <c r="U35" s="478">
        <f t="shared" si="1"/>
        <v>0</v>
      </c>
      <c r="V35" s="41">
        <f>IFERROR($Q35*$O35*Controls!$C$4,"-")</f>
        <v>0</v>
      </c>
      <c r="W35" s="41">
        <f>IFERROR($T35*(1-Controls!$C$6),0)</f>
        <v>0</v>
      </c>
      <c r="X35" s="90" t="str">
        <f t="shared" si="2"/>
        <v>-</v>
      </c>
      <c r="Y35" s="90" t="str">
        <f>IFERROR(R35/INDEX('Vendor Level Info'!$N$4:$N$300,MATCH('Model 2'!$D35,'Vendor Level Info'!$M$4:$M$300,0)),"-")</f>
        <v>-</v>
      </c>
    </row>
    <row r="36" spans="2:25" x14ac:dyDescent="0.35">
      <c r="B36" s="441" t="str">
        <f>IFERROR(INDEX(Controls!$L$4:$L$100,MATCH('Model 2'!$D36,Controls!$J$4:$J$100,0)),"-")</f>
        <v>-</v>
      </c>
      <c r="C36" s="467" t="str">
        <f>IFERROR(INDEX(Controls!$F$4:$F$71,MATCH('Model 2'!$E36,Controls!$G$4:$G$71,0)),"-")</f>
        <v>-</v>
      </c>
      <c r="D36" s="442" t="str">
        <f>IFERROR(INDEX(Controls!$H$4:$H$200,MATCH('Model 2'!$E36,Controls!$G$4:$G$200,0)),"-")</f>
        <v>-</v>
      </c>
      <c r="E36" s="25"/>
      <c r="F36" s="26"/>
      <c r="G36" s="27"/>
      <c r="H36" s="27"/>
      <c r="I36" s="27"/>
      <c r="J36" s="37"/>
      <c r="K36" s="27"/>
      <c r="L36" s="39"/>
      <c r="M36" s="39"/>
      <c r="N36" s="39"/>
      <c r="O36" s="39"/>
      <c r="P36" s="28"/>
      <c r="Q36" s="29"/>
      <c r="R36" s="75">
        <f t="shared" si="0"/>
        <v>0</v>
      </c>
      <c r="S36" s="41">
        <f>IFERROR($Q36*$O36*Controls!$C$5,"-")</f>
        <v>0</v>
      </c>
      <c r="T36" s="41" t="str">
        <f>IFERROR(INDEX('Vendor Level Info'!$I$4:$I$50,MATCH(SUBSTITUTE(SUBSTITUTE('Model 2'!$D36,"_pre",""),"_post",""),'Vendor Level Info'!$F$4:$F$50,0)),"-")</f>
        <v>-</v>
      </c>
      <c r="U36" s="478">
        <f t="shared" si="1"/>
        <v>0</v>
      </c>
      <c r="V36" s="41">
        <f>IFERROR($Q36*$O36*Controls!$C$4,"-")</f>
        <v>0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2'!$D36,'Vendor Level Info'!$M$4:$M$300,0)),"-")</f>
        <v>-</v>
      </c>
    </row>
    <row r="37" spans="2:25" x14ac:dyDescent="0.35">
      <c r="B37" s="441" t="str">
        <f>IFERROR(INDEX(Controls!$L$4:$L$100,MATCH('Model 2'!$D37,Controls!$J$4:$J$100,0)),"-")</f>
        <v>-</v>
      </c>
      <c r="C37" s="467" t="str">
        <f>IFERROR(INDEX(Controls!$F$4:$F$71,MATCH('Model 2'!$E37,Controls!$G$4:$G$71,0)),"-")</f>
        <v>-</v>
      </c>
      <c r="D37" s="442" t="str">
        <f>IFERROR(INDEX(Controls!$H$4:$H$200,MATCH('Model 2'!$E37,Controls!$G$4:$G$200,0)),"-")</f>
        <v>-</v>
      </c>
      <c r="E37" s="25"/>
      <c r="F37" s="26"/>
      <c r="G37" s="27"/>
      <c r="H37" s="27"/>
      <c r="I37" s="27"/>
      <c r="J37" s="37"/>
      <c r="K37" s="27"/>
      <c r="L37" s="39"/>
      <c r="M37" s="39"/>
      <c r="N37" s="39"/>
      <c r="O37" s="39"/>
      <c r="P37" s="28"/>
      <c r="Q37" s="29"/>
      <c r="R37" s="75">
        <f t="shared" si="0"/>
        <v>0</v>
      </c>
      <c r="S37" s="41">
        <f>IFERROR($Q37*$O37*Controls!$C$5,"-")</f>
        <v>0</v>
      </c>
      <c r="T37" s="41" t="str">
        <f>IFERROR(INDEX('Vendor Level Info'!$I$4:$I$50,MATCH(SUBSTITUTE(SUBSTITUTE('Model 2'!$D37,"_pre",""),"_post",""),'Vendor Level Info'!$F$4:$F$50,0)),"-")</f>
        <v>-</v>
      </c>
      <c r="U37" s="478">
        <f t="shared" si="1"/>
        <v>0</v>
      </c>
      <c r="V37" s="41">
        <f>IFERROR($Q37*$O37*Controls!$C$4,"-")</f>
        <v>0</v>
      </c>
      <c r="W37" s="41">
        <f>IFERROR($T37*(1-Controls!$C$6),0)</f>
        <v>0</v>
      </c>
      <c r="X37" s="90" t="str">
        <f t="shared" si="2"/>
        <v>-</v>
      </c>
      <c r="Y37" s="90" t="str">
        <f>IFERROR(R37/INDEX('Vendor Level Info'!$N$4:$N$300,MATCH('Model 2'!$D37,'Vendor Level Info'!$M$4:$M$300,0)),"-")</f>
        <v>-</v>
      </c>
    </row>
    <row r="38" spans="2:25" x14ac:dyDescent="0.35">
      <c r="B38" s="441" t="str">
        <f>IFERROR(INDEX(Controls!$L$4:$L$100,MATCH('Model 2'!$D38,Controls!$J$4:$J$100,0)),"-")</f>
        <v>-</v>
      </c>
      <c r="C38" s="467" t="str">
        <f>IFERROR(INDEX(Controls!$F$4:$F$71,MATCH('Model 2'!$E38,Controls!$G$4:$G$71,0)),"-")</f>
        <v>-</v>
      </c>
      <c r="D38" s="442" t="str">
        <f>IFERROR(INDEX(Controls!$H$4:$H$200,MATCH('Model 2'!$E38,Controls!$G$4:$G$200,0)),"-")</f>
        <v>-</v>
      </c>
      <c r="E38" s="25"/>
      <c r="F38" s="26"/>
      <c r="G38" s="27"/>
      <c r="H38" s="27"/>
      <c r="I38" s="27"/>
      <c r="J38" s="37"/>
      <c r="K38" s="27"/>
      <c r="L38" s="39"/>
      <c r="M38" s="39"/>
      <c r="N38" s="39"/>
      <c r="O38" s="39"/>
      <c r="P38" s="28"/>
      <c r="Q38" s="29"/>
      <c r="R38" s="75">
        <f t="shared" si="0"/>
        <v>0</v>
      </c>
      <c r="S38" s="41">
        <f>IFERROR($Q38*$O38*Controls!$C$5,"-")</f>
        <v>0</v>
      </c>
      <c r="T38" s="41" t="str">
        <f>IFERROR(INDEX('Vendor Level Info'!$I$4:$I$50,MATCH(SUBSTITUTE(SUBSTITUTE('Model 2'!$D38,"_pre",""),"_post",""),'Vendor Level Info'!$F$4:$F$50,0)),"-")</f>
        <v>-</v>
      </c>
      <c r="U38" s="478">
        <f t="shared" si="1"/>
        <v>0</v>
      </c>
      <c r="V38" s="41">
        <f>IFERROR($Q38*$O38*Controls!$C$4,"-")</f>
        <v>0</v>
      </c>
      <c r="W38" s="41">
        <f>IFERROR($T38*(1-Controls!$C$6),0)</f>
        <v>0</v>
      </c>
      <c r="X38" s="90" t="str">
        <f t="shared" si="2"/>
        <v>-</v>
      </c>
      <c r="Y38" s="90" t="str">
        <f>IFERROR(R38/INDEX('Vendor Level Info'!$N$4:$N$300,MATCH('Model 2'!$D38,'Vendor Level Info'!$M$4:$M$300,0)),"-")</f>
        <v>-</v>
      </c>
    </row>
    <row r="39" spans="2:25" x14ac:dyDescent="0.35">
      <c r="B39" s="441" t="str">
        <f>IFERROR(INDEX(Controls!$L$4:$L$100,MATCH('Model 2'!$D39,Controls!$J$4:$J$100,0)),"-")</f>
        <v>-</v>
      </c>
      <c r="C39" s="467" t="str">
        <f>IFERROR(INDEX(Controls!$F$4:$F$71,MATCH('Model 2'!$E39,Controls!$G$4:$G$71,0)),"-")</f>
        <v>-</v>
      </c>
      <c r="D39" s="442" t="str">
        <f>IFERROR(INDEX(Controls!$H$4:$H$200,MATCH('Model 2'!$E39,Controls!$G$4:$G$200,0)),"-")</f>
        <v>-</v>
      </c>
      <c r="E39" s="25"/>
      <c r="F39" s="26"/>
      <c r="G39" s="27"/>
      <c r="H39" s="27"/>
      <c r="I39" s="27"/>
      <c r="J39" s="37"/>
      <c r="K39" s="27"/>
      <c r="L39" s="39"/>
      <c r="M39" s="39"/>
      <c r="N39" s="39"/>
      <c r="O39" s="39"/>
      <c r="P39" s="28"/>
      <c r="Q39" s="29"/>
      <c r="R39" s="75">
        <f t="shared" si="0"/>
        <v>0</v>
      </c>
      <c r="S39" s="41">
        <f>IFERROR($Q39*$O39*Controls!$C$5,"-")</f>
        <v>0</v>
      </c>
      <c r="T39" s="41" t="str">
        <f>IFERROR(INDEX('Vendor Level Info'!$I$4:$I$50,MATCH(SUBSTITUTE(SUBSTITUTE('Model 2'!$D39,"_pre",""),"_post",""),'Vendor Level Info'!$F$4:$F$50,0)),"-")</f>
        <v>-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2'!$D39,'Vendor Level Info'!$M$4:$M$300,0)),"-")</f>
        <v>-</v>
      </c>
    </row>
    <row r="40" spans="2:25" x14ac:dyDescent="0.35">
      <c r="B40" s="441" t="str">
        <f>IFERROR(INDEX(Controls!$L$4:$L$100,MATCH('Model 2'!$D40,Controls!$J$4:$J$100,0)),"-")</f>
        <v>-</v>
      </c>
      <c r="C40" s="467" t="str">
        <f>IFERROR(INDEX(Controls!$F$4:$F$71,MATCH('Model 2'!$E40,Controls!$G$4:$G$71,0)),"-")</f>
        <v>-</v>
      </c>
      <c r="D40" s="442" t="str">
        <f>IFERROR(INDEX(Controls!$H$4:$H$200,MATCH('Model 2'!$E40,Controls!$G$4:$G$200,0)),"-")</f>
        <v>-</v>
      </c>
      <c r="E40" s="25"/>
      <c r="F40" s="26"/>
      <c r="G40" s="27"/>
      <c r="H40" s="27"/>
      <c r="I40" s="27"/>
      <c r="J40" s="37"/>
      <c r="K40" s="27"/>
      <c r="L40" s="39"/>
      <c r="M40" s="39"/>
      <c r="N40" s="39"/>
      <c r="O40" s="39"/>
      <c r="P40" s="28"/>
      <c r="Q40" s="29"/>
      <c r="R40" s="75">
        <f t="shared" si="0"/>
        <v>0</v>
      </c>
      <c r="S40" s="41">
        <f>IFERROR($Q40*$O40*Controls!$C$5,"-")</f>
        <v>0</v>
      </c>
      <c r="T40" s="41" t="str">
        <f>IFERROR(INDEX('Vendor Level Info'!$I$4:$I$50,MATCH(SUBSTITUTE(SUBSTITUTE('Model 2'!$D40,"_pre",""),"_post",""),'Vendor Level Info'!$F$4:$F$50,0)),"-")</f>
        <v>-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2'!$D40,'Vendor Level Info'!$M$4:$M$300,0)),"-")</f>
        <v>-</v>
      </c>
    </row>
    <row r="41" spans="2:25" x14ac:dyDescent="0.35">
      <c r="B41" s="441" t="str">
        <f>IFERROR(INDEX(Controls!$L$4:$L$100,MATCH('Model 2'!$D41,Controls!$J$4:$J$100,0)),"-")</f>
        <v>-</v>
      </c>
      <c r="C41" s="467" t="str">
        <f>IFERROR(INDEX(Controls!$F$4:$F$71,MATCH('Model 2'!$E41,Controls!$G$4:$G$71,0)),"-")</f>
        <v>-</v>
      </c>
      <c r="D41" s="442" t="str">
        <f>IFERROR(INDEX(Controls!$H$4:$H$200,MATCH('Model 2'!$E41,Controls!$G$4:$G$200,0)),"-")</f>
        <v>-</v>
      </c>
      <c r="E41" s="25"/>
      <c r="F41" s="26"/>
      <c r="G41" s="27"/>
      <c r="H41" s="27"/>
      <c r="I41" s="27"/>
      <c r="J41" s="37"/>
      <c r="K41" s="27"/>
      <c r="L41" s="39"/>
      <c r="M41" s="39"/>
      <c r="N41" s="39"/>
      <c r="O41" s="39"/>
      <c r="P41" s="28"/>
      <c r="Q41" s="29"/>
      <c r="R41" s="75">
        <f t="shared" si="0"/>
        <v>0</v>
      </c>
      <c r="S41" s="41">
        <f>IFERROR($Q41*$O41*Controls!$C$5,"-")</f>
        <v>0</v>
      </c>
      <c r="T41" s="41" t="str">
        <f>IFERROR(INDEX('Vendor Level Info'!$I$4:$I$50,MATCH(SUBSTITUTE(SUBSTITUTE('Model 2'!$D41,"_pre",""),"_post",""),'Vendor Level Info'!$F$4:$F$50,0)),"-")</f>
        <v>-</v>
      </c>
      <c r="U41" s="478">
        <f t="shared" si="1"/>
        <v>0</v>
      </c>
      <c r="V41" s="41">
        <f>IFERROR($Q41*$O41*Controls!$C$4,"-")</f>
        <v>0</v>
      </c>
      <c r="W41" s="41">
        <f>IFERROR($T41*(1-Controls!$C$6),0)</f>
        <v>0</v>
      </c>
      <c r="X41" s="90" t="str">
        <f t="shared" si="2"/>
        <v>-</v>
      </c>
      <c r="Y41" s="90" t="str">
        <f>IFERROR(R41/INDEX('Vendor Level Info'!$N$4:$N$300,MATCH('Model 2'!$D41,'Vendor Level Info'!$M$4:$M$300,0)),"-")</f>
        <v>-</v>
      </c>
    </row>
    <row r="42" spans="2:25" x14ac:dyDescent="0.35">
      <c r="B42" s="441" t="str">
        <f>IFERROR(INDEX(Controls!$L$4:$L$100,MATCH('Model 2'!$D42,Controls!$J$4:$J$100,0)),"-")</f>
        <v>-</v>
      </c>
      <c r="C42" s="467" t="str">
        <f>IFERROR(INDEX(Controls!$F$4:$F$71,MATCH('Model 2'!$E42,Controls!$G$4:$G$71,0)),"-")</f>
        <v>-</v>
      </c>
      <c r="D42" s="442" t="str">
        <f>IFERROR(INDEX(Controls!$H$4:$H$200,MATCH('Model 2'!$E42,Controls!$G$4:$G$200,0)),"-")</f>
        <v>-</v>
      </c>
      <c r="E42" s="25"/>
      <c r="F42" s="26"/>
      <c r="G42" s="27"/>
      <c r="H42" s="27"/>
      <c r="I42" s="27"/>
      <c r="J42" s="37"/>
      <c r="K42" s="27"/>
      <c r="L42" s="39"/>
      <c r="M42" s="39"/>
      <c r="N42" s="39"/>
      <c r="O42" s="39"/>
      <c r="P42" s="28"/>
      <c r="Q42" s="29"/>
      <c r="R42" s="75">
        <f t="shared" si="0"/>
        <v>0</v>
      </c>
      <c r="S42" s="41">
        <f>IFERROR($Q42*$O42*Controls!$C$5,"-")</f>
        <v>0</v>
      </c>
      <c r="T42" s="41" t="str">
        <f>IFERROR(INDEX('Vendor Level Info'!$I$4:$I$50,MATCH(SUBSTITUTE(SUBSTITUTE('Model 2'!$D42,"_pre",""),"_post",""),'Vendor Level Info'!$F$4:$F$50,0)),"-")</f>
        <v>-</v>
      </c>
      <c r="U42" s="478">
        <f t="shared" si="1"/>
        <v>0</v>
      </c>
      <c r="V42" s="41">
        <f>IFERROR($Q42*$O42*Controls!$C$4,"-")</f>
        <v>0</v>
      </c>
      <c r="W42" s="41">
        <f>IFERROR($T42*(1-Controls!$C$6),0)</f>
        <v>0</v>
      </c>
      <c r="X42" s="90" t="str">
        <f t="shared" si="2"/>
        <v>-</v>
      </c>
      <c r="Y42" s="90" t="str">
        <f>IFERROR(R42/INDEX('Vendor Level Info'!$N$4:$N$300,MATCH('Model 2'!$D42,'Vendor Level Info'!$M$4:$M$300,0)),"-")</f>
        <v>-</v>
      </c>
    </row>
    <row r="43" spans="2:25" x14ac:dyDescent="0.35">
      <c r="B43" s="441" t="str">
        <f>IFERROR(INDEX(Controls!$L$4:$L$100,MATCH('Model 2'!$D43,Controls!$J$4:$J$100,0)),"-")</f>
        <v>-</v>
      </c>
      <c r="C43" s="467" t="str">
        <f>IFERROR(INDEX(Controls!$F$4:$F$71,MATCH('Model 2'!$E43,Controls!$G$4:$G$71,0)),"-")</f>
        <v>-</v>
      </c>
      <c r="D43" s="442" t="str">
        <f>IFERROR(INDEX(Controls!$H$4:$H$200,MATCH('Model 2'!$E43,Controls!$G$4:$G$200,0)),"-")</f>
        <v>-</v>
      </c>
      <c r="E43" s="25"/>
      <c r="F43" s="26"/>
      <c r="G43" s="27"/>
      <c r="H43" s="27"/>
      <c r="I43" s="27"/>
      <c r="J43" s="37"/>
      <c r="K43" s="27"/>
      <c r="L43" s="39"/>
      <c r="M43" s="39"/>
      <c r="N43" s="39"/>
      <c r="O43" s="39"/>
      <c r="P43" s="28"/>
      <c r="Q43" s="29"/>
      <c r="R43" s="75">
        <f t="shared" si="0"/>
        <v>0</v>
      </c>
      <c r="S43" s="41">
        <f>IFERROR($Q43*$O43*Controls!$C$5,"-")</f>
        <v>0</v>
      </c>
      <c r="T43" s="41" t="str">
        <f>IFERROR(INDEX('Vendor Level Info'!$I$4:$I$50,MATCH(SUBSTITUTE(SUBSTITUTE('Model 2'!$D43,"_pre",""),"_post",""),'Vendor Level Info'!$F$4:$F$50,0)),"-")</f>
        <v>-</v>
      </c>
      <c r="U43" s="478">
        <f t="shared" si="1"/>
        <v>0</v>
      </c>
      <c r="V43" s="41">
        <f>IFERROR($Q43*$O43*Controls!$C$4,"-")</f>
        <v>0</v>
      </c>
      <c r="W43" s="41">
        <f>IFERROR($T43*(1-Controls!$C$6),0)</f>
        <v>0</v>
      </c>
      <c r="X43" s="90" t="str">
        <f t="shared" si="2"/>
        <v>-</v>
      </c>
      <c r="Y43" s="90" t="str">
        <f>IFERROR(R43/INDEX('Vendor Level Info'!$N$4:$N$300,MATCH('Model 2'!$D43,'Vendor Level Info'!$M$4:$M$300,0)),"-")</f>
        <v>-</v>
      </c>
    </row>
    <row r="44" spans="2:25" x14ac:dyDescent="0.35">
      <c r="B44" s="441" t="str">
        <f>IFERROR(INDEX(Controls!$L$4:$L$100,MATCH('Model 2'!$D44,Controls!$J$4:$J$100,0)),"-")</f>
        <v>-</v>
      </c>
      <c r="C44" s="467" t="str">
        <f>IFERROR(INDEX(Controls!$F$4:$F$71,MATCH('Model 2'!$E44,Controls!$G$4:$G$71,0)),"-")</f>
        <v>-</v>
      </c>
      <c r="D44" s="442" t="str">
        <f>IFERROR(INDEX(Controls!$H$4:$H$200,MATCH('Model 2'!$E44,Controls!$G$4:$G$200,0)),"-")</f>
        <v>-</v>
      </c>
      <c r="E44" s="25"/>
      <c r="F44" s="26"/>
      <c r="G44" s="27"/>
      <c r="H44" s="27"/>
      <c r="I44" s="27"/>
      <c r="J44" s="37"/>
      <c r="K44" s="27"/>
      <c r="L44" s="39"/>
      <c r="M44" s="39"/>
      <c r="N44" s="39"/>
      <c r="O44" s="39"/>
      <c r="P44" s="28"/>
      <c r="Q44" s="29"/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2'!$D44,"_pre",""),"_post",""),'Vendor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2'!$D44,'Vendor Level Info'!$M$4:$M$300,0)),"-")</f>
        <v>-</v>
      </c>
    </row>
    <row r="45" spans="2:25" x14ac:dyDescent="0.35">
      <c r="B45" s="441" t="str">
        <f>IFERROR(INDEX(Controls!$L$4:$L$100,MATCH('Model 2'!$D45,Controls!$J$4:$J$100,0)),"-")</f>
        <v>-</v>
      </c>
      <c r="C45" s="467" t="str">
        <f>IFERROR(INDEX(Controls!$F$4:$F$71,MATCH('Model 2'!$E45,Controls!$G$4:$G$71,0)),"-")</f>
        <v>-</v>
      </c>
      <c r="D45" s="442" t="str">
        <f>IFERROR(INDEX(Controls!$H$4:$H$200,MATCH('Model 2'!$E45,Controls!$G$4:$G$200,0)),"-")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2'!$D45,"_pre",""),"_post",""),'Vendor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2'!$D45,'Vendor Level Info'!$M$4:$M$300,0)),"-")</f>
        <v>-</v>
      </c>
    </row>
    <row r="46" spans="2:25" x14ac:dyDescent="0.35">
      <c r="B46" s="441" t="str">
        <f>IFERROR(INDEX(Controls!$L$4:$L$100,MATCH('Model 2'!$D46,Controls!$J$4:$J$100,0)),"-")</f>
        <v>-</v>
      </c>
      <c r="C46" s="467" t="str">
        <f>IFERROR(INDEX(Controls!$F$4:$F$71,MATCH('Model 2'!$E46,Controls!$G$4:$G$71,0)),"-")</f>
        <v>-</v>
      </c>
      <c r="D46" s="442" t="str">
        <f>IFERROR(INDEX(Controls!$H$4:$H$200,MATCH('Model 2'!$E46,Controls!$G$4:$G$200,0)),"-")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2'!$D46,"_pre",""),"_post",""),'Vendor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2'!$D46,'Vendor Level Info'!$M$4:$M$300,0)),"-")</f>
        <v>-</v>
      </c>
    </row>
    <row r="47" spans="2:25" x14ac:dyDescent="0.35">
      <c r="B47" s="441" t="str">
        <f>IFERROR(INDEX(Controls!$L$4:$L$100,MATCH('Model 2'!$D47,Controls!$J$4:$J$100,0)),"-")</f>
        <v>-</v>
      </c>
      <c r="C47" s="467" t="str">
        <f>IFERROR(INDEX(Controls!$F$4:$F$71,MATCH('Model 2'!$E47,Controls!$G$4:$G$71,0)),"-")</f>
        <v>-</v>
      </c>
      <c r="D47" s="442" t="str">
        <f>IFERROR(INDEX(Controls!$H$4:$H$200,MATCH('Model 2'!$E47,Controls!$G$4:$G$200,0)),"-")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2'!$D47,"_pre",""),"_post",""),'Vendor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2'!$D47,'Vendor Level Info'!$M$4:$M$300,0)),"-")</f>
        <v>-</v>
      </c>
    </row>
    <row r="48" spans="2:25" x14ac:dyDescent="0.35">
      <c r="B48" s="441" t="str">
        <f>IFERROR(INDEX(Controls!$L$4:$L$100,MATCH('Model 2'!$D48,Controls!$J$4:$J$100,0)),"-")</f>
        <v>-</v>
      </c>
      <c r="C48" s="467" t="str">
        <f>IFERROR(INDEX(Controls!$F$4:$F$71,MATCH('Model 2'!$E48,Controls!$G$4:$G$71,0)),"-")</f>
        <v>-</v>
      </c>
      <c r="D48" s="442" t="str">
        <f>IFERROR(INDEX(Controls!$H$4:$H$200,MATCH('Model 2'!$E48,Controls!$G$4:$G$200,0)),"-")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2'!$D48,"_pre",""),"_post",""),'Vendor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2'!$D48,'Vendor Level Info'!$M$4:$M$300,0)),"-")</f>
        <v>-</v>
      </c>
    </row>
    <row r="49" spans="2:25" x14ac:dyDescent="0.35">
      <c r="B49" s="441" t="str">
        <f>IFERROR(INDEX(Controls!$L$4:$L$100,MATCH('Model 2'!$D49,Controls!$J$4:$J$100,0)),"-")</f>
        <v>-</v>
      </c>
      <c r="C49" s="467" t="str">
        <f>IFERROR(INDEX(Controls!$F$4:$F$71,MATCH('Model 2'!$E49,Controls!$G$4:$G$71,0)),"-")</f>
        <v>-</v>
      </c>
      <c r="D49" s="442" t="str">
        <f>IFERROR(INDEX(Controls!$H$4:$H$200,MATCH('Model 2'!$E49,Controls!$G$4:$G$200,0)),"-")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2'!$D49,"_pre",""),"_post",""),'Vendor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2'!$D49,'Vendor Level Info'!$M$4:$M$300,0)),"-")</f>
        <v>-</v>
      </c>
    </row>
    <row r="50" spans="2:25" x14ac:dyDescent="0.35">
      <c r="B50" s="441" t="str">
        <f>IFERROR(INDEX(Controls!$L$4:$L$100,MATCH('Model 2'!$D50,Controls!$J$4:$J$100,0)),"-")</f>
        <v>-</v>
      </c>
      <c r="C50" s="467" t="str">
        <f>IFERROR(INDEX(Controls!$F$4:$F$71,MATCH('Model 2'!$E50,Controls!$G$4:$G$71,0)),"-")</f>
        <v>-</v>
      </c>
      <c r="D50" s="442" t="str">
        <f>IFERROR(INDEX(Controls!$H$4:$H$200,MATCH('Model 2'!$E50,Controls!$G$4:$G$200,0)),"-")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2'!$D50,"_pre",""),"_post",""),'Vendor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2'!$D50,'Vendor Level Info'!$M$4:$M$300,0)),"-")</f>
        <v>-</v>
      </c>
    </row>
    <row r="51" spans="2:25" x14ac:dyDescent="0.35">
      <c r="B51" s="441" t="str">
        <f>IFERROR(INDEX(Controls!$L$4:$L$100,MATCH('Model 2'!$D51,Controls!$J$4:$J$100,0)),"-")</f>
        <v>-</v>
      </c>
      <c r="C51" s="467" t="str">
        <f>IFERROR(INDEX(Controls!$F$4:$F$71,MATCH('Model 2'!$E51,Controls!$G$4:$G$71,0)),"-")</f>
        <v>-</v>
      </c>
      <c r="D51" s="442" t="str">
        <f>IFERROR(INDEX(Controls!$H$4:$H$200,MATCH('Model 2'!$E51,Controls!$G$4:$G$200,0)),"-")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2'!$D51,"_pre",""),"_post",""),'Vendor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2'!$D51,'Vendor Level Info'!$M$4:$M$300,0)),"-")</f>
        <v>-</v>
      </c>
    </row>
    <row r="52" spans="2:25" x14ac:dyDescent="0.35">
      <c r="B52" s="441" t="str">
        <f>IFERROR(INDEX(Controls!$L$4:$L$100,MATCH('Model 2'!$D52,Controls!$J$4:$J$100,0)),"-")</f>
        <v>-</v>
      </c>
      <c r="C52" s="467" t="str">
        <f>IFERROR(INDEX(Controls!$F$4:$F$71,MATCH('Model 2'!$E52,Controls!$G$4:$G$71,0)),"-")</f>
        <v>-</v>
      </c>
      <c r="D52" s="442" t="str">
        <f>IFERROR(INDEX(Controls!$H$4:$H$200,MATCH('Model 2'!$E52,Controls!$G$4:$G$200,0)),"-")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2'!$D52,"_pre",""),"_post",""),'Vendor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2'!$D52,'Vendor Level Info'!$M$4:$M$300,0)),"-")</f>
        <v>-</v>
      </c>
    </row>
    <row r="53" spans="2:25" x14ac:dyDescent="0.35">
      <c r="B53" s="441" t="str">
        <f>IFERROR(INDEX(Controls!$L$4:$L$100,MATCH('Model 2'!$D53,Controls!$J$4:$J$100,0)),"-")</f>
        <v>-</v>
      </c>
      <c r="C53" s="467" t="str">
        <f>IFERROR(INDEX(Controls!$F$4:$F$71,MATCH('Model 2'!$E53,Controls!$G$4:$G$71,0)),"-")</f>
        <v>-</v>
      </c>
      <c r="D53" s="442" t="str">
        <f>IFERROR(INDEX(Controls!$H$4:$H$200,MATCH('Model 2'!$E53,Controls!$G$4:$G$200,0)),"-")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2'!$D53,"_pre",""),"_post",""),'Vendor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2'!$D53,'Vendor Level Info'!$M$4:$M$300,0)),"-")</f>
        <v>-</v>
      </c>
    </row>
    <row r="54" spans="2:25" x14ac:dyDescent="0.35">
      <c r="B54" s="441" t="str">
        <f>IFERROR(INDEX(Controls!$L$4:$L$100,MATCH('Model 2'!$D54,Controls!$J$4:$J$100,0)),"-")</f>
        <v>-</v>
      </c>
      <c r="C54" s="467" t="str">
        <f>IFERROR(INDEX(Controls!$F$4:$F$71,MATCH('Model 2'!$E54,Controls!$G$4:$G$71,0)),"-")</f>
        <v>-</v>
      </c>
      <c r="D54" s="442" t="str">
        <f>IFERROR(INDEX(Controls!$H$4:$H$200,MATCH('Model 2'!$E54,Controls!$G$4:$G$200,0)),"-")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2'!$D54,"_pre",""),"_post",""),'Vendor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2'!$D54,'Vendor Level Info'!$M$4:$M$300,0)),"-")</f>
        <v>-</v>
      </c>
    </row>
    <row r="55" spans="2:25" x14ac:dyDescent="0.35">
      <c r="B55" s="441" t="str">
        <f>IFERROR(INDEX(Controls!$L$4:$L$100,MATCH('Model 2'!$D55,Controls!$J$4:$J$100,0)),"-")</f>
        <v>-</v>
      </c>
      <c r="C55" s="467" t="str">
        <f>IFERROR(INDEX(Controls!$F$4:$F$71,MATCH('Model 2'!$E55,Controls!$G$4:$G$71,0)),"-")</f>
        <v>-</v>
      </c>
      <c r="D55" s="442" t="str">
        <f>IFERROR(INDEX(Controls!$H$4:$H$200,MATCH('Model 2'!$E55,Controls!$G$4:$G$200,0)),"-")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2'!$D55,"_pre",""),"_post",""),'Vendor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2'!$D55,'Vendor Level Info'!$M$4:$M$300,0)),"-")</f>
        <v>-</v>
      </c>
    </row>
    <row r="56" spans="2:25" x14ac:dyDescent="0.35">
      <c r="B56" s="441" t="str">
        <f>IFERROR(INDEX(Controls!$L$4:$L$100,MATCH('Model 2'!$D56,Controls!$J$4:$J$100,0)),"-")</f>
        <v>-</v>
      </c>
      <c r="C56" s="467" t="str">
        <f>IFERROR(INDEX(Controls!$F$4:$F$71,MATCH('Model 2'!$E56,Controls!$G$4:$G$71,0)),"-")</f>
        <v>-</v>
      </c>
      <c r="D56" s="442" t="str">
        <f>IFERROR(INDEX(Controls!$H$4:$H$200,MATCH('Model 2'!$E56,Controls!$G$4:$G$200,0)),"-")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2'!$D56,"_pre",""),"_post",""),'Vendor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2'!$D56,'Vendor Level Info'!$M$4:$M$300,0)),"-")</f>
        <v>-</v>
      </c>
    </row>
    <row r="57" spans="2:25" x14ac:dyDescent="0.35">
      <c r="B57" s="441" t="str">
        <f>IFERROR(INDEX(Controls!$L$4:$L$100,MATCH('Model 2'!$D57,Controls!$J$4:$J$100,0)),"-")</f>
        <v>-</v>
      </c>
      <c r="C57" s="467" t="str">
        <f>IFERROR(INDEX(Controls!$F$4:$F$71,MATCH('Model 2'!$E57,Controls!$G$4:$G$71,0)),"-")</f>
        <v>-</v>
      </c>
      <c r="D57" s="442" t="str">
        <f>IFERROR(INDEX(Controls!$H$4:$H$200,MATCH('Model 2'!$E57,Controls!$G$4:$G$200,0)),"-")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2'!$D57,"_pre",""),"_post",""),'Vendor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2'!$D57,'Vendor Level Info'!$M$4:$M$300,0)),"-")</f>
        <v>-</v>
      </c>
    </row>
    <row r="58" spans="2:25" x14ac:dyDescent="0.35">
      <c r="B58" s="441" t="str">
        <f>IFERROR(INDEX(Controls!$L$4:$L$100,MATCH('Model 2'!$D58,Controls!$J$4:$J$100,0)),"-")</f>
        <v>-</v>
      </c>
      <c r="C58" s="467" t="str">
        <f>IFERROR(INDEX(Controls!$F$4:$F$71,MATCH('Model 2'!$E58,Controls!$G$4:$G$71,0)),"-")</f>
        <v>-</v>
      </c>
      <c r="D58" s="442" t="str">
        <f>IFERROR(INDEX(Controls!$H$4:$H$200,MATCH('Model 2'!$E58,Controls!$G$4:$G$200,0)),"-")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2'!$D58,"_pre",""),"_post",""),'Vendor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2'!$D58,'Vendor Level Info'!$M$4:$M$300,0)),"-")</f>
        <v>-</v>
      </c>
    </row>
    <row r="59" spans="2:25" x14ac:dyDescent="0.35">
      <c r="B59" s="441" t="str">
        <f>IFERROR(INDEX(Controls!$L$4:$L$100,MATCH('Model 2'!$D59,Controls!$J$4:$J$100,0)),"-")</f>
        <v>-</v>
      </c>
      <c r="C59" s="467" t="str">
        <f>IFERROR(INDEX(Controls!$F$4:$F$71,MATCH('Model 2'!$E59,Controls!$G$4:$G$71,0)),"-")</f>
        <v>-</v>
      </c>
      <c r="D59" s="442" t="str">
        <f>IFERROR(INDEX(Controls!$H$4:$H$200,MATCH('Model 2'!$E59,Controls!$G$4:$G$200,0)),"-")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2'!$D59,"_pre",""),"_post",""),'Vendor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2'!$D59,'Vendor Level Info'!$M$4:$M$300,0)),"-")</f>
        <v>-</v>
      </c>
    </row>
    <row r="60" spans="2:25" x14ac:dyDescent="0.35">
      <c r="B60" s="441" t="str">
        <f>IFERROR(INDEX(Controls!$L$4:$L$100,MATCH('Model 2'!$D60,Controls!$J$4:$J$100,0)),"-")</f>
        <v>-</v>
      </c>
      <c r="C60" s="467" t="str">
        <f>IFERROR(INDEX(Controls!$F$4:$F$71,MATCH('Model 2'!$E60,Controls!$G$4:$G$71,0)),"-")</f>
        <v>-</v>
      </c>
      <c r="D60" s="442" t="str">
        <f>IFERROR(INDEX(Controls!$H$4:$H$200,MATCH('Model 2'!$E60,Controls!$G$4:$G$200,0)),"-")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2'!$D60,"_pre",""),"_post",""),'Vendor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2'!$D60,'Vendor Level Info'!$M$4:$M$300,0)),"-")</f>
        <v>-</v>
      </c>
    </row>
    <row r="61" spans="2:25" x14ac:dyDescent="0.35">
      <c r="B61" s="441" t="str">
        <f>IFERROR(INDEX(Controls!$L$4:$L$100,MATCH('Model 2'!$D61,Controls!$J$4:$J$100,0)),"-")</f>
        <v>-</v>
      </c>
      <c r="C61" s="467" t="str">
        <f>IFERROR(INDEX(Controls!$F$4:$F$71,MATCH('Model 2'!$E61,Controls!$G$4:$G$71,0)),"-")</f>
        <v>-</v>
      </c>
      <c r="D61" s="442" t="str">
        <f>IFERROR(INDEX(Controls!$H$4:$H$200,MATCH('Model 2'!$E61,Controls!$G$4:$G$200,0)),"-")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2'!$D61,"_pre",""),"_post",""),'Vendor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2'!$D61,'Vendor Level Info'!$M$4:$M$300,0)),"-")</f>
        <v>-</v>
      </c>
    </row>
    <row r="62" spans="2:25" x14ac:dyDescent="0.35">
      <c r="B62" s="441" t="str">
        <f>IFERROR(INDEX(Controls!$L$4:$L$100,MATCH('Model 2'!$D62,Controls!$J$4:$J$100,0)),"-")</f>
        <v>-</v>
      </c>
      <c r="C62" s="467" t="str">
        <f>IFERROR(INDEX(Controls!$F$4:$F$71,MATCH('Model 2'!$E62,Controls!$G$4:$G$71,0)),"-")</f>
        <v>-</v>
      </c>
      <c r="D62" s="442" t="str">
        <f>IFERROR(INDEX(Controls!$H$4:$H$200,MATCH('Model 2'!$E62,Controls!$G$4:$G$200,0)),"-")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2'!$D62,"_pre",""),"_post",""),'Vendor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2'!$D62,'Vendor Level Info'!$M$4:$M$300,0)),"-")</f>
        <v>-</v>
      </c>
    </row>
    <row r="63" spans="2:25" x14ac:dyDescent="0.35">
      <c r="B63" s="441" t="str">
        <f>IFERROR(INDEX(Controls!$L$4:$L$100,MATCH('Model 2'!$D63,Controls!$J$4:$J$100,0)),"-")</f>
        <v>-</v>
      </c>
      <c r="C63" s="467" t="str">
        <f>IFERROR(INDEX(Controls!$F$4:$F$71,MATCH('Model 2'!$E63,Controls!$G$4:$G$71,0)),"-")</f>
        <v>-</v>
      </c>
      <c r="D63" s="442" t="str">
        <f>IFERROR(INDEX(Controls!$H$4:$H$200,MATCH('Model 2'!$E63,Controls!$G$4:$G$200,0)),"-")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2'!$D63,"_pre",""),"_post",""),'Vendor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2'!$D63,'Vendor Level Info'!$M$4:$M$300,0)),"-")</f>
        <v>-</v>
      </c>
    </row>
    <row r="64" spans="2:25" x14ac:dyDescent="0.35">
      <c r="B64" s="441" t="str">
        <f>IFERROR(INDEX(Controls!$L$4:$L$100,MATCH('Model 2'!$D64,Controls!$J$4:$J$100,0)),"-")</f>
        <v>-</v>
      </c>
      <c r="C64" s="467" t="str">
        <f>IFERROR(INDEX(Controls!$F$4:$F$71,MATCH('Model 2'!$E64,Controls!$G$4:$G$71,0)),"-")</f>
        <v>-</v>
      </c>
      <c r="D64" s="442" t="str">
        <f>IFERROR(INDEX(Controls!$H$4:$H$200,MATCH('Model 2'!$E64,Controls!$G$4:$G$200,0)),"-")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2'!$D64,"_pre",""),"_post",""),'Vendor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2'!$D64,'Vendor Level Info'!$M$4:$M$300,0)),"-")</f>
        <v>-</v>
      </c>
    </row>
    <row r="65" spans="2:25" x14ac:dyDescent="0.35">
      <c r="B65" s="441" t="str">
        <f>IFERROR(INDEX(Controls!$L$4:$L$100,MATCH('Model 2'!$D65,Controls!$J$4:$J$100,0)),"-")</f>
        <v>-</v>
      </c>
      <c r="C65" s="467" t="str">
        <f>IFERROR(INDEX(Controls!$F$4:$F$71,MATCH('Model 2'!$E65,Controls!$G$4:$G$71,0)),"-")</f>
        <v>-</v>
      </c>
      <c r="D65" s="442" t="str">
        <f>IFERROR(INDEX(Controls!$H$4:$H$200,MATCH('Model 2'!$E65,Controls!$G$4:$G$200,0)),"-")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2'!$D65,"_pre",""),"_post",""),'Vendor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2'!$D65,'Vendor Level Info'!$M$4:$M$300,0)),"-")</f>
        <v>-</v>
      </c>
    </row>
    <row r="66" spans="2:25" x14ac:dyDescent="0.35">
      <c r="B66" s="441" t="str">
        <f>IFERROR(INDEX(Controls!$L$4:$L$100,MATCH('Model 2'!$D66,Controls!$J$4:$J$100,0)),"-")</f>
        <v>-</v>
      </c>
      <c r="C66" s="467" t="str">
        <f>IFERROR(INDEX(Controls!$F$4:$F$71,MATCH('Model 2'!$E66,Controls!$G$4:$G$71,0)),"-")</f>
        <v>-</v>
      </c>
      <c r="D66" s="442" t="str">
        <f>IFERROR(INDEX(Controls!$H$4:$H$200,MATCH('Model 2'!$E66,Controls!$G$4:$G$200,0)),"-")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2'!$D66,"_pre",""),"_post",""),'Vendor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2'!$D66,'Vendor Level Info'!$M$4:$M$300,0)),"-")</f>
        <v>-</v>
      </c>
    </row>
    <row r="67" spans="2:25" x14ac:dyDescent="0.35">
      <c r="B67" s="441" t="str">
        <f>IFERROR(INDEX(Controls!$L$4:$L$100,MATCH('Model 2'!$D67,Controls!$J$4:$J$100,0)),"-")</f>
        <v>-</v>
      </c>
      <c r="C67" s="467" t="str">
        <f>IFERROR(INDEX(Controls!$F$4:$F$71,MATCH('Model 2'!$E67,Controls!$G$4:$G$71,0)),"-")</f>
        <v>-</v>
      </c>
      <c r="D67" s="442" t="str">
        <f>IFERROR(INDEX(Controls!$H$4:$H$200,MATCH('Model 2'!$E67,Controls!$G$4:$G$200,0)),"-")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2'!$D67,"_pre",""),"_post",""),'Vendor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2'!$D67,'Vendor Level Info'!$M$4:$M$300,0)),"-")</f>
        <v>-</v>
      </c>
    </row>
    <row r="68" spans="2:25" x14ac:dyDescent="0.35">
      <c r="B68" s="441" t="str">
        <f>IFERROR(INDEX(Controls!$L$4:$L$100,MATCH('Model 2'!$D68,Controls!$J$4:$J$100,0)),"-")</f>
        <v>-</v>
      </c>
      <c r="C68" s="467" t="str">
        <f>IFERROR(INDEX(Controls!$F$4:$F$71,MATCH('Model 2'!$E68,Controls!$G$4:$G$71,0)),"-")</f>
        <v>-</v>
      </c>
      <c r="D68" s="442" t="str">
        <f>IFERROR(INDEX(Controls!$H$4:$H$200,MATCH('Model 2'!$E68,Controls!$G$4:$G$200,0)),"-")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2'!$D68,"_pre",""),"_post",""),'Vendor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2'!$D68,'Vendor Level Info'!$M$4:$M$300,0)),"-")</f>
        <v>-</v>
      </c>
    </row>
    <row r="69" spans="2:25" x14ac:dyDescent="0.35">
      <c r="B69" s="441" t="str">
        <f>IFERROR(INDEX(Controls!$L$4:$L$100,MATCH('Model 2'!$D69,Controls!$J$4:$J$100,0)),"-")</f>
        <v>-</v>
      </c>
      <c r="C69" s="467" t="str">
        <f>IFERROR(INDEX(Controls!$F$4:$F$71,MATCH('Model 2'!$E69,Controls!$G$4:$G$71,0)),"-")</f>
        <v>-</v>
      </c>
      <c r="D69" s="442" t="str">
        <f>IFERROR(INDEX(Controls!$H$4:$H$200,MATCH('Model 2'!$E69,Controls!$G$4:$G$200,0)),"-")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2'!$D69,"_pre",""),"_post",""),'Vendor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2'!$D69,'Vendor Level Info'!$M$4:$M$300,0)),"-")</f>
        <v>-</v>
      </c>
    </row>
    <row r="70" spans="2:25" x14ac:dyDescent="0.35">
      <c r="B70" s="441" t="str">
        <f>IFERROR(INDEX(Controls!$L$4:$L$100,MATCH('Model 2'!$D70,Controls!$J$4:$J$100,0)),"-")</f>
        <v>-</v>
      </c>
      <c r="C70" s="467" t="str">
        <f>IFERROR(INDEX(Controls!$F$4:$F$71,MATCH('Model 2'!$E70,Controls!$G$4:$G$71,0)),"-")</f>
        <v>-</v>
      </c>
      <c r="D70" s="442" t="str">
        <f>IFERROR(INDEX(Controls!$H$4:$H$200,MATCH('Model 2'!$E70,Controls!$G$4:$G$200,0)),"-")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2'!$D70,"_pre",""),"_post",""),'Vendor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2'!$D70,'Vendor Level Info'!$M$4:$M$300,0)),"-")</f>
        <v>-</v>
      </c>
    </row>
    <row r="71" spans="2:25" x14ac:dyDescent="0.35">
      <c r="B71" s="441" t="str">
        <f>IFERROR(INDEX(Controls!$L$4:$L$100,MATCH('Model 2'!$D71,Controls!$J$4:$J$100,0)),"-")</f>
        <v>-</v>
      </c>
      <c r="C71" s="467" t="str">
        <f>IFERROR(INDEX(Controls!$F$4:$F$71,MATCH('Model 2'!$E71,Controls!$G$4:$G$71,0)),"-")</f>
        <v>-</v>
      </c>
      <c r="D71" s="442" t="str">
        <f>IFERROR(INDEX(Controls!$H$4:$H$200,MATCH('Model 2'!$E71,Controls!$G$4:$G$200,0)),"-")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2'!$D71,"_pre",""),"_post",""),'Vendor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2'!$D71,'Vendor Level Info'!$M$4:$M$300,0)),"-")</f>
        <v>-</v>
      </c>
    </row>
    <row r="72" spans="2:25" ht="15" thickBot="1" x14ac:dyDescent="0.4">
      <c r="B72" s="443" t="str">
        <f>IFERROR(INDEX(Controls!$L$4:$L$100,MATCH('Model 2'!$D72,Controls!$J$4:$J$100,0)),"-")</f>
        <v>-</v>
      </c>
      <c r="C72" s="468" t="str">
        <f>IFERROR(INDEX(Controls!$F$4:$F$71,MATCH('Model 2'!$E72,Controls!$G$4:$G$71,0)),"-")</f>
        <v>-</v>
      </c>
      <c r="D72" s="444" t="str">
        <f>IFERROR(INDEX(Controls!$H$4:$H$200,MATCH('Model 2'!$E72,Controls!$G$4:$G$200,0)),"-")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2'!$D72,"_pre",""),"_post",""),'Vendor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2'!$D72,'Vendor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0DE5-6B7B-4A54-8BC7-26C6183764E1}">
  <sheetPr>
    <tabColor theme="9" tint="0.59999389629810485"/>
  </sheetPr>
  <dimension ref="B1:AC72"/>
  <sheetViews>
    <sheetView showGridLines="0" zoomScaleNormal="100" workbookViewId="0">
      <pane xSplit="5" ySplit="4" topLeftCell="O5" activePane="bottomRight" state="frozen"/>
      <selection pane="topRight"/>
      <selection pane="bottomLeft"/>
      <selection pane="bottomRight" activeCell="X5" sqref="X5:X72"/>
    </sheetView>
  </sheetViews>
  <sheetFormatPr defaultRowHeight="14.5" x14ac:dyDescent="0.35"/>
  <cols>
    <col min="2" max="3" width="17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3'!$D5,Controls!$J$4:$J$100,0)),"-")</f>
        <v>16</v>
      </c>
      <c r="C5" s="466" t="str">
        <f>IFERROR(INDEX(Controls!$F$4:$F$71,MATCH('Model 3'!$E5,Controls!$G$4:$G$71,0)),"-")</f>
        <v>No Ad &amp; Tf</v>
      </c>
      <c r="D5" s="446" t="str">
        <f>IFERROR(INDEX(Controls!$H$4:$H$200,MATCH('Model 3'!$E5,Controls!$G$4:$G$200,0)),"-")</f>
        <v>Intercept</v>
      </c>
      <c r="E5" s="42" t="s">
        <v>6</v>
      </c>
      <c r="F5" s="43">
        <v>1</v>
      </c>
      <c r="G5" s="44">
        <v>3.7853224781942016E-2</v>
      </c>
      <c r="H5" s="44">
        <v>7.6257335578892491E-4</v>
      </c>
      <c r="I5" s="44">
        <v>49.638798018035565</v>
      </c>
      <c r="J5" s="45">
        <v>0</v>
      </c>
      <c r="K5" s="44">
        <v>0</v>
      </c>
      <c r="L5" s="46">
        <v>4281672</v>
      </c>
      <c r="M5" s="46">
        <v>493963.36099997978</v>
      </c>
      <c r="N5" s="46">
        <v>2140836</v>
      </c>
      <c r="O5" s="46">
        <v>253603.05399999145</v>
      </c>
      <c r="P5" s="47">
        <v>0.3281115674863867</v>
      </c>
      <c r="Q5" s="48">
        <v>0.31954483611729834</v>
      </c>
      <c r="R5" s="405">
        <f>IFERROR(G5*N5,"-")</f>
        <v>81037.546329273624</v>
      </c>
      <c r="S5" s="406">
        <f>IFERROR($Q5*$O5*Controls!$C$5,"-")</f>
        <v>50405353.816808194</v>
      </c>
      <c r="T5" s="406" t="str">
        <f>IFERROR(INDEX('Vendor Level Info'!$I$4:$I$50,MATCH(SUBSTITUTE(SUBSTITUTE('Model 3'!$D5,"_pre",""),"_post",""),'Vendor Level Info'!$F$4:$F$50,0)),"-")</f>
        <v>-</v>
      </c>
      <c r="U5" s="480">
        <f>IFERROR(S5/$T5,0)</f>
        <v>0</v>
      </c>
      <c r="V5" s="406">
        <f>IFERROR($Q5*$O5*Controls!$C$4,"-")</f>
        <v>42787824.461856477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3'!$E5,'Vendor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3'!$D6,Controls!$J$4:$J$100,0)),"-")</f>
        <v>41</v>
      </c>
      <c r="C6" s="467" t="str">
        <f>IFERROR(INDEX(Controls!$F$4:$F$71,MATCH('Model 3'!$E6,Controls!$G$4:$G$71,0)),"-")</f>
        <v>No Ad &amp; Tf</v>
      </c>
      <c r="D6" s="442" t="str">
        <f>IFERROR(INDEX(Controls!$H$4:$H$200,MATCH('Model 3'!$E6,Controls!$G$4:$G$200,0)),"-")</f>
        <v>M1</v>
      </c>
      <c r="E6" s="25" t="s">
        <v>291</v>
      </c>
      <c r="F6" s="26">
        <v>1</v>
      </c>
      <c r="G6" s="27">
        <v>-9.2852154686921227E-3</v>
      </c>
      <c r="H6" s="27">
        <v>9.9761848525277874E-4</v>
      </c>
      <c r="I6" s="27">
        <v>-9.3073811341210408</v>
      </c>
      <c r="J6" s="37">
        <v>1.3108176160888231E-20</v>
      </c>
      <c r="K6" s="27">
        <v>1.8400883115482523</v>
      </c>
      <c r="L6" s="39">
        <v>356806</v>
      </c>
      <c r="M6" s="39">
        <v>493963.36099997978</v>
      </c>
      <c r="N6" s="39">
        <v>178403</v>
      </c>
      <c r="O6" s="39">
        <v>253603.05399999145</v>
      </c>
      <c r="P6" s="28">
        <v>-6.7070168601478459E-3</v>
      </c>
      <c r="Q6" s="29">
        <v>-6.531901998550603E-3</v>
      </c>
      <c r="R6" s="75">
        <f t="shared" ref="R6:R69" si="0">IFERROR(G6*N6,"-")</f>
        <v>-1656.5102952610807</v>
      </c>
      <c r="S6" s="41">
        <f>IFERROR($Q6*$O6*Controls!$C$5,"-")</f>
        <v>-1030349.4036523922</v>
      </c>
      <c r="T6" s="41" t="str">
        <f>IFERROR(INDEX('Vendor Level Info'!$I$4:$I$50,MATCH(SUBSTITUTE(SUBSTITUTE('Model 3'!$D6,"_pre",""),"_post",""),'Vendor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-874637.43589785066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3'!$E6,'Vendor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3'!$D7,Controls!$J$4:$J$100,0)),"-")</f>
        <v>50</v>
      </c>
      <c r="C7" s="467" t="str">
        <f>IFERROR(INDEX(Controls!$F$4:$F$71,MATCH('Model 3'!$E7,Controls!$G$4:$G$71,0)),"-")</f>
        <v>No Ad &amp; Tf</v>
      </c>
      <c r="D7" s="442" t="str">
        <f>IFERROR(INDEX(Controls!$H$4:$H$200,MATCH('Model 3'!$E7,Controls!$G$4:$G$200,0)),"-")</f>
        <v>M10</v>
      </c>
      <c r="E7" s="25" t="s">
        <v>292</v>
      </c>
      <c r="F7" s="26">
        <v>1</v>
      </c>
      <c r="G7" s="27">
        <v>-6.7381422585019836E-3</v>
      </c>
      <c r="H7" s="27">
        <v>9.9877978741657854E-4</v>
      </c>
      <c r="I7" s="27">
        <v>-6.746374269277827</v>
      </c>
      <c r="J7" s="37">
        <v>1.5160443664218409E-11</v>
      </c>
      <c r="K7" s="27">
        <v>1.8443748044788837</v>
      </c>
      <c r="L7" s="39">
        <v>356806</v>
      </c>
      <c r="M7" s="39">
        <v>493963.36099997978</v>
      </c>
      <c r="N7" s="39">
        <v>178403</v>
      </c>
      <c r="O7" s="39">
        <v>253603.05399999145</v>
      </c>
      <c r="P7" s="28">
        <v>-4.8671820149170071E-3</v>
      </c>
      <c r="Q7" s="29">
        <v>-4.740103773922099E-3</v>
      </c>
      <c r="R7" s="75">
        <f t="shared" si="0"/>
        <v>-1202.1047933435293</v>
      </c>
      <c r="S7" s="41">
        <f>IFERROR($Q7*$O7*Controls!$C$5,"-")</f>
        <v>-747709.18145967519</v>
      </c>
      <c r="T7" s="41" t="str">
        <f>IFERROR(INDEX('Vendor Level Info'!$I$4:$I$50,MATCH(SUBSTITUTE(SUBSTITUTE('Model 3'!$D7,"_pre",""),"_post",""),'Vendor Level Info'!$F$4:$F$50,0)),"-")</f>
        <v>-</v>
      </c>
      <c r="U7" s="478">
        <f t="shared" si="1"/>
        <v>0</v>
      </c>
      <c r="V7" s="41">
        <f>IFERROR($Q7*$O7*Controls!$C$4,"-")</f>
        <v>-634711.33088538353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3'!$E7,'Vendor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3'!$D8,Controls!$J$4:$J$100,0)),"-")</f>
        <v>51</v>
      </c>
      <c r="C8" s="467" t="str">
        <f>IFERROR(INDEX(Controls!$F$4:$F$71,MATCH('Model 3'!$E8,Controls!$G$4:$G$71,0)),"-")</f>
        <v>No Ad &amp; Tf</v>
      </c>
      <c r="D8" s="442" t="str">
        <f>IFERROR(INDEX(Controls!$H$4:$H$200,MATCH('Model 3'!$E8,Controls!$G$4:$G$200,0)),"-")</f>
        <v>M11</v>
      </c>
      <c r="E8" s="25" t="s">
        <v>293</v>
      </c>
      <c r="F8" s="26">
        <v>1</v>
      </c>
      <c r="G8" s="27">
        <v>-7.7673112567759302E-3</v>
      </c>
      <c r="H8" s="27">
        <v>9.9657656461456115E-4</v>
      </c>
      <c r="I8" s="27">
        <v>-7.7939934898830758</v>
      </c>
      <c r="J8" s="37">
        <v>6.4938340819632059E-15</v>
      </c>
      <c r="K8" s="27">
        <v>1.8362467131150302</v>
      </c>
      <c r="L8" s="39">
        <v>356806</v>
      </c>
      <c r="M8" s="39">
        <v>493963.36099997978</v>
      </c>
      <c r="N8" s="39">
        <v>178403</v>
      </c>
      <c r="O8" s="39">
        <v>253603.05399999145</v>
      </c>
      <c r="P8" s="28">
        <v>-5.6105846690222561E-3</v>
      </c>
      <c r="Q8" s="29">
        <v>-5.4640967775673671E-3</v>
      </c>
      <c r="R8" s="75">
        <f t="shared" si="0"/>
        <v>-1385.7116301425963</v>
      </c>
      <c r="S8" s="41">
        <f>IFERROR($Q8*$O8*Controls!$C$5,"-")</f>
        <v>-861912.63394869491</v>
      </c>
      <c r="T8" s="41" t="str">
        <f>IFERROR(INDEX('Vendor Level Info'!$I$4:$I$50,MATCH(SUBSTITUTE(SUBSTITUTE('Model 3'!$D8,"_pre",""),"_post",""),'Vendor Level Info'!$F$4:$F$50,0)),"-")</f>
        <v>-</v>
      </c>
      <c r="U8" s="478">
        <f t="shared" si="1"/>
        <v>0</v>
      </c>
      <c r="V8" s="41">
        <f>IFERROR($Q8*$O8*Controls!$C$4,"-")</f>
        <v>-731655.74071529089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3'!$E8,'Vendor Level Info'!$M$4:$M$300,0)),"-")</f>
        <v>-</v>
      </c>
      <c r="AB8" s="134" t="s">
        <v>66</v>
      </c>
      <c r="AC8" s="135">
        <v>0.3584</v>
      </c>
    </row>
    <row r="9" spans="2:29" x14ac:dyDescent="0.35">
      <c r="B9" s="441">
        <f>IFERROR(INDEX(Controls!$L$4:$L$100,MATCH('Model 3'!$D9,Controls!$J$4:$J$100,0)),"-")</f>
        <v>42</v>
      </c>
      <c r="C9" s="467" t="str">
        <f>IFERROR(INDEX(Controls!$F$4:$F$71,MATCH('Model 3'!$E9,Controls!$G$4:$G$71,0)),"-")</f>
        <v>No Ad &amp; Tf</v>
      </c>
      <c r="D9" s="442" t="str">
        <f>IFERROR(INDEX(Controls!$H$4:$H$200,MATCH('Model 3'!$E9,Controls!$G$4:$G$200,0)),"-")</f>
        <v>M2</v>
      </c>
      <c r="E9" s="25" t="s">
        <v>294</v>
      </c>
      <c r="F9" s="26">
        <v>1</v>
      </c>
      <c r="G9" s="27">
        <v>1.9077516233072127E-2</v>
      </c>
      <c r="H9" s="27">
        <v>1.0571958989541569E-3</v>
      </c>
      <c r="I9" s="27">
        <v>18.045393717422453</v>
      </c>
      <c r="J9" s="37">
        <v>8.6287031988780159E-73</v>
      </c>
      <c r="K9" s="27">
        <v>2.0664296786124012</v>
      </c>
      <c r="L9" s="39">
        <v>356806</v>
      </c>
      <c r="M9" s="39">
        <v>493963.36099997978</v>
      </c>
      <c r="N9" s="39">
        <v>178403</v>
      </c>
      <c r="O9" s="39">
        <v>253603.05399999145</v>
      </c>
      <c r="P9" s="28">
        <v>1.3780318125776563E-2</v>
      </c>
      <c r="Q9" s="29">
        <v>1.3420525008854512E-2</v>
      </c>
      <c r="R9" s="75">
        <f t="shared" si="0"/>
        <v>3403.4861285287666</v>
      </c>
      <c r="S9" s="41">
        <f>IFERROR($Q9*$O9*Controls!$C$5,"-")</f>
        <v>2116968.3719448927</v>
      </c>
      <c r="T9" s="41" t="str">
        <f>IFERROR(INDEX('Vendor Level Info'!$I$4:$I$50,MATCH(SUBSTITUTE(SUBSTITUTE('Model 3'!$D9,"_pre",""),"_post",""),'Vendor Level Info'!$F$4:$F$50,0)),"-")</f>
        <v>-</v>
      </c>
      <c r="U9" s="478">
        <f t="shared" si="1"/>
        <v>0</v>
      </c>
      <c r="V9" s="41">
        <f>IFERROR($Q9*$O9*Controls!$C$4,"-")</f>
        <v>1797040.6758631887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3'!$E9,'Vendor Level Info'!$M$4:$M$300,0)),"-")</f>
        <v>-</v>
      </c>
    </row>
    <row r="10" spans="2:29" x14ac:dyDescent="0.35">
      <c r="B10" s="441">
        <f>IFERROR(INDEX(Controls!$L$4:$L$100,MATCH('Model 3'!$D10,Controls!$J$4:$J$100,0)),"-")</f>
        <v>43</v>
      </c>
      <c r="C10" s="467" t="str">
        <f>IFERROR(INDEX(Controls!$F$4:$F$71,MATCH('Model 3'!$E10,Controls!$G$4:$G$71,0)),"-")</f>
        <v>No Ad &amp; Tf</v>
      </c>
      <c r="D10" s="442" t="str">
        <f>IFERROR(INDEX(Controls!$H$4:$H$200,MATCH('Model 3'!$E10,Controls!$G$4:$G$200,0)),"-")</f>
        <v>M3</v>
      </c>
      <c r="E10" s="25" t="s">
        <v>295</v>
      </c>
      <c r="F10" s="26">
        <v>1</v>
      </c>
      <c r="G10" s="27">
        <v>5.752434710078676E-4</v>
      </c>
      <c r="H10" s="27">
        <v>1.0473807977129149E-3</v>
      </c>
      <c r="I10" s="27">
        <v>0.54922094453515158</v>
      </c>
      <c r="J10" s="37">
        <v>0.58285386122813287</v>
      </c>
      <c r="K10" s="27">
        <v>2.028237957347089</v>
      </c>
      <c r="L10" s="39">
        <v>356806</v>
      </c>
      <c r="M10" s="39">
        <v>493963.36099997978</v>
      </c>
      <c r="N10" s="39">
        <v>178403</v>
      </c>
      <c r="O10" s="39">
        <v>253603.05399999145</v>
      </c>
      <c r="P10" s="28">
        <v>4.1551729970604363E-4</v>
      </c>
      <c r="Q10" s="29">
        <v>4.0466847437184281E-4</v>
      </c>
      <c r="R10" s="75">
        <f t="shared" si="0"/>
        <v>102.62516095821661</v>
      </c>
      <c r="S10" s="41">
        <f>IFERROR($Q10*$O10*Controls!$C$5,"-")</f>
        <v>63832.850116010733</v>
      </c>
      <c r="T10" s="41" t="str">
        <f>IFERROR(INDEX('Vendor Level Info'!$I$4:$I$50,MATCH(SUBSTITUTE(SUBSTITUTE('Model 3'!$D10,"_pre",""),"_post",""),'Vendor Level Info'!$F$4:$F$50,0)),"-")</f>
        <v>-</v>
      </c>
      <c r="U10" s="478">
        <f t="shared" si="1"/>
        <v>0</v>
      </c>
      <c r="V10" s="41">
        <f>IFERROR($Q10*$O10*Controls!$C$4,"-")</f>
        <v>54186.084985938374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3'!$E10,'Vendor Level Info'!$M$4:$M$300,0)),"-")</f>
        <v>-</v>
      </c>
    </row>
    <row r="11" spans="2:29" x14ac:dyDescent="0.35">
      <c r="B11" s="441">
        <f>IFERROR(INDEX(Controls!$L$4:$L$100,MATCH('Model 3'!$D11,Controls!$J$4:$J$100,0)),"-")</f>
        <v>44</v>
      </c>
      <c r="C11" s="467" t="str">
        <f>IFERROR(INDEX(Controls!$F$4:$F$71,MATCH('Model 3'!$E11,Controls!$G$4:$G$71,0)),"-")</f>
        <v>No Ad &amp; Tf</v>
      </c>
      <c r="D11" s="442" t="str">
        <f>IFERROR(INDEX(Controls!$H$4:$H$200,MATCH('Model 3'!$E11,Controls!$G$4:$G$200,0)),"-")</f>
        <v>M4</v>
      </c>
      <c r="E11" s="25" t="s">
        <v>296</v>
      </c>
      <c r="F11" s="26">
        <v>1</v>
      </c>
      <c r="G11" s="27">
        <v>-1.6960944394786591E-2</v>
      </c>
      <c r="H11" s="27">
        <v>1.0390910003564926E-3</v>
      </c>
      <c r="I11" s="27">
        <v>-16.32286718773198</v>
      </c>
      <c r="J11" s="37">
        <v>6.8155565278160857E-60</v>
      </c>
      <c r="K11" s="27">
        <v>1.9962588656403006</v>
      </c>
      <c r="L11" s="39">
        <v>356806</v>
      </c>
      <c r="M11" s="39">
        <v>493963.36099997978</v>
      </c>
      <c r="N11" s="39">
        <v>178403</v>
      </c>
      <c r="O11" s="39">
        <v>253603.05399999145</v>
      </c>
      <c r="P11" s="28">
        <v>-1.225144859625828E-2</v>
      </c>
      <c r="Q11" s="29">
        <v>-1.1931573043529729E-2</v>
      </c>
      <c r="R11" s="75">
        <f t="shared" si="0"/>
        <v>-3025.8833628631123</v>
      </c>
      <c r="S11" s="41">
        <f>IFERROR($Q11*$O11*Controls!$C$5,"-")</f>
        <v>-1882099.451700856</v>
      </c>
      <c r="T11" s="41" t="str">
        <f>IFERROR(INDEX('Vendor Level Info'!$I$4:$I$50,MATCH(SUBSTITUTE(SUBSTITUTE('Model 3'!$D11,"_pre",""),"_post",""),'Vendor Level Info'!$F$4:$F$50,0)),"-")</f>
        <v>-</v>
      </c>
      <c r="U11" s="478">
        <f t="shared" si="1"/>
        <v>0</v>
      </c>
      <c r="V11" s="41">
        <f>IFERROR($Q11*$O11*Controls!$C$4,"-")</f>
        <v>-1597666.4155917233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3'!$E11,'Vendor Level Info'!$M$4:$M$300,0)),"-")</f>
        <v>-</v>
      </c>
    </row>
    <row r="12" spans="2:29" x14ac:dyDescent="0.35">
      <c r="B12" s="441">
        <f>IFERROR(INDEX(Controls!$L$4:$L$100,MATCH('Model 3'!$D12,Controls!$J$4:$J$100,0)),"-")</f>
        <v>45</v>
      </c>
      <c r="C12" s="467" t="str">
        <f>IFERROR(INDEX(Controls!$F$4:$F$71,MATCH('Model 3'!$E12,Controls!$G$4:$G$71,0)),"-")</f>
        <v>No Ad &amp; Tf</v>
      </c>
      <c r="D12" s="442" t="str">
        <f>IFERROR(INDEX(Controls!$H$4:$H$200,MATCH('Model 3'!$E12,Controls!$G$4:$G$200,0)),"-")</f>
        <v>M5</v>
      </c>
      <c r="E12" s="25" t="s">
        <v>297</v>
      </c>
      <c r="F12" s="26">
        <v>1</v>
      </c>
      <c r="G12" s="27">
        <v>-1.5077524059767306E-2</v>
      </c>
      <c r="H12" s="27">
        <v>1.0288964589869338E-3</v>
      </c>
      <c r="I12" s="27">
        <v>-14.65407323358159</v>
      </c>
      <c r="J12" s="37">
        <v>1.2722122811028409E-48</v>
      </c>
      <c r="K12" s="27">
        <v>1.9572803510774845</v>
      </c>
      <c r="L12" s="39">
        <v>356806</v>
      </c>
      <c r="M12" s="39">
        <v>493963.36099997978</v>
      </c>
      <c r="N12" s="39">
        <v>178403</v>
      </c>
      <c r="O12" s="39">
        <v>253603.05399999145</v>
      </c>
      <c r="P12" s="28">
        <v>-1.0890992074348512E-2</v>
      </c>
      <c r="Q12" s="29">
        <v>-1.0606636956488533E-2</v>
      </c>
      <c r="R12" s="75">
        <f t="shared" si="0"/>
        <v>-2689.8755248346665</v>
      </c>
      <c r="S12" s="41">
        <f>IFERROR($Q12*$O12*Controls!$C$5,"-")</f>
        <v>-1673102.5764471625</v>
      </c>
      <c r="T12" s="41" t="str">
        <f>IFERROR(INDEX('Vendor Level Info'!$I$4:$I$50,MATCH(SUBSTITUTE(SUBSTITUTE('Model 3'!$D12,"_pre",""),"_post",""),'Vendor Level Info'!$F$4:$F$50,0)),"-")</f>
        <v>-</v>
      </c>
      <c r="U12" s="478">
        <f t="shared" si="1"/>
        <v>0</v>
      </c>
      <c r="V12" s="41">
        <f>IFERROR($Q12*$O12*Controls!$C$4,"-")</f>
        <v>-1420254.277112704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3'!$E12,'Vendor Level Info'!$M$4:$M$300,0)),"-")</f>
        <v>-</v>
      </c>
    </row>
    <row r="13" spans="2:29" x14ac:dyDescent="0.35">
      <c r="B13" s="441">
        <f>IFERROR(INDEX(Controls!$L$4:$L$100,MATCH('Model 3'!$D13,Controls!$J$4:$J$100,0)),"-")</f>
        <v>46</v>
      </c>
      <c r="C13" s="467" t="str">
        <f>IFERROR(INDEX(Controls!$F$4:$F$71,MATCH('Model 3'!$E13,Controls!$G$4:$G$71,0)),"-")</f>
        <v>No Ad &amp; Tf</v>
      </c>
      <c r="D13" s="442" t="str">
        <f>IFERROR(INDEX(Controls!$H$4:$H$200,MATCH('Model 3'!$E13,Controls!$G$4:$G$200,0)),"-")</f>
        <v>M6</v>
      </c>
      <c r="E13" s="25" t="s">
        <v>298</v>
      </c>
      <c r="F13" s="26">
        <v>1</v>
      </c>
      <c r="G13" s="27">
        <v>-9.7723328262750084E-3</v>
      </c>
      <c r="H13" s="27">
        <v>1.0185747457119461E-3</v>
      </c>
      <c r="I13" s="27">
        <v>-9.5941244051211072</v>
      </c>
      <c r="J13" s="37">
        <v>8.4675401957085141E-22</v>
      </c>
      <c r="K13" s="27">
        <v>1.9182071237138936</v>
      </c>
      <c r="L13" s="39">
        <v>356806</v>
      </c>
      <c r="M13" s="39">
        <v>493963.36099997978</v>
      </c>
      <c r="N13" s="39">
        <v>178403</v>
      </c>
      <c r="O13" s="39">
        <v>253603.05399999145</v>
      </c>
      <c r="P13" s="28">
        <v>-7.0588777664666175E-3</v>
      </c>
      <c r="Q13" s="29">
        <v>-6.8745760972026742E-3</v>
      </c>
      <c r="R13" s="75">
        <f t="shared" si="0"/>
        <v>-1743.4134932059403</v>
      </c>
      <c r="S13" s="41">
        <f>IFERROR($Q13*$O13*Controls!$C$5,"-")</f>
        <v>-1084403.1927740949</v>
      </c>
      <c r="T13" s="41" t="str">
        <f>IFERROR(INDEX('Vendor Level Info'!$I$4:$I$50,MATCH(SUBSTITUTE(SUBSTITUTE('Model 3'!$D13,"_pre",""),"_post",""),'Vendor Level Info'!$F$4:$F$50,0)),"-")</f>
        <v>-</v>
      </c>
      <c r="U13" s="478">
        <f t="shared" si="1"/>
        <v>0</v>
      </c>
      <c r="V13" s="41">
        <f>IFERROR($Q13*$O13*Controls!$C$4,"-")</f>
        <v>-920522.32441273646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3'!$E13,'Vendor Level Info'!$M$4:$M$300,0)),"-")</f>
        <v>-</v>
      </c>
    </row>
    <row r="14" spans="2:29" x14ac:dyDescent="0.35">
      <c r="B14" s="441">
        <f>IFERROR(INDEX(Controls!$L$4:$L$100,MATCH('Model 3'!$D14,Controls!$J$4:$J$100,0)),"-")</f>
        <v>47</v>
      </c>
      <c r="C14" s="467" t="str">
        <f>IFERROR(INDEX(Controls!$F$4:$F$71,MATCH('Model 3'!$E14,Controls!$G$4:$G$71,0)),"-")</f>
        <v>No Ad &amp; Tf</v>
      </c>
      <c r="D14" s="442" t="str">
        <f>IFERROR(INDEX(Controls!$H$4:$H$200,MATCH('Model 3'!$E14,Controls!$G$4:$G$200,0)),"-")</f>
        <v>M7</v>
      </c>
      <c r="E14" s="25" t="s">
        <v>299</v>
      </c>
      <c r="F14" s="26">
        <v>1</v>
      </c>
      <c r="G14" s="27">
        <v>-1.2834567432337572E-2</v>
      </c>
      <c r="H14" s="27">
        <v>1.0113406350495127E-3</v>
      </c>
      <c r="I14" s="27">
        <v>-12.690647431277419</v>
      </c>
      <c r="J14" s="37">
        <v>6.6734920903231162E-37</v>
      </c>
      <c r="K14" s="27">
        <v>1.8910569399509007</v>
      </c>
      <c r="L14" s="39">
        <v>356806</v>
      </c>
      <c r="M14" s="39">
        <v>493963.36099997978</v>
      </c>
      <c r="N14" s="39">
        <v>178403</v>
      </c>
      <c r="O14" s="39">
        <v>253603.05399999145</v>
      </c>
      <c r="P14" s="28">
        <v>-9.2708306502571284E-3</v>
      </c>
      <c r="Q14" s="29">
        <v>-9.0287766551557253E-3</v>
      </c>
      <c r="R14" s="75">
        <f t="shared" si="0"/>
        <v>-2289.7253336313197</v>
      </c>
      <c r="S14" s="41">
        <f>IFERROR($Q14*$O14*Controls!$C$5,"-")</f>
        <v>-1424209.1575186809</v>
      </c>
      <c r="T14" s="41" t="str">
        <f>IFERROR(INDEX('Vendor Level Info'!$I$4:$I$50,MATCH(SUBSTITUTE(SUBSTITUTE('Model 3'!$D14,"_pre",""),"_post",""),'Vendor Level Info'!$F$4:$F$50,0)),"-")</f>
        <v>-</v>
      </c>
      <c r="U14" s="478">
        <f t="shared" si="1"/>
        <v>0</v>
      </c>
      <c r="V14" s="41">
        <f>IFERROR($Q14*$O14*Controls!$C$4,"-")</f>
        <v>-1208974.9761573367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3'!$D14,'Vendor Level Info'!$M$4:$M$300,0)),"-")</f>
        <v>-</v>
      </c>
    </row>
    <row r="15" spans="2:29" x14ac:dyDescent="0.35">
      <c r="B15" s="441">
        <f>IFERROR(INDEX(Controls!$L$4:$L$100,MATCH('Model 3'!$D15,Controls!$J$4:$J$100,0)),"-")</f>
        <v>48</v>
      </c>
      <c r="C15" s="467" t="str">
        <f>IFERROR(INDEX(Controls!$F$4:$F$71,MATCH('Model 3'!$E15,Controls!$G$4:$G$71,0)),"-")</f>
        <v>No Ad &amp; Tf</v>
      </c>
      <c r="D15" s="442" t="str">
        <f>IFERROR(INDEX(Controls!$H$4:$H$200,MATCH('Model 3'!$E15,Controls!$G$4:$G$200,0)),"-")</f>
        <v>M8</v>
      </c>
      <c r="E15" s="25" t="s">
        <v>300</v>
      </c>
      <c r="F15" s="26">
        <v>1</v>
      </c>
      <c r="G15" s="27">
        <v>-8.0171594820823994E-3</v>
      </c>
      <c r="H15" s="27">
        <v>1.0068963952327482E-3</v>
      </c>
      <c r="I15" s="27">
        <v>-7.9622486683242126</v>
      </c>
      <c r="J15" s="37">
        <v>1.6898141623369205E-15</v>
      </c>
      <c r="K15" s="27">
        <v>1.8744733195806413</v>
      </c>
      <c r="L15" s="39">
        <v>356806</v>
      </c>
      <c r="M15" s="39">
        <v>493963.36099997978</v>
      </c>
      <c r="N15" s="39">
        <v>178403</v>
      </c>
      <c r="O15" s="39">
        <v>253603.05399999145</v>
      </c>
      <c r="P15" s="28">
        <v>-5.7910582687204807E-3</v>
      </c>
      <c r="Q15" s="29">
        <v>-5.6398583554991199E-3</v>
      </c>
      <c r="R15" s="75">
        <f t="shared" si="0"/>
        <v>-1430.2853030819463</v>
      </c>
      <c r="S15" s="41">
        <f>IFERROR($Q15*$O15*Controls!$C$5,"-")</f>
        <v>-889637.45851697063</v>
      </c>
      <c r="T15" s="41" t="str">
        <f>IFERROR(INDEX('Vendor Level Info'!$I$4:$I$50,MATCH(SUBSTITUTE(SUBSTITUTE('Model 3'!$D15,"_pre",""),"_post",""),'Vendor Level Info'!$F$4:$F$50,0)),"-")</f>
        <v>-</v>
      </c>
      <c r="U15" s="478">
        <f t="shared" si="1"/>
        <v>0</v>
      </c>
      <c r="V15" s="41">
        <f>IFERROR($Q15*$O15*Controls!$C$4,"-")</f>
        <v>-755190.64002726763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3'!$D15,'Vendor Level Info'!$M$4:$M$300,0)),"-")</f>
        <v>-</v>
      </c>
    </row>
    <row r="16" spans="2:29" x14ac:dyDescent="0.35">
      <c r="B16" s="441">
        <f>IFERROR(INDEX(Controls!$L$4:$L$100,MATCH('Model 3'!$D16,Controls!$J$4:$J$100,0)),"-")</f>
        <v>49</v>
      </c>
      <c r="C16" s="467" t="str">
        <f>IFERROR(INDEX(Controls!$F$4:$F$71,MATCH('Model 3'!$E16,Controls!$G$4:$G$71,0)),"-")</f>
        <v>No Ad &amp; Tf</v>
      </c>
      <c r="D16" s="442" t="str">
        <f>IFERROR(INDEX(Controls!$H$4:$H$200,MATCH('Model 3'!$E16,Controls!$G$4:$G$200,0)),"-")</f>
        <v>M9</v>
      </c>
      <c r="E16" s="25" t="s">
        <v>301</v>
      </c>
      <c r="F16" s="26">
        <v>1</v>
      </c>
      <c r="G16" s="27">
        <v>-9.212356635571092E-3</v>
      </c>
      <c r="H16" s="27">
        <v>1.0018136745470129E-3</v>
      </c>
      <c r="I16" s="27">
        <v>-9.1956786672298279</v>
      </c>
      <c r="J16" s="37">
        <v>3.7279408436590131E-20</v>
      </c>
      <c r="K16" s="27">
        <v>1.8555967448325879</v>
      </c>
      <c r="L16" s="39">
        <v>356806</v>
      </c>
      <c r="M16" s="39">
        <v>493963.36099997978</v>
      </c>
      <c r="N16" s="39">
        <v>178403</v>
      </c>
      <c r="O16" s="39">
        <v>253603.05399999145</v>
      </c>
      <c r="P16" s="28">
        <v>-6.6543885260180536E-3</v>
      </c>
      <c r="Q16" s="29">
        <v>-6.4806477482556068E-3</v>
      </c>
      <c r="R16" s="75">
        <f t="shared" si="0"/>
        <v>-1643.5120608557895</v>
      </c>
      <c r="S16" s="41">
        <f>IFERROR($Q16*$O16*Controls!$C$5,"-")</f>
        <v>-1022264.5018523011</v>
      </c>
      <c r="T16" s="41" t="str">
        <f>IFERROR(INDEX('Vendor Level Info'!$I$4:$I$50,MATCH(SUBSTITUTE(SUBSTITUTE('Model 3'!$D16,"_pre",""),"_post",""),'Vendor Level Info'!$F$4:$F$50,0)),"-")</f>
        <v>-</v>
      </c>
      <c r="U16" s="478">
        <f t="shared" si="1"/>
        <v>0</v>
      </c>
      <c r="V16" s="41">
        <f>IFERROR($Q16*$O16*Controls!$C$4,"-")</f>
        <v>-867774.3681318569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3'!$D16,'Vendor Level Info'!$M$4:$M$300,0)),"-")</f>
        <v>-</v>
      </c>
    </row>
    <row r="17" spans="2:25" x14ac:dyDescent="0.35">
      <c r="B17" s="441">
        <f>IFERROR(INDEX(Controls!$L$4:$L$100,MATCH('Model 3'!$D17,Controls!$J$4:$J$100,0)),"-")</f>
        <v>17</v>
      </c>
      <c r="C17" s="467" t="str">
        <f>IFERROR(INDEX(Controls!$F$4:$F$71,MATCH('Model 3'!$E17,Controls!$G$4:$G$71,0)),"-")</f>
        <v>No Ad &amp; Tf</v>
      </c>
      <c r="D17" s="442" t="str">
        <f>IFERROR(INDEX(Controls!$H$4:$H$200,MATCH('Model 3'!$E17,Controls!$G$4:$G$200,0)),"-")</f>
        <v>RTIME</v>
      </c>
      <c r="E17" s="25" t="s">
        <v>8</v>
      </c>
      <c r="F17" s="26">
        <v>1</v>
      </c>
      <c r="G17" s="27">
        <v>3.2199300304230032E-4</v>
      </c>
      <c r="H17" s="27">
        <v>3.4873564035926434E-5</v>
      </c>
      <c r="I17" s="27">
        <v>9.2331544521972582</v>
      </c>
      <c r="J17" s="37">
        <v>2.6289091292331843E-20</v>
      </c>
      <c r="K17" s="27">
        <v>1.4104534736755932</v>
      </c>
      <c r="L17" s="39">
        <v>53520900</v>
      </c>
      <c r="M17" s="39">
        <v>493963.36099997978</v>
      </c>
      <c r="N17" s="39">
        <v>16056270</v>
      </c>
      <c r="O17" s="39">
        <v>253603.05399999145</v>
      </c>
      <c r="P17" s="28">
        <v>3.4887922216820764E-2</v>
      </c>
      <c r="Q17" s="29">
        <v>2.0386215833813146E-2</v>
      </c>
      <c r="R17" s="75">
        <f t="shared" si="0"/>
        <v>5170.0065949579957</v>
      </c>
      <c r="S17" s="41">
        <f>IFERROR($Q17*$O17*Controls!$C$5,"-")</f>
        <v>3215744.1020638733</v>
      </c>
      <c r="T17" s="41" t="str">
        <f>IFERROR(INDEX('Vendor Level Info'!$I$4:$I$50,MATCH(SUBSTITUTE(SUBSTITUTE('Model 3'!$D17,"_pre",""),"_post",""),'Vendor Level Info'!$F$4:$F$50,0)),"-")</f>
        <v>-</v>
      </c>
      <c r="U17" s="478">
        <f t="shared" si="1"/>
        <v>0</v>
      </c>
      <c r="V17" s="41">
        <f>IFERROR($Q17*$O17*Controls!$C$4,"-")</f>
        <v>2729763.4821378216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3'!$D17,'Vendor Level Info'!$M$4:$M$300,0)),"-")</f>
        <v>-</v>
      </c>
    </row>
    <row r="18" spans="2:25" x14ac:dyDescent="0.35">
      <c r="B18" s="441">
        <f>IFERROR(INDEX(Controls!$L$4:$L$100,MATCH('Model 3'!$D18,Controls!$J$4:$J$100,0)),"-")</f>
        <v>9</v>
      </c>
      <c r="C18" s="467" t="str">
        <f>IFERROR(INDEX(Controls!$F$4:$F$71,MATCH('Model 3'!$E18,Controls!$G$4:$G$71,0)),"-")</f>
        <v>No Ad &amp; Tf</v>
      </c>
      <c r="D18" s="442" t="str">
        <f>IFERROR(INDEX(Controls!$H$4:$H$200,MATCH('Model 3'!$E18,Controls!$G$4:$G$200,0)),"-")</f>
        <v>cw_comm</v>
      </c>
      <c r="E18" s="25" t="s">
        <v>114</v>
      </c>
      <c r="F18" s="26">
        <v>1</v>
      </c>
      <c r="G18" s="27">
        <v>8.9981956740640634E-2</v>
      </c>
      <c r="H18" s="27">
        <v>1.1479608746122402E-3</v>
      </c>
      <c r="I18" s="27">
        <v>78.384166856762306</v>
      </c>
      <c r="J18" s="37">
        <v>0</v>
      </c>
      <c r="K18" s="27">
        <v>1.0714498504146623</v>
      </c>
      <c r="L18" s="39">
        <v>149017</v>
      </c>
      <c r="M18" s="39">
        <v>493963.36099997978</v>
      </c>
      <c r="N18" s="39">
        <v>135470</v>
      </c>
      <c r="O18" s="39">
        <v>253603.05399999145</v>
      </c>
      <c r="P18" s="28">
        <v>2.7145416656966577E-2</v>
      </c>
      <c r="Q18" s="29">
        <v>4.8066675410206212E-2</v>
      </c>
      <c r="R18" s="75">
        <f t="shared" si="0"/>
        <v>12189.855679654587</v>
      </c>
      <c r="S18" s="41">
        <f>IFERROR($Q18*$O18*Controls!$C$5,"-")</f>
        <v>7582090.2327451529</v>
      </c>
      <c r="T18" s="41">
        <f>IFERROR(INDEX('Vendor Level Info'!$I$4:$I$50,MATCH(SUBSTITUTE(SUBSTITUTE('Model 3'!$D18,"_pre",""),"_post",""),'Vendor Level Info'!$F$4:$F$50,0)),"-")</f>
        <v>607005</v>
      </c>
      <c r="U18" s="478">
        <f t="shared" si="1"/>
        <v>12.490984806954065</v>
      </c>
      <c r="V18" s="41">
        <f>IFERROR($Q18*$O18*Controls!$C$4,"-")</f>
        <v>6436243.7988576218</v>
      </c>
      <c r="W18" s="41">
        <f>IFERROR($T18*(1-Controls!$C$6),0)</f>
        <v>467393.85000000003</v>
      </c>
      <c r="X18" s="90">
        <f t="shared" si="2"/>
        <v>13.770493126637463</v>
      </c>
      <c r="Y18" s="90">
        <f>IFERROR(R18/INDEX('Vendor Level Info'!$N$4:$N$300,MATCH('Model 3'!$D18,'Vendor Level Info'!$M$4:$M$300,0)),"-")</f>
        <v>8.1801778855127849E-2</v>
      </c>
    </row>
    <row r="19" spans="2:25" x14ac:dyDescent="0.35">
      <c r="B19" s="441">
        <f>IFERROR(INDEX(Controls!$L$4:$L$100,MATCH('Model 3'!$D19,Controls!$J$4:$J$100,0)),"-")</f>
        <v>2</v>
      </c>
      <c r="C19" s="467" t="str">
        <f>IFERROR(INDEX(Controls!$F$4:$F$71,MATCH('Model 3'!$E19,Controls!$G$4:$G$71,0)),"-")</f>
        <v>No Ad &amp; Tf</v>
      </c>
      <c r="D19" s="442" t="str">
        <f>IFERROR(INDEX(Controls!$H$4:$H$200,MATCH('Model 3'!$E19,Controls!$G$4:$G$200,0)),"-")</f>
        <v>hcp_dox_eng</v>
      </c>
      <c r="E19" s="25" t="s">
        <v>13</v>
      </c>
      <c r="F19" s="26">
        <v>1</v>
      </c>
      <c r="G19" s="27">
        <v>1.9780084010148257E-2</v>
      </c>
      <c r="H19" s="27">
        <v>3.469935628618736E-3</v>
      </c>
      <c r="I19" s="27">
        <v>5.7004181423452049</v>
      </c>
      <c r="J19" s="37">
        <v>1.1952172784457735E-8</v>
      </c>
      <c r="K19" s="27">
        <v>1.0020819393087521</v>
      </c>
      <c r="L19" s="39">
        <v>12767</v>
      </c>
      <c r="M19" s="39">
        <v>493963.36099997978</v>
      </c>
      <c r="N19" s="39">
        <v>3384</v>
      </c>
      <c r="O19" s="39">
        <v>253603.05399999145</v>
      </c>
      <c r="P19" s="28">
        <v>5.1123697119222807E-4</v>
      </c>
      <c r="Q19" s="29">
        <v>2.6393926742831721E-4</v>
      </c>
      <c r="R19" s="75">
        <f t="shared" si="0"/>
        <v>66.935804290341707</v>
      </c>
      <c r="S19" s="41">
        <f>IFERROR($Q19*$O19*Controls!$C$5,"-")</f>
        <v>41634.070268592543</v>
      </c>
      <c r="T19" s="41">
        <f>IFERROR(INDEX('Vendor Level Info'!$I$4:$I$50,MATCH(SUBSTITUTE(SUBSTITUTE('Model 3'!$D19,"_pre",""),"_post",""),'Vendor Level Info'!$F$4:$F$50,0)),"-")</f>
        <v>311070</v>
      </c>
      <c r="U19" s="478">
        <f t="shared" si="1"/>
        <v>0.13384148348793692</v>
      </c>
      <c r="V19" s="41">
        <f>IFERROR($Q19*$O19*Controls!$C$4,"-")</f>
        <v>35342.104665300423</v>
      </c>
      <c r="W19" s="41">
        <f>IFERROR($T19*(1-Controls!$C$6),0)</f>
        <v>239523.9</v>
      </c>
      <c r="X19" s="90">
        <f t="shared" si="2"/>
        <v>0.14755147467664156</v>
      </c>
      <c r="Y19" s="90">
        <f>IFERROR(R19/INDEX('Vendor Level Info'!$N$4:$N$300,MATCH('Model 3'!$D19,'Vendor Level Info'!$M$4:$M$300,0)),"-")</f>
        <v>1.9780084010148257E-2</v>
      </c>
    </row>
    <row r="20" spans="2:25" x14ac:dyDescent="0.35">
      <c r="B20" s="441">
        <f>IFERROR(INDEX(Controls!$L$4:$L$100,MATCH('Model 3'!$D20,Controls!$J$4:$J$100,0)),"-")</f>
        <v>4</v>
      </c>
      <c r="C20" s="467" t="str">
        <f>IFERROR(INDEX(Controls!$F$4:$F$71,MATCH('Model 3'!$E20,Controls!$G$4:$G$71,0)),"-")</f>
        <v>No Ad &amp; Tf</v>
      </c>
      <c r="D20" s="442" t="str">
        <f>IFERROR(INDEX(Controls!$H$4:$H$200,MATCH('Model 3'!$E20,Controls!$G$4:$G$200,0)),"-")</f>
        <v>hcp_dpint_eng</v>
      </c>
      <c r="E20" s="25" t="s">
        <v>14</v>
      </c>
      <c r="F20" s="26">
        <v>1</v>
      </c>
      <c r="G20" s="27">
        <v>-3.9589722194101765E-3</v>
      </c>
      <c r="H20" s="27">
        <v>6.9450687552097962E-3</v>
      </c>
      <c r="I20" s="27">
        <v>-0.57004075250376474</v>
      </c>
      <c r="J20" s="37">
        <v>0.56865008799367511</v>
      </c>
      <c r="K20" s="27">
        <v>1.0009288092332924</v>
      </c>
      <c r="L20" s="39">
        <v>3586</v>
      </c>
      <c r="M20" s="39">
        <v>493963.36099997978</v>
      </c>
      <c r="N20" s="39">
        <v>717</v>
      </c>
      <c r="O20" s="39">
        <v>253603.05399999145</v>
      </c>
      <c r="P20" s="28">
        <v>-2.8740743746792739E-5</v>
      </c>
      <c r="Q20" s="29">
        <v>-1.1193016158698121E-5</v>
      </c>
      <c r="R20" s="75">
        <f t="shared" si="0"/>
        <v>-2.8385830813170965</v>
      </c>
      <c r="S20" s="41">
        <f>IFERROR($Q20*$O20*Controls!$C$5,"-")</f>
        <v>-1765.5986765792341</v>
      </c>
      <c r="T20" s="41">
        <f>IFERROR(INDEX('Vendor Level Info'!$I$4:$I$50,MATCH(SUBSTITUTE(SUBSTITUTE('Model 3'!$D20,"_pre",""),"_post",""),'Vendor Level Info'!$F$4:$F$50,0)),"-")</f>
        <v>35707.999999999993</v>
      </c>
      <c r="U20" s="478">
        <f t="shared" si="1"/>
        <v>-4.9445465346119481E-2</v>
      </c>
      <c r="V20" s="41">
        <f>IFERROR($Q20*$O20*Controls!$C$4,"-")</f>
        <v>-1498.7718669354269</v>
      </c>
      <c r="W20" s="41">
        <f>IFERROR($T20*(1-Controls!$C$6),0)</f>
        <v>27495.159999999996</v>
      </c>
      <c r="X20" s="90">
        <f t="shared" si="2"/>
        <v>-5.4510388989750455E-2</v>
      </c>
      <c r="Y20" s="90">
        <f>IFERROR(R20/INDEX('Vendor Level Info'!$N$4:$N$300,MATCH('Model 3'!$D20,'Vendor Level Info'!$M$4:$M$300,0)),"-")</f>
        <v>-3.9589722194101765E-3</v>
      </c>
    </row>
    <row r="21" spans="2:25" x14ac:dyDescent="0.35">
      <c r="B21" s="441">
        <f>IFERROR(INDEX(Controls!$L$4:$L$100,MATCH('Model 3'!$D21,Controls!$J$4:$J$100,0)),"-")</f>
        <v>5</v>
      </c>
      <c r="C21" s="467" t="str">
        <f>IFERROR(INDEX(Controls!$F$4:$F$71,MATCH('Model 3'!$E21,Controls!$G$4:$G$71,0)),"-")</f>
        <v>No Ad &amp; Tf</v>
      </c>
      <c r="D21" s="442" t="str">
        <f>IFERROR(INDEX(Controls!$H$4:$H$200,MATCH('Model 3'!$E21,Controls!$G$4:$G$200,0)),"-")</f>
        <v>hcp_edh_eng</v>
      </c>
      <c r="E21" s="25" t="s">
        <v>15</v>
      </c>
      <c r="F21" s="26">
        <v>1</v>
      </c>
      <c r="G21" s="27">
        <v>0.10455395527105504</v>
      </c>
      <c r="H21" s="27">
        <v>9.2654364153464952E-3</v>
      </c>
      <c r="I21" s="27">
        <v>11.28429904260965</v>
      </c>
      <c r="J21" s="37">
        <v>1.5703811917384607E-29</v>
      </c>
      <c r="K21" s="27">
        <v>1.0014190482812637</v>
      </c>
      <c r="L21" s="39">
        <v>1366</v>
      </c>
      <c r="M21" s="39">
        <v>493963.36099997978</v>
      </c>
      <c r="N21" s="39">
        <v>0</v>
      </c>
      <c r="O21" s="39">
        <v>253603.05399999145</v>
      </c>
      <c r="P21" s="28">
        <v>2.8913217897605777E-4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>
        <f>IFERROR(INDEX('Vendor Level Info'!$I$4:$I$50,MATCH(SUBSTITUTE(SUBSTITUTE('Model 3'!$D21,"_pre",""),"_post",""),'Vendor Level Info'!$F$4:$F$50,0)),"-")</f>
        <v>0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3'!$D21,'Vendor Level Info'!$M$4:$M$300,0)),"-")</f>
        <v>-</v>
      </c>
    </row>
    <row r="22" spans="2:25" x14ac:dyDescent="0.35">
      <c r="B22" s="441">
        <f>IFERROR(INDEX(Controls!$L$4:$L$100,MATCH('Model 3'!$D22,Controls!$J$4:$J$100,0)),"-")</f>
        <v>3</v>
      </c>
      <c r="C22" s="467" t="str">
        <f>IFERROR(INDEX(Controls!$F$4:$F$71,MATCH('Model 3'!$E22,Controls!$G$4:$G$71,0)),"-")</f>
        <v>No Ad &amp; Tf</v>
      </c>
      <c r="D22" s="442" t="str">
        <f>IFERROR(INDEX(Controls!$H$4:$H$200,MATCH('Model 3'!$E22,Controls!$G$4:$G$200,0)),"-")</f>
        <v>hcp_epoc_eng</v>
      </c>
      <c r="E22" s="25" t="s">
        <v>16</v>
      </c>
      <c r="F22" s="26">
        <v>1</v>
      </c>
      <c r="G22" s="27">
        <v>1.6995789370734274E-2</v>
      </c>
      <c r="H22" s="27">
        <v>2.8688152417054463E-3</v>
      </c>
      <c r="I22" s="27">
        <v>5.9243234362595825</v>
      </c>
      <c r="J22" s="37">
        <v>3.1360955426922379E-9</v>
      </c>
      <c r="K22" s="27">
        <v>1.0020100390678321</v>
      </c>
      <c r="L22" s="39">
        <v>12625</v>
      </c>
      <c r="M22" s="39">
        <v>493963.36099997978</v>
      </c>
      <c r="N22" s="39">
        <v>3021</v>
      </c>
      <c r="O22" s="39">
        <v>253603.05399999145</v>
      </c>
      <c r="P22" s="28">
        <v>4.3438817075651279E-4</v>
      </c>
      <c r="Q22" s="29">
        <v>2.0245923256503835E-4</v>
      </c>
      <c r="R22" s="75">
        <f t="shared" si="0"/>
        <v>51.344279688988244</v>
      </c>
      <c r="S22" s="41">
        <f>IFERROR($Q22*$O22*Controls!$C$5,"-")</f>
        <v>31936.141966550687</v>
      </c>
      <c r="T22" s="41">
        <f>IFERROR(INDEX('Vendor Level Info'!$I$4:$I$50,MATCH(SUBSTITUTE(SUBSTITUTE('Model 3'!$D22,"_pre",""),"_post",""),'Vendor Level Info'!$F$4:$F$50,0)),"-")</f>
        <v>255935</v>
      </c>
      <c r="U22" s="478">
        <f t="shared" si="1"/>
        <v>0.12478223754684074</v>
      </c>
      <c r="V22" s="41">
        <f>IFERROR($Q22*$O22*Controls!$C$4,"-")</f>
        <v>27109.779675785794</v>
      </c>
      <c r="W22" s="41">
        <f>IFERROR($T22*(1-Controls!$C$6),0)</f>
        <v>197069.95</v>
      </c>
      <c r="X22" s="90">
        <f t="shared" si="2"/>
        <v>0.13756424901810649</v>
      </c>
      <c r="Y22" s="90">
        <f>IFERROR(R22/INDEX('Vendor Level Info'!$N$4:$N$300,MATCH('Model 3'!$D22,'Vendor Level Info'!$M$4:$M$300,0)),"-")</f>
        <v>1.6995789370734274E-2</v>
      </c>
    </row>
    <row r="23" spans="2:25" x14ac:dyDescent="0.35">
      <c r="B23" s="441">
        <f>IFERROR(INDEX(Controls!$L$4:$L$100,MATCH('Model 3'!$D23,Controls!$J$4:$J$100,0)),"-")</f>
        <v>7</v>
      </c>
      <c r="C23" s="467" t="str">
        <f>IFERROR(INDEX(Controls!$F$4:$F$71,MATCH('Model 3'!$E23,Controls!$G$4:$G$71,0)),"-")</f>
        <v>No Ad &amp; Tf</v>
      </c>
      <c r="D23" s="442" t="str">
        <f>IFERROR(INDEX(Controls!$H$4:$H$200,MATCH('Model 3'!$E23,Controls!$G$4:$G$200,0)),"-")</f>
        <v>hcp_field_eng</v>
      </c>
      <c r="E23" s="25" t="s">
        <v>17</v>
      </c>
      <c r="F23" s="26">
        <v>1</v>
      </c>
      <c r="G23" s="27">
        <v>0.1062003862645296</v>
      </c>
      <c r="H23" s="27">
        <v>1.4377007502545253E-3</v>
      </c>
      <c r="I23" s="27">
        <v>73.868213705618686</v>
      </c>
      <c r="J23" s="37">
        <v>0</v>
      </c>
      <c r="K23" s="27">
        <v>1.0289679044954618</v>
      </c>
      <c r="L23" s="39">
        <v>51354</v>
      </c>
      <c r="M23" s="39">
        <v>493963.36099997978</v>
      </c>
      <c r="N23" s="39">
        <v>29046</v>
      </c>
      <c r="O23" s="39">
        <v>253603.05399999145</v>
      </c>
      <c r="P23" s="28">
        <v>1.1040929483490329E-2</v>
      </c>
      <c r="Q23" s="29">
        <v>1.2163482934395699E-2</v>
      </c>
      <c r="R23" s="75">
        <f t="shared" si="0"/>
        <v>3084.6964194395268</v>
      </c>
      <c r="S23" s="41">
        <f>IFERROR($Q23*$O23*Controls!$C$5,"-")</f>
        <v>1918681.1728913856</v>
      </c>
      <c r="T23" s="41">
        <f>IFERROR(INDEX('Vendor Level Info'!$I$4:$I$50,MATCH(SUBSTITUTE(SUBSTITUTE('Model 3'!$D23,"_pre",""),"_post",""),'Vendor Level Info'!$F$4:$F$50,0)),"-")</f>
        <v>0</v>
      </c>
      <c r="U23" s="478">
        <f t="shared" si="1"/>
        <v>0</v>
      </c>
      <c r="V23" s="41">
        <f>IFERROR($Q23*$O23*Controls!$C$4,"-")</f>
        <v>1628719.7094640702</v>
      </c>
      <c r="W23" s="41">
        <f>IFERROR($T23*(1-Controls!$C$6),0)</f>
        <v>0</v>
      </c>
      <c r="X23" s="90" t="str">
        <f t="shared" si="2"/>
        <v>-</v>
      </c>
      <c r="Y23" s="90">
        <f>IFERROR(R23/INDEX('Vendor Level Info'!$N$4:$N$300,MATCH('Model 3'!$D23,'Vendor Level Info'!$M$4:$M$300,0)),"-")</f>
        <v>0.1062003862645296</v>
      </c>
    </row>
    <row r="24" spans="2:25" x14ac:dyDescent="0.35">
      <c r="B24" s="441">
        <f>IFERROR(INDEX(Controls!$L$4:$L$100,MATCH('Model 3'!$D24,Controls!$J$4:$J$100,0)),"-")</f>
        <v>15</v>
      </c>
      <c r="C24" s="467" t="str">
        <f>IFERROR(INDEX(Controls!$F$4:$F$71,MATCH('Model 3'!$E24,Controls!$G$4:$G$71,0)),"-")</f>
        <v>No Ad &amp; Tf</v>
      </c>
      <c r="D24" s="442" t="str">
        <f>IFERROR(INDEX(Controls!$H$4:$H$200,MATCH('Model 3'!$E24,Controls!$G$4:$G$200,0)),"-")</f>
        <v>hcp_grail_nrx_lag</v>
      </c>
      <c r="E24" s="25" t="s">
        <v>18</v>
      </c>
      <c r="F24" s="26">
        <v>1</v>
      </c>
      <c r="G24" s="27">
        <v>0.57565124408073909</v>
      </c>
      <c r="H24" s="27">
        <v>4.0753667593295529E-4</v>
      </c>
      <c r="I24" s="27">
        <v>1412.5139602783645</v>
      </c>
      <c r="J24" s="37">
        <v>0</v>
      </c>
      <c r="K24" s="27">
        <v>1.0608566194536795</v>
      </c>
      <c r="L24" s="39">
        <v>471890.94499998057</v>
      </c>
      <c r="M24" s="39">
        <v>493963.36099997978</v>
      </c>
      <c r="N24" s="39">
        <v>250931.21399999197</v>
      </c>
      <c r="O24" s="39">
        <v>253603.05399999145</v>
      </c>
      <c r="P24" s="28">
        <v>0.54992866072041646</v>
      </c>
      <c r="Q24" s="29">
        <v>0.5695864589934726</v>
      </c>
      <c r="R24" s="75">
        <f t="shared" si="0"/>
        <v>144448.86551778554</v>
      </c>
      <c r="S24" s="41">
        <f>IFERROR($Q24*$O24*Controls!$C$5,"-")</f>
        <v>89847194.352062613</v>
      </c>
      <c r="T24" s="41" t="str">
        <f>IFERROR(INDEX('Vendor Level Info'!$I$4:$I$50,MATCH(SUBSTITUTE(SUBSTITUTE('Model 3'!$D24,"_pre",""),"_post",""),'Vendor Level Info'!$F$4:$F$50,0)),"-")</f>
        <v>-</v>
      </c>
      <c r="U24" s="478">
        <f t="shared" si="1"/>
        <v>0</v>
      </c>
      <c r="V24" s="41">
        <f>IFERROR($Q24*$O24*Controls!$C$4,"-")</f>
        <v>76269000.993390769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3'!$D24,'Vendor Level Info'!$M$4:$M$300,0)),"-")</f>
        <v>-</v>
      </c>
    </row>
    <row r="25" spans="2:25" x14ac:dyDescent="0.35">
      <c r="B25" s="441">
        <f>IFERROR(INDEX(Controls!$L$4:$L$100,MATCH('Model 3'!$D25,Controls!$J$4:$J$100,0)),"-")</f>
        <v>13</v>
      </c>
      <c r="C25" s="467" t="str">
        <f>IFERROR(INDEX(Controls!$F$4:$F$71,MATCH('Model 3'!$E25,Controls!$G$4:$G$71,0)),"-")</f>
        <v>No Ad &amp; Tf</v>
      </c>
      <c r="D25" s="442" t="str">
        <f>IFERROR(INDEX(Controls!$H$4:$H$200,MATCH('Model 3'!$E25,Controls!$G$4:$G$200,0)),"-")</f>
        <v>hcp_grail_sdot</v>
      </c>
      <c r="E25" s="25" t="s">
        <v>19</v>
      </c>
      <c r="F25" s="26">
        <v>1</v>
      </c>
      <c r="G25" s="27">
        <v>4.0086194134091148E-3</v>
      </c>
      <c r="H25" s="27">
        <v>3.6658636483475964E-5</v>
      </c>
      <c r="I25" s="27">
        <v>109.34993218353927</v>
      </c>
      <c r="J25" s="37">
        <v>0</v>
      </c>
      <c r="K25" s="27">
        <v>1.1083260511655244</v>
      </c>
      <c r="L25" s="39">
        <v>2527725</v>
      </c>
      <c r="M25" s="39">
        <v>493963.36099997978</v>
      </c>
      <c r="N25" s="39">
        <v>1138962</v>
      </c>
      <c r="O25" s="39">
        <v>253603.05399999145</v>
      </c>
      <c r="P25" s="28">
        <v>2.051303458266001E-2</v>
      </c>
      <c r="Q25" s="29">
        <v>1.8003194805120235E-2</v>
      </c>
      <c r="R25" s="75">
        <f t="shared" si="0"/>
        <v>4565.665184335272</v>
      </c>
      <c r="S25" s="41">
        <f>IFERROR($Q25*$O25*Controls!$C$5,"-")</f>
        <v>2839843.7446565391</v>
      </c>
      <c r="T25" s="41" t="str">
        <f>IFERROR(INDEX('Vendor Level Info'!$I$4:$I$50,MATCH(SUBSTITUTE(SUBSTITUTE('Model 3'!$D25,"_pre",""),"_post",""),'Vendor Level Info'!$F$4:$F$50,0)),"-")</f>
        <v>-</v>
      </c>
      <c r="U25" s="478">
        <f t="shared" si="1"/>
        <v>0</v>
      </c>
      <c r="V25" s="41">
        <f>IFERROR($Q25*$O25*Controls!$C$4,"-")</f>
        <v>2410671.2173290234</v>
      </c>
      <c r="W25" s="41">
        <f>IFERROR($T25*(1-Controls!$C$6),0)</f>
        <v>0</v>
      </c>
      <c r="X25" s="90" t="str">
        <f t="shared" si="2"/>
        <v>-</v>
      </c>
      <c r="Y25" s="90">
        <f>IFERROR(R25/INDEX('Vendor Level Info'!$N$4:$N$300,MATCH('Model 3'!$D25,'Vendor Level Info'!$M$4:$M$300,0)),"-")</f>
        <v>4.0086194134091148E-3</v>
      </c>
    </row>
    <row r="26" spans="2:25" x14ac:dyDescent="0.35">
      <c r="B26" s="441">
        <f>IFERROR(INDEX(Controls!$L$4:$L$100,MATCH('Model 3'!$D26,Controls!$J$4:$J$100,0)),"-")</f>
        <v>14</v>
      </c>
      <c r="C26" s="467" t="str">
        <f>IFERROR(INDEX(Controls!$F$4:$F$71,MATCH('Model 3'!$E26,Controls!$G$4:$G$71,0)),"-")</f>
        <v>No Ad &amp; Tf</v>
      </c>
      <c r="D26" s="442" t="str">
        <f>IFERROR(INDEX(Controls!$H$4:$H$200,MATCH('Model 3'!$E26,Controls!$G$4:$G$200,0)),"-")</f>
        <v>hcp_grail_vnrx</v>
      </c>
      <c r="E26" s="25" t="s">
        <v>20</v>
      </c>
      <c r="F26" s="26">
        <v>1</v>
      </c>
      <c r="G26" s="27">
        <v>0.2210608164325866</v>
      </c>
      <c r="H26" s="27">
        <v>2.4515419364916561E-3</v>
      </c>
      <c r="I26" s="27">
        <v>90.172153754359812</v>
      </c>
      <c r="J26" s="37">
        <v>0</v>
      </c>
      <c r="K26" s="27">
        <v>1.0068398029328482</v>
      </c>
      <c r="L26" s="39">
        <v>11192.325999999985</v>
      </c>
      <c r="M26" s="39">
        <v>493963.36099997978</v>
      </c>
      <c r="N26" s="39">
        <v>5506.028999999995</v>
      </c>
      <c r="O26" s="39">
        <v>253603.05399999145</v>
      </c>
      <c r="P26" s="28">
        <v>5.0088425957968254E-3</v>
      </c>
      <c r="Q26" s="29">
        <v>4.7994976670964629E-3</v>
      </c>
      <c r="R26" s="75">
        <f t="shared" si="0"/>
        <v>1217.1672660414972</v>
      </c>
      <c r="S26" s="41">
        <f>IFERROR($Q26*$O26*Controls!$C$5,"-")</f>
        <v>757078.03947781131</v>
      </c>
      <c r="T26" s="41" t="str">
        <f>IFERROR(INDEX('Vendor Level Info'!$I$4:$I$50,MATCH(SUBSTITUTE(SUBSTITUTE('Model 3'!$D26,"_pre",""),"_post",""),'Vendor Level Info'!$F$4:$F$50,0)),"-")</f>
        <v>-</v>
      </c>
      <c r="U26" s="478">
        <f t="shared" si="1"/>
        <v>0</v>
      </c>
      <c r="V26" s="41">
        <f>IFERROR($Q26*$O26*Controls!$C$4,"-")</f>
        <v>642664.31646991055</v>
      </c>
      <c r="W26" s="41">
        <f>IFERROR($T26*(1-Controls!$C$6),0)</f>
        <v>0</v>
      </c>
      <c r="X26" s="90" t="str">
        <f t="shared" si="2"/>
        <v>-</v>
      </c>
      <c r="Y26" s="90">
        <f>IFERROR(R26/INDEX('Vendor Level Info'!$N$4:$N$300,MATCH('Model 3'!$D26,'Vendor Level Info'!$M$4:$M$300,0)),"-")</f>
        <v>0.2210608164325864</v>
      </c>
    </row>
    <row r="27" spans="2:25" x14ac:dyDescent="0.35">
      <c r="B27" s="441">
        <f>IFERROR(INDEX(Controls!$L$4:$L$100,MATCH('Model 3'!$D27,Controls!$J$4:$J$100,0)),"-")</f>
        <v>6</v>
      </c>
      <c r="C27" s="467" t="str">
        <f>IFERROR(INDEX(Controls!$F$4:$F$71,MATCH('Model 3'!$E27,Controls!$G$4:$G$71,0)),"-")</f>
        <v>No Ad &amp; Tf</v>
      </c>
      <c r="D27" s="442" t="str">
        <f>IFERROR(INDEX(Controls!$H$4:$H$200,MATCH('Model 3'!$E27,Controls!$G$4:$G$200,0)),"-")</f>
        <v>hcp_mng_eng</v>
      </c>
      <c r="E27" s="25" t="s">
        <v>21</v>
      </c>
      <c r="F27" s="26">
        <v>1</v>
      </c>
      <c r="G27" s="27">
        <v>1.2272698840995759E-2</v>
      </c>
      <c r="H27" s="27">
        <v>4.2036402454020674E-3</v>
      </c>
      <c r="I27" s="27">
        <v>2.9195407134137157</v>
      </c>
      <c r="J27" s="37">
        <v>3.5054942772618542E-3</v>
      </c>
      <c r="K27" s="27">
        <v>1.0024474557526808</v>
      </c>
      <c r="L27" s="39">
        <v>4328</v>
      </c>
      <c r="M27" s="39">
        <v>493963.36099997978</v>
      </c>
      <c r="N27" s="39">
        <v>0</v>
      </c>
      <c r="O27" s="39">
        <v>253603.05399999145</v>
      </c>
      <c r="P27" s="28">
        <v>1.0753072955917437E-4</v>
      </c>
      <c r="Q27" s="29">
        <v>0</v>
      </c>
      <c r="R27" s="75">
        <f t="shared" si="0"/>
        <v>0</v>
      </c>
      <c r="S27" s="41">
        <f>IFERROR($Q27*$O27*Controls!$C$5,"-")</f>
        <v>0</v>
      </c>
      <c r="T27" s="41">
        <f>IFERROR(INDEX('Vendor Level Info'!$I$4:$I$50,MATCH(SUBSTITUTE(SUBSTITUTE('Model 3'!$D27,"_pre",""),"_post",""),'Vendor Level Info'!$F$4:$F$50,0)),"-")</f>
        <v>0</v>
      </c>
      <c r="U27" s="478">
        <f t="shared" si="1"/>
        <v>0</v>
      </c>
      <c r="V27" s="41">
        <f>IFERROR($Q27*$O27*Controls!$C$4,"-")</f>
        <v>0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3'!$D27,'Vendor Level Info'!$M$4:$M$300,0)),"-")</f>
        <v>-</v>
      </c>
    </row>
    <row r="28" spans="2:25" x14ac:dyDescent="0.35">
      <c r="B28" s="441">
        <f>IFERROR(INDEX(Controls!$L$4:$L$100,MATCH('Model 3'!$D28,Controls!$J$4:$J$100,0)),"-")</f>
        <v>1</v>
      </c>
      <c r="C28" s="467" t="str">
        <f>IFERROR(INDEX(Controls!$F$4:$F$71,MATCH('Model 3'!$E28,Controls!$G$4:$G$71,0)),"-")</f>
        <v>No Ad &amp; Tf</v>
      </c>
      <c r="D28" s="442" t="str">
        <f>IFERROR(INDEX(Controls!$H$4:$H$200,MATCH('Model 3'!$E28,Controls!$G$4:$G$200,0)),"-")</f>
        <v>hcp_mscap_eng</v>
      </c>
      <c r="E28" s="25" t="s">
        <v>22</v>
      </c>
      <c r="F28" s="26">
        <v>1</v>
      </c>
      <c r="G28" s="27">
        <v>2.8250576042989192E-2</v>
      </c>
      <c r="H28" s="27">
        <v>1.7933440778771937E-3</v>
      </c>
      <c r="I28" s="27">
        <v>15.753014935332315</v>
      </c>
      <c r="J28" s="37">
        <v>6.5721229530471747E-56</v>
      </c>
      <c r="K28" s="27">
        <v>1.0048220126917911</v>
      </c>
      <c r="L28" s="39">
        <v>41083</v>
      </c>
      <c r="M28" s="39">
        <v>493963.36099997978</v>
      </c>
      <c r="N28" s="39">
        <v>12946</v>
      </c>
      <c r="O28" s="39">
        <v>253603.05399999145</v>
      </c>
      <c r="P28" s="28">
        <v>2.3496042565273835E-3</v>
      </c>
      <c r="Q28" s="29">
        <v>1.4421433483705224E-3</v>
      </c>
      <c r="R28" s="75">
        <f t="shared" si="0"/>
        <v>365.7319574525381</v>
      </c>
      <c r="S28" s="41">
        <f>IFERROR($Q28*$O28*Controls!$C$5,"-")</f>
        <v>227485.2775354787</v>
      </c>
      <c r="T28" s="41">
        <f>IFERROR(INDEX('Vendor Level Info'!$I$4:$I$50,MATCH(SUBSTITUTE(SUBSTITUTE('Model 3'!$D28,"_pre",""),"_post",""),'Vendor Level Info'!$F$4:$F$50,0)),"-")</f>
        <v>483510.48</v>
      </c>
      <c r="U28" s="478">
        <f t="shared" si="1"/>
        <v>0.47048675663757838</v>
      </c>
      <c r="V28" s="41">
        <f>IFERROR($Q28*$O28*Controls!$C$4,"-")</f>
        <v>193106.4735349401</v>
      </c>
      <c r="W28" s="41">
        <f>IFERROR($T28*(1-Controls!$C$6),0)</f>
        <v>372303.06959999999</v>
      </c>
      <c r="X28" s="90">
        <f t="shared" si="2"/>
        <v>0.51868085251731189</v>
      </c>
      <c r="Y28" s="90">
        <f>IFERROR(R28/INDEX('Vendor Level Info'!$N$4:$N$300,MATCH('Model 3'!$D28,'Vendor Level Info'!$M$4:$M$300,0)),"-")</f>
        <v>2.8250576042989195E-2</v>
      </c>
    </row>
    <row r="29" spans="2:25" x14ac:dyDescent="0.35">
      <c r="B29" s="441">
        <f>IFERROR(INDEX(Controls!$L$4:$L$100,MATCH('Model 3'!$D29,Controls!$J$4:$J$100,0)),"-")</f>
        <v>12</v>
      </c>
      <c r="C29" s="467" t="str">
        <f>IFERROR(INDEX(Controls!$F$4:$F$71,MATCH('Model 3'!$E29,Controls!$G$4:$G$71,0)),"-")</f>
        <v>No Ad &amp; Tf</v>
      </c>
      <c r="D29" s="442" t="str">
        <f>IFERROR(INDEX(Controls!$H$4:$H$200,MATCH('Model 3'!$E29,Controls!$G$4:$G$200,0)),"-")</f>
        <v>hcp_rdtl_totdet</v>
      </c>
      <c r="E29" s="25" t="s">
        <v>23</v>
      </c>
      <c r="F29" s="26">
        <v>1</v>
      </c>
      <c r="G29" s="27">
        <v>8.3666790304037966E-2</v>
      </c>
      <c r="H29" s="27">
        <v>6.0954705212326111E-4</v>
      </c>
      <c r="I29" s="27">
        <v>137.26059376810682</v>
      </c>
      <c r="J29" s="37">
        <v>0</v>
      </c>
      <c r="K29" s="27">
        <v>1.1534444924313241</v>
      </c>
      <c r="L29" s="39">
        <v>345654</v>
      </c>
      <c r="M29" s="39">
        <v>493963.36099997978</v>
      </c>
      <c r="N29" s="39">
        <v>169405</v>
      </c>
      <c r="O29" s="39">
        <v>253603.05399999145</v>
      </c>
      <c r="P29" s="28">
        <v>5.8546368048850335E-2</v>
      </c>
      <c r="Q29" s="29">
        <v>5.5888808860543253E-2</v>
      </c>
      <c r="R29" s="75">
        <f t="shared" si="0"/>
        <v>14173.572611455551</v>
      </c>
      <c r="S29" s="41">
        <f>IFERROR($Q29*$O29*Controls!$C$5,"-")</f>
        <v>8815962.1643253528</v>
      </c>
      <c r="T29" s="41">
        <f>IFERROR(INDEX('Vendor Level Info'!$I$4:$I$50,MATCH(SUBSTITUTE(SUBSTITUTE('Model 3'!$D29,"_pre",""),"_post",""),'Vendor Level Info'!$F$4:$F$50,0)),"-")</f>
        <v>0</v>
      </c>
      <c r="U29" s="478">
        <f t="shared" si="1"/>
        <v>0</v>
      </c>
      <c r="V29" s="41">
        <f>IFERROR($Q29*$O29*Controls!$C$4,"-")</f>
        <v>7483646.3388485312</v>
      </c>
      <c r="W29" s="41">
        <f>IFERROR($T29*(1-Controls!$C$6),0)</f>
        <v>0</v>
      </c>
      <c r="X29" s="90" t="str">
        <f t="shared" si="2"/>
        <v>-</v>
      </c>
      <c r="Y29" s="90">
        <f>IFERROR(R29/INDEX('Vendor Level Info'!$N$4:$N$300,MATCH('Model 3'!$D29,'Vendor Level Info'!$M$4:$M$300,0)),"-")</f>
        <v>8.3666790304037966E-2</v>
      </c>
    </row>
    <row r="30" spans="2:25" x14ac:dyDescent="0.35">
      <c r="B30" s="441">
        <f>IFERROR(INDEX(Controls!$L$4:$L$100,MATCH('Model 3'!$D30,Controls!$J$4:$J$100,0)),"-")</f>
        <v>8</v>
      </c>
      <c r="C30" s="467" t="str">
        <f>IFERROR(INDEX(Controls!$F$4:$F$71,MATCH('Model 3'!$E30,Controls!$G$4:$G$71,0)),"-")</f>
        <v>No Ad &amp; Tf</v>
      </c>
      <c r="D30" s="442" t="str">
        <f>IFERROR(INDEX(Controls!$H$4:$H$200,MATCH('Model 3'!$E30,Controls!$G$4:$G$200,0)),"-")</f>
        <v>hcp_sfmc_eng</v>
      </c>
      <c r="E30" s="25" t="s">
        <v>24</v>
      </c>
      <c r="F30" s="26">
        <v>1</v>
      </c>
      <c r="G30" s="27">
        <v>9.1168450558266091E-3</v>
      </c>
      <c r="H30" s="27">
        <v>4.5374391355166264E-4</v>
      </c>
      <c r="I30" s="27">
        <v>20.092490022543473</v>
      </c>
      <c r="J30" s="37">
        <v>8.6671851665112721E-90</v>
      </c>
      <c r="K30" s="27">
        <v>1.0172049174684037</v>
      </c>
      <c r="L30" s="39">
        <v>347218</v>
      </c>
      <c r="M30" s="39">
        <v>493963.36099997978</v>
      </c>
      <c r="N30" s="39">
        <v>214128</v>
      </c>
      <c r="O30" s="39">
        <v>253603.05399999145</v>
      </c>
      <c r="P30" s="28">
        <v>6.4084362455257759E-3</v>
      </c>
      <c r="Q30" s="29">
        <v>7.6977456198698072E-3</v>
      </c>
      <c r="R30" s="75">
        <f t="shared" si="0"/>
        <v>1952.1717981140403</v>
      </c>
      <c r="S30" s="41">
        <f>IFERROR($Q30*$O30*Controls!$C$5,"-")</f>
        <v>1214250.8584269329</v>
      </c>
      <c r="T30" s="41">
        <f>IFERROR(INDEX('Vendor Level Info'!$I$4:$I$50,MATCH(SUBSTITUTE(SUBSTITUTE('Model 3'!$D30,"_pre",""),"_post",""),'Vendor Level Info'!$F$4:$F$50,0)),"-")</f>
        <v>194100</v>
      </c>
      <c r="U30" s="478">
        <f t="shared" si="1"/>
        <v>6.2558004040542654</v>
      </c>
      <c r="V30" s="41">
        <f>IFERROR($Q30*$O30*Controls!$C$4,"-")</f>
        <v>1030746.7094042132</v>
      </c>
      <c r="W30" s="41">
        <f>IFERROR($T30*(1-Controls!$C$6),0)</f>
        <v>149457</v>
      </c>
      <c r="X30" s="90">
        <f t="shared" si="2"/>
        <v>6.8966104592238118</v>
      </c>
      <c r="Y30" s="90">
        <f>IFERROR(R30/INDEX('Vendor Level Info'!$N$4:$N$300,MATCH('Model 3'!$D30,'Vendor Level Info'!$M$4:$M$300,0)),"-")</f>
        <v>9.1168450558266091E-3</v>
      </c>
    </row>
    <row r="31" spans="2:25" x14ac:dyDescent="0.35">
      <c r="B31" s="441">
        <f>IFERROR(INDEX(Controls!$L$4:$L$100,MATCH('Model 3'!$D31,Controls!$J$4:$J$100,0)),"-")</f>
        <v>10</v>
      </c>
      <c r="C31" s="467" t="str">
        <f>IFERROR(INDEX(Controls!$F$4:$F$71,MATCH('Model 3'!$E31,Controls!$G$4:$G$71,0)),"-")</f>
        <v>No Ad &amp; Tf</v>
      </c>
      <c r="D31" s="442" t="str">
        <f>IFERROR(INDEX(Controls!$H$4:$H$200,MATCH('Model 3'!$E31,Controls!$G$4:$G$200,0)),"-")</f>
        <v>pp_hcp</v>
      </c>
      <c r="E31" s="25" t="s">
        <v>115</v>
      </c>
      <c r="F31" s="26">
        <v>1</v>
      </c>
      <c r="G31" s="27">
        <v>6.632851395207898E-3</v>
      </c>
      <c r="H31" s="27">
        <v>1.6855640484426684E-3</v>
      </c>
      <c r="I31" s="27">
        <v>3.9350930635570585</v>
      </c>
      <c r="J31" s="37">
        <v>8.3165776035399415E-5</v>
      </c>
      <c r="K31" s="27">
        <v>1.0006746684944738</v>
      </c>
      <c r="L31" s="39">
        <v>63241</v>
      </c>
      <c r="M31" s="39">
        <v>493963.36099997978</v>
      </c>
      <c r="N31" s="39">
        <v>31572</v>
      </c>
      <c r="O31" s="39">
        <v>253603.05399999145</v>
      </c>
      <c r="P31" s="28">
        <v>8.491888026576932E-4</v>
      </c>
      <c r="Q31" s="29">
        <v>8.2574866882127859E-4</v>
      </c>
      <c r="R31" s="75">
        <f t="shared" si="0"/>
        <v>209.41238424950376</v>
      </c>
      <c r="S31" s="41">
        <f>IFERROR($Q31*$O31*Controls!$C$5,"-")</f>
        <v>130254.50300319133</v>
      </c>
      <c r="T31" s="41">
        <f>IFERROR(INDEX('Vendor Level Info'!$I$4:$I$50,MATCH(SUBSTITUTE(SUBSTITUTE('Model 3'!$D31,"_pre",""),"_post",""),'Vendor Level Info'!$F$4:$F$50,0)),"-")</f>
        <v>195006</v>
      </c>
      <c r="U31" s="478">
        <f t="shared" si="1"/>
        <v>0.66795125792637833</v>
      </c>
      <c r="V31" s="41">
        <f>IFERROR($Q31*$O31*Controls!$C$4,"-")</f>
        <v>110569.73888373798</v>
      </c>
      <c r="W31" s="41">
        <f>IFERROR($T31*(1-Controls!$C$6),0)</f>
        <v>150154.62</v>
      </c>
      <c r="X31" s="90">
        <f t="shared" si="2"/>
        <v>0.73637253974428485</v>
      </c>
      <c r="Y31" s="90">
        <f>IFERROR(R31/INDEX('Vendor Level Info'!$N$4:$N$300,MATCH('Model 3'!$D31,'Vendor Level Info'!$M$4:$M$300,0)),"-")</f>
        <v>6.74848971188501E-3</v>
      </c>
    </row>
    <row r="32" spans="2:25" x14ac:dyDescent="0.35">
      <c r="B32" s="441">
        <f>IFERROR(INDEX(Controls!$L$4:$L$100,MATCH('Model 3'!$D32,Controls!$J$4:$J$100,0)),"-")</f>
        <v>11</v>
      </c>
      <c r="C32" s="467" t="str">
        <f>IFERROR(INDEX(Controls!$F$4:$F$71,MATCH('Model 3'!$E32,Controls!$G$4:$G$71,0)),"-")</f>
        <v>No Ad &amp; Tf</v>
      </c>
      <c r="D32" s="442" t="str">
        <f>IFERROR(INDEX(Controls!$H$4:$H$200,MATCH('Model 3'!$E32,Controls!$G$4:$G$200,0)),"-")</f>
        <v>webmd</v>
      </c>
      <c r="E32" s="25" t="s">
        <v>116</v>
      </c>
      <c r="F32" s="26">
        <v>1</v>
      </c>
      <c r="G32" s="27">
        <v>6.7069317198416439E-2</v>
      </c>
      <c r="H32" s="27">
        <v>1.6988960120887084E-3</v>
      </c>
      <c r="I32" s="27">
        <v>39.478176840239939</v>
      </c>
      <c r="J32" s="37">
        <v>0</v>
      </c>
      <c r="K32" s="27">
        <v>1.0417800482158435</v>
      </c>
      <c r="L32" s="39">
        <v>64834</v>
      </c>
      <c r="M32" s="39">
        <v>493963.36099997978</v>
      </c>
      <c r="N32" s="39">
        <v>0</v>
      </c>
      <c r="O32" s="39">
        <v>253603.05399999145</v>
      </c>
      <c r="P32" s="28">
        <v>8.8030255977675845E-3</v>
      </c>
      <c r="Q32" s="29">
        <v>0</v>
      </c>
      <c r="R32" s="75">
        <f t="shared" si="0"/>
        <v>0</v>
      </c>
      <c r="S32" s="41">
        <f>IFERROR($Q32*$O32*Controls!$C$5,"-")</f>
        <v>0</v>
      </c>
      <c r="T32" s="41" t="str">
        <f>IFERROR(INDEX('Vendor Level Info'!$I$4:$I$50,MATCH(SUBSTITUTE(SUBSTITUTE('Model 3'!$D32,"_pre",""),"_post",""),'Vendor Level Info'!$F$4:$F$50,0)),"-")</f>
        <v>-</v>
      </c>
      <c r="U32" s="478">
        <f t="shared" si="1"/>
        <v>0</v>
      </c>
      <c r="V32" s="41">
        <f>IFERROR($Q32*$O32*Controls!$C$4,"-")</f>
        <v>0</v>
      </c>
      <c r="W32" s="41">
        <f>IFERROR($T32*(1-Controls!$C$6),0)</f>
        <v>0</v>
      </c>
      <c r="X32" s="90" t="str">
        <f t="shared" si="2"/>
        <v>-</v>
      </c>
      <c r="Y32" s="90" t="str">
        <f>IFERROR(R32/INDEX('Vendor Level Info'!$N$4:$N$300,MATCH('Model 3'!$D32,'Vendor Level Info'!$M$4:$M$300,0)),"-")</f>
        <v>-</v>
      </c>
    </row>
    <row r="33" spans="2:25" x14ac:dyDescent="0.35">
      <c r="B33" s="441" t="str">
        <f>IFERROR(INDEX(Controls!$L$4:$L$100,MATCH('Model 3'!$D33,Controls!$J$4:$J$100,0)),"-")</f>
        <v>-</v>
      </c>
      <c r="C33" s="467" t="str">
        <f>IFERROR(INDEX(Controls!$F$4:$F$71,MATCH('Model 3'!$E33,Controls!$G$4:$G$71,0)),"-")</f>
        <v>-</v>
      </c>
      <c r="D33" s="442" t="str">
        <f>IFERROR(INDEX(Controls!$H$4:$H$200,MATCH('Model 3'!$E33,Controls!$G$4:$G$200,0)),"-")</f>
        <v>-</v>
      </c>
      <c r="E33" s="25"/>
      <c r="F33" s="26"/>
      <c r="G33" s="27"/>
      <c r="H33" s="27"/>
      <c r="I33" s="27"/>
      <c r="J33" s="37"/>
      <c r="K33" s="27"/>
      <c r="L33" s="39"/>
      <c r="M33" s="39"/>
      <c r="N33" s="39"/>
      <c r="O33" s="39"/>
      <c r="P33" s="28"/>
      <c r="Q33" s="29"/>
      <c r="R33" s="75">
        <f t="shared" si="0"/>
        <v>0</v>
      </c>
      <c r="S33" s="41">
        <f>IFERROR($Q33*$O33*Controls!$C$5,"-")</f>
        <v>0</v>
      </c>
      <c r="T33" s="41" t="str">
        <f>IFERROR(INDEX('Vendor Level Info'!$I$4:$I$50,MATCH(SUBSTITUTE(SUBSTITUTE('Model 3'!$D33,"_pre",""),"_post",""),'Vendor Level Info'!$F$4:$F$50,0)),"-")</f>
        <v>-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3'!$D33,'Vendor Level Info'!$M$4:$M$300,0)),"-")</f>
        <v>-</v>
      </c>
    </row>
    <row r="34" spans="2:25" x14ac:dyDescent="0.35">
      <c r="B34" s="441" t="str">
        <f>IFERROR(INDEX(Controls!$L$4:$L$100,MATCH('Model 3'!$D34,Controls!$J$4:$J$100,0)),"-")</f>
        <v>-</v>
      </c>
      <c r="C34" s="467" t="str">
        <f>IFERROR(INDEX(Controls!$F$4:$F$71,MATCH('Model 3'!$E34,Controls!$G$4:$G$71,0)),"-")</f>
        <v>-</v>
      </c>
      <c r="D34" s="442" t="str">
        <f>IFERROR(INDEX(Controls!$H$4:$H$200,MATCH('Model 3'!$E34,Controls!$G$4:$G$200,0)),"-")</f>
        <v>-</v>
      </c>
      <c r="E34" s="25"/>
      <c r="F34" s="26"/>
      <c r="G34" s="27"/>
      <c r="H34" s="27"/>
      <c r="I34" s="27"/>
      <c r="J34" s="37"/>
      <c r="K34" s="27"/>
      <c r="L34" s="39"/>
      <c r="M34" s="39"/>
      <c r="N34" s="39"/>
      <c r="O34" s="39"/>
      <c r="P34" s="28"/>
      <c r="Q34" s="29"/>
      <c r="R34" s="75">
        <f t="shared" si="0"/>
        <v>0</v>
      </c>
      <c r="S34" s="41">
        <f>IFERROR($Q34*$O34*Controls!$C$5,"-")</f>
        <v>0</v>
      </c>
      <c r="T34" s="41" t="str">
        <f>IFERROR(INDEX('Vendor Level Info'!$I$4:$I$50,MATCH(SUBSTITUTE(SUBSTITUTE('Model 3'!$D34,"_pre",""),"_post",""),'Vendor Level Info'!$F$4:$F$50,0)),"-")</f>
        <v>-</v>
      </c>
      <c r="U34" s="478">
        <f t="shared" si="1"/>
        <v>0</v>
      </c>
      <c r="V34" s="41">
        <f>IFERROR($Q34*$O34*Controls!$C$4,"-")</f>
        <v>0</v>
      </c>
      <c r="W34" s="41">
        <f>IFERROR($T34*(1-Controls!$C$6),0)</f>
        <v>0</v>
      </c>
      <c r="X34" s="90" t="str">
        <f t="shared" si="2"/>
        <v>-</v>
      </c>
      <c r="Y34" s="90" t="str">
        <f>IFERROR(R34/INDEX('Vendor Level Info'!$N$4:$N$300,MATCH('Model 3'!$D34,'Vendor Level Info'!$M$4:$M$300,0)),"-")</f>
        <v>-</v>
      </c>
    </row>
    <row r="35" spans="2:25" x14ac:dyDescent="0.35">
      <c r="B35" s="441" t="str">
        <f>IFERROR(INDEX(Controls!$L$4:$L$100,MATCH('Model 3'!$D35,Controls!$J$4:$J$100,0)),"-")</f>
        <v>-</v>
      </c>
      <c r="C35" s="467" t="str">
        <f>IFERROR(INDEX(Controls!$F$4:$F$71,MATCH('Model 3'!$E35,Controls!$G$4:$G$71,0)),"-")</f>
        <v>-</v>
      </c>
      <c r="D35" s="442" t="str">
        <f>IFERROR(INDEX(Controls!$H$4:$H$200,MATCH('Model 3'!$E35,Controls!$G$4:$G$200,0)),"-")</f>
        <v>-</v>
      </c>
      <c r="E35" s="25"/>
      <c r="F35" s="26"/>
      <c r="G35" s="27"/>
      <c r="H35" s="27"/>
      <c r="I35" s="27"/>
      <c r="J35" s="37"/>
      <c r="K35" s="27"/>
      <c r="L35" s="39"/>
      <c r="M35" s="39"/>
      <c r="N35" s="39"/>
      <c r="O35" s="39"/>
      <c r="P35" s="28"/>
      <c r="Q35" s="29"/>
      <c r="R35" s="75">
        <f t="shared" si="0"/>
        <v>0</v>
      </c>
      <c r="S35" s="41">
        <f>IFERROR($Q35*$O35*Controls!$C$5,"-")</f>
        <v>0</v>
      </c>
      <c r="T35" s="41" t="str">
        <f>IFERROR(INDEX('Vendor Level Info'!$I$4:$I$50,MATCH(SUBSTITUTE(SUBSTITUTE('Model 3'!$D35,"_pre",""),"_post",""),'Vendor Level Info'!$F$4:$F$50,0)),"-")</f>
        <v>-</v>
      </c>
      <c r="U35" s="478">
        <f t="shared" si="1"/>
        <v>0</v>
      </c>
      <c r="V35" s="41">
        <f>IFERROR($Q35*$O35*Controls!$C$4,"-")</f>
        <v>0</v>
      </c>
      <c r="W35" s="41">
        <f>IFERROR($T35*(1-Controls!$C$6),0)</f>
        <v>0</v>
      </c>
      <c r="X35" s="90" t="str">
        <f t="shared" si="2"/>
        <v>-</v>
      </c>
      <c r="Y35" s="90" t="str">
        <f>IFERROR(R35/INDEX('Vendor Level Info'!$N$4:$N$300,MATCH('Model 3'!$D35,'Vendor Level Info'!$M$4:$M$300,0)),"-")</f>
        <v>-</v>
      </c>
    </row>
    <row r="36" spans="2:25" x14ac:dyDescent="0.35">
      <c r="B36" s="441" t="str">
        <f>IFERROR(INDEX(Controls!$L$4:$L$100,MATCH('Model 3'!$D36,Controls!$J$4:$J$100,0)),"-")</f>
        <v>-</v>
      </c>
      <c r="C36" s="467" t="str">
        <f>IFERROR(INDEX(Controls!$F$4:$F$71,MATCH('Model 3'!$E36,Controls!$G$4:$G$71,0)),"-")</f>
        <v>-</v>
      </c>
      <c r="D36" s="442" t="str">
        <f>IFERROR(INDEX(Controls!$H$4:$H$200,MATCH('Model 3'!$E36,Controls!$G$4:$G$200,0)),"-")</f>
        <v>-</v>
      </c>
      <c r="E36" s="25"/>
      <c r="F36" s="26"/>
      <c r="G36" s="27"/>
      <c r="H36" s="27"/>
      <c r="I36" s="27"/>
      <c r="J36" s="37"/>
      <c r="K36" s="27"/>
      <c r="L36" s="39"/>
      <c r="M36" s="39"/>
      <c r="N36" s="39"/>
      <c r="O36" s="39"/>
      <c r="P36" s="28"/>
      <c r="Q36" s="29"/>
      <c r="R36" s="75">
        <f t="shared" si="0"/>
        <v>0</v>
      </c>
      <c r="S36" s="41">
        <f>IFERROR($Q36*$O36*Controls!$C$5,"-")</f>
        <v>0</v>
      </c>
      <c r="T36" s="41" t="str">
        <f>IFERROR(INDEX('Vendor Level Info'!$I$4:$I$50,MATCH(SUBSTITUTE(SUBSTITUTE('Model 3'!$D36,"_pre",""),"_post",""),'Vendor Level Info'!$F$4:$F$50,0)),"-")</f>
        <v>-</v>
      </c>
      <c r="U36" s="478">
        <f t="shared" si="1"/>
        <v>0</v>
      </c>
      <c r="V36" s="41">
        <f>IFERROR($Q36*$O36*Controls!$C$4,"-")</f>
        <v>0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3'!$D36,'Vendor Level Info'!$M$4:$M$300,0)),"-")</f>
        <v>-</v>
      </c>
    </row>
    <row r="37" spans="2:25" x14ac:dyDescent="0.35">
      <c r="B37" s="441" t="str">
        <f>IFERROR(INDEX(Controls!$L$4:$L$100,MATCH('Model 3'!$D37,Controls!$J$4:$J$100,0)),"-")</f>
        <v>-</v>
      </c>
      <c r="C37" s="467" t="str">
        <f>IFERROR(INDEX(Controls!$F$4:$F$71,MATCH('Model 3'!$E37,Controls!$G$4:$G$71,0)),"-")</f>
        <v>-</v>
      </c>
      <c r="D37" s="442" t="str">
        <f>IFERROR(INDEX(Controls!$H$4:$H$200,MATCH('Model 3'!$E37,Controls!$G$4:$G$200,0)),"-")</f>
        <v>-</v>
      </c>
      <c r="E37" s="25"/>
      <c r="F37" s="26"/>
      <c r="G37" s="27"/>
      <c r="H37" s="27"/>
      <c r="I37" s="27"/>
      <c r="J37" s="37"/>
      <c r="K37" s="27"/>
      <c r="L37" s="39"/>
      <c r="M37" s="39"/>
      <c r="N37" s="39"/>
      <c r="O37" s="39"/>
      <c r="P37" s="28"/>
      <c r="Q37" s="29"/>
      <c r="R37" s="75">
        <f t="shared" si="0"/>
        <v>0</v>
      </c>
      <c r="S37" s="41">
        <f>IFERROR($Q37*$O37*Controls!$C$5,"-")</f>
        <v>0</v>
      </c>
      <c r="T37" s="41" t="str">
        <f>IFERROR(INDEX('Vendor Level Info'!$I$4:$I$50,MATCH(SUBSTITUTE(SUBSTITUTE('Model 3'!$D37,"_pre",""),"_post",""),'Vendor Level Info'!$F$4:$F$50,0)),"-")</f>
        <v>-</v>
      </c>
      <c r="U37" s="478">
        <f t="shared" si="1"/>
        <v>0</v>
      </c>
      <c r="V37" s="41">
        <f>IFERROR($Q37*$O37*Controls!$C$4,"-")</f>
        <v>0</v>
      </c>
      <c r="W37" s="41">
        <f>IFERROR($T37*(1-Controls!$C$6),0)</f>
        <v>0</v>
      </c>
      <c r="X37" s="90" t="str">
        <f t="shared" si="2"/>
        <v>-</v>
      </c>
      <c r="Y37" s="90" t="str">
        <f>IFERROR(R37/INDEX('Vendor Level Info'!$N$4:$N$300,MATCH('Model 3'!$D37,'Vendor Level Info'!$M$4:$M$300,0)),"-")</f>
        <v>-</v>
      </c>
    </row>
    <row r="38" spans="2:25" x14ac:dyDescent="0.35">
      <c r="B38" s="441" t="str">
        <f>IFERROR(INDEX(Controls!$L$4:$L$100,MATCH('Model 3'!$D38,Controls!$J$4:$J$100,0)),"-")</f>
        <v>-</v>
      </c>
      <c r="C38" s="467" t="str">
        <f>IFERROR(INDEX(Controls!$F$4:$F$71,MATCH('Model 3'!$E38,Controls!$G$4:$G$71,0)),"-")</f>
        <v>-</v>
      </c>
      <c r="D38" s="442" t="str">
        <f>IFERROR(INDEX(Controls!$H$4:$H$200,MATCH('Model 3'!$E38,Controls!$G$4:$G$200,0)),"-")</f>
        <v>-</v>
      </c>
      <c r="E38" s="25"/>
      <c r="F38" s="26"/>
      <c r="G38" s="27"/>
      <c r="H38" s="27"/>
      <c r="I38" s="27"/>
      <c r="J38" s="37"/>
      <c r="K38" s="27"/>
      <c r="L38" s="39"/>
      <c r="M38" s="39"/>
      <c r="N38" s="39"/>
      <c r="O38" s="39"/>
      <c r="P38" s="28"/>
      <c r="Q38" s="29"/>
      <c r="R38" s="75">
        <f t="shared" si="0"/>
        <v>0</v>
      </c>
      <c r="S38" s="41">
        <f>IFERROR($Q38*$O38*Controls!$C$5,"-")</f>
        <v>0</v>
      </c>
      <c r="T38" s="41" t="str">
        <f>IFERROR(INDEX('Vendor Level Info'!$I$4:$I$50,MATCH(SUBSTITUTE(SUBSTITUTE('Model 3'!$D38,"_pre",""),"_post",""),'Vendor Level Info'!$F$4:$F$50,0)),"-")</f>
        <v>-</v>
      </c>
      <c r="U38" s="478">
        <f t="shared" si="1"/>
        <v>0</v>
      </c>
      <c r="V38" s="41">
        <f>IFERROR($Q38*$O38*Controls!$C$4,"-")</f>
        <v>0</v>
      </c>
      <c r="W38" s="41">
        <f>IFERROR($T38*(1-Controls!$C$6),0)</f>
        <v>0</v>
      </c>
      <c r="X38" s="90" t="str">
        <f t="shared" si="2"/>
        <v>-</v>
      </c>
      <c r="Y38" s="90" t="str">
        <f>IFERROR(R38/INDEX('Vendor Level Info'!$N$4:$N$300,MATCH('Model 3'!$D38,'Vendor Level Info'!$M$4:$M$300,0)),"-")</f>
        <v>-</v>
      </c>
    </row>
    <row r="39" spans="2:25" x14ac:dyDescent="0.35">
      <c r="B39" s="441" t="str">
        <f>IFERROR(INDEX(Controls!$L$4:$L$100,MATCH('Model 3'!$D39,Controls!$J$4:$J$100,0)),"-")</f>
        <v>-</v>
      </c>
      <c r="C39" s="467" t="str">
        <f>IFERROR(INDEX(Controls!$F$4:$F$71,MATCH('Model 3'!$E39,Controls!$G$4:$G$71,0)),"-")</f>
        <v>-</v>
      </c>
      <c r="D39" s="442" t="str">
        <f>IFERROR(INDEX(Controls!$H$4:$H$200,MATCH('Model 3'!$E39,Controls!$G$4:$G$200,0)),"-")</f>
        <v>-</v>
      </c>
      <c r="E39" s="25"/>
      <c r="F39" s="26"/>
      <c r="G39" s="27"/>
      <c r="H39" s="27"/>
      <c r="I39" s="27"/>
      <c r="J39" s="37"/>
      <c r="K39" s="27"/>
      <c r="L39" s="39"/>
      <c r="M39" s="39"/>
      <c r="N39" s="39"/>
      <c r="O39" s="39"/>
      <c r="P39" s="28"/>
      <c r="Q39" s="29"/>
      <c r="R39" s="75">
        <f t="shared" si="0"/>
        <v>0</v>
      </c>
      <c r="S39" s="41">
        <f>IFERROR($Q39*$O39*Controls!$C$5,"-")</f>
        <v>0</v>
      </c>
      <c r="T39" s="41" t="str">
        <f>IFERROR(INDEX('Vendor Level Info'!$I$4:$I$50,MATCH(SUBSTITUTE(SUBSTITUTE('Model 3'!$D39,"_pre",""),"_post",""),'Vendor Level Info'!$F$4:$F$50,0)),"-")</f>
        <v>-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3'!$D39,'Vendor Level Info'!$M$4:$M$300,0)),"-")</f>
        <v>-</v>
      </c>
    </row>
    <row r="40" spans="2:25" x14ac:dyDescent="0.35">
      <c r="B40" s="441" t="str">
        <f>IFERROR(INDEX(Controls!$L$4:$L$100,MATCH('Model 3'!$D40,Controls!$J$4:$J$100,0)),"-")</f>
        <v>-</v>
      </c>
      <c r="C40" s="467" t="str">
        <f>IFERROR(INDEX(Controls!$F$4:$F$71,MATCH('Model 3'!$E40,Controls!$G$4:$G$71,0)),"-")</f>
        <v>-</v>
      </c>
      <c r="D40" s="442" t="str">
        <f>IFERROR(INDEX(Controls!$H$4:$H$200,MATCH('Model 3'!$E40,Controls!$G$4:$G$200,0)),"-")</f>
        <v>-</v>
      </c>
      <c r="E40" s="25"/>
      <c r="F40" s="26"/>
      <c r="G40" s="27"/>
      <c r="H40" s="27"/>
      <c r="I40" s="27"/>
      <c r="J40" s="37"/>
      <c r="K40" s="27"/>
      <c r="L40" s="39"/>
      <c r="M40" s="39"/>
      <c r="N40" s="39"/>
      <c r="O40" s="39"/>
      <c r="P40" s="28"/>
      <c r="Q40" s="29"/>
      <c r="R40" s="75">
        <f t="shared" si="0"/>
        <v>0</v>
      </c>
      <c r="S40" s="41">
        <f>IFERROR($Q40*$O40*Controls!$C$5,"-")</f>
        <v>0</v>
      </c>
      <c r="T40" s="41" t="str">
        <f>IFERROR(INDEX('Vendor Level Info'!$I$4:$I$50,MATCH(SUBSTITUTE(SUBSTITUTE('Model 3'!$D40,"_pre",""),"_post",""),'Vendor Level Info'!$F$4:$F$50,0)),"-")</f>
        <v>-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3'!$D40,'Vendor Level Info'!$M$4:$M$300,0)),"-")</f>
        <v>-</v>
      </c>
    </row>
    <row r="41" spans="2:25" x14ac:dyDescent="0.35">
      <c r="B41" s="441" t="str">
        <f>IFERROR(INDEX(Controls!$L$4:$L$100,MATCH('Model 3'!$D41,Controls!$J$4:$J$100,0)),"-")</f>
        <v>-</v>
      </c>
      <c r="C41" s="467" t="str">
        <f>IFERROR(INDEX(Controls!$F$4:$F$71,MATCH('Model 3'!$E41,Controls!$G$4:$G$71,0)),"-")</f>
        <v>-</v>
      </c>
      <c r="D41" s="442" t="str">
        <f>IFERROR(INDEX(Controls!$H$4:$H$200,MATCH('Model 3'!$E41,Controls!$G$4:$G$200,0)),"-")</f>
        <v>-</v>
      </c>
      <c r="E41" s="25"/>
      <c r="F41" s="26"/>
      <c r="G41" s="27"/>
      <c r="H41" s="27"/>
      <c r="I41" s="27"/>
      <c r="J41" s="37"/>
      <c r="K41" s="27"/>
      <c r="L41" s="39"/>
      <c r="M41" s="39"/>
      <c r="N41" s="39"/>
      <c r="O41" s="39"/>
      <c r="P41" s="28"/>
      <c r="Q41" s="29"/>
      <c r="R41" s="75">
        <f t="shared" si="0"/>
        <v>0</v>
      </c>
      <c r="S41" s="41">
        <f>IFERROR($Q41*$O41*Controls!$C$5,"-")</f>
        <v>0</v>
      </c>
      <c r="T41" s="41" t="str">
        <f>IFERROR(INDEX('Vendor Level Info'!$I$4:$I$50,MATCH(SUBSTITUTE(SUBSTITUTE('Model 3'!$D41,"_pre",""),"_post",""),'Vendor Level Info'!$F$4:$F$50,0)),"-")</f>
        <v>-</v>
      </c>
      <c r="U41" s="478">
        <f t="shared" si="1"/>
        <v>0</v>
      </c>
      <c r="V41" s="41">
        <f>IFERROR($Q41*$O41*Controls!$C$4,"-")</f>
        <v>0</v>
      </c>
      <c r="W41" s="41">
        <f>IFERROR($T41*(1-Controls!$C$6),0)</f>
        <v>0</v>
      </c>
      <c r="X41" s="90" t="str">
        <f t="shared" si="2"/>
        <v>-</v>
      </c>
      <c r="Y41" s="90" t="str">
        <f>IFERROR(R41/INDEX('Vendor Level Info'!$N$4:$N$300,MATCH('Model 3'!$D41,'Vendor Level Info'!$M$4:$M$300,0)),"-")</f>
        <v>-</v>
      </c>
    </row>
    <row r="42" spans="2:25" x14ac:dyDescent="0.35">
      <c r="B42" s="441" t="str">
        <f>IFERROR(INDEX(Controls!$L$4:$L$100,MATCH('Model 3'!$D42,Controls!$J$4:$J$100,0)),"-")</f>
        <v>-</v>
      </c>
      <c r="C42" s="467" t="str">
        <f>IFERROR(INDEX(Controls!$F$4:$F$71,MATCH('Model 3'!$E42,Controls!$G$4:$G$71,0)),"-")</f>
        <v>-</v>
      </c>
      <c r="D42" s="442" t="str">
        <f>IFERROR(INDEX(Controls!$H$4:$H$200,MATCH('Model 3'!$E42,Controls!$G$4:$G$200,0)),"-")</f>
        <v>-</v>
      </c>
      <c r="E42" s="25"/>
      <c r="F42" s="26"/>
      <c r="G42" s="27"/>
      <c r="H42" s="27"/>
      <c r="I42" s="27"/>
      <c r="J42" s="37"/>
      <c r="K42" s="27"/>
      <c r="L42" s="39"/>
      <c r="M42" s="39"/>
      <c r="N42" s="39"/>
      <c r="O42" s="39"/>
      <c r="P42" s="28"/>
      <c r="Q42" s="29"/>
      <c r="R42" s="75">
        <f t="shared" si="0"/>
        <v>0</v>
      </c>
      <c r="S42" s="41">
        <f>IFERROR($Q42*$O42*Controls!$C$5,"-")</f>
        <v>0</v>
      </c>
      <c r="T42" s="41" t="str">
        <f>IFERROR(INDEX('Vendor Level Info'!$I$4:$I$50,MATCH(SUBSTITUTE(SUBSTITUTE('Model 3'!$D42,"_pre",""),"_post",""),'Vendor Level Info'!$F$4:$F$50,0)),"-")</f>
        <v>-</v>
      </c>
      <c r="U42" s="478">
        <f t="shared" si="1"/>
        <v>0</v>
      </c>
      <c r="V42" s="41">
        <f>IFERROR($Q42*$O42*Controls!$C$4,"-")</f>
        <v>0</v>
      </c>
      <c r="W42" s="41">
        <f>IFERROR($T42*(1-Controls!$C$6),0)</f>
        <v>0</v>
      </c>
      <c r="X42" s="90" t="str">
        <f t="shared" si="2"/>
        <v>-</v>
      </c>
      <c r="Y42" s="90" t="str">
        <f>IFERROR(R42/INDEX('Vendor Level Info'!$N$4:$N$300,MATCH('Model 3'!$D42,'Vendor Level Info'!$M$4:$M$300,0)),"-")</f>
        <v>-</v>
      </c>
    </row>
    <row r="43" spans="2:25" x14ac:dyDescent="0.35">
      <c r="B43" s="441" t="str">
        <f>IFERROR(INDEX(Controls!$L$4:$L$100,MATCH('Model 3'!$D43,Controls!$J$4:$J$100,0)),"-")</f>
        <v>-</v>
      </c>
      <c r="C43" s="467" t="str">
        <f>IFERROR(INDEX(Controls!$F$4:$F$71,MATCH('Model 3'!$E43,Controls!$G$4:$G$71,0)),"-")</f>
        <v>-</v>
      </c>
      <c r="D43" s="442" t="str">
        <f>IFERROR(INDEX(Controls!$H$4:$H$200,MATCH('Model 3'!$E43,Controls!$G$4:$G$200,0)),"-")</f>
        <v>-</v>
      </c>
      <c r="E43" s="25"/>
      <c r="F43" s="26"/>
      <c r="G43" s="27"/>
      <c r="H43" s="27"/>
      <c r="I43" s="27"/>
      <c r="J43" s="37"/>
      <c r="K43" s="27"/>
      <c r="L43" s="39"/>
      <c r="M43" s="39"/>
      <c r="N43" s="39"/>
      <c r="O43" s="39"/>
      <c r="P43" s="28"/>
      <c r="Q43" s="29"/>
      <c r="R43" s="75">
        <f t="shared" si="0"/>
        <v>0</v>
      </c>
      <c r="S43" s="41">
        <f>IFERROR($Q43*$O43*Controls!$C$5,"-")</f>
        <v>0</v>
      </c>
      <c r="T43" s="41" t="str">
        <f>IFERROR(INDEX('Vendor Level Info'!$I$4:$I$50,MATCH(SUBSTITUTE(SUBSTITUTE('Model 3'!$D43,"_pre",""),"_post",""),'Vendor Level Info'!$F$4:$F$50,0)),"-")</f>
        <v>-</v>
      </c>
      <c r="U43" s="478">
        <f t="shared" si="1"/>
        <v>0</v>
      </c>
      <c r="V43" s="41">
        <f>IFERROR($Q43*$O43*Controls!$C$4,"-")</f>
        <v>0</v>
      </c>
      <c r="W43" s="41">
        <f>IFERROR($T43*(1-Controls!$C$6),0)</f>
        <v>0</v>
      </c>
      <c r="X43" s="90" t="str">
        <f t="shared" si="2"/>
        <v>-</v>
      </c>
      <c r="Y43" s="90" t="str">
        <f>IFERROR(R43/INDEX('Vendor Level Info'!$N$4:$N$300,MATCH('Model 3'!$D43,'Vendor Level Info'!$M$4:$M$300,0)),"-")</f>
        <v>-</v>
      </c>
    </row>
    <row r="44" spans="2:25" x14ac:dyDescent="0.35">
      <c r="B44" s="441" t="str">
        <f>IFERROR(INDEX(Controls!$L$4:$L$100,MATCH('Model 3'!$D44,Controls!$J$4:$J$100,0)),"-")</f>
        <v>-</v>
      </c>
      <c r="C44" s="467" t="str">
        <f>IFERROR(INDEX(Controls!$F$4:$F$71,MATCH('Model 3'!$E44,Controls!$G$4:$G$71,0)),"-")</f>
        <v>-</v>
      </c>
      <c r="D44" s="442" t="str">
        <f>IFERROR(INDEX(Controls!$H$4:$H$200,MATCH('Model 3'!$E44,Controls!$G$4:$G$200,0)),"-")</f>
        <v>-</v>
      </c>
      <c r="E44" s="25"/>
      <c r="F44" s="26"/>
      <c r="G44" s="27"/>
      <c r="H44" s="27"/>
      <c r="I44" s="27"/>
      <c r="J44" s="37"/>
      <c r="K44" s="27"/>
      <c r="L44" s="39"/>
      <c r="M44" s="39"/>
      <c r="N44" s="39"/>
      <c r="O44" s="39"/>
      <c r="P44" s="28"/>
      <c r="Q44" s="29"/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3'!$D44,"_pre",""),"_post",""),'Vendor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3'!$D44,'Vendor Level Info'!$M$4:$M$300,0)),"-")</f>
        <v>-</v>
      </c>
    </row>
    <row r="45" spans="2:25" x14ac:dyDescent="0.35">
      <c r="B45" s="441" t="str">
        <f>IFERROR(INDEX(Controls!$L$4:$L$100,MATCH('Model 3'!$D45,Controls!$J$4:$J$100,0)),"-")</f>
        <v>-</v>
      </c>
      <c r="C45" s="467" t="str">
        <f>IFERROR(INDEX(Controls!$F$4:$F$71,MATCH('Model 3'!$E45,Controls!$G$4:$G$71,0)),"-")</f>
        <v>-</v>
      </c>
      <c r="D45" s="442" t="str">
        <f>IFERROR(INDEX(Controls!$H$4:$H$200,MATCH('Model 3'!$E45,Controls!$G$4:$G$200,0)),"-")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3'!$D45,"_pre",""),"_post",""),'Vendor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3'!$D45,'Vendor Level Info'!$M$4:$M$300,0)),"-")</f>
        <v>-</v>
      </c>
    </row>
    <row r="46" spans="2:25" x14ac:dyDescent="0.35">
      <c r="B46" s="441" t="str">
        <f>IFERROR(INDEX(Controls!$L$4:$L$100,MATCH('Model 3'!$D46,Controls!$J$4:$J$100,0)),"-")</f>
        <v>-</v>
      </c>
      <c r="C46" s="467" t="str">
        <f>IFERROR(INDEX(Controls!$F$4:$F$71,MATCH('Model 3'!$E46,Controls!$G$4:$G$71,0)),"-")</f>
        <v>-</v>
      </c>
      <c r="D46" s="442" t="str">
        <f>IFERROR(INDEX(Controls!$H$4:$H$200,MATCH('Model 3'!$E46,Controls!$G$4:$G$200,0)),"-")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3'!$D46,"_pre",""),"_post",""),'Vendor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3'!$D46,'Vendor Level Info'!$M$4:$M$300,0)),"-")</f>
        <v>-</v>
      </c>
    </row>
    <row r="47" spans="2:25" x14ac:dyDescent="0.35">
      <c r="B47" s="441" t="str">
        <f>IFERROR(INDEX(Controls!$L$4:$L$100,MATCH('Model 3'!$D47,Controls!$J$4:$J$100,0)),"-")</f>
        <v>-</v>
      </c>
      <c r="C47" s="467" t="str">
        <f>IFERROR(INDEX(Controls!$F$4:$F$71,MATCH('Model 3'!$E47,Controls!$G$4:$G$71,0)),"-")</f>
        <v>-</v>
      </c>
      <c r="D47" s="442" t="str">
        <f>IFERROR(INDEX(Controls!$H$4:$H$200,MATCH('Model 3'!$E47,Controls!$G$4:$G$200,0)),"-")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3'!$D47,"_pre",""),"_post",""),'Vendor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3'!$D47,'Vendor Level Info'!$M$4:$M$300,0)),"-")</f>
        <v>-</v>
      </c>
    </row>
    <row r="48" spans="2:25" x14ac:dyDescent="0.35">
      <c r="B48" s="441" t="str">
        <f>IFERROR(INDEX(Controls!$L$4:$L$100,MATCH('Model 3'!$D48,Controls!$J$4:$J$100,0)),"-")</f>
        <v>-</v>
      </c>
      <c r="C48" s="467" t="str">
        <f>IFERROR(INDEX(Controls!$F$4:$F$71,MATCH('Model 3'!$E48,Controls!$G$4:$G$71,0)),"-")</f>
        <v>-</v>
      </c>
      <c r="D48" s="442" t="str">
        <f>IFERROR(INDEX(Controls!$H$4:$H$200,MATCH('Model 3'!$E48,Controls!$G$4:$G$200,0)),"-")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3'!$D48,"_pre",""),"_post",""),'Vendor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3'!$D48,'Vendor Level Info'!$M$4:$M$300,0)),"-")</f>
        <v>-</v>
      </c>
    </row>
    <row r="49" spans="2:25" x14ac:dyDescent="0.35">
      <c r="B49" s="441" t="str">
        <f>IFERROR(INDEX(Controls!$L$4:$L$100,MATCH('Model 3'!$D49,Controls!$J$4:$J$100,0)),"-")</f>
        <v>-</v>
      </c>
      <c r="C49" s="467" t="str">
        <f>IFERROR(INDEX(Controls!$F$4:$F$71,MATCH('Model 3'!$E49,Controls!$G$4:$G$71,0)),"-")</f>
        <v>-</v>
      </c>
      <c r="D49" s="442" t="str">
        <f>IFERROR(INDEX(Controls!$H$4:$H$200,MATCH('Model 3'!$E49,Controls!$G$4:$G$200,0)),"-")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3'!$D49,"_pre",""),"_post",""),'Vendor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3'!$D49,'Vendor Level Info'!$M$4:$M$300,0)),"-")</f>
        <v>-</v>
      </c>
    </row>
    <row r="50" spans="2:25" x14ac:dyDescent="0.35">
      <c r="B50" s="441" t="str">
        <f>IFERROR(INDEX(Controls!$L$4:$L$100,MATCH('Model 3'!$D50,Controls!$J$4:$J$100,0)),"-")</f>
        <v>-</v>
      </c>
      <c r="C50" s="467" t="str">
        <f>IFERROR(INDEX(Controls!$F$4:$F$71,MATCH('Model 3'!$E50,Controls!$G$4:$G$71,0)),"-")</f>
        <v>-</v>
      </c>
      <c r="D50" s="442" t="str">
        <f>IFERROR(INDEX(Controls!$H$4:$H$200,MATCH('Model 3'!$E50,Controls!$G$4:$G$200,0)),"-")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3'!$D50,"_pre",""),"_post",""),'Vendor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3'!$D50,'Vendor Level Info'!$M$4:$M$300,0)),"-")</f>
        <v>-</v>
      </c>
    </row>
    <row r="51" spans="2:25" x14ac:dyDescent="0.35">
      <c r="B51" s="441" t="str">
        <f>IFERROR(INDEX(Controls!$L$4:$L$100,MATCH('Model 3'!$D51,Controls!$J$4:$J$100,0)),"-")</f>
        <v>-</v>
      </c>
      <c r="C51" s="467" t="str">
        <f>IFERROR(INDEX(Controls!$F$4:$F$71,MATCH('Model 3'!$E51,Controls!$G$4:$G$71,0)),"-")</f>
        <v>-</v>
      </c>
      <c r="D51" s="442" t="str">
        <f>IFERROR(INDEX(Controls!$H$4:$H$200,MATCH('Model 3'!$E51,Controls!$G$4:$G$200,0)),"-")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3'!$D51,"_pre",""),"_post",""),'Vendor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3'!$D51,'Vendor Level Info'!$M$4:$M$300,0)),"-")</f>
        <v>-</v>
      </c>
    </row>
    <row r="52" spans="2:25" x14ac:dyDescent="0.35">
      <c r="B52" s="441" t="str">
        <f>IFERROR(INDEX(Controls!$L$4:$L$100,MATCH('Model 3'!$D52,Controls!$J$4:$J$100,0)),"-")</f>
        <v>-</v>
      </c>
      <c r="C52" s="467" t="str">
        <f>IFERROR(INDEX(Controls!$F$4:$F$71,MATCH('Model 3'!$E52,Controls!$G$4:$G$71,0)),"-")</f>
        <v>-</v>
      </c>
      <c r="D52" s="442" t="str">
        <f>IFERROR(INDEX(Controls!$H$4:$H$200,MATCH('Model 3'!$E52,Controls!$G$4:$G$200,0)),"-")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3'!$D52,"_pre",""),"_post",""),'Vendor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3'!$D52,'Vendor Level Info'!$M$4:$M$300,0)),"-")</f>
        <v>-</v>
      </c>
    </row>
    <row r="53" spans="2:25" x14ac:dyDescent="0.35">
      <c r="B53" s="441" t="str">
        <f>IFERROR(INDEX(Controls!$L$4:$L$100,MATCH('Model 3'!$D53,Controls!$J$4:$J$100,0)),"-")</f>
        <v>-</v>
      </c>
      <c r="C53" s="467" t="str">
        <f>IFERROR(INDEX(Controls!$F$4:$F$71,MATCH('Model 3'!$E53,Controls!$G$4:$G$71,0)),"-")</f>
        <v>-</v>
      </c>
      <c r="D53" s="442" t="str">
        <f>IFERROR(INDEX(Controls!$H$4:$H$200,MATCH('Model 3'!$E53,Controls!$G$4:$G$200,0)),"-")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3'!$D53,"_pre",""),"_post",""),'Vendor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3'!$D53,'Vendor Level Info'!$M$4:$M$300,0)),"-")</f>
        <v>-</v>
      </c>
    </row>
    <row r="54" spans="2:25" x14ac:dyDescent="0.35">
      <c r="B54" s="441" t="str">
        <f>IFERROR(INDEX(Controls!$L$4:$L$100,MATCH('Model 3'!$D54,Controls!$J$4:$J$100,0)),"-")</f>
        <v>-</v>
      </c>
      <c r="C54" s="467" t="str">
        <f>IFERROR(INDEX(Controls!$F$4:$F$71,MATCH('Model 3'!$E54,Controls!$G$4:$G$71,0)),"-")</f>
        <v>-</v>
      </c>
      <c r="D54" s="442" t="str">
        <f>IFERROR(INDEX(Controls!$H$4:$H$200,MATCH('Model 3'!$E54,Controls!$G$4:$G$200,0)),"-")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3'!$D54,"_pre",""),"_post",""),'Vendor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3'!$D54,'Vendor Level Info'!$M$4:$M$300,0)),"-")</f>
        <v>-</v>
      </c>
    </row>
    <row r="55" spans="2:25" x14ac:dyDescent="0.35">
      <c r="B55" s="441" t="str">
        <f>IFERROR(INDEX(Controls!$L$4:$L$100,MATCH('Model 3'!$D55,Controls!$J$4:$J$100,0)),"-")</f>
        <v>-</v>
      </c>
      <c r="C55" s="467" t="str">
        <f>IFERROR(INDEX(Controls!$F$4:$F$71,MATCH('Model 3'!$E55,Controls!$G$4:$G$71,0)),"-")</f>
        <v>-</v>
      </c>
      <c r="D55" s="442" t="str">
        <f>IFERROR(INDEX(Controls!$H$4:$H$200,MATCH('Model 3'!$E55,Controls!$G$4:$G$200,0)),"-")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3'!$D55,"_pre",""),"_post",""),'Vendor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3'!$D55,'Vendor Level Info'!$M$4:$M$300,0)),"-")</f>
        <v>-</v>
      </c>
    </row>
    <row r="56" spans="2:25" x14ac:dyDescent="0.35">
      <c r="B56" s="441" t="str">
        <f>IFERROR(INDEX(Controls!$L$4:$L$100,MATCH('Model 3'!$D56,Controls!$J$4:$J$100,0)),"-")</f>
        <v>-</v>
      </c>
      <c r="C56" s="467" t="str">
        <f>IFERROR(INDEX(Controls!$F$4:$F$71,MATCH('Model 3'!$E56,Controls!$G$4:$G$71,0)),"-")</f>
        <v>-</v>
      </c>
      <c r="D56" s="442" t="str">
        <f>IFERROR(INDEX(Controls!$H$4:$H$200,MATCH('Model 3'!$E56,Controls!$G$4:$G$200,0)),"-")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3'!$D56,"_pre",""),"_post",""),'Vendor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3'!$D56,'Vendor Level Info'!$M$4:$M$300,0)),"-")</f>
        <v>-</v>
      </c>
    </row>
    <row r="57" spans="2:25" x14ac:dyDescent="0.35">
      <c r="B57" s="441" t="str">
        <f>IFERROR(INDEX(Controls!$L$4:$L$100,MATCH('Model 3'!$D57,Controls!$J$4:$J$100,0)),"-")</f>
        <v>-</v>
      </c>
      <c r="C57" s="467" t="str">
        <f>IFERROR(INDEX(Controls!$F$4:$F$71,MATCH('Model 3'!$E57,Controls!$G$4:$G$71,0)),"-")</f>
        <v>-</v>
      </c>
      <c r="D57" s="442" t="str">
        <f>IFERROR(INDEX(Controls!$H$4:$H$200,MATCH('Model 3'!$E57,Controls!$G$4:$G$200,0)),"-")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3'!$D57,"_pre",""),"_post",""),'Vendor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3'!$D57,'Vendor Level Info'!$M$4:$M$300,0)),"-")</f>
        <v>-</v>
      </c>
    </row>
    <row r="58" spans="2:25" x14ac:dyDescent="0.35">
      <c r="B58" s="441" t="str">
        <f>IFERROR(INDEX(Controls!$L$4:$L$100,MATCH('Model 3'!$D58,Controls!$J$4:$J$100,0)),"-")</f>
        <v>-</v>
      </c>
      <c r="C58" s="467" t="str">
        <f>IFERROR(INDEX(Controls!$F$4:$F$71,MATCH('Model 3'!$E58,Controls!$G$4:$G$71,0)),"-")</f>
        <v>-</v>
      </c>
      <c r="D58" s="442" t="str">
        <f>IFERROR(INDEX(Controls!$H$4:$H$200,MATCH('Model 3'!$E58,Controls!$G$4:$G$200,0)),"-")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3'!$D58,"_pre",""),"_post",""),'Vendor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3'!$D58,'Vendor Level Info'!$M$4:$M$300,0)),"-")</f>
        <v>-</v>
      </c>
    </row>
    <row r="59" spans="2:25" x14ac:dyDescent="0.35">
      <c r="B59" s="441" t="str">
        <f>IFERROR(INDEX(Controls!$L$4:$L$100,MATCH('Model 3'!$D59,Controls!$J$4:$J$100,0)),"-")</f>
        <v>-</v>
      </c>
      <c r="C59" s="467" t="str">
        <f>IFERROR(INDEX(Controls!$F$4:$F$71,MATCH('Model 3'!$E59,Controls!$G$4:$G$71,0)),"-")</f>
        <v>-</v>
      </c>
      <c r="D59" s="442" t="str">
        <f>IFERROR(INDEX(Controls!$H$4:$H$200,MATCH('Model 3'!$E59,Controls!$G$4:$G$200,0)),"-")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3'!$D59,"_pre",""),"_post",""),'Vendor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3'!$D59,'Vendor Level Info'!$M$4:$M$300,0)),"-")</f>
        <v>-</v>
      </c>
    </row>
    <row r="60" spans="2:25" x14ac:dyDescent="0.35">
      <c r="B60" s="441" t="str">
        <f>IFERROR(INDEX(Controls!$L$4:$L$100,MATCH('Model 3'!$D60,Controls!$J$4:$J$100,0)),"-")</f>
        <v>-</v>
      </c>
      <c r="C60" s="467" t="str">
        <f>IFERROR(INDEX(Controls!$F$4:$F$71,MATCH('Model 3'!$E60,Controls!$G$4:$G$71,0)),"-")</f>
        <v>-</v>
      </c>
      <c r="D60" s="442" t="str">
        <f>IFERROR(INDEX(Controls!$H$4:$H$200,MATCH('Model 3'!$E60,Controls!$G$4:$G$200,0)),"-")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3'!$D60,"_pre",""),"_post",""),'Vendor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3'!$D60,'Vendor Level Info'!$M$4:$M$300,0)),"-")</f>
        <v>-</v>
      </c>
    </row>
    <row r="61" spans="2:25" x14ac:dyDescent="0.35">
      <c r="B61" s="441" t="str">
        <f>IFERROR(INDEX(Controls!$L$4:$L$100,MATCH('Model 3'!$D61,Controls!$J$4:$J$100,0)),"-")</f>
        <v>-</v>
      </c>
      <c r="C61" s="467" t="str">
        <f>IFERROR(INDEX(Controls!$F$4:$F$71,MATCH('Model 3'!$E61,Controls!$G$4:$G$71,0)),"-")</f>
        <v>-</v>
      </c>
      <c r="D61" s="442" t="str">
        <f>IFERROR(INDEX(Controls!$H$4:$H$200,MATCH('Model 3'!$E61,Controls!$G$4:$G$200,0)),"-")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3'!$D61,"_pre",""),"_post",""),'Vendor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3'!$D61,'Vendor Level Info'!$M$4:$M$300,0)),"-")</f>
        <v>-</v>
      </c>
    </row>
    <row r="62" spans="2:25" x14ac:dyDescent="0.35">
      <c r="B62" s="441" t="str">
        <f>IFERROR(INDEX(Controls!$L$4:$L$100,MATCH('Model 3'!$D62,Controls!$J$4:$J$100,0)),"-")</f>
        <v>-</v>
      </c>
      <c r="C62" s="467" t="str">
        <f>IFERROR(INDEX(Controls!$F$4:$F$71,MATCH('Model 3'!$E62,Controls!$G$4:$G$71,0)),"-")</f>
        <v>-</v>
      </c>
      <c r="D62" s="442" t="str">
        <f>IFERROR(INDEX(Controls!$H$4:$H$200,MATCH('Model 3'!$E62,Controls!$G$4:$G$200,0)),"-")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3'!$D62,"_pre",""),"_post",""),'Vendor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3'!$D62,'Vendor Level Info'!$M$4:$M$300,0)),"-")</f>
        <v>-</v>
      </c>
    </row>
    <row r="63" spans="2:25" x14ac:dyDescent="0.35">
      <c r="B63" s="441" t="str">
        <f>IFERROR(INDEX(Controls!$L$4:$L$100,MATCH('Model 3'!$D63,Controls!$J$4:$J$100,0)),"-")</f>
        <v>-</v>
      </c>
      <c r="C63" s="467" t="str">
        <f>IFERROR(INDEX(Controls!$F$4:$F$71,MATCH('Model 3'!$E63,Controls!$G$4:$G$71,0)),"-")</f>
        <v>-</v>
      </c>
      <c r="D63" s="442" t="str">
        <f>IFERROR(INDEX(Controls!$H$4:$H$200,MATCH('Model 3'!$E63,Controls!$G$4:$G$200,0)),"-")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3'!$D63,"_pre",""),"_post",""),'Vendor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3'!$D63,'Vendor Level Info'!$M$4:$M$300,0)),"-")</f>
        <v>-</v>
      </c>
    </row>
    <row r="64" spans="2:25" x14ac:dyDescent="0.35">
      <c r="B64" s="441" t="str">
        <f>IFERROR(INDEX(Controls!$L$4:$L$100,MATCH('Model 3'!$D64,Controls!$J$4:$J$100,0)),"-")</f>
        <v>-</v>
      </c>
      <c r="C64" s="467" t="str">
        <f>IFERROR(INDEX(Controls!$F$4:$F$71,MATCH('Model 3'!$E64,Controls!$G$4:$G$71,0)),"-")</f>
        <v>-</v>
      </c>
      <c r="D64" s="442" t="str">
        <f>IFERROR(INDEX(Controls!$H$4:$H$200,MATCH('Model 3'!$E64,Controls!$G$4:$G$200,0)),"-")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3'!$D64,"_pre",""),"_post",""),'Vendor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3'!$D64,'Vendor Level Info'!$M$4:$M$300,0)),"-")</f>
        <v>-</v>
      </c>
    </row>
    <row r="65" spans="2:25" x14ac:dyDescent="0.35">
      <c r="B65" s="441" t="str">
        <f>IFERROR(INDEX(Controls!$L$4:$L$100,MATCH('Model 3'!$D65,Controls!$J$4:$J$100,0)),"-")</f>
        <v>-</v>
      </c>
      <c r="C65" s="467" t="str">
        <f>IFERROR(INDEX(Controls!$F$4:$F$71,MATCH('Model 3'!$E65,Controls!$G$4:$G$71,0)),"-")</f>
        <v>-</v>
      </c>
      <c r="D65" s="442" t="str">
        <f>IFERROR(INDEX(Controls!$H$4:$H$200,MATCH('Model 3'!$E65,Controls!$G$4:$G$200,0)),"-")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3'!$D65,"_pre",""),"_post",""),'Vendor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3'!$D65,'Vendor Level Info'!$M$4:$M$300,0)),"-")</f>
        <v>-</v>
      </c>
    </row>
    <row r="66" spans="2:25" x14ac:dyDescent="0.35">
      <c r="B66" s="441" t="str">
        <f>IFERROR(INDEX(Controls!$L$4:$L$100,MATCH('Model 3'!$D66,Controls!$J$4:$J$100,0)),"-")</f>
        <v>-</v>
      </c>
      <c r="C66" s="467" t="str">
        <f>IFERROR(INDEX(Controls!$F$4:$F$71,MATCH('Model 3'!$E66,Controls!$G$4:$G$71,0)),"-")</f>
        <v>-</v>
      </c>
      <c r="D66" s="442" t="str">
        <f>IFERROR(INDEX(Controls!$H$4:$H$200,MATCH('Model 3'!$E66,Controls!$G$4:$G$200,0)),"-")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3'!$D66,"_pre",""),"_post",""),'Vendor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3'!$D66,'Vendor Level Info'!$M$4:$M$300,0)),"-")</f>
        <v>-</v>
      </c>
    </row>
    <row r="67" spans="2:25" x14ac:dyDescent="0.35">
      <c r="B67" s="441" t="str">
        <f>IFERROR(INDEX(Controls!$L$4:$L$100,MATCH('Model 3'!$D67,Controls!$J$4:$J$100,0)),"-")</f>
        <v>-</v>
      </c>
      <c r="C67" s="467" t="str">
        <f>IFERROR(INDEX(Controls!$F$4:$F$71,MATCH('Model 3'!$E67,Controls!$G$4:$G$71,0)),"-")</f>
        <v>-</v>
      </c>
      <c r="D67" s="442" t="str">
        <f>IFERROR(INDEX(Controls!$H$4:$H$200,MATCH('Model 3'!$E67,Controls!$G$4:$G$200,0)),"-")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3'!$D67,"_pre",""),"_post",""),'Vendor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3'!$D67,'Vendor Level Info'!$M$4:$M$300,0)),"-")</f>
        <v>-</v>
      </c>
    </row>
    <row r="68" spans="2:25" x14ac:dyDescent="0.35">
      <c r="B68" s="441" t="str">
        <f>IFERROR(INDEX(Controls!$L$4:$L$100,MATCH('Model 3'!$D68,Controls!$J$4:$J$100,0)),"-")</f>
        <v>-</v>
      </c>
      <c r="C68" s="467" t="str">
        <f>IFERROR(INDEX(Controls!$F$4:$F$71,MATCH('Model 3'!$E68,Controls!$G$4:$G$71,0)),"-")</f>
        <v>-</v>
      </c>
      <c r="D68" s="442" t="str">
        <f>IFERROR(INDEX(Controls!$H$4:$H$200,MATCH('Model 3'!$E68,Controls!$G$4:$G$200,0)),"-")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3'!$D68,"_pre",""),"_post",""),'Vendor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3'!$D68,'Vendor Level Info'!$M$4:$M$300,0)),"-")</f>
        <v>-</v>
      </c>
    </row>
    <row r="69" spans="2:25" x14ac:dyDescent="0.35">
      <c r="B69" s="441" t="str">
        <f>IFERROR(INDEX(Controls!$L$4:$L$100,MATCH('Model 3'!$D69,Controls!$J$4:$J$100,0)),"-")</f>
        <v>-</v>
      </c>
      <c r="C69" s="467" t="str">
        <f>IFERROR(INDEX(Controls!$F$4:$F$71,MATCH('Model 3'!$E69,Controls!$G$4:$G$71,0)),"-")</f>
        <v>-</v>
      </c>
      <c r="D69" s="442" t="str">
        <f>IFERROR(INDEX(Controls!$H$4:$H$200,MATCH('Model 3'!$E69,Controls!$G$4:$G$200,0)),"-")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3'!$D69,"_pre",""),"_post",""),'Vendor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3'!$D69,'Vendor Level Info'!$M$4:$M$300,0)),"-")</f>
        <v>-</v>
      </c>
    </row>
    <row r="70" spans="2:25" x14ac:dyDescent="0.35">
      <c r="B70" s="441" t="str">
        <f>IFERROR(INDEX(Controls!$L$4:$L$100,MATCH('Model 3'!$D70,Controls!$J$4:$J$100,0)),"-")</f>
        <v>-</v>
      </c>
      <c r="C70" s="467" t="str">
        <f>IFERROR(INDEX(Controls!$F$4:$F$71,MATCH('Model 3'!$E70,Controls!$G$4:$G$71,0)),"-")</f>
        <v>-</v>
      </c>
      <c r="D70" s="442" t="str">
        <f>IFERROR(INDEX(Controls!$H$4:$H$200,MATCH('Model 3'!$E70,Controls!$G$4:$G$200,0)),"-")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3'!$D70,"_pre",""),"_post",""),'Vendor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3'!$D70,'Vendor Level Info'!$M$4:$M$300,0)),"-")</f>
        <v>-</v>
      </c>
    </row>
    <row r="71" spans="2:25" x14ac:dyDescent="0.35">
      <c r="B71" s="441" t="str">
        <f>IFERROR(INDEX(Controls!$L$4:$L$100,MATCH('Model 3'!$D71,Controls!$J$4:$J$100,0)),"-")</f>
        <v>-</v>
      </c>
      <c r="C71" s="467" t="str">
        <f>IFERROR(INDEX(Controls!$F$4:$F$71,MATCH('Model 3'!$E71,Controls!$G$4:$G$71,0)),"-")</f>
        <v>-</v>
      </c>
      <c r="D71" s="442" t="str">
        <f>IFERROR(INDEX(Controls!$H$4:$H$200,MATCH('Model 3'!$E71,Controls!$G$4:$G$200,0)),"-")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3'!$D71,"_pre",""),"_post",""),'Vendor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3'!$D71,'Vendor Level Info'!$M$4:$M$300,0)),"-")</f>
        <v>-</v>
      </c>
    </row>
    <row r="72" spans="2:25" ht="15" thickBot="1" x14ac:dyDescent="0.4">
      <c r="B72" s="443" t="str">
        <f>IFERROR(INDEX(Controls!$L$4:$L$100,MATCH('Model 3'!$D72,Controls!$J$4:$J$100,0)),"-")</f>
        <v>-</v>
      </c>
      <c r="C72" s="468" t="str">
        <f>IFERROR(INDEX(Controls!$F$4:$F$71,MATCH('Model 3'!$E72,Controls!$G$4:$G$71,0)),"-")</f>
        <v>-</v>
      </c>
      <c r="D72" s="444" t="str">
        <f>IFERROR(INDEX(Controls!$H$4:$H$200,MATCH('Model 3'!$E72,Controls!$G$4:$G$200,0)),"-")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3'!$D72,"_pre",""),"_post",""),'Vendor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3'!$D72,'Vendor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393A-C829-48F7-9067-7FBE8430FDD0}">
  <sheetPr>
    <tabColor theme="9" tint="0.59999389629810485"/>
  </sheetPr>
  <dimension ref="B1:AC72"/>
  <sheetViews>
    <sheetView showGridLines="0" zoomScale="85" zoomScaleNormal="85" workbookViewId="0">
      <pane xSplit="5" ySplit="4" topLeftCell="M5" activePane="bottomRight" state="frozen"/>
      <selection pane="topRight"/>
      <selection pane="bottomLeft"/>
      <selection pane="bottomRight" activeCell="X5" sqref="X5:X72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4'!$D5,Controls!$J$4:$J$100,0)),"-")</f>
        <v>16</v>
      </c>
      <c r="C5" s="466" t="str">
        <f>IFERROR(INDEX(Controls!$F$4:$F$71,MATCH('Model 4'!$E5,Controls!$G$4:$G$71,0)),"-")</f>
        <v>No Ad &amp; Tf</v>
      </c>
      <c r="D5" s="446" t="str">
        <f>IFERROR(INDEX(Controls!$H$4:$H$200,MATCH('Model 4'!$E5,Controls!$G$4:$G$200,0)),"-")</f>
        <v>Intercept</v>
      </c>
      <c r="E5" s="42" t="s">
        <v>6</v>
      </c>
      <c r="F5" s="43"/>
      <c r="G5" s="44">
        <v>-1.0722911430533015</v>
      </c>
      <c r="H5" s="44">
        <v>3.3043615422087759E-2</v>
      </c>
      <c r="I5" s="44">
        <v>-32.45078147037556</v>
      </c>
      <c r="J5" s="45">
        <v>5.6347073852030803E-231</v>
      </c>
      <c r="K5" s="44">
        <v>0</v>
      </c>
      <c r="L5" s="46">
        <v>4281672</v>
      </c>
      <c r="M5" s="46">
        <v>493963.36099997978</v>
      </c>
      <c r="N5" s="46">
        <v>2140836</v>
      </c>
      <c r="O5" s="46">
        <v>253603.05399999151</v>
      </c>
      <c r="P5" s="47">
        <v>-9.2946143895468065</v>
      </c>
      <c r="Q5" s="48">
        <v>-9.0519394199792824</v>
      </c>
      <c r="R5" s="405">
        <f>IFERROR(G5*N5,"-")</f>
        <v>-2295599.4815296577</v>
      </c>
      <c r="S5" s="406">
        <f>IFERROR($Q5*$O5*Controls!$C$5,"-")</f>
        <v>-1427862877.5114472</v>
      </c>
      <c r="T5" s="406" t="str">
        <f>IFERROR(INDEX('Vendor Level Info'!$I$4:$I$50,MATCH(SUBSTITUTE(SUBSTITUTE('Model 4'!$D5,"_pre",""),"_post",""),'Vendor Level Info'!$F$4:$F$50,0)),"-")</f>
        <v>-</v>
      </c>
      <c r="U5" s="480">
        <f>IFERROR(S5/$T5,0)</f>
        <v>0</v>
      </c>
      <c r="V5" s="406">
        <f>IFERROR($Q5*$O5*Controls!$C$4,"-")</f>
        <v>-1212076526.2476592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4'!$E5,'Vendor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4'!$D6,Controls!$J$4:$J$100,0)),"-")</f>
        <v>17</v>
      </c>
      <c r="C6" s="467" t="str">
        <f>IFERROR(INDEX(Controls!$F$4:$F$71,MATCH('Model 4'!$E6,Controls!$G$4:$G$71,0)),"-")</f>
        <v>No Ad &amp; Tf</v>
      </c>
      <c r="D6" s="442" t="str">
        <f>IFERROR(INDEX(Controls!$H$4:$H$200,MATCH('Model 4'!$E6,Controls!$G$4:$G$200,0)),"-")</f>
        <v>RTIME</v>
      </c>
      <c r="E6" s="25" t="s">
        <v>8</v>
      </c>
      <c r="F6" s="26"/>
      <c r="G6" s="27">
        <v>4.8651497079192356E-2</v>
      </c>
      <c r="H6" s="27">
        <v>1.4057412879090313E-3</v>
      </c>
      <c r="I6" s="27">
        <v>34.609140029997256</v>
      </c>
      <c r="J6" s="37">
        <v>2.0020275817871124E-262</v>
      </c>
      <c r="K6" s="27">
        <v>2303.156130280478</v>
      </c>
      <c r="L6" s="39">
        <v>53520900</v>
      </c>
      <c r="M6" s="39">
        <v>493963.36099997978</v>
      </c>
      <c r="N6" s="39">
        <v>16056270</v>
      </c>
      <c r="O6" s="39">
        <v>253603.05399999151</v>
      </c>
      <c r="P6" s="28">
        <v>5.2713867375800216</v>
      </c>
      <c r="Q6" s="29">
        <v>3.0802530201696627</v>
      </c>
      <c r="R6" s="75">
        <f t="shared" ref="R6:R69" si="0">IFERROR(G6*N6,"-")</f>
        <v>781161.5730077239</v>
      </c>
      <c r="S6" s="41">
        <f>IFERROR($Q6*$O6*Controls!$C$5,"-")</f>
        <v>485882498.41080427</v>
      </c>
      <c r="T6" s="41" t="str">
        <f>IFERROR(INDEX('Vendor Level Info'!$I$4:$I$50,MATCH(SUBSTITUTE(SUBSTITUTE('Model 4'!$D6,"_pre",""),"_post",""),'Vendor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412453310.54807824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4'!$E6,'Vendor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4'!$D7,Controls!$J$4:$J$100,0)),"-")</f>
        <v>18</v>
      </c>
      <c r="C7" s="467" t="str">
        <f>IFERROR(INDEX(Controls!$F$4:$F$71,MATCH('Model 4'!$E7,Controls!$G$4:$G$71,0)),"-")</f>
        <v>No Ad &amp; Tf</v>
      </c>
      <c r="D7" s="442" t="str">
        <f>IFERROR(INDEX(Controls!$H$4:$H$200,MATCH('Model 4'!$E7,Controls!$G$4:$G$200,0)),"-")</f>
        <v>T1</v>
      </c>
      <c r="E7" s="25" t="s">
        <v>34</v>
      </c>
      <c r="F7" s="26"/>
      <c r="G7" s="27">
        <v>1.0560392953480355</v>
      </c>
      <c r="H7" s="27">
        <v>3.1652180214337876E-2</v>
      </c>
      <c r="I7" s="27">
        <v>33.363872194486888</v>
      </c>
      <c r="J7" s="37">
        <v>4.9287453464174159E-244</v>
      </c>
      <c r="K7" s="27">
        <v>973.05769589363717</v>
      </c>
      <c r="L7" s="39">
        <v>178403</v>
      </c>
      <c r="M7" s="39">
        <v>493963.36099997978</v>
      </c>
      <c r="N7" s="39">
        <v>0</v>
      </c>
      <c r="O7" s="39">
        <v>253603.05399999151</v>
      </c>
      <c r="P7" s="28">
        <v>0.38140597720968072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4'!$D7,"_pre",""),"_post",""),'Vendor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4'!$E7,'Vendor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4'!$D8,Controls!$J$4:$J$100,0)),"-")</f>
        <v>27</v>
      </c>
      <c r="C8" s="467" t="str">
        <f>IFERROR(INDEX(Controls!$F$4:$F$71,MATCH('Model 4'!$E8,Controls!$G$4:$G$71,0)),"-")</f>
        <v>No Ad &amp; Tf</v>
      </c>
      <c r="D8" s="442" t="str">
        <f>IFERROR(INDEX(Controls!$H$4:$H$200,MATCH('Model 4'!$E8,Controls!$G$4:$G$200,0)),"-")</f>
        <v>T10</v>
      </c>
      <c r="E8" s="25" t="s">
        <v>43</v>
      </c>
      <c r="F8" s="26"/>
      <c r="G8" s="27">
        <v>0.60656108945363585</v>
      </c>
      <c r="H8" s="27">
        <v>1.9015391756263166E-2</v>
      </c>
      <c r="I8" s="27">
        <v>31.898427191427739</v>
      </c>
      <c r="J8" s="37">
        <v>2.9828505471498164E-223</v>
      </c>
      <c r="K8" s="27">
        <v>351.18979434324569</v>
      </c>
      <c r="L8" s="39">
        <v>178403</v>
      </c>
      <c r="M8" s="39">
        <v>493963.36099997978</v>
      </c>
      <c r="N8" s="39">
        <v>178403</v>
      </c>
      <c r="O8" s="39">
        <v>253603.05399999151</v>
      </c>
      <c r="P8" s="28">
        <v>0.21906952334021679</v>
      </c>
      <c r="Q8" s="29">
        <v>0.42669958557281656</v>
      </c>
      <c r="R8" s="75">
        <f t="shared" si="0"/>
        <v>108212.318041797</v>
      </c>
      <c r="S8" s="41">
        <f>IFERROR($Q8*$O8*Controls!$C$5,"-")</f>
        <v>67308061.821997732</v>
      </c>
      <c r="T8" s="41" t="str">
        <f>IFERROR(INDEX('Vendor Level Info'!$I$4:$I$50,MATCH(SUBSTITUTE(SUBSTITUTE('Model 4'!$D8,"_pre",""),"_post",""),'Vendor Level Info'!$F$4:$F$50,0)),"-")</f>
        <v>-</v>
      </c>
      <c r="U8" s="478">
        <f t="shared" si="1"/>
        <v>0</v>
      </c>
      <c r="V8" s="41">
        <f>IFERROR($Q8*$O8*Controls!$C$4,"-")</f>
        <v>57136103.926068813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4'!$E8,'Vendor Level Info'!$M$4:$M$300,0)),"-")</f>
        <v>-</v>
      </c>
      <c r="AB8" s="134" t="s">
        <v>66</v>
      </c>
      <c r="AC8" s="135">
        <v>0.36159999999999998</v>
      </c>
    </row>
    <row r="9" spans="2:29" x14ac:dyDescent="0.35">
      <c r="B9" s="441">
        <f>IFERROR(INDEX(Controls!$L$4:$L$100,MATCH('Model 4'!$D9,Controls!$J$4:$J$100,0)),"-")</f>
        <v>28</v>
      </c>
      <c r="C9" s="467" t="str">
        <f>IFERROR(INDEX(Controls!$F$4:$F$71,MATCH('Model 4'!$E9,Controls!$G$4:$G$71,0)),"-")</f>
        <v>No Ad &amp; Tf</v>
      </c>
      <c r="D9" s="442" t="str">
        <f>IFERROR(INDEX(Controls!$H$4:$H$200,MATCH('Model 4'!$E9,Controls!$G$4:$G$200,0)),"-")</f>
        <v>T11</v>
      </c>
      <c r="E9" s="25" t="s">
        <v>44</v>
      </c>
      <c r="F9" s="26"/>
      <c r="G9" s="27">
        <v>0.57799516515220428</v>
      </c>
      <c r="H9" s="27">
        <v>1.7613919229333089E-2</v>
      </c>
      <c r="I9" s="27">
        <v>32.814682389916278</v>
      </c>
      <c r="J9" s="37">
        <v>3.8907987078650466E-236</v>
      </c>
      <c r="K9" s="27">
        <v>301.33066729132213</v>
      </c>
      <c r="L9" s="39">
        <v>178403</v>
      </c>
      <c r="M9" s="39">
        <v>493963.36099997978</v>
      </c>
      <c r="N9" s="39">
        <v>178403</v>
      </c>
      <c r="O9" s="39">
        <v>253603.05399999151</v>
      </c>
      <c r="P9" s="28">
        <v>0.20875246949470189</v>
      </c>
      <c r="Q9" s="29">
        <v>0.40660421797859009</v>
      </c>
      <c r="R9" s="75">
        <f t="shared" si="0"/>
        <v>103116.0714486487</v>
      </c>
      <c r="S9" s="41">
        <f>IFERROR($Q9*$O9*Controls!$C$5,"-")</f>
        <v>64138196.441059493</v>
      </c>
      <c r="T9" s="41" t="str">
        <f>IFERROR(INDEX('Vendor Level Info'!$I$4:$I$50,MATCH(SUBSTITUTE(SUBSTITUTE('Model 4'!$D9,"_pre",""),"_post",""),'Vendor Level Info'!$F$4:$F$50,0)),"-")</f>
        <v>-</v>
      </c>
      <c r="U9" s="478">
        <f t="shared" si="1"/>
        <v>0</v>
      </c>
      <c r="V9" s="41">
        <f>IFERROR($Q9*$O9*Controls!$C$4,"-")</f>
        <v>54445285.724886514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4'!$E9,'Vendor Level Info'!$M$4:$M$300,0)),"-")</f>
        <v>-</v>
      </c>
    </row>
    <row r="10" spans="2:29" x14ac:dyDescent="0.35">
      <c r="B10" s="441">
        <f>IFERROR(INDEX(Controls!$L$4:$L$100,MATCH('Model 4'!$D10,Controls!$J$4:$J$100,0)),"-")</f>
        <v>29</v>
      </c>
      <c r="C10" s="467" t="str">
        <f>IFERROR(INDEX(Controls!$F$4:$F$71,MATCH('Model 4'!$E10,Controls!$G$4:$G$71,0)),"-")</f>
        <v>No Ad &amp; Tf</v>
      </c>
      <c r="D10" s="442" t="str">
        <f>IFERROR(INDEX(Controls!$H$4:$H$200,MATCH('Model 4'!$E10,Controls!$G$4:$G$200,0)),"-")</f>
        <v>T12</v>
      </c>
      <c r="E10" s="25" t="s">
        <v>45</v>
      </c>
      <c r="F10" s="26"/>
      <c r="G10" s="27">
        <v>0.51908471907998477</v>
      </c>
      <c r="H10" s="27">
        <v>1.6211118214453944E-2</v>
      </c>
      <c r="I10" s="27">
        <v>32.02029077902629</v>
      </c>
      <c r="J10" s="37">
        <v>6.0526220465459758E-225</v>
      </c>
      <c r="K10" s="27">
        <v>255.24502020770754</v>
      </c>
      <c r="L10" s="39">
        <v>178403</v>
      </c>
      <c r="M10" s="39">
        <v>493963.36099997978</v>
      </c>
      <c r="N10" s="39">
        <v>178403</v>
      </c>
      <c r="O10" s="39">
        <v>253603.05399999151</v>
      </c>
      <c r="P10" s="28">
        <v>0.18747599204636214</v>
      </c>
      <c r="Q10" s="29">
        <v>0.36516228679970719</v>
      </c>
      <c r="R10" s="75">
        <f t="shared" si="0"/>
        <v>92606.271138026525</v>
      </c>
      <c r="S10" s="41">
        <f>IFERROR($Q10*$O10*Controls!$C$5,"-")</f>
        <v>57601100.647852495</v>
      </c>
      <c r="T10" s="41" t="str">
        <f>IFERROR(INDEX('Vendor Level Info'!$I$4:$I$50,MATCH(SUBSTITUTE(SUBSTITUTE('Model 4'!$D10,"_pre",""),"_post",""),'Vendor Level Info'!$F$4:$F$50,0)),"-")</f>
        <v>-</v>
      </c>
      <c r="U10" s="478">
        <f t="shared" si="1"/>
        <v>0</v>
      </c>
      <c r="V10" s="41">
        <f>IFERROR($Q10*$O10*Controls!$C$4,"-")</f>
        <v>48896111.160878003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4'!$E10,'Vendor Level Info'!$M$4:$M$300,0)),"-")</f>
        <v>-</v>
      </c>
    </row>
    <row r="11" spans="2:29" x14ac:dyDescent="0.35">
      <c r="B11" s="441">
        <f>IFERROR(INDEX(Controls!$L$4:$L$100,MATCH('Model 4'!$D11,Controls!$J$4:$J$100,0)),"-")</f>
        <v>30</v>
      </c>
      <c r="C11" s="467" t="str">
        <f>IFERROR(INDEX(Controls!$F$4:$F$71,MATCH('Model 4'!$E11,Controls!$G$4:$G$71,0)),"-")</f>
        <v>No Ad &amp; Tf</v>
      </c>
      <c r="D11" s="442" t="str">
        <f>IFERROR(INDEX(Controls!$H$4:$H$200,MATCH('Model 4'!$E11,Controls!$G$4:$G$200,0)),"-")</f>
        <v>T13</v>
      </c>
      <c r="E11" s="25" t="s">
        <v>46</v>
      </c>
      <c r="F11" s="26"/>
      <c r="G11" s="27">
        <v>0.4664325634876853</v>
      </c>
      <c r="H11" s="27">
        <v>1.4809362538636376E-2</v>
      </c>
      <c r="I11" s="27">
        <v>31.495789388017354</v>
      </c>
      <c r="J11" s="37">
        <v>1.0507491680040085E-217</v>
      </c>
      <c r="K11" s="27">
        <v>213.01199615272816</v>
      </c>
      <c r="L11" s="39">
        <v>178403</v>
      </c>
      <c r="M11" s="39">
        <v>493963.36099997978</v>
      </c>
      <c r="N11" s="39">
        <v>178403</v>
      </c>
      <c r="O11" s="39">
        <v>253603.05399999151</v>
      </c>
      <c r="P11" s="28">
        <v>0.16845979923579177</v>
      </c>
      <c r="Q11" s="29">
        <v>0.32812289643758119</v>
      </c>
      <c r="R11" s="75">
        <f t="shared" si="0"/>
        <v>83212.968623893525</v>
      </c>
      <c r="S11" s="41">
        <f>IFERROR($Q11*$O11*Controls!$C$5,"-")</f>
        <v>51758466.48406177</v>
      </c>
      <c r="T11" s="41" t="str">
        <f>IFERROR(INDEX('Vendor Level Info'!$I$4:$I$50,MATCH(SUBSTITUTE(SUBSTITUTE('Model 4'!$D11,"_pre",""),"_post",""),'Vendor Level Info'!$F$4:$F$50,0)),"-")</f>
        <v>-</v>
      </c>
      <c r="U11" s="478">
        <f t="shared" si="1"/>
        <v>0</v>
      </c>
      <c r="V11" s="41">
        <f>IFERROR($Q11*$O11*Controls!$C$4,"-")</f>
        <v>43936447.433415778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4'!$E11,'Vendor Level Info'!$M$4:$M$300,0)),"-")</f>
        <v>-</v>
      </c>
    </row>
    <row r="12" spans="2:29" x14ac:dyDescent="0.35">
      <c r="B12" s="441">
        <f>IFERROR(INDEX(Controls!$L$4:$L$100,MATCH('Model 4'!$D12,Controls!$J$4:$J$100,0)),"-")</f>
        <v>31</v>
      </c>
      <c r="C12" s="467" t="str">
        <f>IFERROR(INDEX(Controls!$F$4:$F$71,MATCH('Model 4'!$E12,Controls!$G$4:$G$71,0)),"-")</f>
        <v>No Ad &amp; Tf</v>
      </c>
      <c r="D12" s="442" t="str">
        <f>IFERROR(INDEX(Controls!$H$4:$H$200,MATCH('Model 4'!$E12,Controls!$G$4:$G$200,0)),"-")</f>
        <v>T14</v>
      </c>
      <c r="E12" s="25" t="s">
        <v>47</v>
      </c>
      <c r="F12" s="26"/>
      <c r="G12" s="27">
        <v>0.42675363384720155</v>
      </c>
      <c r="H12" s="27">
        <v>1.3409612694777289E-2</v>
      </c>
      <c r="I12" s="27">
        <v>31.824456347901194</v>
      </c>
      <c r="J12" s="37">
        <v>3.1546259062264015E-222</v>
      </c>
      <c r="K12" s="27">
        <v>174.64807423277236</v>
      </c>
      <c r="L12" s="39">
        <v>178403</v>
      </c>
      <c r="M12" s="39">
        <v>493963.36099997978</v>
      </c>
      <c r="N12" s="39">
        <v>0</v>
      </c>
      <c r="O12" s="39">
        <v>253603.05399999151</v>
      </c>
      <c r="P12" s="28">
        <v>0.15412910055741041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4'!$D12,"_pre",""),"_post",""),'Vendor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4'!$E12,'Vendor Level Info'!$M$4:$M$300,0)),"-")</f>
        <v>-</v>
      </c>
    </row>
    <row r="13" spans="2:29" x14ac:dyDescent="0.35">
      <c r="B13" s="441">
        <f>IFERROR(INDEX(Controls!$L$4:$L$100,MATCH('Model 4'!$D13,Controls!$J$4:$J$100,0)),"-")</f>
        <v>32</v>
      </c>
      <c r="C13" s="467" t="str">
        <f>IFERROR(INDEX(Controls!$F$4:$F$71,MATCH('Model 4'!$E13,Controls!$G$4:$G$71,0)),"-")</f>
        <v>No Ad &amp; Tf</v>
      </c>
      <c r="D13" s="442" t="str">
        <f>IFERROR(INDEX(Controls!$H$4:$H$200,MATCH('Model 4'!$E13,Controls!$G$4:$G$200,0)),"-")</f>
        <v>T15</v>
      </c>
      <c r="E13" s="25" t="s">
        <v>48</v>
      </c>
      <c r="F13" s="26"/>
      <c r="G13" s="27">
        <v>0.36940209365513393</v>
      </c>
      <c r="H13" s="27">
        <v>1.201035192353107E-2</v>
      </c>
      <c r="I13" s="27">
        <v>30.756974983504804</v>
      </c>
      <c r="J13" s="37">
        <v>1.0395123207760214E-207</v>
      </c>
      <c r="K13" s="27">
        <v>140.1015043613817</v>
      </c>
      <c r="L13" s="39">
        <v>178403</v>
      </c>
      <c r="M13" s="39">
        <v>493963.36099997978</v>
      </c>
      <c r="N13" s="39">
        <v>0</v>
      </c>
      <c r="O13" s="39">
        <v>253603.05399999151</v>
      </c>
      <c r="P13" s="28">
        <v>0.13341564763213187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4'!$D13,"_pre",""),"_post",""),'Vendor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4'!$E13,'Vendor Level Info'!$M$4:$M$300,0)),"-")</f>
        <v>-</v>
      </c>
    </row>
    <row r="14" spans="2:29" x14ac:dyDescent="0.35">
      <c r="B14" s="441">
        <f>IFERROR(INDEX(Controls!$L$4:$L$100,MATCH('Model 4'!$D14,Controls!$J$4:$J$100,0)),"-")</f>
        <v>33</v>
      </c>
      <c r="C14" s="467" t="str">
        <f>IFERROR(INDEX(Controls!$F$4:$F$71,MATCH('Model 4'!$E14,Controls!$G$4:$G$71,0)),"-")</f>
        <v>No Ad &amp; Tf</v>
      </c>
      <c r="D14" s="442" t="str">
        <f>IFERROR(INDEX(Controls!$H$4:$H$200,MATCH('Model 4'!$E14,Controls!$G$4:$G$200,0)),"-")</f>
        <v>T16</v>
      </c>
      <c r="E14" s="25" t="s">
        <v>49</v>
      </c>
      <c r="F14" s="26"/>
      <c r="G14" s="27">
        <v>0.32416056312677427</v>
      </c>
      <c r="H14" s="27">
        <v>1.0612966989681071E-2</v>
      </c>
      <c r="I14" s="27">
        <v>30.54382091661585</v>
      </c>
      <c r="J14" s="37">
        <v>7.1875001308494592E-205</v>
      </c>
      <c r="K14" s="27">
        <v>109.39688580631916</v>
      </c>
      <c r="L14" s="39">
        <v>178403</v>
      </c>
      <c r="M14" s="39">
        <v>493963.36099997978</v>
      </c>
      <c r="N14" s="39">
        <v>0</v>
      </c>
      <c r="O14" s="39">
        <v>253603.05399999151</v>
      </c>
      <c r="P14" s="28">
        <v>0.1170759240653646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4'!$D14,"_pre",""),"_post",""),'Vendor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4'!$D14,'Vendor Level Info'!$M$4:$M$300,0)),"-")</f>
        <v>-</v>
      </c>
    </row>
    <row r="15" spans="2:29" x14ac:dyDescent="0.35">
      <c r="B15" s="441">
        <f>IFERROR(INDEX(Controls!$L$4:$L$100,MATCH('Model 4'!$D15,Controls!$J$4:$J$100,0)),"-")</f>
        <v>34</v>
      </c>
      <c r="C15" s="467" t="str">
        <f>IFERROR(INDEX(Controls!$F$4:$F$71,MATCH('Model 4'!$E15,Controls!$G$4:$G$71,0)),"-")</f>
        <v>No Ad &amp; Tf</v>
      </c>
      <c r="D15" s="442" t="str">
        <f>IFERROR(INDEX(Controls!$H$4:$H$200,MATCH('Model 4'!$E15,Controls!$G$4:$G$200,0)),"-")</f>
        <v>T17</v>
      </c>
      <c r="E15" s="25" t="s">
        <v>50</v>
      </c>
      <c r="F15" s="26"/>
      <c r="G15" s="27">
        <v>0.2728880057673172</v>
      </c>
      <c r="H15" s="27">
        <v>9.2175647542452194E-3</v>
      </c>
      <c r="I15" s="27">
        <v>29.605217109175886</v>
      </c>
      <c r="J15" s="37">
        <v>1.3390609262624839E-192</v>
      </c>
      <c r="K15" s="27">
        <v>82.520856473595558</v>
      </c>
      <c r="L15" s="39">
        <v>178403</v>
      </c>
      <c r="M15" s="39">
        <v>493963.36099997978</v>
      </c>
      <c r="N15" s="39">
        <v>0</v>
      </c>
      <c r="O15" s="39">
        <v>253603.05399999151</v>
      </c>
      <c r="P15" s="28">
        <v>9.8557995869067466E-2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4'!$D15,"_pre",""),"_post",""),'Vendor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4'!$D15,'Vendor Level Info'!$M$4:$M$300,0)),"-")</f>
        <v>-</v>
      </c>
    </row>
    <row r="16" spans="2:29" x14ac:dyDescent="0.35">
      <c r="B16" s="441">
        <f>IFERROR(INDEX(Controls!$L$4:$L$100,MATCH('Model 4'!$D16,Controls!$J$4:$J$100,0)),"-")</f>
        <v>35</v>
      </c>
      <c r="C16" s="467" t="str">
        <f>IFERROR(INDEX(Controls!$F$4:$F$71,MATCH('Model 4'!$E16,Controls!$G$4:$G$71,0)),"-")</f>
        <v>No Ad &amp; Tf</v>
      </c>
      <c r="D16" s="442" t="str">
        <f>IFERROR(INDEX(Controls!$H$4:$H$200,MATCH('Model 4'!$E16,Controls!$G$4:$G$200,0)),"-")</f>
        <v>T18</v>
      </c>
      <c r="E16" s="25" t="s">
        <v>51</v>
      </c>
      <c r="F16" s="26"/>
      <c r="G16" s="27">
        <v>0.22214113054277235</v>
      </c>
      <c r="H16" s="27">
        <v>7.8259098166850016E-3</v>
      </c>
      <c r="I16" s="27">
        <v>28.385342502818379</v>
      </c>
      <c r="J16" s="37">
        <v>3.1861733299610427E-177</v>
      </c>
      <c r="K16" s="27">
        <v>59.484115765401718</v>
      </c>
      <c r="L16" s="39">
        <v>178403</v>
      </c>
      <c r="M16" s="39">
        <v>493963.36099997978</v>
      </c>
      <c r="N16" s="39">
        <v>0</v>
      </c>
      <c r="O16" s="39">
        <v>253603.05399999151</v>
      </c>
      <c r="P16" s="28">
        <v>8.0229926430158527E-2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4'!$D16,"_pre",""),"_post",""),'Vendor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4'!$D16,'Vendor Level Info'!$M$4:$M$300,0)),"-")</f>
        <v>-</v>
      </c>
    </row>
    <row r="17" spans="2:25" x14ac:dyDescent="0.35">
      <c r="B17" s="441">
        <f>IFERROR(INDEX(Controls!$L$4:$L$100,MATCH('Model 4'!$D17,Controls!$J$4:$J$100,0)),"-")</f>
        <v>36</v>
      </c>
      <c r="C17" s="467" t="str">
        <f>IFERROR(INDEX(Controls!$F$4:$F$71,MATCH('Model 4'!$E17,Controls!$G$4:$G$71,0)),"-")</f>
        <v>No Ad &amp; Tf</v>
      </c>
      <c r="D17" s="442" t="str">
        <f>IFERROR(INDEX(Controls!$H$4:$H$200,MATCH('Model 4'!$E17,Controls!$G$4:$G$200,0)),"-")</f>
        <v>T19</v>
      </c>
      <c r="E17" s="25" t="s">
        <v>52</v>
      </c>
      <c r="F17" s="26"/>
      <c r="G17" s="27">
        <v>0.17507226247335084</v>
      </c>
      <c r="H17" s="27">
        <v>6.4415803271447008E-3</v>
      </c>
      <c r="I17" s="27">
        <v>27.178464535418357</v>
      </c>
      <c r="J17" s="37">
        <v>1.2052580617004091E-162</v>
      </c>
      <c r="K17" s="27">
        <v>40.301033730194227</v>
      </c>
      <c r="L17" s="39">
        <v>178403</v>
      </c>
      <c r="M17" s="39">
        <v>493963.36099997978</v>
      </c>
      <c r="N17" s="39">
        <v>0</v>
      </c>
      <c r="O17" s="39">
        <v>253603.05399999151</v>
      </c>
      <c r="P17" s="28">
        <v>6.3230229826771484E-2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4'!$D17,"_pre",""),"_post",""),'Vendor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4'!$D17,'Vendor Level Info'!$M$4:$M$300,0)),"-")</f>
        <v>-</v>
      </c>
    </row>
    <row r="18" spans="2:25" x14ac:dyDescent="0.35">
      <c r="B18" s="441">
        <f>IFERROR(INDEX(Controls!$L$4:$L$100,MATCH('Model 4'!$D18,Controls!$J$4:$J$100,0)),"-")</f>
        <v>19</v>
      </c>
      <c r="C18" s="467" t="str">
        <f>IFERROR(INDEX(Controls!$F$4:$F$71,MATCH('Model 4'!$E18,Controls!$G$4:$G$71,0)),"-")</f>
        <v>No Ad &amp; Tf</v>
      </c>
      <c r="D18" s="442" t="str">
        <f>IFERROR(INDEX(Controls!$H$4:$H$200,MATCH('Model 4'!$E18,Controls!$G$4:$G$200,0)),"-")</f>
        <v>T2</v>
      </c>
      <c r="E18" s="25" t="s">
        <v>35</v>
      </c>
      <c r="F18" s="26"/>
      <c r="G18" s="27">
        <v>1.0148872486537652</v>
      </c>
      <c r="H18" s="27">
        <v>3.0247785055479117E-2</v>
      </c>
      <c r="I18" s="27">
        <v>33.552448445144165</v>
      </c>
      <c r="J18" s="37">
        <v>8.9302984686457624E-247</v>
      </c>
      <c r="K18" s="27">
        <v>888.62492124469077</v>
      </c>
      <c r="L18" s="39">
        <v>178403</v>
      </c>
      <c r="M18" s="39">
        <v>493963.36099997978</v>
      </c>
      <c r="N18" s="39">
        <v>178403</v>
      </c>
      <c r="O18" s="39">
        <v>253603.05399999151</v>
      </c>
      <c r="P18" s="28">
        <v>0.36654323805523115</v>
      </c>
      <c r="Q18" s="29">
        <v>0.7139461728311195</v>
      </c>
      <c r="R18" s="75">
        <f t="shared" si="0"/>
        <v>181058.92982157768</v>
      </c>
      <c r="S18" s="41">
        <f>IFERROR($Q18*$O18*Controls!$C$5,"-")</f>
        <v>112618654.34902132</v>
      </c>
      <c r="T18" s="41" t="str">
        <f>IFERROR(INDEX('Vendor Level Info'!$I$4:$I$50,MATCH(SUBSTITUTE(SUBSTITUTE('Model 4'!$D18,"_pre",""),"_post",""),'Vendor Level Info'!$F$4:$F$50,0)),"-")</f>
        <v>-</v>
      </c>
      <c r="U18" s="478">
        <f t="shared" si="1"/>
        <v>0</v>
      </c>
      <c r="V18" s="41">
        <f>IFERROR($Q18*$O18*Controls!$C$4,"-")</f>
        <v>95599114.945793018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4'!$D18,'Vendor Level Info'!$M$4:$M$300,0)),"-")</f>
        <v>-</v>
      </c>
    </row>
    <row r="19" spans="2:25" x14ac:dyDescent="0.35">
      <c r="B19" s="441">
        <f>IFERROR(INDEX(Controls!$L$4:$L$100,MATCH('Model 4'!$D19,Controls!$J$4:$J$100,0)),"-")</f>
        <v>37</v>
      </c>
      <c r="C19" s="467" t="str">
        <f>IFERROR(INDEX(Controls!$F$4:$F$71,MATCH('Model 4'!$E19,Controls!$G$4:$G$71,0)),"-")</f>
        <v>No Ad &amp; Tf</v>
      </c>
      <c r="D19" s="442" t="str">
        <f>IFERROR(INDEX(Controls!$H$4:$H$200,MATCH('Model 4'!$E19,Controls!$G$4:$G$200,0)),"-")</f>
        <v>T20</v>
      </c>
      <c r="E19" s="25" t="s">
        <v>53</v>
      </c>
      <c r="F19" s="26"/>
      <c r="G19" s="27">
        <v>0.12959100526495601</v>
      </c>
      <c r="H19" s="27">
        <v>5.0687624306318575E-3</v>
      </c>
      <c r="I19" s="27">
        <v>25.566596785401433</v>
      </c>
      <c r="J19" s="37">
        <v>3.6811921475404494E-144</v>
      </c>
      <c r="K19" s="27">
        <v>24.953714708148343</v>
      </c>
      <c r="L19" s="39">
        <v>178403</v>
      </c>
      <c r="M19" s="39">
        <v>493963.36099997978</v>
      </c>
      <c r="N19" s="39">
        <v>0</v>
      </c>
      <c r="O19" s="39">
        <v>253603.05399999151</v>
      </c>
      <c r="P19" s="28">
        <v>4.6803925022861959E-2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4'!$D19,"_pre",""),"_post",""),'Vendor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4'!$D19,'Vendor Level Info'!$M$4:$M$300,0)),"-")</f>
        <v>-</v>
      </c>
    </row>
    <row r="20" spans="2:25" x14ac:dyDescent="0.35">
      <c r="B20" s="441">
        <f>IFERROR(INDEX(Controls!$L$4:$L$100,MATCH('Model 4'!$D20,Controls!$J$4:$J$100,0)),"-")</f>
        <v>38</v>
      </c>
      <c r="C20" s="467" t="str">
        <f>IFERROR(INDEX(Controls!$F$4:$F$71,MATCH('Model 4'!$E20,Controls!$G$4:$G$71,0)),"-")</f>
        <v>No Ad &amp; Tf</v>
      </c>
      <c r="D20" s="442" t="str">
        <f>IFERROR(INDEX(Controls!$H$4:$H$200,MATCH('Model 4'!$E20,Controls!$G$4:$G$200,0)),"-")</f>
        <v>T21</v>
      </c>
      <c r="E20" s="25" t="s">
        <v>54</v>
      </c>
      <c r="F20" s="26"/>
      <c r="G20" s="27">
        <v>7.4972220283520838E-2</v>
      </c>
      <c r="H20" s="27">
        <v>3.7178224400979173E-3</v>
      </c>
      <c r="I20" s="27">
        <v>20.165626920457846</v>
      </c>
      <c r="J20" s="37">
        <v>1.981573379215638E-90</v>
      </c>
      <c r="K20" s="27">
        <v>13.424824629066734</v>
      </c>
      <c r="L20" s="39">
        <v>178403</v>
      </c>
      <c r="M20" s="39">
        <v>493963.36099997978</v>
      </c>
      <c r="N20" s="39">
        <v>0</v>
      </c>
      <c r="O20" s="39">
        <v>253603.05399999151</v>
      </c>
      <c r="P20" s="28">
        <v>2.707745163156244E-2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4'!$D20,"_pre",""),"_post",""),'Vendor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4'!$D20,'Vendor Level Info'!$M$4:$M$300,0)),"-")</f>
        <v>-</v>
      </c>
    </row>
    <row r="21" spans="2:25" x14ac:dyDescent="0.35">
      <c r="B21" s="441">
        <f>IFERROR(INDEX(Controls!$L$4:$L$100,MATCH('Model 4'!$D21,Controls!$J$4:$J$100,0)),"-")</f>
        <v>39</v>
      </c>
      <c r="C21" s="467" t="str">
        <f>IFERROR(INDEX(Controls!$F$4:$F$71,MATCH('Model 4'!$E21,Controls!$G$4:$G$71,0)),"-")</f>
        <v>No Ad &amp; Tf</v>
      </c>
      <c r="D21" s="442" t="str">
        <f>IFERROR(INDEX(Controls!$H$4:$H$200,MATCH('Model 4'!$E21,Controls!$G$4:$G$200,0)),"-")</f>
        <v>T22</v>
      </c>
      <c r="E21" s="25" t="s">
        <v>55</v>
      </c>
      <c r="F21" s="26"/>
      <c r="G21" s="27">
        <v>3.098901081261328E-2</v>
      </c>
      <c r="H21" s="27">
        <v>2.4338330256442765E-3</v>
      </c>
      <c r="I21" s="27">
        <v>12.732595246302884</v>
      </c>
      <c r="J21" s="37">
        <v>3.9027383986161718E-37</v>
      </c>
      <c r="K21" s="27">
        <v>5.7532453107377393</v>
      </c>
      <c r="L21" s="39">
        <v>178403</v>
      </c>
      <c r="M21" s="39">
        <v>493963.36099997978</v>
      </c>
      <c r="N21" s="39">
        <v>0</v>
      </c>
      <c r="O21" s="39">
        <v>253603.05399999151</v>
      </c>
      <c r="P21" s="28">
        <v>1.1192191430576313E-2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4'!$D21,"_pre",""),"_post",""),'Vendor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4'!$D21,'Vendor Level Info'!$M$4:$M$300,0)),"-")</f>
        <v>-</v>
      </c>
    </row>
    <row r="22" spans="2:25" x14ac:dyDescent="0.35">
      <c r="B22" s="441">
        <f>IFERROR(INDEX(Controls!$L$4:$L$100,MATCH('Model 4'!$D22,Controls!$J$4:$J$100,0)),"-")</f>
        <v>40</v>
      </c>
      <c r="C22" s="467" t="str">
        <f>IFERROR(INDEX(Controls!$F$4:$F$71,MATCH('Model 4'!$E22,Controls!$G$4:$G$71,0)),"-")</f>
        <v>No Ad &amp; Tf</v>
      </c>
      <c r="D22" s="442" t="str">
        <f>IFERROR(INDEX(Controls!$H$4:$H$200,MATCH('Model 4'!$E22,Controls!$G$4:$G$200,0)),"-")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493963.36099997978</v>
      </c>
      <c r="N22" s="39">
        <v>0</v>
      </c>
      <c r="O22" s="39">
        <v>253603.05399999151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4'!$D22,"_pre",""),"_post",""),'Vendor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4'!$D22,'Vendor Level Info'!$M$4:$M$300,0)),"-")</f>
        <v>-</v>
      </c>
    </row>
    <row r="23" spans="2:25" x14ac:dyDescent="0.35">
      <c r="B23" s="441">
        <f>IFERROR(INDEX(Controls!$L$4:$L$100,MATCH('Model 4'!$D23,Controls!$J$4:$J$100,0)),"-")</f>
        <v>20</v>
      </c>
      <c r="C23" s="467" t="str">
        <f>IFERROR(INDEX(Controls!$F$4:$F$71,MATCH('Model 4'!$E23,Controls!$G$4:$G$71,0)),"-")</f>
        <v>No Ad &amp; Tf</v>
      </c>
      <c r="D23" s="442" t="str">
        <f>IFERROR(INDEX(Controls!$H$4:$H$200,MATCH('Model 4'!$E23,Controls!$G$4:$G$200,0)),"-")</f>
        <v>T3</v>
      </c>
      <c r="E23" s="25" t="s">
        <v>36</v>
      </c>
      <c r="F23" s="26"/>
      <c r="G23" s="27">
        <v>0.96057891414046803</v>
      </c>
      <c r="H23" s="27">
        <v>2.8843065067519571E-2</v>
      </c>
      <c r="I23" s="27">
        <v>33.30363509882951</v>
      </c>
      <c r="J23" s="37">
        <v>3.6755776758587532E-243</v>
      </c>
      <c r="K23" s="27">
        <v>808.00519251237029</v>
      </c>
      <c r="L23" s="39">
        <v>178403</v>
      </c>
      <c r="M23" s="39">
        <v>493963.36099997978</v>
      </c>
      <c r="N23" s="39">
        <v>178403</v>
      </c>
      <c r="O23" s="39">
        <v>253603.05399999151</v>
      </c>
      <c r="P23" s="28">
        <v>0.346928888961481</v>
      </c>
      <c r="Q23" s="29">
        <v>0.67574170466972239</v>
      </c>
      <c r="R23" s="75">
        <f t="shared" si="0"/>
        <v>171370.16001940193</v>
      </c>
      <c r="S23" s="41">
        <f>IFERROR($Q23*$O23*Controls!$C$5,"-")</f>
        <v>106592239.532068</v>
      </c>
      <c r="T23" s="41" t="str">
        <f>IFERROR(INDEX('Vendor Level Info'!$I$4:$I$50,MATCH(SUBSTITUTE(SUBSTITUTE('Model 4'!$D23,"_pre",""),"_post",""),'Vendor Level Info'!$F$4:$F$50,0)),"-")</f>
        <v>-</v>
      </c>
      <c r="U23" s="478">
        <f t="shared" si="1"/>
        <v>0</v>
      </c>
      <c r="V23" s="41">
        <f>IFERROR($Q23*$O23*Controls!$C$4,"-")</f>
        <v>90483444.49024421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4'!$D23,'Vendor Level Info'!$M$4:$M$300,0)),"-")</f>
        <v>-</v>
      </c>
    </row>
    <row r="24" spans="2:25" x14ac:dyDescent="0.35">
      <c r="B24" s="441">
        <f>IFERROR(INDEX(Controls!$L$4:$L$100,MATCH('Model 4'!$D24,Controls!$J$4:$J$100,0)),"-")</f>
        <v>21</v>
      </c>
      <c r="C24" s="467" t="str">
        <f>IFERROR(INDEX(Controls!$F$4:$F$71,MATCH('Model 4'!$E24,Controls!$G$4:$G$71,0)),"-")</f>
        <v>No Ad &amp; Tf</v>
      </c>
      <c r="D24" s="442" t="str">
        <f>IFERROR(INDEX(Controls!$H$4:$H$200,MATCH('Model 4'!$E24,Controls!$G$4:$G$200,0)),"-")</f>
        <v>T4</v>
      </c>
      <c r="E24" s="25" t="s">
        <v>37</v>
      </c>
      <c r="F24" s="26"/>
      <c r="G24" s="27">
        <v>0.910971542245817</v>
      </c>
      <c r="H24" s="27">
        <v>2.7438112636628511E-2</v>
      </c>
      <c r="I24" s="27">
        <v>33.200954974932039</v>
      </c>
      <c r="J24" s="37">
        <v>1.1197326349976136E-241</v>
      </c>
      <c r="K24" s="27">
        <v>731.20609279387907</v>
      </c>
      <c r="L24" s="39">
        <v>178403</v>
      </c>
      <c r="M24" s="39">
        <v>493963.36099997978</v>
      </c>
      <c r="N24" s="39">
        <v>178403</v>
      </c>
      <c r="O24" s="39">
        <v>253603.05399999151</v>
      </c>
      <c r="P24" s="28">
        <v>0.32901236990993576</v>
      </c>
      <c r="Q24" s="29">
        <v>0.64084423861585649</v>
      </c>
      <c r="R24" s="75">
        <f t="shared" si="0"/>
        <v>162520.0560512805</v>
      </c>
      <c r="S24" s="41">
        <f>IFERROR($Q24*$O24*Controls!$C$5,"-")</f>
        <v>101087474.86389647</v>
      </c>
      <c r="T24" s="41" t="str">
        <f>IFERROR(INDEX('Vendor Level Info'!$I$4:$I$50,MATCH(SUBSTITUTE(SUBSTITUTE('Model 4'!$D24,"_pre",""),"_post",""),'Vendor Level Info'!$F$4:$F$50,0)),"-")</f>
        <v>-</v>
      </c>
      <c r="U24" s="478">
        <f t="shared" si="1"/>
        <v>0</v>
      </c>
      <c r="V24" s="41">
        <f>IFERROR($Q24*$O24*Controls!$C$4,"-")</f>
        <v>85810589.595076099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4'!$D24,'Vendor Level Info'!$M$4:$M$300,0)),"-")</f>
        <v>-</v>
      </c>
    </row>
    <row r="25" spans="2:25" x14ac:dyDescent="0.35">
      <c r="B25" s="441">
        <f>IFERROR(INDEX(Controls!$L$4:$L$100,MATCH('Model 4'!$D25,Controls!$J$4:$J$100,0)),"-")</f>
        <v>22</v>
      </c>
      <c r="C25" s="467" t="str">
        <f>IFERROR(INDEX(Controls!$F$4:$F$71,MATCH('Model 4'!$E25,Controls!$G$4:$G$71,0)),"-")</f>
        <v>No Ad &amp; Tf</v>
      </c>
      <c r="D25" s="442" t="str">
        <f>IFERROR(INDEX(Controls!$H$4:$H$200,MATCH('Model 4'!$E25,Controls!$G$4:$G$200,0)),"-")</f>
        <v>T5</v>
      </c>
      <c r="E25" s="25" t="s">
        <v>38</v>
      </c>
      <c r="F25" s="26"/>
      <c r="G25" s="27">
        <v>0.86027352059522666</v>
      </c>
      <c r="H25" s="27">
        <v>2.6034059014564959E-2</v>
      </c>
      <c r="I25" s="27">
        <v>33.044156507210033</v>
      </c>
      <c r="J25" s="37">
        <v>2.0236026102321007E-239</v>
      </c>
      <c r="K25" s="27">
        <v>658.28673269450098</v>
      </c>
      <c r="L25" s="39">
        <v>178403</v>
      </c>
      <c r="M25" s="39">
        <v>493963.36099997978</v>
      </c>
      <c r="N25" s="39">
        <v>178403</v>
      </c>
      <c r="O25" s="39">
        <v>253603.05399999151</v>
      </c>
      <c r="P25" s="28">
        <v>0.31070194474354246</v>
      </c>
      <c r="Q25" s="29">
        <v>0.60517952948135778</v>
      </c>
      <c r="R25" s="75">
        <f t="shared" si="0"/>
        <v>153475.37689475022</v>
      </c>
      <c r="S25" s="41">
        <f>IFERROR($Q25*$O25*Controls!$C$5,"-")</f>
        <v>95461684.428534642</v>
      </c>
      <c r="T25" s="41" t="str">
        <f>IFERROR(INDEX('Vendor Level Info'!$I$4:$I$50,MATCH(SUBSTITUTE(SUBSTITUTE('Model 4'!$D25,"_pre",""),"_post",""),'Vendor Level Info'!$F$4:$F$50,0)),"-")</f>
        <v>-</v>
      </c>
      <c r="U25" s="478">
        <f t="shared" si="1"/>
        <v>0</v>
      </c>
      <c r="V25" s="41">
        <f>IFERROR($Q25*$O25*Controls!$C$4,"-")</f>
        <v>81034999.000428125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4'!$D25,'Vendor Level Info'!$M$4:$M$300,0)),"-")</f>
        <v>-</v>
      </c>
    </row>
    <row r="26" spans="2:25" x14ac:dyDescent="0.35">
      <c r="B26" s="441">
        <f>IFERROR(INDEX(Controls!$L$4:$L$100,MATCH('Model 4'!$D26,Controls!$J$4:$J$100,0)),"-")</f>
        <v>23</v>
      </c>
      <c r="C26" s="467" t="str">
        <f>IFERROR(INDEX(Controls!$F$4:$F$71,MATCH('Model 4'!$E26,Controls!$G$4:$G$71,0)),"-")</f>
        <v>No Ad &amp; Tf</v>
      </c>
      <c r="D26" s="442" t="str">
        <f>IFERROR(INDEX(Controls!$H$4:$H$200,MATCH('Model 4'!$E26,Controls!$G$4:$G$200,0)),"-")</f>
        <v>T6</v>
      </c>
      <c r="E26" s="25" t="s">
        <v>39</v>
      </c>
      <c r="F26" s="26"/>
      <c r="G26" s="27">
        <v>0.81840909395001671</v>
      </c>
      <c r="H26" s="27">
        <v>2.4629846715396485E-2</v>
      </c>
      <c r="I26" s="27">
        <v>33.228347029801732</v>
      </c>
      <c r="J26" s="37">
        <v>4.5053647615193082E-242</v>
      </c>
      <c r="K26" s="27">
        <v>589.18916311995258</v>
      </c>
      <c r="L26" s="39">
        <v>178403</v>
      </c>
      <c r="M26" s="39">
        <v>493963.36099997978</v>
      </c>
      <c r="N26" s="39">
        <v>178403</v>
      </c>
      <c r="O26" s="39">
        <v>253603.05399999151</v>
      </c>
      <c r="P26" s="28">
        <v>0.29558191784181903</v>
      </c>
      <c r="Q26" s="29">
        <v>0.57572901936728926</v>
      </c>
      <c r="R26" s="75">
        <f t="shared" si="0"/>
        <v>146006.63758796483</v>
      </c>
      <c r="S26" s="41">
        <f>IFERROR($Q26*$O26*Controls!$C$5,"-")</f>
        <v>90816128.579714119</v>
      </c>
      <c r="T26" s="41" t="str">
        <f>IFERROR(INDEX('Vendor Level Info'!$I$4:$I$50,MATCH(SUBSTITUTE(SUBSTITUTE('Model 4'!$D26,"_pre",""),"_post",""),'Vendor Level Info'!$F$4:$F$50,0)),"-")</f>
        <v>-</v>
      </c>
      <c r="U26" s="478">
        <f t="shared" si="1"/>
        <v>0</v>
      </c>
      <c r="V26" s="41">
        <f>IFERROR($Q26*$O26*Controls!$C$4,"-")</f>
        <v>77091504.646445423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4'!$D26,'Vendor Level Info'!$M$4:$M$300,0)),"-")</f>
        <v>-</v>
      </c>
    </row>
    <row r="27" spans="2:25" x14ac:dyDescent="0.35">
      <c r="B27" s="441">
        <f>IFERROR(INDEX(Controls!$L$4:$L$100,MATCH('Model 4'!$D27,Controls!$J$4:$J$100,0)),"-")</f>
        <v>24</v>
      </c>
      <c r="C27" s="467" t="str">
        <f>IFERROR(INDEX(Controls!$F$4:$F$71,MATCH('Model 4'!$E27,Controls!$G$4:$G$71,0)),"-")</f>
        <v>No Ad &amp; Tf</v>
      </c>
      <c r="D27" s="442" t="str">
        <f>IFERROR(INDEX(Controls!$H$4:$H$200,MATCH('Model 4'!$E27,Controls!$G$4:$G$200,0)),"-")</f>
        <v>T7</v>
      </c>
      <c r="E27" s="25" t="s">
        <v>40</v>
      </c>
      <c r="F27" s="26"/>
      <c r="G27" s="27">
        <v>0.75737994851107338</v>
      </c>
      <c r="H27" s="27">
        <v>2.3225979205325483E-2</v>
      </c>
      <c r="I27" s="27">
        <v>32.609171902531187</v>
      </c>
      <c r="J27" s="37">
        <v>3.2481731840586533E-233</v>
      </c>
      <c r="K27" s="27">
        <v>523.93739691799453</v>
      </c>
      <c r="L27" s="39">
        <v>178403</v>
      </c>
      <c r="M27" s="39">
        <v>493963.36099997978</v>
      </c>
      <c r="N27" s="39">
        <v>178403</v>
      </c>
      <c r="O27" s="39">
        <v>253603.05399999151</v>
      </c>
      <c r="P27" s="28">
        <v>0.27354023723679893</v>
      </c>
      <c r="Q27" s="29">
        <v>0.53279663956343981</v>
      </c>
      <c r="R27" s="75">
        <f t="shared" si="0"/>
        <v>135118.85495422102</v>
      </c>
      <c r="S27" s="41">
        <f>IFERROR($Q27*$O27*Controls!$C$5,"-")</f>
        <v>84043927.781525478</v>
      </c>
      <c r="T27" s="41" t="str">
        <f>IFERROR(INDEX('Vendor Level Info'!$I$4:$I$50,MATCH(SUBSTITUTE(SUBSTITUTE('Model 4'!$D27,"_pre",""),"_post",""),'Vendor Level Info'!$F$4:$F$50,0)),"-")</f>
        <v>-</v>
      </c>
      <c r="U27" s="478">
        <f t="shared" si="1"/>
        <v>0</v>
      </c>
      <c r="V27" s="41">
        <f>IFERROR($Q27*$O27*Controls!$C$4,"-")</f>
        <v>71342755.415828705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4'!$D27,'Vendor Level Info'!$M$4:$M$300,0)),"-")</f>
        <v>-</v>
      </c>
    </row>
    <row r="28" spans="2:25" x14ac:dyDescent="0.35">
      <c r="B28" s="441">
        <f>IFERROR(INDEX(Controls!$L$4:$L$100,MATCH('Model 4'!$D28,Controls!$J$4:$J$100,0)),"-")</f>
        <v>25</v>
      </c>
      <c r="C28" s="467" t="str">
        <f>IFERROR(INDEX(Controls!$F$4:$F$71,MATCH('Model 4'!$E28,Controls!$G$4:$G$71,0)),"-")</f>
        <v>No Ad &amp; Tf</v>
      </c>
      <c r="D28" s="442" t="str">
        <f>IFERROR(INDEX(Controls!$H$4:$H$200,MATCH('Model 4'!$E28,Controls!$G$4:$G$200,0)),"-")</f>
        <v>T8</v>
      </c>
      <c r="E28" s="25" t="s">
        <v>41</v>
      </c>
      <c r="F28" s="26"/>
      <c r="G28" s="27">
        <v>0.71375827118409685</v>
      </c>
      <c r="H28" s="27">
        <v>2.1822734116007853E-2</v>
      </c>
      <c r="I28" s="27">
        <v>32.707096525569014</v>
      </c>
      <c r="J28" s="37">
        <v>1.3237209211177436E-234</v>
      </c>
      <c r="K28" s="27">
        <v>462.54038227668974</v>
      </c>
      <c r="L28" s="39">
        <v>178403</v>
      </c>
      <c r="M28" s="39">
        <v>493963.36099997978</v>
      </c>
      <c r="N28" s="39">
        <v>178403</v>
      </c>
      <c r="O28" s="39">
        <v>253603.05399999151</v>
      </c>
      <c r="P28" s="28">
        <v>0.25778555032153821</v>
      </c>
      <c r="Q28" s="29">
        <v>0.50210995035596329</v>
      </c>
      <c r="R28" s="75">
        <f t="shared" si="0"/>
        <v>127336.61685405642</v>
      </c>
      <c r="S28" s="41">
        <f>IFERROR($Q28*$O28*Controls!$C$5,"-")</f>
        <v>79203375.683223084</v>
      </c>
      <c r="T28" s="41" t="str">
        <f>IFERROR(INDEX('Vendor Level Info'!$I$4:$I$50,MATCH(SUBSTITUTE(SUBSTITUTE('Model 4'!$D28,"_pre",""),"_post",""),'Vendor Level Info'!$F$4:$F$50,0)),"-")</f>
        <v>-</v>
      </c>
      <c r="U28" s="478">
        <f t="shared" si="1"/>
        <v>0</v>
      </c>
      <c r="V28" s="41">
        <f>IFERROR($Q28*$O28*Controls!$C$4,"-")</f>
        <v>67233733.698941782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4'!$D28,'Vendor Level Info'!$M$4:$M$300,0)),"-")</f>
        <v>-</v>
      </c>
    </row>
    <row r="29" spans="2:25" x14ac:dyDescent="0.35">
      <c r="B29" s="441">
        <f>IFERROR(INDEX(Controls!$L$4:$L$100,MATCH('Model 4'!$D29,Controls!$J$4:$J$100,0)),"-")</f>
        <v>26</v>
      </c>
      <c r="C29" s="467" t="str">
        <f>IFERROR(INDEX(Controls!$F$4:$F$71,MATCH('Model 4'!$E29,Controls!$G$4:$G$71,0)),"-")</f>
        <v>No Ad &amp; Tf</v>
      </c>
      <c r="D29" s="442" t="str">
        <f>IFERROR(INDEX(Controls!$H$4:$H$200,MATCH('Model 4'!$E29,Controls!$G$4:$G$200,0)),"-")</f>
        <v>T9</v>
      </c>
      <c r="E29" s="25" t="s">
        <v>42</v>
      </c>
      <c r="F29" s="26"/>
      <c r="G29" s="27">
        <v>0.66090637214679337</v>
      </c>
      <c r="H29" s="27">
        <v>2.0418901419256782E-2</v>
      </c>
      <c r="I29" s="27">
        <v>32.367381504839521</v>
      </c>
      <c r="J29" s="37">
        <v>8.4248135472999018E-230</v>
      </c>
      <c r="K29" s="27">
        <v>404.94503373270607</v>
      </c>
      <c r="L29" s="39">
        <v>178403</v>
      </c>
      <c r="M29" s="39">
        <v>493963.36099997978</v>
      </c>
      <c r="N29" s="39">
        <v>178403</v>
      </c>
      <c r="O29" s="39">
        <v>253603.05399999151</v>
      </c>
      <c r="P29" s="28">
        <v>0.23869721687740564</v>
      </c>
      <c r="Q29" s="29">
        <v>0.46493004579553815</v>
      </c>
      <c r="R29" s="75">
        <f t="shared" si="0"/>
        <v>117907.67951010438</v>
      </c>
      <c r="S29" s="41">
        <f>IFERROR($Q29*$O29*Controls!$C$5,"-")</f>
        <v>73338576.655284926</v>
      </c>
      <c r="T29" s="41" t="str">
        <f>IFERROR(INDEX('Vendor Level Info'!$I$4:$I$50,MATCH(SUBSTITUTE(SUBSTITUTE('Model 4'!$D29,"_pre",""),"_post",""),'Vendor Level Info'!$F$4:$F$50,0)),"-")</f>
        <v>-</v>
      </c>
      <c r="U29" s="478">
        <f t="shared" si="1"/>
        <v>0</v>
      </c>
      <c r="V29" s="41">
        <f>IFERROR($Q29*$O29*Controls!$C$4,"-")</f>
        <v>62255254.781335115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4'!$D29,'Vendor Level Info'!$M$4:$M$300,0)),"-")</f>
        <v>-</v>
      </c>
    </row>
    <row r="30" spans="2:25" x14ac:dyDescent="0.35">
      <c r="B30" s="441">
        <f>IFERROR(INDEX(Controls!$L$4:$L$100,MATCH('Model 4'!$D30,Controls!$J$4:$J$100,0)),"-")</f>
        <v>9</v>
      </c>
      <c r="C30" s="467" t="str">
        <f>IFERROR(INDEX(Controls!$F$4:$F$71,MATCH('Model 4'!$E30,Controls!$G$4:$G$71,0)),"-")</f>
        <v>No Ad &amp; Tf</v>
      </c>
      <c r="D30" s="442" t="str">
        <f>IFERROR(INDEX(Controls!$H$4:$H$200,MATCH('Model 4'!$E30,Controls!$G$4:$G$200,0)),"-")</f>
        <v>cw_comm</v>
      </c>
      <c r="E30" s="25" t="s">
        <v>114</v>
      </c>
      <c r="F30" s="26">
        <v>1</v>
      </c>
      <c r="G30" s="27">
        <v>7.5410273244226889E-2</v>
      </c>
      <c r="H30" s="27">
        <v>1.1510489168092455E-3</v>
      </c>
      <c r="I30" s="27">
        <v>65.514394864526906</v>
      </c>
      <c r="J30" s="37">
        <v>0</v>
      </c>
      <c r="K30" s="27">
        <v>1.082559357211714</v>
      </c>
      <c r="L30" s="39">
        <v>149017</v>
      </c>
      <c r="M30" s="39">
        <v>493963.36099997978</v>
      </c>
      <c r="N30" s="39">
        <v>135470</v>
      </c>
      <c r="O30" s="39">
        <v>253603.05399999151</v>
      </c>
      <c r="P30" s="28">
        <v>2.2749486247898895E-2</v>
      </c>
      <c r="Q30" s="29">
        <v>4.0282755098035049E-2</v>
      </c>
      <c r="R30" s="75">
        <f t="shared" si="0"/>
        <v>10215.829716395416</v>
      </c>
      <c r="S30" s="41">
        <f>IFERROR($Q30*$O30*Controls!$C$5,"-")</f>
        <v>6354246.0835979488</v>
      </c>
      <c r="T30" s="41">
        <f>IFERROR(INDEX('Vendor Level Info'!$I$4:$I$50,MATCH(SUBSTITUTE(SUBSTITUTE('Model 4'!$D30,"_pre",""),"_post",""),'Vendor Level Info'!$F$4:$F$50,0)),"-")</f>
        <v>607005</v>
      </c>
      <c r="U30" s="478">
        <f t="shared" si="1"/>
        <v>10.468193974675577</v>
      </c>
      <c r="V30" s="41">
        <f>IFERROR($Q30*$O30*Controls!$C$4,"-")</f>
        <v>5393958.0902567795</v>
      </c>
      <c r="W30" s="41">
        <f>IFERROR($T30*(1-Controls!$C$6),0)</f>
        <v>467393.85000000003</v>
      </c>
      <c r="X30" s="90">
        <f t="shared" si="2"/>
        <v>11.540498639973075</v>
      </c>
      <c r="Y30" s="90">
        <f>IFERROR(R30/INDEX('Vendor Level Info'!$N$4:$N$300,MATCH('Model 4'!$D30,'Vendor Level Info'!$M$4:$M$300,0)),"-")</f>
        <v>6.8554793858388072E-2</v>
      </c>
    </row>
    <row r="31" spans="2:25" x14ac:dyDescent="0.35">
      <c r="B31" s="441">
        <f>IFERROR(INDEX(Controls!$L$4:$L$100,MATCH('Model 4'!$D31,Controls!$J$4:$J$100,0)),"-")</f>
        <v>2</v>
      </c>
      <c r="C31" s="467" t="str">
        <f>IFERROR(INDEX(Controls!$F$4:$F$71,MATCH('Model 4'!$E31,Controls!$G$4:$G$71,0)),"-")</f>
        <v>No Ad &amp; Tf</v>
      </c>
      <c r="D31" s="442" t="str">
        <f>IFERROR(INDEX(Controls!$H$4:$H$200,MATCH('Model 4'!$E31,Controls!$G$4:$G$200,0)),"-")</f>
        <v>hcp_dox_eng</v>
      </c>
      <c r="E31" s="25" t="s">
        <v>13</v>
      </c>
      <c r="F31" s="26">
        <v>1</v>
      </c>
      <c r="G31" s="27">
        <v>2.1534439536864534E-2</v>
      </c>
      <c r="H31" s="27">
        <v>3.4622565051915751E-3</v>
      </c>
      <c r="I31" s="27">
        <v>6.2197701136741692</v>
      </c>
      <c r="J31" s="37">
        <v>4.9792954296299515E-10</v>
      </c>
      <c r="K31" s="27">
        <v>1.0025945972107553</v>
      </c>
      <c r="L31" s="39">
        <v>12767</v>
      </c>
      <c r="M31" s="39">
        <v>493963.36099997978</v>
      </c>
      <c r="N31" s="39">
        <v>3384</v>
      </c>
      <c r="O31" s="39">
        <v>253603.05399999151</v>
      </c>
      <c r="P31" s="28">
        <v>5.565801257214313E-4</v>
      </c>
      <c r="Q31" s="29">
        <v>2.8734884002127209E-4</v>
      </c>
      <c r="R31" s="75">
        <f t="shared" si="0"/>
        <v>72.872543392749591</v>
      </c>
      <c r="S31" s="41">
        <f>IFERROR($Q31*$O31*Controls!$C$5,"-")</f>
        <v>45326.721990290243</v>
      </c>
      <c r="T31" s="41">
        <f>IFERROR(INDEX('Vendor Level Info'!$I$4:$I$50,MATCH(SUBSTITUTE(SUBSTITUTE('Model 4'!$D31,"_pre",""),"_post",""),'Vendor Level Info'!$F$4:$F$50,0)),"-")</f>
        <v>311070</v>
      </c>
      <c r="U31" s="478">
        <f t="shared" si="1"/>
        <v>0.145712289807086</v>
      </c>
      <c r="V31" s="41">
        <f>IFERROR($Q31*$O31*Controls!$C$4,"-")</f>
        <v>38476.702911371787</v>
      </c>
      <c r="W31" s="41">
        <f>IFERROR($T31*(1-Controls!$C$6),0)</f>
        <v>239523.9</v>
      </c>
      <c r="X31" s="90">
        <f t="shared" si="2"/>
        <v>0.16063826161552891</v>
      </c>
      <c r="Y31" s="90">
        <f>IFERROR(R31/INDEX('Vendor Level Info'!$N$4:$N$300,MATCH('Model 4'!$D31,'Vendor Level Info'!$M$4:$M$300,0)),"-")</f>
        <v>2.1534439536864538E-2</v>
      </c>
    </row>
    <row r="32" spans="2:25" x14ac:dyDescent="0.35">
      <c r="B32" s="441">
        <f>IFERROR(INDEX(Controls!$L$4:$L$100,MATCH('Model 4'!$D32,Controls!$J$4:$J$100,0)),"-")</f>
        <v>4</v>
      </c>
      <c r="C32" s="467" t="str">
        <f>IFERROR(INDEX(Controls!$F$4:$F$71,MATCH('Model 4'!$E32,Controls!$G$4:$G$71,0)),"-")</f>
        <v>No Ad &amp; Tf</v>
      </c>
      <c r="D32" s="442" t="str">
        <f>IFERROR(INDEX(Controls!$H$4:$H$200,MATCH('Model 4'!$E32,Controls!$G$4:$G$200,0)),"-")</f>
        <v>hcp_dpint_eng</v>
      </c>
      <c r="E32" s="25" t="s">
        <v>14</v>
      </c>
      <c r="F32" s="26">
        <v>1</v>
      </c>
      <c r="G32" s="27">
        <v>-3.5883496869980299E-3</v>
      </c>
      <c r="H32" s="27">
        <v>6.9293106647735931E-3</v>
      </c>
      <c r="I32" s="27">
        <v>-0.51785088886836261</v>
      </c>
      <c r="J32" s="37">
        <v>0.60456233626361988</v>
      </c>
      <c r="K32" s="27">
        <v>1.0013286385782927</v>
      </c>
      <c r="L32" s="39">
        <v>3586</v>
      </c>
      <c r="M32" s="39">
        <v>493963.36099997978</v>
      </c>
      <c r="N32" s="39">
        <v>717</v>
      </c>
      <c r="O32" s="39">
        <v>253603.05399999151</v>
      </c>
      <c r="P32" s="28">
        <v>-2.6050154714967742E-5</v>
      </c>
      <c r="Q32" s="29">
        <v>-1.0145172485098202E-5</v>
      </c>
      <c r="R32" s="75">
        <f t="shared" si="0"/>
        <v>-2.5728467255775875</v>
      </c>
      <c r="S32" s="41">
        <f>IFERROR($Q32*$O32*Controls!$C$5,"-")</f>
        <v>-1600.3106633092596</v>
      </c>
      <c r="T32" s="41">
        <f>IFERROR(INDEX('Vendor Level Info'!$I$4:$I$50,MATCH(SUBSTITUTE(SUBSTITUTE('Model 4'!$D32,"_pre",""),"_post",""),'Vendor Level Info'!$F$4:$F$50,0)),"-")</f>
        <v>35707.999999999993</v>
      </c>
      <c r="U32" s="478">
        <f t="shared" si="1"/>
        <v>-4.4816586291846643E-2</v>
      </c>
      <c r="V32" s="41">
        <f>IFERROR($Q32*$O32*Controls!$C$4,"-")</f>
        <v>-1358.4630711049663</v>
      </c>
      <c r="W32" s="41">
        <f>IFERROR($T32*(1-Controls!$C$6),0)</f>
        <v>27495.159999999996</v>
      </c>
      <c r="X32" s="90">
        <f t="shared" si="2"/>
        <v>-4.940735282518692E-2</v>
      </c>
      <c r="Y32" s="90">
        <f>IFERROR(R32/INDEX('Vendor Level Info'!$N$4:$N$300,MATCH('Model 4'!$D32,'Vendor Level Info'!$M$4:$M$300,0)),"-")</f>
        <v>-3.5883496869980299E-3</v>
      </c>
    </row>
    <row r="33" spans="2:25" x14ac:dyDescent="0.35">
      <c r="B33" s="441">
        <f>IFERROR(INDEX(Controls!$L$4:$L$100,MATCH('Model 4'!$D33,Controls!$J$4:$J$100,0)),"-")</f>
        <v>5</v>
      </c>
      <c r="C33" s="467" t="str">
        <f>IFERROR(INDEX(Controls!$F$4:$F$71,MATCH('Model 4'!$E33,Controls!$G$4:$G$71,0)),"-")</f>
        <v>No Ad &amp; Tf</v>
      </c>
      <c r="D33" s="442" t="str">
        <f>IFERROR(INDEX(Controls!$H$4:$H$200,MATCH('Model 4'!$E33,Controls!$G$4:$G$200,0)),"-")</f>
        <v>hcp_edh_eng</v>
      </c>
      <c r="E33" s="25" t="s">
        <v>15</v>
      </c>
      <c r="F33" s="26">
        <v>1</v>
      </c>
      <c r="G33" s="27">
        <v>9.5191262502982196E-2</v>
      </c>
      <c r="H33" s="27">
        <v>9.2474550901299364E-3</v>
      </c>
      <c r="I33" s="27">
        <v>10.293779377699542</v>
      </c>
      <c r="J33" s="37">
        <v>7.5217042607350862E-25</v>
      </c>
      <c r="K33" s="27">
        <v>1.0024784172203782</v>
      </c>
      <c r="L33" s="39">
        <v>1366</v>
      </c>
      <c r="M33" s="39">
        <v>493963.36099997978</v>
      </c>
      <c r="N33" s="39">
        <v>0</v>
      </c>
      <c r="O33" s="39">
        <v>253603.05399999151</v>
      </c>
      <c r="P33" s="28">
        <v>2.632407073995089E-4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4'!$D33,"_pre",""),"_post",""),'Vendor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4'!$D33,'Vendor Level Info'!$M$4:$M$300,0)),"-")</f>
        <v>-</v>
      </c>
    </row>
    <row r="34" spans="2:25" x14ac:dyDescent="0.35">
      <c r="B34" s="441">
        <f>IFERROR(INDEX(Controls!$L$4:$L$100,MATCH('Model 4'!$D34,Controls!$J$4:$J$100,0)),"-")</f>
        <v>3</v>
      </c>
      <c r="C34" s="467" t="str">
        <f>IFERROR(INDEX(Controls!$F$4:$F$71,MATCH('Model 4'!$E34,Controls!$G$4:$G$71,0)),"-")</f>
        <v>No Ad &amp; Tf</v>
      </c>
      <c r="D34" s="442" t="str">
        <f>IFERROR(INDEX(Controls!$H$4:$H$200,MATCH('Model 4'!$E34,Controls!$G$4:$G$200,0)),"-")</f>
        <v>hcp_epoc_eng</v>
      </c>
      <c r="E34" s="25" t="s">
        <v>16</v>
      </c>
      <c r="F34" s="26">
        <v>1</v>
      </c>
      <c r="G34" s="27">
        <v>1.6172355605433075E-2</v>
      </c>
      <c r="H34" s="27">
        <v>2.8634227752533017E-3</v>
      </c>
      <c r="I34" s="27">
        <v>5.6479105164630985</v>
      </c>
      <c r="J34" s="37">
        <v>1.6241991667827667E-8</v>
      </c>
      <c r="K34" s="27">
        <v>1.0031926580978585</v>
      </c>
      <c r="L34" s="39">
        <v>12625</v>
      </c>
      <c r="M34" s="39">
        <v>493963.36099997978</v>
      </c>
      <c r="N34" s="39">
        <v>3021</v>
      </c>
      <c r="O34" s="39">
        <v>253603.05399999151</v>
      </c>
      <c r="P34" s="28">
        <v>4.1334237645735208E-4</v>
      </c>
      <c r="Q34" s="29">
        <v>1.9265022843145633E-4</v>
      </c>
      <c r="R34" s="75">
        <f t="shared" si="0"/>
        <v>48.856686284013321</v>
      </c>
      <c r="S34" s="41">
        <f>IFERROR($Q34*$O34*Controls!$C$5,"-")</f>
        <v>30388.858868656287</v>
      </c>
      <c r="T34" s="41">
        <f>IFERROR(INDEX('Vendor Level Info'!$I$4:$I$50,MATCH(SUBSTITUTE(SUBSTITUTE('Model 4'!$D34,"_pre",""),"_post",""),'Vendor Level Info'!$F$4:$F$50,0)),"-")</f>
        <v>255935</v>
      </c>
      <c r="U34" s="478">
        <f t="shared" si="1"/>
        <v>0.11873662792762336</v>
      </c>
      <c r="V34" s="41">
        <f>IFERROR($Q34*$O34*Controls!$C$4,"-")</f>
        <v>25796.330357959032</v>
      </c>
      <c r="W34" s="41">
        <f>IFERROR($T34*(1-Controls!$C$6),0)</f>
        <v>197069.95</v>
      </c>
      <c r="X34" s="90">
        <f t="shared" si="2"/>
        <v>0.13089936014069639</v>
      </c>
      <c r="Y34" s="90">
        <f>IFERROR(R34/INDEX('Vendor Level Info'!$N$4:$N$300,MATCH('Model 4'!$D34,'Vendor Level Info'!$M$4:$M$300,0)),"-")</f>
        <v>1.6172355605433075E-2</v>
      </c>
    </row>
    <row r="35" spans="2:25" x14ac:dyDescent="0.35">
      <c r="B35" s="441">
        <f>IFERROR(INDEX(Controls!$L$4:$L$100,MATCH('Model 4'!$D35,Controls!$J$4:$J$100,0)),"-")</f>
        <v>7</v>
      </c>
      <c r="C35" s="467" t="str">
        <f>IFERROR(INDEX(Controls!$F$4:$F$71,MATCH('Model 4'!$E35,Controls!$G$4:$G$71,0)),"-")</f>
        <v>No Ad &amp; Tf</v>
      </c>
      <c r="D35" s="442" t="str">
        <f>IFERROR(INDEX(Controls!$H$4:$H$200,MATCH('Model 4'!$E35,Controls!$G$4:$G$200,0)),"-")</f>
        <v>hcp_field_eng</v>
      </c>
      <c r="E35" s="25" t="s">
        <v>17</v>
      </c>
      <c r="F35" s="26">
        <v>1</v>
      </c>
      <c r="G35" s="27">
        <v>9.7792382890839955E-2</v>
      </c>
      <c r="H35" s="27">
        <v>1.4362206509921174E-3</v>
      </c>
      <c r="I35" s="27">
        <v>68.090082692576942</v>
      </c>
      <c r="J35" s="37">
        <v>0</v>
      </c>
      <c r="K35" s="27">
        <v>1.0319380956788393</v>
      </c>
      <c r="L35" s="39">
        <v>51354</v>
      </c>
      <c r="M35" s="39">
        <v>493963.36099997978</v>
      </c>
      <c r="N35" s="39">
        <v>29046</v>
      </c>
      <c r="O35" s="39">
        <v>253603.05399999151</v>
      </c>
      <c r="P35" s="28">
        <v>1.0166806746171606E-2</v>
      </c>
      <c r="Q35" s="29">
        <v>1.1200486384708256E-2</v>
      </c>
      <c r="R35" s="75">
        <f t="shared" si="0"/>
        <v>2840.4775534473374</v>
      </c>
      <c r="S35" s="41">
        <f>IFERROR($Q35*$O35*Controls!$C$5,"-")</f>
        <v>1766777.0382442439</v>
      </c>
      <c r="T35" s="41">
        <f>IFERROR(INDEX('Vendor Level Info'!$I$4:$I$50,MATCH(SUBSTITUTE(SUBSTITUTE('Model 4'!$D35,"_pre",""),"_post",""),'Vendor Level Info'!$F$4:$F$50,0)),"-")</f>
        <v>0</v>
      </c>
      <c r="U35" s="478">
        <f t="shared" si="1"/>
        <v>0</v>
      </c>
      <c r="V35" s="41">
        <f>IFERROR($Q35*$O35*Controls!$C$4,"-")</f>
        <v>1499772.148220194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4'!$D35,'Vendor Level Info'!$M$4:$M$300,0)),"-")</f>
        <v>9.7792382890839955E-2</v>
      </c>
    </row>
    <row r="36" spans="2:25" x14ac:dyDescent="0.35">
      <c r="B36" s="441">
        <f>IFERROR(INDEX(Controls!$L$4:$L$100,MATCH('Model 4'!$D36,Controls!$J$4:$J$100,0)),"-")</f>
        <v>15</v>
      </c>
      <c r="C36" s="467" t="str">
        <f>IFERROR(INDEX(Controls!$F$4:$F$71,MATCH('Model 4'!$E36,Controls!$G$4:$G$71,0)),"-")</f>
        <v>No Ad &amp; Tf</v>
      </c>
      <c r="D36" s="442" t="str">
        <f>IFERROR(INDEX(Controls!$H$4:$H$200,MATCH('Model 4'!$E36,Controls!$G$4:$G$200,0)),"-")</f>
        <v>hcp_grail_nrx_lag</v>
      </c>
      <c r="E36" s="25" t="s">
        <v>18</v>
      </c>
      <c r="F36" s="26">
        <v>1</v>
      </c>
      <c r="G36" s="27">
        <v>0.56736198037184993</v>
      </c>
      <c r="H36" s="27">
        <v>4.1132220324079972E-4</v>
      </c>
      <c r="I36" s="27">
        <v>1379.3614249403893</v>
      </c>
      <c r="J36" s="37">
        <v>0</v>
      </c>
      <c r="K36" s="27">
        <v>1.0860106431971763</v>
      </c>
      <c r="L36" s="39">
        <v>471890.94499998039</v>
      </c>
      <c r="M36" s="39">
        <v>493963.36099997978</v>
      </c>
      <c r="N36" s="39">
        <v>250931.21399999218</v>
      </c>
      <c r="O36" s="39">
        <v>253603.05399999151</v>
      </c>
      <c r="P36" s="28">
        <v>0.54200979710870412</v>
      </c>
      <c r="Q36" s="29">
        <v>0.56138452698662222</v>
      </c>
      <c r="R36" s="75">
        <f t="shared" si="0"/>
        <v>142368.83051214804</v>
      </c>
      <c r="S36" s="41">
        <f>IFERROR($Q36*$O36*Controls!$C$5,"-")</f>
        <v>88553412.578556076</v>
      </c>
      <c r="T36" s="41" t="str">
        <f>IFERROR(INDEX('Vendor Level Info'!$I$4:$I$50,MATCH(SUBSTITUTE(SUBSTITUTE('Model 4'!$D36,"_pre",""),"_post",""),'Vendor Level Info'!$F$4:$F$50,0)),"-")</f>
        <v>-</v>
      </c>
      <c r="U36" s="478">
        <f t="shared" si="1"/>
        <v>0</v>
      </c>
      <c r="V36" s="41">
        <f>IFERROR($Q36*$O36*Controls!$C$4,"-")</f>
        <v>75170742.510414168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4'!$D36,'Vendor Level Info'!$M$4:$M$300,0)),"-")</f>
        <v>-</v>
      </c>
    </row>
    <row r="37" spans="2:25" x14ac:dyDescent="0.35">
      <c r="B37" s="441">
        <f>IFERROR(INDEX(Controls!$L$4:$L$100,MATCH('Model 4'!$D37,Controls!$J$4:$J$100,0)),"-")</f>
        <v>13</v>
      </c>
      <c r="C37" s="467" t="str">
        <f>IFERROR(INDEX(Controls!$F$4:$F$71,MATCH('Model 4'!$E37,Controls!$G$4:$G$71,0)),"-")</f>
        <v>Ad: 60 &amp; No Tf</v>
      </c>
      <c r="D37" s="442" t="str">
        <f>IFERROR(INDEX(Controls!$H$4:$H$200,MATCH('Model 4'!$E37,Controls!$G$4:$G$200,0)),"-")</f>
        <v>hcp_grail_sdot</v>
      </c>
      <c r="E37" s="25" t="s">
        <v>101</v>
      </c>
      <c r="F37" s="26">
        <v>1</v>
      </c>
      <c r="G37" s="27">
        <v>3.4991142918599787E-3</v>
      </c>
      <c r="H37" s="27">
        <v>2.355335849297354E-5</v>
      </c>
      <c r="I37" s="27">
        <v>148.56116136914562</v>
      </c>
      <c r="J37" s="37">
        <v>0</v>
      </c>
      <c r="K37" s="27">
        <v>1.2128543708658639</v>
      </c>
      <c r="L37" s="39">
        <v>6006830.755134712</v>
      </c>
      <c r="M37" s="39">
        <v>493963.36099997978</v>
      </c>
      <c r="N37" s="39">
        <v>2890664.2082145354</v>
      </c>
      <c r="O37" s="39">
        <v>253603.05399999151</v>
      </c>
      <c r="P37" s="28">
        <v>4.2550903576180014E-2</v>
      </c>
      <c r="Q37" s="29">
        <v>3.9884237529457862E-2</v>
      </c>
      <c r="R37" s="75">
        <f t="shared" si="0"/>
        <v>10114.76444393159</v>
      </c>
      <c r="S37" s="41">
        <f>IFERROR($Q37*$O37*Controls!$C$5,"-")</f>
        <v>6291383.4841254493</v>
      </c>
      <c r="T37" s="41" t="str">
        <f>IFERROR(INDEX('Vendor Level Info'!$I$4:$I$50,MATCH(SUBSTITUTE(SUBSTITUTE('Model 4'!$D37,"_pre",""),"_post",""),'Vendor Level Info'!$F$4:$F$50,0)),"-")</f>
        <v>-</v>
      </c>
      <c r="U37" s="478">
        <f t="shared" si="1"/>
        <v>0</v>
      </c>
      <c r="V37" s="41">
        <f>IFERROR($Q37*$O37*Controls!$C$4,"-")</f>
        <v>5340595.6263958793</v>
      </c>
      <c r="W37" s="41">
        <f>IFERROR($T37*(1-Controls!$C$6),0)</f>
        <v>0</v>
      </c>
      <c r="X37" s="90" t="str">
        <f t="shared" si="2"/>
        <v>-</v>
      </c>
      <c r="Y37" s="90">
        <f>IFERROR(R37/INDEX('Vendor Level Info'!$N$4:$N$300,MATCH('Model 4'!$D37,'Vendor Level Info'!$M$4:$M$300,0)),"-")</f>
        <v>8.8806864881634251E-3</v>
      </c>
    </row>
    <row r="38" spans="2:25" x14ac:dyDescent="0.35">
      <c r="B38" s="441">
        <f>IFERROR(INDEX(Controls!$L$4:$L$100,MATCH('Model 4'!$D38,Controls!$J$4:$J$100,0)),"-")</f>
        <v>14</v>
      </c>
      <c r="C38" s="467" t="str">
        <f>IFERROR(INDEX(Controls!$F$4:$F$71,MATCH('Model 4'!$E38,Controls!$G$4:$G$71,0)),"-")</f>
        <v>Ad: 40 &amp; No Tf</v>
      </c>
      <c r="D38" s="442" t="str">
        <f>IFERROR(INDEX(Controls!$H$4:$H$200,MATCH('Model 4'!$E38,Controls!$G$4:$G$200,0)),"-")</f>
        <v>hcp_grail_vnrx</v>
      </c>
      <c r="E38" s="25" t="s">
        <v>102</v>
      </c>
      <c r="F38" s="26">
        <v>1</v>
      </c>
      <c r="G38" s="27">
        <v>0.18578079529748753</v>
      </c>
      <c r="H38" s="27">
        <v>1.8580454604157756E-3</v>
      </c>
      <c r="I38" s="27">
        <v>99.987217350384569</v>
      </c>
      <c r="J38" s="37">
        <v>0</v>
      </c>
      <c r="K38" s="27">
        <v>1.0119018135138598</v>
      </c>
      <c r="L38" s="39">
        <v>18193.587417265724</v>
      </c>
      <c r="M38" s="39">
        <v>493963.36099997978</v>
      </c>
      <c r="N38" s="39">
        <v>9147.9991274579024</v>
      </c>
      <c r="O38" s="39">
        <v>253603.05399999151</v>
      </c>
      <c r="P38" s="28">
        <v>6.8426515133662453E-3</v>
      </c>
      <c r="Q38" s="29">
        <v>6.7015066517294702E-3</v>
      </c>
      <c r="R38" s="75">
        <f t="shared" si="0"/>
        <v>1699.5225532798511</v>
      </c>
      <c r="S38" s="41">
        <f>IFERROR($Q38*$O38*Controls!$C$5,"-")</f>
        <v>1057103.0281400674</v>
      </c>
      <c r="T38" s="41" t="str">
        <f>IFERROR(INDEX('Vendor Level Info'!$I$4:$I$50,MATCH(SUBSTITUTE(SUBSTITUTE('Model 4'!$D38,"_pre",""),"_post",""),'Vendor Level Info'!$F$4:$F$50,0)),"-")</f>
        <v>-</v>
      </c>
      <c r="U38" s="478">
        <f t="shared" si="1"/>
        <v>0</v>
      </c>
      <c r="V38" s="41">
        <f>IFERROR($Q38*$O38*Controls!$C$4,"-")</f>
        <v>897347.90813176136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4'!$D38,'Vendor Level Info'!$M$4:$M$300,0)),"-")</f>
        <v>0.3086657468167805</v>
      </c>
    </row>
    <row r="39" spans="2:25" x14ac:dyDescent="0.35">
      <c r="B39" s="441">
        <f>IFERROR(INDEX(Controls!$L$4:$L$100,MATCH('Model 4'!$D39,Controls!$J$4:$J$100,0)),"-")</f>
        <v>6</v>
      </c>
      <c r="C39" s="467" t="str">
        <f>IFERROR(INDEX(Controls!$F$4:$F$71,MATCH('Model 4'!$E39,Controls!$G$4:$G$71,0)),"-")</f>
        <v>No Ad &amp; Tf</v>
      </c>
      <c r="D39" s="442" t="str">
        <f>IFERROR(INDEX(Controls!$H$4:$H$200,MATCH('Model 4'!$E39,Controls!$G$4:$G$200,0)),"-")</f>
        <v>hcp_mng_eng</v>
      </c>
      <c r="E39" s="25" t="s">
        <v>21</v>
      </c>
      <c r="F39" s="26">
        <v>1</v>
      </c>
      <c r="G39" s="27">
        <v>1.329805688385681E-2</v>
      </c>
      <c r="H39" s="27">
        <v>4.1973245701200585E-3</v>
      </c>
      <c r="I39" s="27">
        <v>3.1682222000469307</v>
      </c>
      <c r="J39" s="37">
        <v>1.5337532642822236E-3</v>
      </c>
      <c r="K39" s="27">
        <v>1.0043894080025553</v>
      </c>
      <c r="L39" s="39">
        <v>4328</v>
      </c>
      <c r="M39" s="39">
        <v>493963.36099997978</v>
      </c>
      <c r="N39" s="39">
        <v>0</v>
      </c>
      <c r="O39" s="39">
        <v>253603.05399999151</v>
      </c>
      <c r="P39" s="28">
        <v>1.1651469468670701E-4</v>
      </c>
      <c r="Q39" s="29">
        <v>0</v>
      </c>
      <c r="R39" s="75">
        <f t="shared" si="0"/>
        <v>0</v>
      </c>
      <c r="S39" s="41">
        <f>IFERROR($Q39*$O39*Controls!$C$5,"-")</f>
        <v>0</v>
      </c>
      <c r="T39" s="41">
        <f>IFERROR(INDEX('Vendor Level Info'!$I$4:$I$50,MATCH(SUBSTITUTE(SUBSTITUTE('Model 4'!$D39,"_pre",""),"_post",""),'Vendor Level Info'!$F$4:$F$50,0)),"-")</f>
        <v>0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4'!$D39,'Vendor Level Info'!$M$4:$M$300,0)),"-")</f>
        <v>-</v>
      </c>
    </row>
    <row r="40" spans="2:25" x14ac:dyDescent="0.35">
      <c r="B40" s="441">
        <f>IFERROR(INDEX(Controls!$L$4:$L$100,MATCH('Model 4'!$D40,Controls!$J$4:$J$100,0)),"-")</f>
        <v>1</v>
      </c>
      <c r="C40" s="467" t="str">
        <f>IFERROR(INDEX(Controls!$F$4:$F$71,MATCH('Model 4'!$E40,Controls!$G$4:$G$71,0)),"-")</f>
        <v>No Ad &amp; Tf</v>
      </c>
      <c r="D40" s="442" t="str">
        <f>IFERROR(INDEX(Controls!$H$4:$H$200,MATCH('Model 4'!$E40,Controls!$G$4:$G$200,0)),"-")</f>
        <v>hcp_mscap_eng</v>
      </c>
      <c r="E40" s="25" t="s">
        <v>22</v>
      </c>
      <c r="F40" s="26">
        <v>1</v>
      </c>
      <c r="G40" s="27">
        <v>2.8952268150218629E-2</v>
      </c>
      <c r="H40" s="27">
        <v>1.790316324653284E-3</v>
      </c>
      <c r="I40" s="27">
        <v>16.171593673998128</v>
      </c>
      <c r="J40" s="37">
        <v>8.0324350770459817E-59</v>
      </c>
      <c r="K40" s="27">
        <v>1.0063937239100875</v>
      </c>
      <c r="L40" s="39">
        <v>41083</v>
      </c>
      <c r="M40" s="39">
        <v>493963.36099997978</v>
      </c>
      <c r="N40" s="39">
        <v>12946</v>
      </c>
      <c r="O40" s="39">
        <v>253603.05399999151</v>
      </c>
      <c r="P40" s="28">
        <v>2.4079640846388214E-3</v>
      </c>
      <c r="Q40" s="29">
        <v>1.47796352433809E-3</v>
      </c>
      <c r="R40" s="75">
        <f t="shared" si="0"/>
        <v>374.81606347273038</v>
      </c>
      <c r="S40" s="41">
        <f>IFERROR($Q40*$O40*Controls!$C$5,"-")</f>
        <v>233135.5914800383</v>
      </c>
      <c r="T40" s="41">
        <f>IFERROR(INDEX('Vendor Level Info'!$I$4:$I$50,MATCH(SUBSTITUTE(SUBSTITUTE('Model 4'!$D40,"_pre",""),"_post",""),'Vendor Level Info'!$F$4:$F$50,0)),"-")</f>
        <v>483510.48</v>
      </c>
      <c r="U40" s="478">
        <f t="shared" si="1"/>
        <v>0.48217277830263022</v>
      </c>
      <c r="V40" s="41">
        <f>IFERROR($Q40*$O40*Controls!$C$4,"-")</f>
        <v>197902.88151360163</v>
      </c>
      <c r="W40" s="41">
        <f>IFERROR($T40*(1-Controls!$C$6),0)</f>
        <v>372303.06959999999</v>
      </c>
      <c r="X40" s="90">
        <f t="shared" si="2"/>
        <v>0.53156392647051554</v>
      </c>
      <c r="Y40" s="90">
        <f>IFERROR(R40/INDEX('Vendor Level Info'!$N$4:$N$300,MATCH('Model 4'!$D40,'Vendor Level Info'!$M$4:$M$300,0)),"-")</f>
        <v>2.8952268150218629E-2</v>
      </c>
    </row>
    <row r="41" spans="2:25" x14ac:dyDescent="0.35">
      <c r="B41" s="441">
        <f>IFERROR(INDEX(Controls!$L$4:$L$100,MATCH('Model 4'!$D41,Controls!$J$4:$J$100,0)),"-")</f>
        <v>12</v>
      </c>
      <c r="C41" s="467" t="str">
        <f>IFERROR(INDEX(Controls!$F$4:$F$71,MATCH('Model 4'!$E41,Controls!$G$4:$G$71,0)),"-")</f>
        <v>Ad: 40 &amp; No Tf</v>
      </c>
      <c r="D41" s="442" t="str">
        <f>IFERROR(INDEX(Controls!$H$4:$H$200,MATCH('Model 4'!$E41,Controls!$G$4:$G$200,0)),"-")</f>
        <v>hcp_rdtl_totdet</v>
      </c>
      <c r="E41" s="25" t="s">
        <v>103</v>
      </c>
      <c r="F41" s="26"/>
      <c r="G41" s="27">
        <v>5.7840317430506265E-2</v>
      </c>
      <c r="H41" s="27">
        <v>4.4951154641162557E-4</v>
      </c>
      <c r="I41" s="27">
        <v>128.67370792193373</v>
      </c>
      <c r="J41" s="37">
        <v>0</v>
      </c>
      <c r="K41" s="27">
        <v>1.25153364297938</v>
      </c>
      <c r="L41" s="39">
        <v>562696.92773887236</v>
      </c>
      <c r="M41" s="39">
        <v>493963.36099997978</v>
      </c>
      <c r="N41" s="39">
        <v>283462.85338759999</v>
      </c>
      <c r="O41" s="39">
        <v>253603.05399999151</v>
      </c>
      <c r="P41" s="28">
        <v>6.5888629577100052E-2</v>
      </c>
      <c r="Q41" s="29">
        <v>6.4650567732107797E-2</v>
      </c>
      <c r="R41" s="75">
        <f t="shared" si="0"/>
        <v>16395.581419695842</v>
      </c>
      <c r="S41" s="41">
        <f>IFERROR($Q41*$O41*Controls!$C$5,"-")</f>
        <v>10198051.643050814</v>
      </c>
      <c r="T41" s="41">
        <f>IFERROR(INDEX('Vendor Level Info'!$I$4:$I$50,MATCH(SUBSTITUTE(SUBSTITUTE('Model 4'!$D41,"_pre",""),"_post",""),'Vendor Level Info'!$F$4:$F$50,0)),"-")</f>
        <v>0</v>
      </c>
      <c r="U41" s="478">
        <f t="shared" si="1"/>
        <v>0</v>
      </c>
      <c r="V41" s="41">
        <f>IFERROR($Q41*$O41*Controls!$C$4,"-")</f>
        <v>8656866.9895994049</v>
      </c>
      <c r="W41" s="41">
        <f>IFERROR($T41*(1-Controls!$C$6),0)</f>
        <v>0</v>
      </c>
      <c r="X41" s="90" t="str">
        <f t="shared" si="2"/>
        <v>-</v>
      </c>
      <c r="Y41" s="90">
        <f>IFERROR(R41/INDEX('Vendor Level Info'!$N$4:$N$300,MATCH('Model 4'!$D41,'Vendor Level Info'!$M$4:$M$300,0)),"-")</f>
        <v>9.6783338270392497E-2</v>
      </c>
    </row>
    <row r="42" spans="2:25" x14ac:dyDescent="0.35">
      <c r="B42" s="441">
        <f>IFERROR(INDEX(Controls!$L$4:$L$100,MATCH('Model 4'!$D42,Controls!$J$4:$J$100,0)),"-")</f>
        <v>8</v>
      </c>
      <c r="C42" s="467" t="str">
        <f>IFERROR(INDEX(Controls!$F$4:$F$71,MATCH('Model 4'!$E42,Controls!$G$4:$G$71,0)),"-")</f>
        <v>No Ad &amp; Tf</v>
      </c>
      <c r="D42" s="442" t="str">
        <f>IFERROR(INDEX(Controls!$H$4:$H$200,MATCH('Model 4'!$E42,Controls!$G$4:$G$200,0)),"-")</f>
        <v>hcp_sfmc_eng</v>
      </c>
      <c r="E42" s="25" t="s">
        <v>24</v>
      </c>
      <c r="F42" s="26">
        <v>1</v>
      </c>
      <c r="G42" s="27">
        <v>8.579390809047854E-3</v>
      </c>
      <c r="H42" s="27">
        <v>4.5319924551903934E-4</v>
      </c>
      <c r="I42" s="27">
        <v>18.930726151633511</v>
      </c>
      <c r="J42" s="37">
        <v>6.4160493799690998E-80</v>
      </c>
      <c r="K42" s="27">
        <v>1.0197921485276917</v>
      </c>
      <c r="L42" s="39">
        <v>347218</v>
      </c>
      <c r="M42" s="39">
        <v>493963.36099997978</v>
      </c>
      <c r="N42" s="39">
        <v>214128</v>
      </c>
      <c r="O42" s="39">
        <v>253603.05399999151</v>
      </c>
      <c r="P42" s="28">
        <v>6.0306475198999626E-3</v>
      </c>
      <c r="Q42" s="29">
        <v>7.2439498112663123E-3</v>
      </c>
      <c r="R42" s="75">
        <f t="shared" si="0"/>
        <v>1837.0877951597988</v>
      </c>
      <c r="S42" s="41">
        <f>IFERROR($Q42*$O42*Controls!$C$5,"-")</f>
        <v>1142668.6085893949</v>
      </c>
      <c r="T42" s="41">
        <f>IFERROR(INDEX('Vendor Level Info'!$I$4:$I$50,MATCH(SUBSTITUTE(SUBSTITUTE('Model 4'!$D42,"_pre",""),"_post",""),'Vendor Level Info'!$F$4:$F$50,0)),"-")</f>
        <v>194100</v>
      </c>
      <c r="U42" s="478">
        <f t="shared" si="1"/>
        <v>5.8870098330210974</v>
      </c>
      <c r="V42" s="41">
        <f>IFERROR($Q42*$O42*Controls!$C$4,"-")</f>
        <v>969982.35584437381</v>
      </c>
      <c r="W42" s="41">
        <f>IFERROR($T42*(1-Controls!$C$6),0)</f>
        <v>149457</v>
      </c>
      <c r="X42" s="90">
        <f t="shared" si="2"/>
        <v>6.4900429946029545</v>
      </c>
      <c r="Y42" s="90">
        <f>IFERROR(R42/INDEX('Vendor Level Info'!$N$4:$N$300,MATCH('Model 4'!$D42,'Vendor Level Info'!$M$4:$M$300,0)),"-")</f>
        <v>8.579390809047854E-3</v>
      </c>
    </row>
    <row r="43" spans="2:25" x14ac:dyDescent="0.35">
      <c r="B43" s="441">
        <f>IFERROR(INDEX(Controls!$L$4:$L$100,MATCH('Model 4'!$D43,Controls!$J$4:$J$100,0)),"-")</f>
        <v>10</v>
      </c>
      <c r="C43" s="467" t="str">
        <f>IFERROR(INDEX(Controls!$F$4:$F$71,MATCH('Model 4'!$E43,Controls!$G$4:$G$71,0)),"-")</f>
        <v>No Ad &amp; Tf</v>
      </c>
      <c r="D43" s="442" t="str">
        <f>IFERROR(INDEX(Controls!$H$4:$H$200,MATCH('Model 4'!$E43,Controls!$G$4:$G$200,0)),"-")</f>
        <v>pp_hcp</v>
      </c>
      <c r="E43" s="25" t="s">
        <v>115</v>
      </c>
      <c r="F43" s="26">
        <v>1</v>
      </c>
      <c r="G43" s="27">
        <v>4.211172422713543E-3</v>
      </c>
      <c r="H43" s="27">
        <v>1.6815823221447907E-3</v>
      </c>
      <c r="I43" s="27">
        <v>2.5042915635211731</v>
      </c>
      <c r="J43" s="37">
        <v>1.2269724590172944E-2</v>
      </c>
      <c r="K43" s="27">
        <v>1.0008871988163088</v>
      </c>
      <c r="L43" s="39">
        <v>63241</v>
      </c>
      <c r="M43" s="39">
        <v>493963.36099997978</v>
      </c>
      <c r="N43" s="39">
        <v>31572</v>
      </c>
      <c r="O43" s="39">
        <v>253603.05399999151</v>
      </c>
      <c r="P43" s="28">
        <v>5.3914677931920152E-4</v>
      </c>
      <c r="Q43" s="29">
        <v>5.2426472644101691E-4</v>
      </c>
      <c r="R43" s="75">
        <f t="shared" si="0"/>
        <v>132.95513572991197</v>
      </c>
      <c r="S43" s="41">
        <f>IFERROR($Q43*$O43*Controls!$C$5,"-")</f>
        <v>82698.094424005249</v>
      </c>
      <c r="T43" s="41">
        <f>IFERROR(INDEX('Vendor Level Info'!$I$4:$I$50,MATCH(SUBSTITUTE(SUBSTITUTE('Model 4'!$D43,"_pre",""),"_post",""),'Vendor Level Info'!$F$4:$F$50,0)),"-")</f>
        <v>195006</v>
      </c>
      <c r="U43" s="478">
        <f t="shared" si="1"/>
        <v>0.42407974331048914</v>
      </c>
      <c r="V43" s="41">
        <f>IFERROR($Q43*$O43*Controls!$C$4,"-")</f>
        <v>70200.311665393529</v>
      </c>
      <c r="W43" s="41">
        <f>IFERROR($T43*(1-Controls!$C$6),0)</f>
        <v>150154.62</v>
      </c>
      <c r="X43" s="90">
        <f t="shared" si="2"/>
        <v>0.46752015799043367</v>
      </c>
      <c r="Y43" s="90">
        <f>IFERROR(R43/INDEX('Vendor Level Info'!$N$4:$N$300,MATCH('Model 4'!$D43,'Vendor Level Info'!$M$4:$M$300,0)),"-")</f>
        <v>4.2845907553708219E-3</v>
      </c>
    </row>
    <row r="44" spans="2:25" x14ac:dyDescent="0.35">
      <c r="B44" s="441">
        <f>IFERROR(INDEX(Controls!$L$4:$L$100,MATCH('Model 4'!$D44,Controls!$J$4:$J$100,0)),"-")</f>
        <v>11</v>
      </c>
      <c r="C44" s="467" t="str">
        <f>IFERROR(INDEX(Controls!$F$4:$F$71,MATCH('Model 4'!$E44,Controls!$G$4:$G$71,0)),"-")</f>
        <v>No Ad &amp; Tf</v>
      </c>
      <c r="D44" s="442" t="str">
        <f>IFERROR(INDEX(Controls!$H$4:$H$200,MATCH('Model 4'!$E44,Controls!$G$4:$G$200,0)),"-")</f>
        <v>webmd</v>
      </c>
      <c r="E44" s="25" t="s">
        <v>116</v>
      </c>
      <c r="F44" s="26">
        <v>1</v>
      </c>
      <c r="G44" s="27">
        <v>5.3716807531260548E-2</v>
      </c>
      <c r="H44" s="27">
        <v>1.7091798989153036E-3</v>
      </c>
      <c r="I44" s="27">
        <v>31.428410529137881</v>
      </c>
      <c r="J44" s="37">
        <v>8.767315032486528E-217</v>
      </c>
      <c r="K44" s="27">
        <v>1.0596549634953556</v>
      </c>
      <c r="L44" s="39">
        <v>64834</v>
      </c>
      <c r="M44" s="39">
        <v>493963.36099997978</v>
      </c>
      <c r="N44" s="39">
        <v>0</v>
      </c>
      <c r="O44" s="39">
        <v>253603.05399999151</v>
      </c>
      <c r="P44" s="28">
        <v>7.0504733234291218E-3</v>
      </c>
      <c r="Q44" s="29">
        <v>0</v>
      </c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4'!$D44,"_pre",""),"_post",""),'Vendor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4'!$D44,'Vendor Level Info'!$M$4:$M$300,0)),"-")</f>
        <v>-</v>
      </c>
    </row>
    <row r="45" spans="2:25" x14ac:dyDescent="0.35">
      <c r="B45" s="441" t="str">
        <f>IFERROR(INDEX(Controls!$L$4:$L$100,MATCH('Model 4'!$D45,Controls!$J$4:$J$100,0)),"-")</f>
        <v>-</v>
      </c>
      <c r="C45" s="467" t="str">
        <f>IFERROR(INDEX(Controls!$F$4:$F$71,MATCH('Model 4'!$E45,Controls!$G$4:$G$71,0)),"-")</f>
        <v>-</v>
      </c>
      <c r="D45" s="442" t="str">
        <f>IFERROR(INDEX(Controls!$H$4:$H$200,MATCH('Model 4'!$E45,Controls!$G$4:$G$200,0)),"-")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4'!$D45,"_pre",""),"_post",""),'Vendor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4'!$D45,'Vendor Level Info'!$M$4:$M$300,0)),"-")</f>
        <v>-</v>
      </c>
    </row>
    <row r="46" spans="2:25" x14ac:dyDescent="0.35">
      <c r="B46" s="441" t="str">
        <f>IFERROR(INDEX(Controls!$L$4:$L$100,MATCH('Model 4'!$D46,Controls!$J$4:$J$100,0)),"-")</f>
        <v>-</v>
      </c>
      <c r="C46" s="467" t="str">
        <f>IFERROR(INDEX(Controls!$F$4:$F$71,MATCH('Model 4'!$E46,Controls!$G$4:$G$71,0)),"-")</f>
        <v>-</v>
      </c>
      <c r="D46" s="442" t="str">
        <f>IFERROR(INDEX(Controls!$H$4:$H$200,MATCH('Model 4'!$E46,Controls!$G$4:$G$200,0)),"-")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4'!$D46,"_pre",""),"_post",""),'Vendor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4'!$D46,'Vendor Level Info'!$M$4:$M$300,0)),"-")</f>
        <v>-</v>
      </c>
    </row>
    <row r="47" spans="2:25" x14ac:dyDescent="0.35">
      <c r="B47" s="441" t="str">
        <f>IFERROR(INDEX(Controls!$L$4:$L$100,MATCH('Model 4'!$D47,Controls!$J$4:$J$100,0)),"-")</f>
        <v>-</v>
      </c>
      <c r="C47" s="467" t="str">
        <f>IFERROR(INDEX(Controls!$F$4:$F$71,MATCH('Model 4'!$E47,Controls!$G$4:$G$71,0)),"-")</f>
        <v>-</v>
      </c>
      <c r="D47" s="442" t="str">
        <f>IFERROR(INDEX(Controls!$H$4:$H$200,MATCH('Model 4'!$E47,Controls!$G$4:$G$200,0)),"-")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4'!$D47,"_pre",""),"_post",""),'Vendor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4'!$D47,'Vendor Level Info'!$M$4:$M$300,0)),"-")</f>
        <v>-</v>
      </c>
    </row>
    <row r="48" spans="2:25" x14ac:dyDescent="0.35">
      <c r="B48" s="441" t="str">
        <f>IFERROR(INDEX(Controls!$L$4:$L$100,MATCH('Model 4'!$D48,Controls!$J$4:$J$100,0)),"-")</f>
        <v>-</v>
      </c>
      <c r="C48" s="467" t="str">
        <f>IFERROR(INDEX(Controls!$F$4:$F$71,MATCH('Model 4'!$E48,Controls!$G$4:$G$71,0)),"-")</f>
        <v>-</v>
      </c>
      <c r="D48" s="442" t="str">
        <f>IFERROR(INDEX(Controls!$H$4:$H$200,MATCH('Model 4'!$E48,Controls!$G$4:$G$200,0)),"-")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4'!$D48,"_pre",""),"_post",""),'Vendor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4'!$D48,'Vendor Level Info'!$M$4:$M$300,0)),"-")</f>
        <v>-</v>
      </c>
    </row>
    <row r="49" spans="2:25" x14ac:dyDescent="0.35">
      <c r="B49" s="441" t="str">
        <f>IFERROR(INDEX(Controls!$L$4:$L$100,MATCH('Model 4'!$D49,Controls!$J$4:$J$100,0)),"-")</f>
        <v>-</v>
      </c>
      <c r="C49" s="467" t="str">
        <f>IFERROR(INDEX(Controls!$F$4:$F$71,MATCH('Model 4'!$E49,Controls!$G$4:$G$71,0)),"-")</f>
        <v>-</v>
      </c>
      <c r="D49" s="442" t="str">
        <f>IFERROR(INDEX(Controls!$H$4:$H$200,MATCH('Model 4'!$E49,Controls!$G$4:$G$200,0)),"-")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4'!$D49,"_pre",""),"_post",""),'Vendor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4'!$D49,'Vendor Level Info'!$M$4:$M$300,0)),"-")</f>
        <v>-</v>
      </c>
    </row>
    <row r="50" spans="2:25" x14ac:dyDescent="0.35">
      <c r="B50" s="441" t="str">
        <f>IFERROR(INDEX(Controls!$L$4:$L$100,MATCH('Model 4'!$D50,Controls!$J$4:$J$100,0)),"-")</f>
        <v>-</v>
      </c>
      <c r="C50" s="467" t="str">
        <f>IFERROR(INDEX(Controls!$F$4:$F$71,MATCH('Model 4'!$E50,Controls!$G$4:$G$71,0)),"-")</f>
        <v>-</v>
      </c>
      <c r="D50" s="442" t="str">
        <f>IFERROR(INDEX(Controls!$H$4:$H$200,MATCH('Model 4'!$E50,Controls!$G$4:$G$200,0)),"-")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4'!$D50,"_pre",""),"_post",""),'Vendor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4'!$D50,'Vendor Level Info'!$M$4:$M$300,0)),"-")</f>
        <v>-</v>
      </c>
    </row>
    <row r="51" spans="2:25" x14ac:dyDescent="0.35">
      <c r="B51" s="441" t="str">
        <f>IFERROR(INDEX(Controls!$L$4:$L$100,MATCH('Model 4'!$D51,Controls!$J$4:$J$100,0)),"-")</f>
        <v>-</v>
      </c>
      <c r="C51" s="467" t="str">
        <f>IFERROR(INDEX(Controls!$F$4:$F$71,MATCH('Model 4'!$E51,Controls!$G$4:$G$71,0)),"-")</f>
        <v>-</v>
      </c>
      <c r="D51" s="442" t="str">
        <f>IFERROR(INDEX(Controls!$H$4:$H$200,MATCH('Model 4'!$E51,Controls!$G$4:$G$200,0)),"-")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4'!$D51,"_pre",""),"_post",""),'Vendor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4'!$D51,'Vendor Level Info'!$M$4:$M$300,0)),"-")</f>
        <v>-</v>
      </c>
    </row>
    <row r="52" spans="2:25" x14ac:dyDescent="0.35">
      <c r="B52" s="441" t="str">
        <f>IFERROR(INDEX(Controls!$L$4:$L$100,MATCH('Model 4'!$D52,Controls!$J$4:$J$100,0)),"-")</f>
        <v>-</v>
      </c>
      <c r="C52" s="467" t="str">
        <f>IFERROR(INDEX(Controls!$F$4:$F$71,MATCH('Model 4'!$E52,Controls!$G$4:$G$71,0)),"-")</f>
        <v>-</v>
      </c>
      <c r="D52" s="442" t="str">
        <f>IFERROR(INDEX(Controls!$H$4:$H$200,MATCH('Model 4'!$E52,Controls!$G$4:$G$200,0)),"-")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4'!$D52,"_pre",""),"_post",""),'Vendor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4'!$D52,'Vendor Level Info'!$M$4:$M$300,0)),"-")</f>
        <v>-</v>
      </c>
    </row>
    <row r="53" spans="2:25" x14ac:dyDescent="0.35">
      <c r="B53" s="441" t="str">
        <f>IFERROR(INDEX(Controls!$L$4:$L$100,MATCH('Model 4'!$D53,Controls!$J$4:$J$100,0)),"-")</f>
        <v>-</v>
      </c>
      <c r="C53" s="467" t="str">
        <f>IFERROR(INDEX(Controls!$F$4:$F$71,MATCH('Model 4'!$E53,Controls!$G$4:$G$71,0)),"-")</f>
        <v>-</v>
      </c>
      <c r="D53" s="442" t="str">
        <f>IFERROR(INDEX(Controls!$H$4:$H$200,MATCH('Model 4'!$E53,Controls!$G$4:$G$200,0)),"-")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4'!$D53,"_pre",""),"_post",""),'Vendor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4'!$D53,'Vendor Level Info'!$M$4:$M$300,0)),"-")</f>
        <v>-</v>
      </c>
    </row>
    <row r="54" spans="2:25" x14ac:dyDescent="0.35">
      <c r="B54" s="441" t="str">
        <f>IFERROR(INDEX(Controls!$L$4:$L$100,MATCH('Model 4'!$D54,Controls!$J$4:$J$100,0)),"-")</f>
        <v>-</v>
      </c>
      <c r="C54" s="467" t="str">
        <f>IFERROR(INDEX(Controls!$F$4:$F$71,MATCH('Model 4'!$E54,Controls!$G$4:$G$71,0)),"-")</f>
        <v>-</v>
      </c>
      <c r="D54" s="442" t="str">
        <f>IFERROR(INDEX(Controls!$H$4:$H$200,MATCH('Model 4'!$E54,Controls!$G$4:$G$200,0)),"-")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4'!$D54,"_pre",""),"_post",""),'Vendor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4'!$D54,'Vendor Level Info'!$M$4:$M$300,0)),"-")</f>
        <v>-</v>
      </c>
    </row>
    <row r="55" spans="2:25" x14ac:dyDescent="0.35">
      <c r="B55" s="441" t="str">
        <f>IFERROR(INDEX(Controls!$L$4:$L$100,MATCH('Model 4'!$D55,Controls!$J$4:$J$100,0)),"-")</f>
        <v>-</v>
      </c>
      <c r="C55" s="467" t="str">
        <f>IFERROR(INDEX(Controls!$F$4:$F$71,MATCH('Model 4'!$E55,Controls!$G$4:$G$71,0)),"-")</f>
        <v>-</v>
      </c>
      <c r="D55" s="442" t="str">
        <f>IFERROR(INDEX(Controls!$H$4:$H$200,MATCH('Model 4'!$E55,Controls!$G$4:$G$200,0)),"-")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4'!$D55,"_pre",""),"_post",""),'Vendor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4'!$D55,'Vendor Level Info'!$M$4:$M$300,0)),"-")</f>
        <v>-</v>
      </c>
    </row>
    <row r="56" spans="2:25" x14ac:dyDescent="0.35">
      <c r="B56" s="441" t="str">
        <f>IFERROR(INDEX(Controls!$L$4:$L$100,MATCH('Model 4'!$D56,Controls!$J$4:$J$100,0)),"-")</f>
        <v>-</v>
      </c>
      <c r="C56" s="467" t="str">
        <f>IFERROR(INDEX(Controls!$F$4:$F$71,MATCH('Model 4'!$E56,Controls!$G$4:$G$71,0)),"-")</f>
        <v>-</v>
      </c>
      <c r="D56" s="442" t="str">
        <f>IFERROR(INDEX(Controls!$H$4:$H$200,MATCH('Model 4'!$E56,Controls!$G$4:$G$200,0)),"-")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4'!$D56,"_pre",""),"_post",""),'Vendor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4'!$D56,'Vendor Level Info'!$M$4:$M$300,0)),"-")</f>
        <v>-</v>
      </c>
    </row>
    <row r="57" spans="2:25" x14ac:dyDescent="0.35">
      <c r="B57" s="441" t="str">
        <f>IFERROR(INDEX(Controls!$L$4:$L$100,MATCH('Model 4'!$D57,Controls!$J$4:$J$100,0)),"-")</f>
        <v>-</v>
      </c>
      <c r="C57" s="467" t="str">
        <f>IFERROR(INDEX(Controls!$F$4:$F$71,MATCH('Model 4'!$E57,Controls!$G$4:$G$71,0)),"-")</f>
        <v>-</v>
      </c>
      <c r="D57" s="442" t="str">
        <f>IFERROR(INDEX(Controls!$H$4:$H$200,MATCH('Model 4'!$E57,Controls!$G$4:$G$200,0)),"-")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4'!$D57,"_pre",""),"_post",""),'Vendor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4'!$D57,'Vendor Level Info'!$M$4:$M$300,0)),"-")</f>
        <v>-</v>
      </c>
    </row>
    <row r="58" spans="2:25" x14ac:dyDescent="0.35">
      <c r="B58" s="441" t="str">
        <f>IFERROR(INDEX(Controls!$L$4:$L$100,MATCH('Model 4'!$D58,Controls!$J$4:$J$100,0)),"-")</f>
        <v>-</v>
      </c>
      <c r="C58" s="467" t="str">
        <f>IFERROR(INDEX(Controls!$F$4:$F$71,MATCH('Model 4'!$E58,Controls!$G$4:$G$71,0)),"-")</f>
        <v>-</v>
      </c>
      <c r="D58" s="442" t="str">
        <f>IFERROR(INDEX(Controls!$H$4:$H$200,MATCH('Model 4'!$E58,Controls!$G$4:$G$200,0)),"-")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4'!$D58,"_pre",""),"_post",""),'Vendor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4'!$D58,'Vendor Level Info'!$M$4:$M$300,0)),"-")</f>
        <v>-</v>
      </c>
    </row>
    <row r="59" spans="2:25" x14ac:dyDescent="0.35">
      <c r="B59" s="441" t="str">
        <f>IFERROR(INDEX(Controls!$L$4:$L$100,MATCH('Model 4'!$D59,Controls!$J$4:$J$100,0)),"-")</f>
        <v>-</v>
      </c>
      <c r="C59" s="467" t="str">
        <f>IFERROR(INDEX(Controls!$F$4:$F$71,MATCH('Model 4'!$E59,Controls!$G$4:$G$71,0)),"-")</f>
        <v>-</v>
      </c>
      <c r="D59" s="442" t="str">
        <f>IFERROR(INDEX(Controls!$H$4:$H$200,MATCH('Model 4'!$E59,Controls!$G$4:$G$200,0)),"-")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4'!$D59,"_pre",""),"_post",""),'Vendor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4'!$D59,'Vendor Level Info'!$M$4:$M$300,0)),"-")</f>
        <v>-</v>
      </c>
    </row>
    <row r="60" spans="2:25" x14ac:dyDescent="0.35">
      <c r="B60" s="441" t="str">
        <f>IFERROR(INDEX(Controls!$L$4:$L$100,MATCH('Model 4'!$D60,Controls!$J$4:$J$100,0)),"-")</f>
        <v>-</v>
      </c>
      <c r="C60" s="467" t="str">
        <f>IFERROR(INDEX(Controls!$F$4:$F$71,MATCH('Model 4'!$E60,Controls!$G$4:$G$71,0)),"-")</f>
        <v>-</v>
      </c>
      <c r="D60" s="442" t="str">
        <f>IFERROR(INDEX(Controls!$H$4:$H$200,MATCH('Model 4'!$E60,Controls!$G$4:$G$200,0)),"-")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4'!$D60,"_pre",""),"_post",""),'Vendor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4'!$D60,'Vendor Level Info'!$M$4:$M$300,0)),"-")</f>
        <v>-</v>
      </c>
    </row>
    <row r="61" spans="2:25" x14ac:dyDescent="0.35">
      <c r="B61" s="441" t="str">
        <f>IFERROR(INDEX(Controls!$L$4:$L$100,MATCH('Model 4'!$D61,Controls!$J$4:$J$100,0)),"-")</f>
        <v>-</v>
      </c>
      <c r="C61" s="467" t="str">
        <f>IFERROR(INDEX(Controls!$F$4:$F$71,MATCH('Model 4'!$E61,Controls!$G$4:$G$71,0)),"-")</f>
        <v>-</v>
      </c>
      <c r="D61" s="442" t="str">
        <f>IFERROR(INDEX(Controls!$H$4:$H$200,MATCH('Model 4'!$E61,Controls!$G$4:$G$200,0)),"-")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4'!$D61,"_pre",""),"_post",""),'Vendor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4'!$D61,'Vendor Level Info'!$M$4:$M$300,0)),"-")</f>
        <v>-</v>
      </c>
    </row>
    <row r="62" spans="2:25" x14ac:dyDescent="0.35">
      <c r="B62" s="441" t="str">
        <f>IFERROR(INDEX(Controls!$L$4:$L$100,MATCH('Model 4'!$D62,Controls!$J$4:$J$100,0)),"-")</f>
        <v>-</v>
      </c>
      <c r="C62" s="467" t="str">
        <f>IFERROR(INDEX(Controls!$F$4:$F$71,MATCH('Model 4'!$E62,Controls!$G$4:$G$71,0)),"-")</f>
        <v>-</v>
      </c>
      <c r="D62" s="442" t="str">
        <f>IFERROR(INDEX(Controls!$H$4:$H$200,MATCH('Model 4'!$E62,Controls!$G$4:$G$200,0)),"-")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4'!$D62,"_pre",""),"_post",""),'Vendor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4'!$D62,'Vendor Level Info'!$M$4:$M$300,0)),"-")</f>
        <v>-</v>
      </c>
    </row>
    <row r="63" spans="2:25" x14ac:dyDescent="0.35">
      <c r="B63" s="441" t="str">
        <f>IFERROR(INDEX(Controls!$L$4:$L$100,MATCH('Model 4'!$D63,Controls!$J$4:$J$100,0)),"-")</f>
        <v>-</v>
      </c>
      <c r="C63" s="467" t="str">
        <f>IFERROR(INDEX(Controls!$F$4:$F$71,MATCH('Model 4'!$E63,Controls!$G$4:$G$71,0)),"-")</f>
        <v>-</v>
      </c>
      <c r="D63" s="442" t="str">
        <f>IFERROR(INDEX(Controls!$H$4:$H$200,MATCH('Model 4'!$E63,Controls!$G$4:$G$200,0)),"-")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4'!$D63,"_pre",""),"_post",""),'Vendor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4'!$D63,'Vendor Level Info'!$M$4:$M$300,0)),"-")</f>
        <v>-</v>
      </c>
    </row>
    <row r="64" spans="2:25" x14ac:dyDescent="0.35">
      <c r="B64" s="441" t="str">
        <f>IFERROR(INDEX(Controls!$L$4:$L$100,MATCH('Model 4'!$D64,Controls!$J$4:$J$100,0)),"-")</f>
        <v>-</v>
      </c>
      <c r="C64" s="467" t="str">
        <f>IFERROR(INDEX(Controls!$F$4:$F$71,MATCH('Model 4'!$E64,Controls!$G$4:$G$71,0)),"-")</f>
        <v>-</v>
      </c>
      <c r="D64" s="442" t="str">
        <f>IFERROR(INDEX(Controls!$H$4:$H$200,MATCH('Model 4'!$E64,Controls!$G$4:$G$200,0)),"-")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4'!$D64,"_pre",""),"_post",""),'Vendor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4'!$D64,'Vendor Level Info'!$M$4:$M$300,0)),"-")</f>
        <v>-</v>
      </c>
    </row>
    <row r="65" spans="2:25" x14ac:dyDescent="0.35">
      <c r="B65" s="441" t="str">
        <f>IFERROR(INDEX(Controls!$L$4:$L$100,MATCH('Model 4'!$D65,Controls!$J$4:$J$100,0)),"-")</f>
        <v>-</v>
      </c>
      <c r="C65" s="467" t="str">
        <f>IFERROR(INDEX(Controls!$F$4:$F$71,MATCH('Model 4'!$E65,Controls!$G$4:$G$71,0)),"-")</f>
        <v>-</v>
      </c>
      <c r="D65" s="442" t="str">
        <f>IFERROR(INDEX(Controls!$H$4:$H$200,MATCH('Model 4'!$E65,Controls!$G$4:$G$200,0)),"-")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4'!$D65,"_pre",""),"_post",""),'Vendor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4'!$D65,'Vendor Level Info'!$M$4:$M$300,0)),"-")</f>
        <v>-</v>
      </c>
    </row>
    <row r="66" spans="2:25" x14ac:dyDescent="0.35">
      <c r="B66" s="441" t="str">
        <f>IFERROR(INDEX(Controls!$L$4:$L$100,MATCH('Model 4'!$D66,Controls!$J$4:$J$100,0)),"-")</f>
        <v>-</v>
      </c>
      <c r="C66" s="467" t="str">
        <f>IFERROR(INDEX(Controls!$F$4:$F$71,MATCH('Model 4'!$E66,Controls!$G$4:$G$71,0)),"-")</f>
        <v>-</v>
      </c>
      <c r="D66" s="442" t="str">
        <f>IFERROR(INDEX(Controls!$H$4:$H$200,MATCH('Model 4'!$E66,Controls!$G$4:$G$200,0)),"-")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4'!$D66,"_pre",""),"_post",""),'Vendor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4'!$D66,'Vendor Level Info'!$M$4:$M$300,0)),"-")</f>
        <v>-</v>
      </c>
    </row>
    <row r="67" spans="2:25" x14ac:dyDescent="0.35">
      <c r="B67" s="441" t="str">
        <f>IFERROR(INDEX(Controls!$L$4:$L$100,MATCH('Model 4'!$D67,Controls!$J$4:$J$100,0)),"-")</f>
        <v>-</v>
      </c>
      <c r="C67" s="467" t="str">
        <f>IFERROR(INDEX(Controls!$F$4:$F$71,MATCH('Model 4'!$E67,Controls!$G$4:$G$71,0)),"-")</f>
        <v>-</v>
      </c>
      <c r="D67" s="442" t="str">
        <f>IFERROR(INDEX(Controls!$H$4:$H$200,MATCH('Model 4'!$E67,Controls!$G$4:$G$200,0)),"-")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4'!$D67,"_pre",""),"_post",""),'Vendor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4'!$D67,'Vendor Level Info'!$M$4:$M$300,0)),"-")</f>
        <v>-</v>
      </c>
    </row>
    <row r="68" spans="2:25" x14ac:dyDescent="0.35">
      <c r="B68" s="441" t="str">
        <f>IFERROR(INDEX(Controls!$L$4:$L$100,MATCH('Model 4'!$D68,Controls!$J$4:$J$100,0)),"-")</f>
        <v>-</v>
      </c>
      <c r="C68" s="467" t="str">
        <f>IFERROR(INDEX(Controls!$F$4:$F$71,MATCH('Model 4'!$E68,Controls!$G$4:$G$71,0)),"-")</f>
        <v>-</v>
      </c>
      <c r="D68" s="442" t="str">
        <f>IFERROR(INDEX(Controls!$H$4:$H$200,MATCH('Model 4'!$E68,Controls!$G$4:$G$200,0)),"-")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4'!$D68,"_pre",""),"_post",""),'Vendor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4'!$D68,'Vendor Level Info'!$M$4:$M$300,0)),"-")</f>
        <v>-</v>
      </c>
    </row>
    <row r="69" spans="2:25" x14ac:dyDescent="0.35">
      <c r="B69" s="441" t="str">
        <f>IFERROR(INDEX(Controls!$L$4:$L$100,MATCH('Model 4'!$D69,Controls!$J$4:$J$100,0)),"-")</f>
        <v>-</v>
      </c>
      <c r="C69" s="467" t="str">
        <f>IFERROR(INDEX(Controls!$F$4:$F$71,MATCH('Model 4'!$E69,Controls!$G$4:$G$71,0)),"-")</f>
        <v>-</v>
      </c>
      <c r="D69" s="442" t="str">
        <f>IFERROR(INDEX(Controls!$H$4:$H$200,MATCH('Model 4'!$E69,Controls!$G$4:$G$200,0)),"-")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4'!$D69,"_pre",""),"_post",""),'Vendor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4'!$D69,'Vendor Level Info'!$M$4:$M$300,0)),"-")</f>
        <v>-</v>
      </c>
    </row>
    <row r="70" spans="2:25" x14ac:dyDescent="0.35">
      <c r="B70" s="441" t="str">
        <f>IFERROR(INDEX(Controls!$L$4:$L$100,MATCH('Model 4'!$D70,Controls!$J$4:$J$100,0)),"-")</f>
        <v>-</v>
      </c>
      <c r="C70" s="467" t="str">
        <f>IFERROR(INDEX(Controls!$F$4:$F$71,MATCH('Model 4'!$E70,Controls!$G$4:$G$71,0)),"-")</f>
        <v>-</v>
      </c>
      <c r="D70" s="442" t="str">
        <f>IFERROR(INDEX(Controls!$H$4:$H$200,MATCH('Model 4'!$E70,Controls!$G$4:$G$200,0)),"-")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4'!$D70,"_pre",""),"_post",""),'Vendor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4'!$D70,'Vendor Level Info'!$M$4:$M$300,0)),"-")</f>
        <v>-</v>
      </c>
    </row>
    <row r="71" spans="2:25" x14ac:dyDescent="0.35">
      <c r="B71" s="441" t="str">
        <f>IFERROR(INDEX(Controls!$L$4:$L$100,MATCH('Model 4'!$D71,Controls!$J$4:$J$100,0)),"-")</f>
        <v>-</v>
      </c>
      <c r="C71" s="467" t="str">
        <f>IFERROR(INDEX(Controls!$F$4:$F$71,MATCH('Model 4'!$E71,Controls!$G$4:$G$71,0)),"-")</f>
        <v>-</v>
      </c>
      <c r="D71" s="442" t="str">
        <f>IFERROR(INDEX(Controls!$H$4:$H$200,MATCH('Model 4'!$E71,Controls!$G$4:$G$200,0)),"-")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4'!$D71,"_pre",""),"_post",""),'Vendor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4'!$D71,'Vendor Level Info'!$M$4:$M$300,0)),"-")</f>
        <v>-</v>
      </c>
    </row>
    <row r="72" spans="2:25" ht="15" thickBot="1" x14ac:dyDescent="0.4">
      <c r="B72" s="443" t="str">
        <f>IFERROR(INDEX(Controls!$L$4:$L$100,MATCH('Model 4'!$D72,Controls!$J$4:$J$100,0)),"-")</f>
        <v>-</v>
      </c>
      <c r="C72" s="468" t="str">
        <f>IFERROR(INDEX(Controls!$F$4:$F$71,MATCH('Model 4'!$E72,Controls!$G$4:$G$71,0)),"-")</f>
        <v>-</v>
      </c>
      <c r="D72" s="444" t="str">
        <f>IFERROR(INDEX(Controls!$H$4:$H$200,MATCH('Model 4'!$E72,Controls!$G$4:$G$200,0)),"-")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4'!$D72,"_pre",""),"_post",""),'Vendor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4'!$D72,'Vendor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AE8-4409-4423-AD25-0ACCA4D33840}">
  <sheetPr>
    <tabColor theme="9" tint="0.59999389629810485"/>
  </sheetPr>
  <dimension ref="B1:AC72"/>
  <sheetViews>
    <sheetView showGridLines="0" zoomScale="85" zoomScaleNormal="85" workbookViewId="0">
      <pane xSplit="5" ySplit="4" topLeftCell="N5" activePane="bottomRight" state="frozen"/>
      <selection pane="topRight"/>
      <selection pane="bottomLeft"/>
      <selection pane="bottomRight" activeCell="U5" sqref="U5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5'!$D5,Controls!$J$4:$J$100,0)),"-")</f>
        <v>16</v>
      </c>
      <c r="C5" s="466" t="str">
        <f>IFERROR(INDEX(Controls!$F$4:$F$71,MATCH('Model 5'!$E5,Controls!$G$4:$G$71,0)),"-")</f>
        <v>No Ad &amp; Tf</v>
      </c>
      <c r="D5" s="446" t="str">
        <f>IFERROR(INDEX(Controls!$H$4:$H$200,MATCH('Model 5'!$E5,Controls!$G$4:$G$200,0)),"-")</f>
        <v>Intercept</v>
      </c>
      <c r="E5" s="42" t="s">
        <v>6</v>
      </c>
      <c r="F5" s="43"/>
      <c r="G5" s="44">
        <v>-1.0666435115094266</v>
      </c>
      <c r="H5" s="44">
        <v>3.3029171345005236E-2</v>
      </c>
      <c r="I5" s="44">
        <v>-32.293983411446604</v>
      </c>
      <c r="J5" s="45">
        <v>9.0547807266690796E-229</v>
      </c>
      <c r="K5" s="44">
        <v>0</v>
      </c>
      <c r="L5" s="46">
        <v>4281672</v>
      </c>
      <c r="M5" s="46">
        <v>493963.3609999796</v>
      </c>
      <c r="N5" s="46">
        <v>2140836</v>
      </c>
      <c r="O5" s="46">
        <v>253603.05399999127</v>
      </c>
      <c r="P5" s="47">
        <v>-9.245660746914746</v>
      </c>
      <c r="Q5" s="48">
        <v>-9.0042639179174611</v>
      </c>
      <c r="R5" s="405">
        <f>IFERROR(G5*N5,"-")</f>
        <v>-2283508.8286057948</v>
      </c>
      <c r="S5" s="406">
        <f>IFERROR($Q5*$O5*Controls!$C$5,"-")</f>
        <v>-1420342491.3928044</v>
      </c>
      <c r="T5" s="406" t="str">
        <f>IFERROR(INDEX('Vendor Level Info'!$I$4:$I$50,MATCH(SUBSTITUTE(SUBSTITUTE('Model 5'!$D5,"_pre",""),"_post",""),'Vendor Level Info'!$F$4:$F$50,0)),"-")</f>
        <v>-</v>
      </c>
      <c r="U5" s="480">
        <f>IFERROR(S5/$T5,0)</f>
        <v>0</v>
      </c>
      <c r="V5" s="406">
        <f>IFERROR($Q5*$O5*Controls!$C$4,"-")</f>
        <v>-1205692661.5038598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5'!$E5,'Vendor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5'!$D6,Controls!$J$4:$J$100,0)),"-")</f>
        <v>17</v>
      </c>
      <c r="C6" s="467" t="str">
        <f>IFERROR(INDEX(Controls!$F$4:$F$71,MATCH('Model 5'!$E6,Controls!$G$4:$G$71,0)),"-")</f>
        <v>No Ad &amp; Tf</v>
      </c>
      <c r="D6" s="442" t="str">
        <f>IFERROR(INDEX(Controls!$H$4:$H$200,MATCH('Model 5'!$E6,Controls!$G$4:$G$200,0)),"-")</f>
        <v>RTIME</v>
      </c>
      <c r="E6" s="25" t="s">
        <v>8</v>
      </c>
      <c r="F6" s="26"/>
      <c r="G6" s="27">
        <v>4.8407360883655923E-2</v>
      </c>
      <c r="H6" s="27">
        <v>1.4051279598880362E-3</v>
      </c>
      <c r="I6" s="27">
        <v>34.450500072258997</v>
      </c>
      <c r="J6" s="37">
        <v>4.8059744308847936E-260</v>
      </c>
      <c r="K6" s="27">
        <v>2303.1573564028054</v>
      </c>
      <c r="L6" s="39">
        <v>53520900</v>
      </c>
      <c r="M6" s="39">
        <v>493963.3609999796</v>
      </c>
      <c r="N6" s="39">
        <v>16056270</v>
      </c>
      <c r="O6" s="39">
        <v>253603.05399999127</v>
      </c>
      <c r="P6" s="28">
        <v>5.2449345957020634</v>
      </c>
      <c r="Q6" s="29">
        <v>3.0647961216407311</v>
      </c>
      <c r="R6" s="75">
        <f t="shared" ref="R6:R69" si="0">IFERROR(G6*N6,"-")</f>
        <v>777241.65633541811</v>
      </c>
      <c r="S6" s="41">
        <f>IFERROR($Q6*$O6*Controls!$C$5,"-")</f>
        <v>483444310.24063009</v>
      </c>
      <c r="T6" s="41" t="str">
        <f>IFERROR(INDEX('Vendor Level Info'!$I$4:$I$50,MATCH(SUBSTITUTE(SUBSTITUTE('Model 5'!$D6,"_pre",""),"_post",""),'Vendor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410383594.54510075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5'!$E6,'Vendor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5'!$D7,Controls!$J$4:$J$100,0)),"-")</f>
        <v>18</v>
      </c>
      <c r="C7" s="467" t="str">
        <f>IFERROR(INDEX(Controls!$F$4:$F$71,MATCH('Model 5'!$E7,Controls!$G$4:$G$71,0)),"-")</f>
        <v>No Ad &amp; Tf</v>
      </c>
      <c r="D7" s="442" t="str">
        <f>IFERROR(INDEX(Controls!$H$4:$H$200,MATCH('Model 5'!$E7,Controls!$G$4:$G$200,0)),"-")</f>
        <v>T1</v>
      </c>
      <c r="E7" s="25" t="s">
        <v>34</v>
      </c>
      <c r="F7" s="26"/>
      <c r="G7" s="27">
        <v>1.0504660025251749</v>
      </c>
      <c r="H7" s="27">
        <v>3.1638340921435977E-2</v>
      </c>
      <c r="I7" s="27">
        <v>33.202309979960134</v>
      </c>
      <c r="J7" s="37">
        <v>1.0704428181973916E-241</v>
      </c>
      <c r="K7" s="27">
        <v>973.05640690450616</v>
      </c>
      <c r="L7" s="39">
        <v>178403</v>
      </c>
      <c r="M7" s="39">
        <v>493963.3609999796</v>
      </c>
      <c r="N7" s="39">
        <v>0</v>
      </c>
      <c r="O7" s="39">
        <v>253603.05399999127</v>
      </c>
      <c r="P7" s="28">
        <v>0.37939309075295263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5'!$D7,"_pre",""),"_post",""),'Vendor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5'!$E7,'Vendor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5'!$D8,Controls!$J$4:$J$100,0)),"-")</f>
        <v>27</v>
      </c>
      <c r="C8" s="467" t="str">
        <f>IFERROR(INDEX(Controls!$F$4:$F$71,MATCH('Model 5'!$E8,Controls!$G$4:$G$71,0)),"-")</f>
        <v>No Ad &amp; Tf</v>
      </c>
      <c r="D8" s="442" t="str">
        <f>IFERROR(INDEX(Controls!$H$4:$H$200,MATCH('Model 5'!$E8,Controls!$G$4:$G$200,0)),"-")</f>
        <v>T10</v>
      </c>
      <c r="E8" s="25" t="s">
        <v>43</v>
      </c>
      <c r="F8" s="26"/>
      <c r="G8" s="27">
        <v>0.60364071136389397</v>
      </c>
      <c r="H8" s="27">
        <v>1.9007097436576092E-2</v>
      </c>
      <c r="I8" s="27">
        <v>31.758700315929609</v>
      </c>
      <c r="J8" s="37">
        <v>2.5557438002141896E-221</v>
      </c>
      <c r="K8" s="27">
        <v>351.19006029786493</v>
      </c>
      <c r="L8" s="39">
        <v>178403</v>
      </c>
      <c r="M8" s="39">
        <v>493963.3609999796</v>
      </c>
      <c r="N8" s="39">
        <v>178403</v>
      </c>
      <c r="O8" s="39">
        <v>253603.05399999127</v>
      </c>
      <c r="P8" s="28">
        <v>0.21801478071459074</v>
      </c>
      <c r="Q8" s="29">
        <v>0.42464517729923112</v>
      </c>
      <c r="R8" s="75">
        <f t="shared" si="0"/>
        <v>107691.31382945277</v>
      </c>
      <c r="S8" s="41">
        <f>IFERROR($Q8*$O8*Controls!$C$5,"-")</f>
        <v>66983997.201919623</v>
      </c>
      <c r="T8" s="41" t="str">
        <f>IFERROR(INDEX('Vendor Level Info'!$I$4:$I$50,MATCH(SUBSTITUTE(SUBSTITUTE('Model 5'!$D8,"_pre",""),"_post",""),'Vendor Level Info'!$F$4:$F$50,0)),"-")</f>
        <v>-</v>
      </c>
      <c r="U8" s="478">
        <f t="shared" si="1"/>
        <v>0</v>
      </c>
      <c r="V8" s="41">
        <f>IFERROR($Q8*$O8*Controls!$C$4,"-")</f>
        <v>56861013.701951064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5'!$E8,'Vendor Level Info'!$M$4:$M$300,0)),"-")</f>
        <v>-</v>
      </c>
      <c r="AB8" s="134" t="s">
        <v>66</v>
      </c>
      <c r="AC8" s="135">
        <v>0.36230000000000001</v>
      </c>
    </row>
    <row r="9" spans="2:29" x14ac:dyDescent="0.35">
      <c r="B9" s="441">
        <f>IFERROR(INDEX(Controls!$L$4:$L$100,MATCH('Model 5'!$D9,Controls!$J$4:$J$100,0)),"-")</f>
        <v>28</v>
      </c>
      <c r="C9" s="467" t="str">
        <f>IFERROR(INDEX(Controls!$F$4:$F$71,MATCH('Model 5'!$E9,Controls!$G$4:$G$71,0)),"-")</f>
        <v>No Ad &amp; Tf</v>
      </c>
      <c r="D9" s="442" t="str">
        <f>IFERROR(INDEX(Controls!$H$4:$H$200,MATCH('Model 5'!$E9,Controls!$G$4:$G$200,0)),"-")</f>
        <v>T11</v>
      </c>
      <c r="E9" s="25" t="s">
        <v>44</v>
      </c>
      <c r="F9" s="26"/>
      <c r="G9" s="27">
        <v>0.57534037869938748</v>
      </c>
      <c r="H9" s="27">
        <v>1.7606231505300756E-2</v>
      </c>
      <c r="I9" s="27">
        <v>32.678224100720712</v>
      </c>
      <c r="J9" s="37">
        <v>3.4041958434267037E-234</v>
      </c>
      <c r="K9" s="27">
        <v>301.33073418406002</v>
      </c>
      <c r="L9" s="39">
        <v>178403</v>
      </c>
      <c r="M9" s="39">
        <v>493963.3609999796</v>
      </c>
      <c r="N9" s="39">
        <v>178403</v>
      </c>
      <c r="O9" s="39">
        <v>253603.05399999127</v>
      </c>
      <c r="P9" s="28">
        <v>0.20779364966121658</v>
      </c>
      <c r="Q9" s="29">
        <v>0.40473664635407092</v>
      </c>
      <c r="R9" s="75">
        <f t="shared" si="0"/>
        <v>102642.44958110682</v>
      </c>
      <c r="S9" s="41">
        <f>IFERROR($Q9*$O9*Controls!$C$5,"-")</f>
        <v>63843603.639448442</v>
      </c>
      <c r="T9" s="41" t="str">
        <f>IFERROR(INDEX('Vendor Level Info'!$I$4:$I$50,MATCH(SUBSTITUTE(SUBSTITUTE('Model 5'!$D9,"_pre",""),"_post",""),'Vendor Level Info'!$F$4:$F$50,0)),"-")</f>
        <v>-</v>
      </c>
      <c r="U9" s="478">
        <f t="shared" si="1"/>
        <v>0</v>
      </c>
      <c r="V9" s="41">
        <f>IFERROR($Q9*$O9*Controls!$C$4,"-")</f>
        <v>54195213.378824398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5'!$E9,'Vendor Level Info'!$M$4:$M$300,0)),"-")</f>
        <v>-</v>
      </c>
    </row>
    <row r="10" spans="2:29" x14ac:dyDescent="0.35">
      <c r="B10" s="441">
        <f>IFERROR(INDEX(Controls!$L$4:$L$100,MATCH('Model 5'!$D10,Controls!$J$4:$J$100,0)),"-")</f>
        <v>29</v>
      </c>
      <c r="C10" s="467" t="str">
        <f>IFERROR(INDEX(Controls!$F$4:$F$71,MATCH('Model 5'!$E10,Controls!$G$4:$G$71,0)),"-")</f>
        <v>No Ad &amp; Tf</v>
      </c>
      <c r="D10" s="442" t="str">
        <f>IFERROR(INDEX(Controls!$H$4:$H$200,MATCH('Model 5'!$E10,Controls!$G$4:$G$200,0)),"-")</f>
        <v>T12</v>
      </c>
      <c r="E10" s="25" t="s">
        <v>45</v>
      </c>
      <c r="F10" s="26"/>
      <c r="G10" s="27">
        <v>0.51619334471019696</v>
      </c>
      <c r="H10" s="27">
        <v>1.620403480900235E-2</v>
      </c>
      <c r="I10" s="27">
        <v>31.855852619090857</v>
      </c>
      <c r="J10" s="37">
        <v>1.1600470263179128E-222</v>
      </c>
      <c r="K10" s="27">
        <v>255.24482659697503</v>
      </c>
      <c r="L10" s="39">
        <v>178403</v>
      </c>
      <c r="M10" s="39">
        <v>493963.3609999796</v>
      </c>
      <c r="N10" s="39">
        <v>178403</v>
      </c>
      <c r="O10" s="39">
        <v>253603.05399999127</v>
      </c>
      <c r="P10" s="28">
        <v>0.18643172459168902</v>
      </c>
      <c r="Q10" s="29">
        <v>0.36312828187130758</v>
      </c>
      <c r="R10" s="75">
        <f t="shared" si="0"/>
        <v>92090.441276333266</v>
      </c>
      <c r="S10" s="41">
        <f>IFERROR($Q10*$O10*Controls!$C$5,"-")</f>
        <v>57280254.473879293</v>
      </c>
      <c r="T10" s="41" t="str">
        <f>IFERROR(INDEX('Vendor Level Info'!$I$4:$I$50,MATCH(SUBSTITUTE(SUBSTITUTE('Model 5'!$D10,"_pre",""),"_post",""),'Vendor Level Info'!$F$4:$F$50,0)),"-")</f>
        <v>-</v>
      </c>
      <c r="U10" s="478">
        <f t="shared" si="1"/>
        <v>0</v>
      </c>
      <c r="V10" s="41">
        <f>IFERROR($Q10*$O10*Controls!$C$4,"-")</f>
        <v>48623752.993903965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5'!$E10,'Vendor Level Info'!$M$4:$M$300,0)),"-")</f>
        <v>-</v>
      </c>
    </row>
    <row r="11" spans="2:29" x14ac:dyDescent="0.35">
      <c r="B11" s="441">
        <f>IFERROR(INDEX(Controls!$L$4:$L$100,MATCH('Model 5'!$D11,Controls!$J$4:$J$100,0)),"-")</f>
        <v>30</v>
      </c>
      <c r="C11" s="467" t="str">
        <f>IFERROR(INDEX(Controls!$F$4:$F$71,MATCH('Model 5'!$E11,Controls!$G$4:$G$71,0)),"-")</f>
        <v>No Ad &amp; Tf</v>
      </c>
      <c r="D11" s="442" t="str">
        <f>IFERROR(INDEX(Controls!$H$4:$H$200,MATCH('Model 5'!$E11,Controls!$G$4:$G$200,0)),"-")</f>
        <v>T13</v>
      </c>
      <c r="E11" s="25" t="s">
        <v>46</v>
      </c>
      <c r="F11" s="26"/>
      <c r="G11" s="27">
        <v>0.4637863998186349</v>
      </c>
      <c r="H11" s="27">
        <v>1.48028847127537E-2</v>
      </c>
      <c r="I11" s="27">
        <v>31.330812123332361</v>
      </c>
      <c r="J11" s="37">
        <v>1.8792251575776702E-215</v>
      </c>
      <c r="K11" s="27">
        <v>213.01163559704571</v>
      </c>
      <c r="L11" s="39">
        <v>178403</v>
      </c>
      <c r="M11" s="39">
        <v>493963.3609999796</v>
      </c>
      <c r="N11" s="39">
        <v>178403</v>
      </c>
      <c r="O11" s="39">
        <v>253603.05399999127</v>
      </c>
      <c r="P11" s="28">
        <v>0.16750409366262153</v>
      </c>
      <c r="Q11" s="29">
        <v>0.32626139071198551</v>
      </c>
      <c r="R11" s="75">
        <f t="shared" si="0"/>
        <v>82740.885086843919</v>
      </c>
      <c r="S11" s="41">
        <f>IFERROR($Q11*$O11*Controls!$C$5,"-")</f>
        <v>51464830.524016917</v>
      </c>
      <c r="T11" s="41" t="str">
        <f>IFERROR(INDEX('Vendor Level Info'!$I$4:$I$50,MATCH(SUBSTITUTE(SUBSTITUTE('Model 5'!$D11,"_pre",""),"_post",""),'Vendor Level Info'!$F$4:$F$50,0)),"-")</f>
        <v>-</v>
      </c>
      <c r="U11" s="478">
        <f t="shared" si="1"/>
        <v>0</v>
      </c>
      <c r="V11" s="41">
        <f>IFERROR($Q11*$O11*Controls!$C$4,"-")</f>
        <v>43687187.325853586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5'!$E11,'Vendor Level Info'!$M$4:$M$300,0)),"-")</f>
        <v>-</v>
      </c>
    </row>
    <row r="12" spans="2:29" x14ac:dyDescent="0.35">
      <c r="B12" s="441">
        <f>IFERROR(INDEX(Controls!$L$4:$L$100,MATCH('Model 5'!$D12,Controls!$J$4:$J$100,0)),"-")</f>
        <v>31</v>
      </c>
      <c r="C12" s="467" t="str">
        <f>IFERROR(INDEX(Controls!$F$4:$F$71,MATCH('Model 5'!$E12,Controls!$G$4:$G$71,0)),"-")</f>
        <v>No Ad &amp; Tf</v>
      </c>
      <c r="D12" s="442" t="str">
        <f>IFERROR(INDEX(Controls!$H$4:$H$200,MATCH('Model 5'!$E12,Controls!$G$4:$G$200,0)),"-")</f>
        <v>T14</v>
      </c>
      <c r="E12" s="25" t="s">
        <v>47</v>
      </c>
      <c r="F12" s="26"/>
      <c r="G12" s="27">
        <v>0.42417441231861103</v>
      </c>
      <c r="H12" s="27">
        <v>1.3403727560381409E-2</v>
      </c>
      <c r="I12" s="27">
        <v>31.646003726036714</v>
      </c>
      <c r="J12" s="37">
        <v>9.1267867272902571E-220</v>
      </c>
      <c r="K12" s="27">
        <v>174.64726839420581</v>
      </c>
      <c r="L12" s="39">
        <v>178403</v>
      </c>
      <c r="M12" s="39">
        <v>493963.3609999796</v>
      </c>
      <c r="N12" s="39">
        <v>0</v>
      </c>
      <c r="O12" s="39">
        <v>253603.05399999127</v>
      </c>
      <c r="P12" s="28">
        <v>0.15319757224034333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5'!$D12,"_pre",""),"_post",""),'Vendor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5'!$E12,'Vendor Level Info'!$M$4:$M$300,0)),"-")</f>
        <v>-</v>
      </c>
    </row>
    <row r="13" spans="2:29" x14ac:dyDescent="0.35">
      <c r="B13" s="441">
        <f>IFERROR(INDEX(Controls!$L$4:$L$100,MATCH('Model 5'!$D13,Controls!$J$4:$J$100,0)),"-")</f>
        <v>32</v>
      </c>
      <c r="C13" s="467" t="str">
        <f>IFERROR(INDEX(Controls!$F$4:$F$71,MATCH('Model 5'!$E13,Controls!$G$4:$G$71,0)),"-")</f>
        <v>No Ad &amp; Tf</v>
      </c>
      <c r="D13" s="442" t="str">
        <f>IFERROR(INDEX(Controls!$H$4:$H$200,MATCH('Model 5'!$E13,Controls!$G$4:$G$200,0)),"-")</f>
        <v>T15</v>
      </c>
      <c r="E13" s="25" t="s">
        <v>48</v>
      </c>
      <c r="F13" s="26"/>
      <c r="G13" s="27">
        <v>0.36714371396302253</v>
      </c>
      <c r="H13" s="27">
        <v>1.2005081387414173E-2</v>
      </c>
      <c r="I13" s="27">
        <v>30.582359428893739</v>
      </c>
      <c r="J13" s="37">
        <v>2.2110915781363974E-205</v>
      </c>
      <c r="K13" s="27">
        <v>140.10086956260071</v>
      </c>
      <c r="L13" s="39">
        <v>178403</v>
      </c>
      <c r="M13" s="39">
        <v>493963.3609999796</v>
      </c>
      <c r="N13" s="39">
        <v>0</v>
      </c>
      <c r="O13" s="39">
        <v>253603.05399999127</v>
      </c>
      <c r="P13" s="28">
        <v>0.13259999662636479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5'!$D13,"_pre",""),"_post",""),'Vendor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5'!$E13,'Vendor Level Info'!$M$4:$M$300,0)),"-")</f>
        <v>-</v>
      </c>
    </row>
    <row r="14" spans="2:29" x14ac:dyDescent="0.35">
      <c r="B14" s="441">
        <f>IFERROR(INDEX(Controls!$L$4:$L$100,MATCH('Model 5'!$D14,Controls!$J$4:$J$100,0)),"-")</f>
        <v>33</v>
      </c>
      <c r="C14" s="467" t="str">
        <f>IFERROR(INDEX(Controls!$F$4:$F$71,MATCH('Model 5'!$E14,Controls!$G$4:$G$71,0)),"-")</f>
        <v>No Ad &amp; Tf</v>
      </c>
      <c r="D14" s="442" t="str">
        <f>IFERROR(INDEX(Controls!$H$4:$H$200,MATCH('Model 5'!$E14,Controls!$G$4:$G$200,0)),"-")</f>
        <v>T16</v>
      </c>
      <c r="E14" s="25" t="s">
        <v>49</v>
      </c>
      <c r="F14" s="26"/>
      <c r="G14" s="27">
        <v>0.32212635659136635</v>
      </c>
      <c r="H14" s="27">
        <v>1.060830759759313E-2</v>
      </c>
      <c r="I14" s="27">
        <v>30.365480415033602</v>
      </c>
      <c r="J14" s="37">
        <v>1.6496310625551062E-202</v>
      </c>
      <c r="K14" s="27">
        <v>109.3963473484862</v>
      </c>
      <c r="L14" s="39">
        <v>178403</v>
      </c>
      <c r="M14" s="39">
        <v>493963.3609999796</v>
      </c>
      <c r="N14" s="39">
        <v>0</v>
      </c>
      <c r="O14" s="39">
        <v>253603.05399999127</v>
      </c>
      <c r="P14" s="28">
        <v>0.11634123688572906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5'!$D14,"_pre",""),"_post",""),'Vendor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5'!$D14,'Vendor Level Info'!$M$4:$M$300,0)),"-")</f>
        <v>-</v>
      </c>
    </row>
    <row r="15" spans="2:29" x14ac:dyDescent="0.35">
      <c r="B15" s="441">
        <f>IFERROR(INDEX(Controls!$L$4:$L$100,MATCH('Model 5'!$D15,Controls!$J$4:$J$100,0)),"-")</f>
        <v>34</v>
      </c>
      <c r="C15" s="467" t="str">
        <f>IFERROR(INDEX(Controls!$F$4:$F$71,MATCH('Model 5'!$E15,Controls!$G$4:$G$71,0)),"-")</f>
        <v>No Ad &amp; Tf</v>
      </c>
      <c r="D15" s="442" t="str">
        <f>IFERROR(INDEX(Controls!$H$4:$H$200,MATCH('Model 5'!$E15,Controls!$G$4:$G$200,0)),"-")</f>
        <v>T17</v>
      </c>
      <c r="E15" s="25" t="s">
        <v>50</v>
      </c>
      <c r="F15" s="26"/>
      <c r="G15" s="27">
        <v>0.27100409133953085</v>
      </c>
      <c r="H15" s="27">
        <v>9.2135096635439558E-3</v>
      </c>
      <c r="I15" s="27">
        <v>29.413774037904435</v>
      </c>
      <c r="J15" s="37">
        <v>3.8248126060863368E-190</v>
      </c>
      <c r="K15" s="27">
        <v>82.520301273271883</v>
      </c>
      <c r="L15" s="39">
        <v>178403</v>
      </c>
      <c r="M15" s="39">
        <v>493963.3609999796</v>
      </c>
      <c r="N15" s="39">
        <v>0</v>
      </c>
      <c r="O15" s="39">
        <v>253603.05399999127</v>
      </c>
      <c r="P15" s="28">
        <v>9.7877589158375494E-2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5'!$D15,"_pre",""),"_post",""),'Vendor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5'!$D15,'Vendor Level Info'!$M$4:$M$300,0)),"-")</f>
        <v>-</v>
      </c>
    </row>
    <row r="16" spans="2:29" x14ac:dyDescent="0.35">
      <c r="B16" s="441">
        <f>IFERROR(INDEX(Controls!$L$4:$L$100,MATCH('Model 5'!$D16,Controls!$J$4:$J$100,0)),"-")</f>
        <v>35</v>
      </c>
      <c r="C16" s="467" t="str">
        <f>IFERROR(INDEX(Controls!$F$4:$F$71,MATCH('Model 5'!$E16,Controls!$G$4:$G$71,0)),"-")</f>
        <v>No Ad &amp; Tf</v>
      </c>
      <c r="D16" s="442" t="str">
        <f>IFERROR(INDEX(Controls!$H$4:$H$200,MATCH('Model 5'!$E16,Controls!$G$4:$G$200,0)),"-")</f>
        <v>T18</v>
      </c>
      <c r="E16" s="25" t="s">
        <v>51</v>
      </c>
      <c r="F16" s="26"/>
      <c r="G16" s="27">
        <v>0.22066452378023302</v>
      </c>
      <c r="H16" s="27">
        <v>7.822468992505438E-3</v>
      </c>
      <c r="I16" s="27">
        <v>28.209063403338202</v>
      </c>
      <c r="J16" s="37">
        <v>4.6979964308587268E-175</v>
      </c>
      <c r="K16" s="27">
        <v>59.483746499980214</v>
      </c>
      <c r="L16" s="39">
        <v>178403</v>
      </c>
      <c r="M16" s="39">
        <v>493963.3609999796</v>
      </c>
      <c r="N16" s="39">
        <v>0</v>
      </c>
      <c r="O16" s="39">
        <v>253603.05399999127</v>
      </c>
      <c r="P16" s="28">
        <v>7.96966255883228E-2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5'!$D16,"_pre",""),"_post",""),'Vendor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5'!$D16,'Vendor Level Info'!$M$4:$M$300,0)),"-")</f>
        <v>-</v>
      </c>
    </row>
    <row r="17" spans="2:25" x14ac:dyDescent="0.35">
      <c r="B17" s="441">
        <f>IFERROR(INDEX(Controls!$L$4:$L$100,MATCH('Model 5'!$D17,Controls!$J$4:$J$100,0)),"-")</f>
        <v>36</v>
      </c>
      <c r="C17" s="467" t="str">
        <f>IFERROR(INDEX(Controls!$F$4:$F$71,MATCH('Model 5'!$E17,Controls!$G$4:$G$71,0)),"-")</f>
        <v>No Ad &amp; Tf</v>
      </c>
      <c r="D17" s="442" t="str">
        <f>IFERROR(INDEX(Controls!$H$4:$H$200,MATCH('Model 5'!$E17,Controls!$G$4:$G$200,0)),"-")</f>
        <v>T19</v>
      </c>
      <c r="E17" s="25" t="s">
        <v>52</v>
      </c>
      <c r="F17" s="26"/>
      <c r="G17" s="27">
        <v>0.17376376119079712</v>
      </c>
      <c r="H17" s="27">
        <v>6.4387510792782527E-3</v>
      </c>
      <c r="I17" s="27">
        <v>26.987184168373698</v>
      </c>
      <c r="J17" s="37">
        <v>2.1556477882152746E-160</v>
      </c>
      <c r="K17" s="27">
        <v>40.300820190686238</v>
      </c>
      <c r="L17" s="39">
        <v>178403</v>
      </c>
      <c r="M17" s="39">
        <v>493963.3609999796</v>
      </c>
      <c r="N17" s="39">
        <v>0</v>
      </c>
      <c r="O17" s="39">
        <v>253603.05399999127</v>
      </c>
      <c r="P17" s="28">
        <v>6.2757643046572151E-2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5'!$D17,"_pre",""),"_post",""),'Vendor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5'!$D17,'Vendor Level Info'!$M$4:$M$300,0)),"-")</f>
        <v>-</v>
      </c>
    </row>
    <row r="18" spans="2:25" x14ac:dyDescent="0.35">
      <c r="B18" s="441">
        <f>IFERROR(INDEX(Controls!$L$4:$L$100,MATCH('Model 5'!$D18,Controls!$J$4:$J$100,0)),"-")</f>
        <v>19</v>
      </c>
      <c r="C18" s="467" t="str">
        <f>IFERROR(INDEX(Controls!$F$4:$F$71,MATCH('Model 5'!$E18,Controls!$G$4:$G$71,0)),"-")</f>
        <v>No Ad &amp; Tf</v>
      </c>
      <c r="D18" s="442" t="str">
        <f>IFERROR(INDEX(Controls!$H$4:$H$200,MATCH('Model 5'!$E18,Controls!$G$4:$G$200,0)),"-")</f>
        <v>T2</v>
      </c>
      <c r="E18" s="25" t="s">
        <v>35</v>
      </c>
      <c r="F18" s="26"/>
      <c r="G18" s="27">
        <v>1.0092341603417643</v>
      </c>
      <c r="H18" s="27">
        <v>3.0234563992661289E-2</v>
      </c>
      <c r="I18" s="27">
        <v>33.380146000674308</v>
      </c>
      <c r="J18" s="37">
        <v>2.8623685026280265E-244</v>
      </c>
      <c r="K18" s="27">
        <v>888.6239901596872</v>
      </c>
      <c r="L18" s="39">
        <v>178403</v>
      </c>
      <c r="M18" s="39">
        <v>493963.3609999796</v>
      </c>
      <c r="N18" s="39">
        <v>178403</v>
      </c>
      <c r="O18" s="39">
        <v>253603.05399999127</v>
      </c>
      <c r="P18" s="28">
        <v>0.36450153214391789</v>
      </c>
      <c r="Q18" s="29">
        <v>0.70996937563479801</v>
      </c>
      <c r="R18" s="75">
        <f t="shared" si="0"/>
        <v>180050.40190745177</v>
      </c>
      <c r="S18" s="41">
        <f>IFERROR($Q18*$O18*Controls!$C$5,"-")</f>
        <v>111991349.986435</v>
      </c>
      <c r="T18" s="41" t="str">
        <f>IFERROR(INDEX('Vendor Level Info'!$I$4:$I$50,MATCH(SUBSTITUTE(SUBSTITUTE('Model 5'!$D18,"_pre",""),"_post",""),'Vendor Level Info'!$F$4:$F$50,0)),"-")</f>
        <v>-</v>
      </c>
      <c r="U18" s="478">
        <f t="shared" si="1"/>
        <v>0</v>
      </c>
      <c r="V18" s="41">
        <f>IFERROR($Q18*$O18*Controls!$C$4,"-")</f>
        <v>95066612.20713453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5'!$D18,'Vendor Level Info'!$M$4:$M$300,0)),"-")</f>
        <v>-</v>
      </c>
    </row>
    <row r="19" spans="2:25" x14ac:dyDescent="0.35">
      <c r="B19" s="441">
        <f>IFERROR(INDEX(Controls!$L$4:$L$100,MATCH('Model 5'!$D19,Controls!$J$4:$J$100,0)),"-")</f>
        <v>37</v>
      </c>
      <c r="C19" s="467" t="str">
        <f>IFERROR(INDEX(Controls!$F$4:$F$71,MATCH('Model 5'!$E19,Controls!$G$4:$G$71,0)),"-")</f>
        <v>No Ad &amp; Tf</v>
      </c>
      <c r="D19" s="442" t="str">
        <f>IFERROR(INDEX(Controls!$H$4:$H$200,MATCH('Model 5'!$E19,Controls!$G$4:$G$200,0)),"-")</f>
        <v>T20</v>
      </c>
      <c r="E19" s="25" t="s">
        <v>53</v>
      </c>
      <c r="F19" s="26"/>
      <c r="G19" s="27">
        <v>0.1284089862706248</v>
      </c>
      <c r="H19" s="27">
        <v>5.0665193515147949E-3</v>
      </c>
      <c r="I19" s="27">
        <v>25.344615773002605</v>
      </c>
      <c r="J19" s="37">
        <v>1.0554633933740308E-141</v>
      </c>
      <c r="K19" s="27">
        <v>24.953417047631007</v>
      </c>
      <c r="L19" s="39">
        <v>178403</v>
      </c>
      <c r="M19" s="39">
        <v>493963.3609999796</v>
      </c>
      <c r="N19" s="39">
        <v>0</v>
      </c>
      <c r="O19" s="39">
        <v>253603.05399999127</v>
      </c>
      <c r="P19" s="28">
        <v>4.6377019403346438E-2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5'!$D19,"_pre",""),"_post",""),'Vendor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5'!$D19,'Vendor Level Info'!$M$4:$M$300,0)),"-")</f>
        <v>-</v>
      </c>
    </row>
    <row r="20" spans="2:25" x14ac:dyDescent="0.35">
      <c r="B20" s="441">
        <f>IFERROR(INDEX(Controls!$L$4:$L$100,MATCH('Model 5'!$D20,Controls!$J$4:$J$100,0)),"-")</f>
        <v>38</v>
      </c>
      <c r="C20" s="467" t="str">
        <f>IFERROR(INDEX(Controls!$F$4:$F$71,MATCH('Model 5'!$E20,Controls!$G$4:$G$71,0)),"-")</f>
        <v>No Ad &amp; Tf</v>
      </c>
      <c r="D20" s="442" t="str">
        <f>IFERROR(INDEX(Controls!$H$4:$H$200,MATCH('Model 5'!$E20,Controls!$G$4:$G$200,0)),"-")</f>
        <v>T21</v>
      </c>
      <c r="E20" s="25" t="s">
        <v>54</v>
      </c>
      <c r="F20" s="26"/>
      <c r="G20" s="27">
        <v>7.4181897721352127E-2</v>
      </c>
      <c r="H20" s="27">
        <v>3.7161926138132573E-3</v>
      </c>
      <c r="I20" s="27">
        <v>19.961801077160164</v>
      </c>
      <c r="J20" s="37">
        <v>1.1947633636837367E-88</v>
      </c>
      <c r="K20" s="27">
        <v>13.424775910927222</v>
      </c>
      <c r="L20" s="39">
        <v>178403</v>
      </c>
      <c r="M20" s="39">
        <v>493963.3609999796</v>
      </c>
      <c r="N20" s="39">
        <v>0</v>
      </c>
      <c r="O20" s="39">
        <v>253603.05399999127</v>
      </c>
      <c r="P20" s="28">
        <v>2.6792013627065205E-2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5'!$D20,"_pre",""),"_post",""),'Vendor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5'!$D20,'Vendor Level Info'!$M$4:$M$300,0)),"-")</f>
        <v>-</v>
      </c>
    </row>
    <row r="21" spans="2:25" x14ac:dyDescent="0.35">
      <c r="B21" s="441">
        <f>IFERROR(INDEX(Controls!$L$4:$L$100,MATCH('Model 5'!$D21,Controls!$J$4:$J$100,0)),"-")</f>
        <v>39</v>
      </c>
      <c r="C21" s="467" t="str">
        <f>IFERROR(INDEX(Controls!$F$4:$F$71,MATCH('Model 5'!$E21,Controls!$G$4:$G$71,0)),"-")</f>
        <v>No Ad &amp; Tf</v>
      </c>
      <c r="D21" s="442" t="str">
        <f>IFERROR(INDEX(Controls!$H$4:$H$200,MATCH('Model 5'!$E21,Controls!$G$4:$G$200,0)),"-")</f>
        <v>T22</v>
      </c>
      <c r="E21" s="25" t="s">
        <v>55</v>
      </c>
      <c r="F21" s="26"/>
      <c r="G21" s="27">
        <v>3.0368419538420368E-2</v>
      </c>
      <c r="H21" s="27">
        <v>2.4327435860496019E-3</v>
      </c>
      <c r="I21" s="27">
        <v>12.483197864569842</v>
      </c>
      <c r="J21" s="37">
        <v>9.2340018696536376E-36</v>
      </c>
      <c r="K21" s="27">
        <v>5.75311805495447</v>
      </c>
      <c r="L21" s="39">
        <v>178403</v>
      </c>
      <c r="M21" s="39">
        <v>493963.3609999796</v>
      </c>
      <c r="N21" s="39">
        <v>0</v>
      </c>
      <c r="O21" s="39">
        <v>253603.05399999127</v>
      </c>
      <c r="P21" s="28">
        <v>1.0968054675036986E-2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5'!$D21,"_pre",""),"_post",""),'Vendor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5'!$D21,'Vendor Level Info'!$M$4:$M$300,0)),"-")</f>
        <v>-</v>
      </c>
    </row>
    <row r="22" spans="2:25" x14ac:dyDescent="0.35">
      <c r="B22" s="441">
        <f>IFERROR(INDEX(Controls!$L$4:$L$100,MATCH('Model 5'!$D22,Controls!$J$4:$J$100,0)),"-")</f>
        <v>40</v>
      </c>
      <c r="C22" s="467" t="str">
        <f>IFERROR(INDEX(Controls!$F$4:$F$71,MATCH('Model 5'!$E22,Controls!$G$4:$G$71,0)),"-")</f>
        <v>No Ad &amp; Tf</v>
      </c>
      <c r="D22" s="442" t="str">
        <f>IFERROR(INDEX(Controls!$H$4:$H$200,MATCH('Model 5'!$E22,Controls!$G$4:$G$200,0)),"-")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493963.3609999796</v>
      </c>
      <c r="N22" s="39">
        <v>0</v>
      </c>
      <c r="O22" s="39">
        <v>253603.05399999127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5'!$D22,"_pre",""),"_post",""),'Vendor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5'!$D22,'Vendor Level Info'!$M$4:$M$300,0)),"-")</f>
        <v>-</v>
      </c>
    </row>
    <row r="23" spans="2:25" x14ac:dyDescent="0.35">
      <c r="B23" s="441">
        <f>IFERROR(INDEX(Controls!$L$4:$L$100,MATCH('Model 5'!$D23,Controls!$J$4:$J$100,0)),"-")</f>
        <v>20</v>
      </c>
      <c r="C23" s="467" t="str">
        <f>IFERROR(INDEX(Controls!$F$4:$F$71,MATCH('Model 5'!$E23,Controls!$G$4:$G$71,0)),"-")</f>
        <v>No Ad &amp; Tf</v>
      </c>
      <c r="D23" s="442" t="str">
        <f>IFERROR(INDEX(Controls!$H$4:$H$200,MATCH('Model 5'!$E23,Controls!$G$4:$G$200,0)),"-")</f>
        <v>T3</v>
      </c>
      <c r="E23" s="25" t="s">
        <v>36</v>
      </c>
      <c r="F23" s="26"/>
      <c r="G23" s="27">
        <v>0.95529130567626064</v>
      </c>
      <c r="H23" s="27">
        <v>2.8830460940177459E-2</v>
      </c>
      <c r="I23" s="27">
        <v>33.134791277131086</v>
      </c>
      <c r="J23" s="37">
        <v>1.0064617525110508E-240</v>
      </c>
      <c r="K23" s="27">
        <v>808.00451090002753</v>
      </c>
      <c r="L23" s="39">
        <v>178403</v>
      </c>
      <c r="M23" s="39">
        <v>493963.3609999796</v>
      </c>
      <c r="N23" s="39">
        <v>178403</v>
      </c>
      <c r="O23" s="39">
        <v>253603.05399999127</v>
      </c>
      <c r="P23" s="28">
        <v>0.34501918211413451</v>
      </c>
      <c r="Q23" s="29">
        <v>0.67202201282074392</v>
      </c>
      <c r="R23" s="75">
        <f t="shared" si="0"/>
        <v>170426.83480656194</v>
      </c>
      <c r="S23" s="41">
        <f>IFERROR($Q23*$O23*Controls!$C$5,"-")</f>
        <v>106005491.24968152</v>
      </c>
      <c r="T23" s="41" t="str">
        <f>IFERROR(INDEX('Vendor Level Info'!$I$4:$I$50,MATCH(SUBSTITUTE(SUBSTITUTE('Model 5'!$D23,"_pre",""),"_post",""),'Vendor Level Info'!$F$4:$F$50,0)),"-")</f>
        <v>-</v>
      </c>
      <c r="U23" s="478">
        <f t="shared" si="1"/>
        <v>0</v>
      </c>
      <c r="V23" s="41">
        <f>IFERROR($Q23*$O23*Controls!$C$4,"-")</f>
        <v>89985368.777864695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5'!$D23,'Vendor Level Info'!$M$4:$M$300,0)),"-")</f>
        <v>-</v>
      </c>
    </row>
    <row r="24" spans="2:25" x14ac:dyDescent="0.35">
      <c r="B24" s="441">
        <f>IFERROR(INDEX(Controls!$L$4:$L$100,MATCH('Model 5'!$D24,Controls!$J$4:$J$100,0)),"-")</f>
        <v>21</v>
      </c>
      <c r="C24" s="467" t="str">
        <f>IFERROR(INDEX(Controls!$F$4:$F$71,MATCH('Model 5'!$E24,Controls!$G$4:$G$71,0)),"-")</f>
        <v>No Ad &amp; Tf</v>
      </c>
      <c r="D24" s="442" t="str">
        <f>IFERROR(INDEX(Controls!$H$4:$H$200,MATCH('Model 5'!$E24,Controls!$G$4:$G$200,0)),"-")</f>
        <v>T4</v>
      </c>
      <c r="E24" s="25" t="s">
        <v>37</v>
      </c>
      <c r="F24" s="26"/>
      <c r="G24" s="27">
        <v>0.9056652231719361</v>
      </c>
      <c r="H24" s="27">
        <v>2.7426107900245002E-2</v>
      </c>
      <c r="I24" s="27">
        <v>33.022010504226365</v>
      </c>
      <c r="J24" s="37">
        <v>4.2076857526312632E-239</v>
      </c>
      <c r="K24" s="27">
        <v>731.2046996536294</v>
      </c>
      <c r="L24" s="39">
        <v>178403</v>
      </c>
      <c r="M24" s="39">
        <v>493963.3609999796</v>
      </c>
      <c r="N24" s="39">
        <v>178403</v>
      </c>
      <c r="O24" s="39">
        <v>253603.05399999127</v>
      </c>
      <c r="P24" s="28">
        <v>0.32709590541787081</v>
      </c>
      <c r="Q24" s="29">
        <v>0.63711138435087011</v>
      </c>
      <c r="R24" s="75">
        <f t="shared" si="0"/>
        <v>161573.39280954291</v>
      </c>
      <c r="S24" s="41">
        <f>IFERROR($Q24*$O24*Controls!$C$5,"-")</f>
        <v>100498650.32753569</v>
      </c>
      <c r="T24" s="41" t="str">
        <f>IFERROR(INDEX('Vendor Level Info'!$I$4:$I$50,MATCH(SUBSTITUTE(SUBSTITUTE('Model 5'!$D24,"_pre",""),"_post",""),'Vendor Level Info'!$F$4:$F$50,0)),"-")</f>
        <v>-</v>
      </c>
      <c r="U24" s="478">
        <f t="shared" si="1"/>
        <v>0</v>
      </c>
      <c r="V24" s="41">
        <f>IFERROR($Q24*$O24*Controls!$C$4,"-")</f>
        <v>85310751.403438658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5'!$D24,'Vendor Level Info'!$M$4:$M$300,0)),"-")</f>
        <v>-</v>
      </c>
    </row>
    <row r="25" spans="2:25" x14ac:dyDescent="0.35">
      <c r="B25" s="441">
        <f>IFERROR(INDEX(Controls!$L$4:$L$100,MATCH('Model 5'!$D25,Controls!$J$4:$J$100,0)),"-")</f>
        <v>22</v>
      </c>
      <c r="C25" s="467" t="str">
        <f>IFERROR(INDEX(Controls!$F$4:$F$71,MATCH('Model 5'!$E25,Controls!$G$4:$G$71,0)),"-")</f>
        <v>No Ad &amp; Tf</v>
      </c>
      <c r="D25" s="442" t="str">
        <f>IFERROR(INDEX(Controls!$H$4:$H$200,MATCH('Model 5'!$E25,Controls!$G$4:$G$200,0)),"-")</f>
        <v>T5</v>
      </c>
      <c r="E25" s="25" t="s">
        <v>38</v>
      </c>
      <c r="F25" s="26"/>
      <c r="G25" s="27">
        <v>0.85523504649799786</v>
      </c>
      <c r="H25" s="27">
        <v>2.6022680987420863E-2</v>
      </c>
      <c r="I25" s="27">
        <v>32.864986006300079</v>
      </c>
      <c r="J25" s="37">
        <v>7.4493333740944859E-237</v>
      </c>
      <c r="K25" s="27">
        <v>658.28610619605115</v>
      </c>
      <c r="L25" s="39">
        <v>178403</v>
      </c>
      <c r="M25" s="39">
        <v>493963.3609999796</v>
      </c>
      <c r="N25" s="39">
        <v>178403</v>
      </c>
      <c r="O25" s="39">
        <v>253603.05399999127</v>
      </c>
      <c r="P25" s="28">
        <v>0.30888221687435763</v>
      </c>
      <c r="Q25" s="29">
        <v>0.60163509702997331</v>
      </c>
      <c r="R25" s="75">
        <f t="shared" si="0"/>
        <v>152576.4980003823</v>
      </c>
      <c r="S25" s="41">
        <f>IFERROR($Q25*$O25*Controls!$C$5,"-")</f>
        <v>94902581.75623779</v>
      </c>
      <c r="T25" s="41" t="str">
        <f>IFERROR(INDEX('Vendor Level Info'!$I$4:$I$50,MATCH(SUBSTITUTE(SUBSTITUTE('Model 5'!$D25,"_pre",""),"_post",""),'Vendor Level Info'!$F$4:$F$50,0)),"-")</f>
        <v>-</v>
      </c>
      <c r="U25" s="478">
        <f t="shared" si="1"/>
        <v>0</v>
      </c>
      <c r="V25" s="41">
        <f>IFERROR($Q25*$O25*Controls!$C$4,"-")</f>
        <v>80560390.944201857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5'!$D25,'Vendor Level Info'!$M$4:$M$300,0)),"-")</f>
        <v>-</v>
      </c>
    </row>
    <row r="26" spans="2:25" x14ac:dyDescent="0.35">
      <c r="B26" s="441">
        <f>IFERROR(INDEX(Controls!$L$4:$L$100,MATCH('Model 5'!$D26,Controls!$J$4:$J$100,0)),"-")</f>
        <v>23</v>
      </c>
      <c r="C26" s="467" t="str">
        <f>IFERROR(INDEX(Controls!$F$4:$F$71,MATCH('Model 5'!$E26,Controls!$G$4:$G$71,0)),"-")</f>
        <v>No Ad &amp; Tf</v>
      </c>
      <c r="D26" s="442" t="str">
        <f>IFERROR(INDEX(Controls!$H$4:$H$200,MATCH('Model 5'!$E26,Controls!$G$4:$G$200,0)),"-")</f>
        <v>T6</v>
      </c>
      <c r="E26" s="25" t="s">
        <v>39</v>
      </c>
      <c r="F26" s="26"/>
      <c r="G26" s="27">
        <v>0.81377312285127013</v>
      </c>
      <c r="H26" s="27">
        <v>2.461908542634627E-2</v>
      </c>
      <c r="I26" s="27">
        <v>33.05456351276176</v>
      </c>
      <c r="J26" s="37">
        <v>1.4343445724214592E-239</v>
      </c>
      <c r="K26" s="27">
        <v>589.18874768188925</v>
      </c>
      <c r="L26" s="39">
        <v>178403</v>
      </c>
      <c r="M26" s="39">
        <v>493963.3609999796</v>
      </c>
      <c r="N26" s="39">
        <v>178403</v>
      </c>
      <c r="O26" s="39">
        <v>253603.05399999127</v>
      </c>
      <c r="P26" s="28">
        <v>0.29390756055698863</v>
      </c>
      <c r="Q26" s="29">
        <v>0.572467737064555</v>
      </c>
      <c r="R26" s="75">
        <f t="shared" si="0"/>
        <v>145179.56643603515</v>
      </c>
      <c r="S26" s="41">
        <f>IFERROR($Q26*$O26*Controls!$C$5,"-")</f>
        <v>90301690.32321386</v>
      </c>
      <c r="T26" s="41" t="str">
        <f>IFERROR(INDEX('Vendor Level Info'!$I$4:$I$50,MATCH(SUBSTITUTE(SUBSTITUTE('Model 5'!$D26,"_pre",""),"_post",""),'Vendor Level Info'!$F$4:$F$50,0)),"-")</f>
        <v>-</v>
      </c>
      <c r="U26" s="478">
        <f t="shared" si="1"/>
        <v>0</v>
      </c>
      <c r="V26" s="41">
        <f>IFERROR($Q26*$O26*Controls!$C$4,"-")</f>
        <v>76654811.078226566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5'!$D26,'Vendor Level Info'!$M$4:$M$300,0)),"-")</f>
        <v>-</v>
      </c>
    </row>
    <row r="27" spans="2:25" x14ac:dyDescent="0.35">
      <c r="B27" s="441">
        <f>IFERROR(INDEX(Controls!$L$4:$L$100,MATCH('Model 5'!$D27,Controls!$J$4:$J$100,0)),"-")</f>
        <v>24</v>
      </c>
      <c r="C27" s="467" t="str">
        <f>IFERROR(INDEX(Controls!$F$4:$F$71,MATCH('Model 5'!$E27,Controls!$G$4:$G$71,0)),"-")</f>
        <v>No Ad &amp; Tf</v>
      </c>
      <c r="D27" s="442" t="str">
        <f>IFERROR(INDEX(Controls!$H$4:$H$200,MATCH('Model 5'!$E27,Controls!$G$4:$G$200,0)),"-")</f>
        <v>T7</v>
      </c>
      <c r="E27" s="25" t="s">
        <v>40</v>
      </c>
      <c r="F27" s="26"/>
      <c r="G27" s="27">
        <v>0.75277355967594961</v>
      </c>
      <c r="H27" s="27">
        <v>2.3215832830050145E-2</v>
      </c>
      <c r="I27" s="27">
        <v>32.425007760289063</v>
      </c>
      <c r="J27" s="37">
        <v>1.3008169176137398E-230</v>
      </c>
      <c r="K27" s="27">
        <v>523.93709677517302</v>
      </c>
      <c r="L27" s="39">
        <v>178403</v>
      </c>
      <c r="M27" s="39">
        <v>493963.3609999796</v>
      </c>
      <c r="N27" s="39">
        <v>178403</v>
      </c>
      <c r="O27" s="39">
        <v>253603.05399999127</v>
      </c>
      <c r="P27" s="28">
        <v>0.27187656407349203</v>
      </c>
      <c r="Q27" s="29">
        <v>0.52955616759596691</v>
      </c>
      <c r="R27" s="75">
        <f t="shared" si="0"/>
        <v>134297.06136686844</v>
      </c>
      <c r="S27" s="41">
        <f>IFERROR($Q27*$O27*Controls!$C$5,"-")</f>
        <v>83532772.170192167</v>
      </c>
      <c r="T27" s="41" t="str">
        <f>IFERROR(INDEX('Vendor Level Info'!$I$4:$I$50,MATCH(SUBSTITUTE(SUBSTITUTE('Model 5'!$D27,"_pre",""),"_post",""),'Vendor Level Info'!$F$4:$F$50,0)),"-")</f>
        <v>-</v>
      </c>
      <c r="U27" s="478">
        <f t="shared" si="1"/>
        <v>0</v>
      </c>
      <c r="V27" s="41">
        <f>IFERROR($Q27*$O27*Controls!$C$4,"-")</f>
        <v>70908848.401706532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5'!$D27,'Vendor Level Info'!$M$4:$M$300,0)),"-")</f>
        <v>-</v>
      </c>
    </row>
    <row r="28" spans="2:25" x14ac:dyDescent="0.35">
      <c r="B28" s="441">
        <f>IFERROR(INDEX(Controls!$L$4:$L$100,MATCH('Model 5'!$D28,Controls!$J$4:$J$100,0)),"-")</f>
        <v>25</v>
      </c>
      <c r="C28" s="467" t="str">
        <f>IFERROR(INDEX(Controls!$F$4:$F$71,MATCH('Model 5'!$E28,Controls!$G$4:$G$71,0)),"-")</f>
        <v>No Ad &amp; Tf</v>
      </c>
      <c r="D28" s="442" t="str">
        <f>IFERROR(INDEX(Controls!$H$4:$H$200,MATCH('Model 5'!$E28,Controls!$G$4:$G$200,0)),"-")</f>
        <v>T8</v>
      </c>
      <c r="E28" s="25" t="s">
        <v>41</v>
      </c>
      <c r="F28" s="26"/>
      <c r="G28" s="27">
        <v>0.70915451732838575</v>
      </c>
      <c r="H28" s="27">
        <v>2.181319901789287E-2</v>
      </c>
      <c r="I28" s="27">
        <v>32.510340035254913</v>
      </c>
      <c r="J28" s="37">
        <v>8.1309804141815817E-232</v>
      </c>
      <c r="K28" s="27">
        <v>462.54004364622722</v>
      </c>
      <c r="L28" s="39">
        <v>178403</v>
      </c>
      <c r="M28" s="39">
        <v>493963.3609999796</v>
      </c>
      <c r="N28" s="39">
        <v>178403</v>
      </c>
      <c r="O28" s="39">
        <v>253603.05399999127</v>
      </c>
      <c r="P28" s="28">
        <v>0.25612282882442616</v>
      </c>
      <c r="Q28" s="29">
        <v>0.49887133202638939</v>
      </c>
      <c r="R28" s="75">
        <f t="shared" si="0"/>
        <v>126515.293354936</v>
      </c>
      <c r="S28" s="41">
        <f>IFERROR($Q28*$O28*Controls!$C$5,"-")</f>
        <v>78692512.466770187</v>
      </c>
      <c r="T28" s="41" t="str">
        <f>IFERROR(INDEX('Vendor Level Info'!$I$4:$I$50,MATCH(SUBSTITUTE(SUBSTITUTE('Model 5'!$D28,"_pre",""),"_post",""),'Vendor Level Info'!$F$4:$F$50,0)),"-")</f>
        <v>-</v>
      </c>
      <c r="U28" s="478">
        <f t="shared" si="1"/>
        <v>0</v>
      </c>
      <c r="V28" s="41">
        <f>IFERROR($Q28*$O28*Controls!$C$4,"-")</f>
        <v>66800074.891406208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5'!$D28,'Vendor Level Info'!$M$4:$M$300,0)),"-")</f>
        <v>-</v>
      </c>
    </row>
    <row r="29" spans="2:25" x14ac:dyDescent="0.35">
      <c r="B29" s="441">
        <f>IFERROR(INDEX(Controls!$L$4:$L$100,MATCH('Model 5'!$D29,Controls!$J$4:$J$100,0)),"-")</f>
        <v>26</v>
      </c>
      <c r="C29" s="467" t="str">
        <f>IFERROR(INDEX(Controls!$F$4:$F$71,MATCH('Model 5'!$E29,Controls!$G$4:$G$71,0)),"-")</f>
        <v>No Ad &amp; Tf</v>
      </c>
      <c r="D29" s="442" t="str">
        <f>IFERROR(INDEX(Controls!$H$4:$H$200,MATCH('Model 5'!$E29,Controls!$G$4:$G$200,0)),"-")</f>
        <v>T9</v>
      </c>
      <c r="E29" s="25" t="s">
        <v>42</v>
      </c>
      <c r="F29" s="26"/>
      <c r="G29" s="27">
        <v>0.65678683404106963</v>
      </c>
      <c r="H29" s="27">
        <v>2.0409986015690891E-2</v>
      </c>
      <c r="I29" s="27">
        <v>32.179680747264683</v>
      </c>
      <c r="J29" s="37">
        <v>3.6165568279405365E-227</v>
      </c>
      <c r="K29" s="27">
        <v>404.94498773845476</v>
      </c>
      <c r="L29" s="39">
        <v>178403</v>
      </c>
      <c r="M29" s="39">
        <v>493963.3609999796</v>
      </c>
      <c r="N29" s="39">
        <v>178403</v>
      </c>
      <c r="O29" s="39">
        <v>253603.05399999127</v>
      </c>
      <c r="P29" s="28">
        <v>0.23720937787010035</v>
      </c>
      <c r="Q29" s="29">
        <v>0.46203206036088579</v>
      </c>
      <c r="R29" s="75">
        <f t="shared" si="0"/>
        <v>117172.74155342895</v>
      </c>
      <c r="S29" s="41">
        <f>IFERROR($Q29*$O29*Controls!$C$5,"-")</f>
        <v>72881445.246232808</v>
      </c>
      <c r="T29" s="41" t="str">
        <f>IFERROR(INDEX('Vendor Level Info'!$I$4:$I$50,MATCH(SUBSTITUTE(SUBSTITUTE('Model 5'!$D29,"_pre",""),"_post",""),'Vendor Level Info'!$F$4:$F$50,0)),"-")</f>
        <v>-</v>
      </c>
      <c r="U29" s="478">
        <f t="shared" si="1"/>
        <v>0</v>
      </c>
      <c r="V29" s="41">
        <f>IFERROR($Q29*$O29*Controls!$C$4,"-")</f>
        <v>61867207.540210485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5'!$D29,'Vendor Level Info'!$M$4:$M$300,0)),"-")</f>
        <v>-</v>
      </c>
    </row>
    <row r="30" spans="2:25" x14ac:dyDescent="0.35">
      <c r="B30" s="441">
        <f>IFERROR(INDEX(Controls!$L$4:$L$100,MATCH('Model 5'!$D30,Controls!$J$4:$J$100,0)),"-")</f>
        <v>9</v>
      </c>
      <c r="C30" s="467" t="str">
        <f>IFERROR(INDEX(Controls!$F$4:$F$71,MATCH('Model 5'!$E30,Controls!$G$4:$G$71,0)),"-")</f>
        <v>No Ad &amp; Tf</v>
      </c>
      <c r="D30" s="442" t="str">
        <f>IFERROR(INDEX(Controls!$H$4:$H$200,MATCH('Model 5'!$E30,Controls!$G$4:$G$200,0)),"-")</f>
        <v>cw_comm</v>
      </c>
      <c r="E30" s="25" t="s">
        <v>114</v>
      </c>
      <c r="F30" s="26">
        <v>1</v>
      </c>
      <c r="G30" s="27">
        <v>7.0395298855172247E-2</v>
      </c>
      <c r="H30" s="27">
        <v>1.1531412414567399E-3</v>
      </c>
      <c r="I30" s="27">
        <v>61.046553816983682</v>
      </c>
      <c r="J30" s="37">
        <v>0</v>
      </c>
      <c r="K30" s="27">
        <v>1.0874478723023613</v>
      </c>
      <c r="L30" s="39">
        <v>149017</v>
      </c>
      <c r="M30" s="39">
        <v>493963.3609999796</v>
      </c>
      <c r="N30" s="39">
        <v>135470</v>
      </c>
      <c r="O30" s="39">
        <v>253603.05399999127</v>
      </c>
      <c r="P30" s="28">
        <v>2.1236587726395431E-2</v>
      </c>
      <c r="Q30" s="29">
        <v>3.7603849738775279E-2</v>
      </c>
      <c r="R30" s="75">
        <f t="shared" si="0"/>
        <v>9536.4511359101853</v>
      </c>
      <c r="S30" s="41">
        <f>IFERROR($Q30*$O30*Controls!$C$5,"-")</f>
        <v>5931672.6065361351</v>
      </c>
      <c r="T30" s="41">
        <f>IFERROR(INDEX('Vendor Level Info'!$I$4:$I$50,MATCH(SUBSTITUTE(SUBSTITUTE('Model 5'!$D30,"_pre",""),"_post",""),'Vendor Level Info'!$F$4:$F$50,0)),"-")</f>
        <v>607005</v>
      </c>
      <c r="U30" s="478">
        <f t="shared" si="1"/>
        <v>9.7720325310930463</v>
      </c>
      <c r="V30" s="41">
        <f>IFERROR($Q30*$O30*Controls!$C$4,"-")</f>
        <v>5035246.1997605776</v>
      </c>
      <c r="W30" s="41">
        <f>IFERROR($T30*(1-Controls!$C$6),0)</f>
        <v>467393.85000000003</v>
      </c>
      <c r="X30" s="90">
        <f t="shared" si="2"/>
        <v>10.773026217098444</v>
      </c>
      <c r="Y30" s="90">
        <f>IFERROR(R30/INDEX('Vendor Level Info'!$N$4:$N$300,MATCH('Model 5'!$D30,'Vendor Level Info'!$M$4:$M$300,0)),"-")</f>
        <v>6.3995726231974775E-2</v>
      </c>
    </row>
    <row r="31" spans="2:25" x14ac:dyDescent="0.35">
      <c r="B31" s="441">
        <f>IFERROR(INDEX(Controls!$L$4:$L$100,MATCH('Model 5'!$D31,Controls!$J$4:$J$100,0)),"-")</f>
        <v>2</v>
      </c>
      <c r="C31" s="467" t="str">
        <f>IFERROR(INDEX(Controls!$F$4:$F$71,MATCH('Model 5'!$E31,Controls!$G$4:$G$71,0)),"-")</f>
        <v>No Ad &amp; Tf</v>
      </c>
      <c r="D31" s="442" t="str">
        <f>IFERROR(INDEX(Controls!$H$4:$H$200,MATCH('Model 5'!$E31,Controls!$G$4:$G$200,0)),"-")</f>
        <v>hcp_dox_eng</v>
      </c>
      <c r="E31" s="25" t="s">
        <v>13</v>
      </c>
      <c r="F31" s="26">
        <v>1</v>
      </c>
      <c r="G31" s="27">
        <v>2.084435139263334E-2</v>
      </c>
      <c r="H31" s="27">
        <v>3.4607629712061706E-3</v>
      </c>
      <c r="I31" s="27">
        <v>6.0230508607668423</v>
      </c>
      <c r="J31" s="37">
        <v>1.7117349723566254E-9</v>
      </c>
      <c r="K31" s="27">
        <v>1.002605013487107</v>
      </c>
      <c r="L31" s="39">
        <v>12767</v>
      </c>
      <c r="M31" s="39">
        <v>493963.3609999796</v>
      </c>
      <c r="N31" s="39">
        <v>3384</v>
      </c>
      <c r="O31" s="39">
        <v>253603.05399999127</v>
      </c>
      <c r="P31" s="28">
        <v>5.387440754533227E-4</v>
      </c>
      <c r="Q31" s="29">
        <v>2.7814051920949524E-4</v>
      </c>
      <c r="R31" s="75">
        <f t="shared" si="0"/>
        <v>70.537285112671228</v>
      </c>
      <c r="S31" s="41">
        <f>IFERROR($Q31*$O31*Controls!$C$5,"-")</f>
        <v>43874.191340081503</v>
      </c>
      <c r="T31" s="41">
        <f>IFERROR(INDEX('Vendor Level Info'!$I$4:$I$50,MATCH(SUBSTITUTE(SUBSTITUTE('Model 5'!$D31,"_pre",""),"_post",""),'Vendor Level Info'!$F$4:$F$50,0)),"-")</f>
        <v>311070</v>
      </c>
      <c r="U31" s="478">
        <f t="shared" si="1"/>
        <v>0.14104282425203812</v>
      </c>
      <c r="V31" s="41">
        <f>IFERROR($Q31*$O31*Controls!$C$4,"-")</f>
        <v>37243.686539490409</v>
      </c>
      <c r="W31" s="41">
        <f>IFERROR($T31*(1-Controls!$C$6),0)</f>
        <v>239523.9</v>
      </c>
      <c r="X31" s="90">
        <f t="shared" si="2"/>
        <v>0.15549048149053354</v>
      </c>
      <c r="Y31" s="90">
        <f>IFERROR(R31/INDEX('Vendor Level Info'!$N$4:$N$300,MATCH('Model 5'!$D31,'Vendor Level Info'!$M$4:$M$300,0)),"-")</f>
        <v>2.0844351392633343E-2</v>
      </c>
    </row>
    <row r="32" spans="2:25" x14ac:dyDescent="0.35">
      <c r="B32" s="441">
        <f>IFERROR(INDEX(Controls!$L$4:$L$100,MATCH('Model 5'!$D32,Controls!$J$4:$J$100,0)),"-")</f>
        <v>4</v>
      </c>
      <c r="C32" s="467" t="str">
        <f>IFERROR(INDEX(Controls!$F$4:$F$71,MATCH('Model 5'!$E32,Controls!$G$4:$G$71,0)),"-")</f>
        <v>No Ad &amp; Tf</v>
      </c>
      <c r="D32" s="442" t="str">
        <f>IFERROR(INDEX(Controls!$H$4:$H$200,MATCH('Model 5'!$E32,Controls!$G$4:$G$200,0)),"-")</f>
        <v>hcp_dpint_eng</v>
      </c>
      <c r="E32" s="25" t="s">
        <v>14</v>
      </c>
      <c r="F32" s="26">
        <v>1</v>
      </c>
      <c r="G32" s="27">
        <v>-4.9827719940108367E-3</v>
      </c>
      <c r="H32" s="27">
        <v>6.9263225915516769E-3</v>
      </c>
      <c r="I32" s="27">
        <v>-0.71939646589498019</v>
      </c>
      <c r="J32" s="37">
        <v>0.47189671301953351</v>
      </c>
      <c r="K32" s="27">
        <v>1.0013393494460976</v>
      </c>
      <c r="L32" s="39">
        <v>3586</v>
      </c>
      <c r="M32" s="39">
        <v>493963.3609999796</v>
      </c>
      <c r="N32" s="39">
        <v>717</v>
      </c>
      <c r="O32" s="39">
        <v>253603.05399999127</v>
      </c>
      <c r="P32" s="28">
        <v>-3.6173169472226496E-5</v>
      </c>
      <c r="Q32" s="29">
        <v>-1.4087557162091167E-5</v>
      </c>
      <c r="R32" s="75">
        <f t="shared" si="0"/>
        <v>-3.5726475197057699</v>
      </c>
      <c r="S32" s="41">
        <f>IFERROR($Q32*$O32*Controls!$C$5,"-")</f>
        <v>-2222.186757256989</v>
      </c>
      <c r="T32" s="41">
        <f>IFERROR(INDEX('Vendor Level Info'!$I$4:$I$50,MATCH(SUBSTITUTE(SUBSTITUTE('Model 5'!$D32,"_pre",""),"_post",""),'Vendor Level Info'!$F$4:$F$50,0)),"-")</f>
        <v>35707.999999999993</v>
      </c>
      <c r="U32" s="478">
        <f t="shared" si="1"/>
        <v>-6.2232182067239537E-2</v>
      </c>
      <c r="V32" s="41">
        <f>IFERROR($Q32*$O32*Controls!$C$4,"-")</f>
        <v>-1886.3578904046465</v>
      </c>
      <c r="W32" s="41">
        <f>IFERROR($T32*(1-Controls!$C$6),0)</f>
        <v>27495.159999999996</v>
      </c>
      <c r="X32" s="90">
        <f t="shared" si="2"/>
        <v>-6.8606907194016936E-2</v>
      </c>
      <c r="Y32" s="90">
        <f>IFERROR(R32/INDEX('Vendor Level Info'!$N$4:$N$300,MATCH('Model 5'!$D32,'Vendor Level Info'!$M$4:$M$300,0)),"-")</f>
        <v>-4.9827719940108367E-3</v>
      </c>
    </row>
    <row r="33" spans="2:25" x14ac:dyDescent="0.35">
      <c r="B33" s="441">
        <f>IFERROR(INDEX(Controls!$L$4:$L$100,MATCH('Model 5'!$D33,Controls!$J$4:$J$100,0)),"-")</f>
        <v>5</v>
      </c>
      <c r="C33" s="467" t="str">
        <f>IFERROR(INDEX(Controls!$F$4:$F$71,MATCH('Model 5'!$E33,Controls!$G$4:$G$71,0)),"-")</f>
        <v>No Ad &amp; Tf</v>
      </c>
      <c r="D33" s="442" t="str">
        <f>IFERROR(INDEX(Controls!$H$4:$H$200,MATCH('Model 5'!$E33,Controls!$G$4:$G$200,0)),"-")</f>
        <v>hcp_edh_eng</v>
      </c>
      <c r="E33" s="25" t="s">
        <v>15</v>
      </c>
      <c r="F33" s="26">
        <v>1</v>
      </c>
      <c r="G33" s="27">
        <v>9.5064099188093304E-2</v>
      </c>
      <c r="H33" s="27">
        <v>9.2433993673052307E-3</v>
      </c>
      <c r="I33" s="27">
        <v>10.284538773077784</v>
      </c>
      <c r="J33" s="37">
        <v>8.2792327030889599E-25</v>
      </c>
      <c r="K33" s="27">
        <v>1.0024743876767559</v>
      </c>
      <c r="L33" s="39">
        <v>1366</v>
      </c>
      <c r="M33" s="39">
        <v>493963.3609999796</v>
      </c>
      <c r="N33" s="39">
        <v>0</v>
      </c>
      <c r="O33" s="39">
        <v>253603.05399999127</v>
      </c>
      <c r="P33" s="28">
        <v>2.6288905158482152E-4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5'!$D33,"_pre",""),"_post",""),'Vendor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5'!$D33,'Vendor Level Info'!$M$4:$M$300,0)),"-")</f>
        <v>-</v>
      </c>
    </row>
    <row r="34" spans="2:25" x14ac:dyDescent="0.35">
      <c r="B34" s="441">
        <f>IFERROR(INDEX(Controls!$L$4:$L$100,MATCH('Model 5'!$D34,Controls!$J$4:$J$100,0)),"-")</f>
        <v>3</v>
      </c>
      <c r="C34" s="467" t="str">
        <f>IFERROR(INDEX(Controls!$F$4:$F$71,MATCH('Model 5'!$E34,Controls!$G$4:$G$71,0)),"-")</f>
        <v>No Ad &amp; Tf</v>
      </c>
      <c r="D34" s="442" t="str">
        <f>IFERROR(INDEX(Controls!$H$4:$H$200,MATCH('Model 5'!$E34,Controls!$G$4:$G$200,0)),"-")</f>
        <v>hcp_epoc_eng</v>
      </c>
      <c r="E34" s="25" t="s">
        <v>16</v>
      </c>
      <c r="F34" s="26">
        <v>1</v>
      </c>
      <c r="G34" s="27">
        <v>1.5124627979793312E-2</v>
      </c>
      <c r="H34" s="27">
        <v>2.8622189316417886E-3</v>
      </c>
      <c r="I34" s="27">
        <v>5.2842316891243959</v>
      </c>
      <c r="J34" s="37">
        <v>1.2623956316171712E-7</v>
      </c>
      <c r="K34" s="27">
        <v>1.0032250697730263</v>
      </c>
      <c r="L34" s="39">
        <v>12625</v>
      </c>
      <c r="M34" s="39">
        <v>493963.3609999796</v>
      </c>
      <c r="N34" s="39">
        <v>3021</v>
      </c>
      <c r="O34" s="39">
        <v>253603.05399999127</v>
      </c>
      <c r="P34" s="28">
        <v>3.8656395052931561E-4</v>
      </c>
      <c r="Q34" s="29">
        <v>1.8016936470708735E-4</v>
      </c>
      <c r="R34" s="75">
        <f t="shared" si="0"/>
        <v>45.691501126955593</v>
      </c>
      <c r="S34" s="41">
        <f>IFERROR($Q34*$O34*Controls!$C$5,"-")</f>
        <v>28420.11370096638</v>
      </c>
      <c r="T34" s="41">
        <f>IFERROR(INDEX('Vendor Level Info'!$I$4:$I$50,MATCH(SUBSTITUTE(SUBSTITUTE('Model 5'!$D34,"_pre",""),"_post",""),'Vendor Level Info'!$F$4:$F$50,0)),"-")</f>
        <v>255935</v>
      </c>
      <c r="U34" s="478">
        <f t="shared" si="1"/>
        <v>0.11104426397705035</v>
      </c>
      <c r="V34" s="41">
        <f>IFERROR($Q34*$O34*Controls!$C$4,"-")</f>
        <v>24125.112595032555</v>
      </c>
      <c r="W34" s="41">
        <f>IFERROR($T34*(1-Controls!$C$6),0)</f>
        <v>197069.95</v>
      </c>
      <c r="X34" s="90">
        <f t="shared" si="2"/>
        <v>0.12241903240464898</v>
      </c>
      <c r="Y34" s="90">
        <f>IFERROR(R34/INDEX('Vendor Level Info'!$N$4:$N$300,MATCH('Model 5'!$D34,'Vendor Level Info'!$M$4:$M$300,0)),"-")</f>
        <v>1.5124627979793311E-2</v>
      </c>
    </row>
    <row r="35" spans="2:25" x14ac:dyDescent="0.35">
      <c r="B35" s="441">
        <f>IFERROR(INDEX(Controls!$L$4:$L$100,MATCH('Model 5'!$D35,Controls!$J$4:$J$100,0)),"-")</f>
        <v>7</v>
      </c>
      <c r="C35" s="467" t="str">
        <f>IFERROR(INDEX(Controls!$F$4:$F$71,MATCH('Model 5'!$E35,Controls!$G$4:$G$71,0)),"-")</f>
        <v>Ad: 70 &amp; No Tf</v>
      </c>
      <c r="D35" s="442" t="str">
        <f>IFERROR(INDEX(Controls!$H$4:$H$200,MATCH('Model 5'!$E35,Controls!$G$4:$G$200,0)),"-")</f>
        <v>hcp_field_eng</v>
      </c>
      <c r="E35" s="25" t="s">
        <v>307</v>
      </c>
      <c r="F35" s="26">
        <v>1</v>
      </c>
      <c r="G35" s="27">
        <v>6.4261700997195387E-2</v>
      </c>
      <c r="H35" s="27">
        <v>7.0193816957173148E-4</v>
      </c>
      <c r="I35" s="27">
        <v>91.548948016892879</v>
      </c>
      <c r="J35" s="37">
        <v>0</v>
      </c>
      <c r="K35" s="27">
        <v>1.0754888621283669</v>
      </c>
      <c r="L35" s="39">
        <v>165594.12709636823</v>
      </c>
      <c r="M35" s="39">
        <v>493963.3609999796</v>
      </c>
      <c r="N35" s="39">
        <v>93334.720450774577</v>
      </c>
      <c r="O35" s="39">
        <v>253603.05399999127</v>
      </c>
      <c r="P35" s="28">
        <v>2.1542812934173927E-2</v>
      </c>
      <c r="Q35" s="29">
        <v>2.3650534974490881E-2</v>
      </c>
      <c r="R35" s="75">
        <f t="shared" si="0"/>
        <v>5997.8478982644929</v>
      </c>
      <c r="S35" s="41">
        <f>IFERROR($Q35*$O35*Controls!$C$5,"-")</f>
        <v>3730661.3927205144</v>
      </c>
      <c r="T35" s="41">
        <f>IFERROR(INDEX('Vendor Level Info'!$I$4:$I$50,MATCH(SUBSTITUTE(SUBSTITUTE('Model 5'!$D35,"_pre",""),"_post",""),'Vendor Level Info'!$F$4:$F$50,0)),"-")</f>
        <v>0</v>
      </c>
      <c r="U35" s="478">
        <f t="shared" si="1"/>
        <v>0</v>
      </c>
      <c r="V35" s="41">
        <f>IFERROR($Q35*$O35*Controls!$C$4,"-")</f>
        <v>3166863.6902836524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5'!$D35,'Vendor Level Info'!$M$4:$M$300,0)),"-")</f>
        <v>0.20649479784701827</v>
      </c>
    </row>
    <row r="36" spans="2:25" x14ac:dyDescent="0.35">
      <c r="B36" s="441">
        <f>IFERROR(INDEX(Controls!$L$4:$L$100,MATCH('Model 5'!$D36,Controls!$J$4:$J$100,0)),"-")</f>
        <v>15</v>
      </c>
      <c r="C36" s="467" t="str">
        <f>IFERROR(INDEX(Controls!$F$4:$F$71,MATCH('Model 5'!$E36,Controls!$G$4:$G$71,0)),"-")</f>
        <v>No Ad &amp; Tf</v>
      </c>
      <c r="D36" s="442" t="str">
        <f>IFERROR(INDEX(Controls!$H$4:$H$200,MATCH('Model 5'!$E36,Controls!$G$4:$G$200,0)),"-")</f>
        <v>hcp_grail_nrx_lag</v>
      </c>
      <c r="E36" s="25" t="s">
        <v>18</v>
      </c>
      <c r="F36" s="26">
        <v>1</v>
      </c>
      <c r="G36" s="27">
        <v>0.56573904238749217</v>
      </c>
      <c r="H36" s="27">
        <v>4.1195278923997772E-4</v>
      </c>
      <c r="I36" s="27">
        <v>1373.310382073729</v>
      </c>
      <c r="J36" s="37">
        <v>0</v>
      </c>
      <c r="K36" s="27">
        <v>1.0902948261992029</v>
      </c>
      <c r="L36" s="39">
        <v>471890.94499998068</v>
      </c>
      <c r="M36" s="39">
        <v>493963.3609999796</v>
      </c>
      <c r="N36" s="39">
        <v>250931.21399999189</v>
      </c>
      <c r="O36" s="39">
        <v>253603.05399999127</v>
      </c>
      <c r="P36" s="28">
        <v>0.54045937900165197</v>
      </c>
      <c r="Q36" s="29">
        <v>0.55977868749755344</v>
      </c>
      <c r="R36" s="75">
        <f t="shared" si="0"/>
        <v>141961.58471348629</v>
      </c>
      <c r="S36" s="41">
        <f>IFERROR($Q36*$O36*Controls!$C$5,"-")</f>
        <v>88300105.691788465</v>
      </c>
      <c r="T36" s="41" t="str">
        <f>IFERROR(INDEX('Vendor Level Info'!$I$4:$I$50,MATCH(SUBSTITUTE(SUBSTITUTE('Model 5'!$D36,"_pre",""),"_post",""),'Vendor Level Info'!$F$4:$F$50,0)),"-")</f>
        <v>-</v>
      </c>
      <c r="U36" s="478">
        <f t="shared" si="1"/>
        <v>0</v>
      </c>
      <c r="V36" s="41">
        <f>IFERROR($Q36*$O36*Controls!$C$4,"-")</f>
        <v>74955716.728720754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5'!$D36,'Vendor Level Info'!$M$4:$M$300,0)),"-")</f>
        <v>-</v>
      </c>
    </row>
    <row r="37" spans="2:25" x14ac:dyDescent="0.35">
      <c r="B37" s="441">
        <f>IFERROR(INDEX(Controls!$L$4:$L$100,MATCH('Model 5'!$D37,Controls!$J$4:$J$100,0)),"-")</f>
        <v>13</v>
      </c>
      <c r="C37" s="467" t="str">
        <f>IFERROR(INDEX(Controls!$F$4:$F$71,MATCH('Model 5'!$E37,Controls!$G$4:$G$71,0)),"-")</f>
        <v>Ad: 60 &amp; No Tf</v>
      </c>
      <c r="D37" s="442" t="str">
        <f>IFERROR(INDEX(Controls!$H$4:$H$200,MATCH('Model 5'!$E37,Controls!$G$4:$G$200,0)),"-")</f>
        <v>hcp_grail_sdot</v>
      </c>
      <c r="E37" s="25" t="s">
        <v>101</v>
      </c>
      <c r="F37" s="26">
        <v>1</v>
      </c>
      <c r="G37" s="27">
        <v>3.4501762290223494E-3</v>
      </c>
      <c r="H37" s="27">
        <v>2.3555789483507771E-5</v>
      </c>
      <c r="I37" s="27">
        <v>146.46829100922039</v>
      </c>
      <c r="J37" s="37">
        <v>0</v>
      </c>
      <c r="K37" s="27">
        <v>1.2141646462786726</v>
      </c>
      <c r="L37" s="39">
        <v>6006830.7551347278</v>
      </c>
      <c r="M37" s="39">
        <v>493963.3609999796</v>
      </c>
      <c r="N37" s="39">
        <v>2890664.2082145377</v>
      </c>
      <c r="O37" s="39">
        <v>253603.05399999127</v>
      </c>
      <c r="P37" s="28">
        <v>4.1955793322750234E-2</v>
      </c>
      <c r="Q37" s="29">
        <v>3.9326422848471897E-2</v>
      </c>
      <c r="R37" s="75">
        <f t="shared" si="0"/>
        <v>9973.3009372675097</v>
      </c>
      <c r="S37" s="41">
        <f>IFERROR($Q37*$O37*Controls!$C$5,"-")</f>
        <v>6203393.1829803912</v>
      </c>
      <c r="T37" s="41" t="str">
        <f>IFERROR(INDEX('Vendor Level Info'!$I$4:$I$50,MATCH(SUBSTITUTE(SUBSTITUTE('Model 5'!$D37,"_pre",""),"_post",""),'Vendor Level Info'!$F$4:$F$50,0)),"-")</f>
        <v>-</v>
      </c>
      <c r="U37" s="478">
        <f t="shared" si="1"/>
        <v>0</v>
      </c>
      <c r="V37" s="41">
        <f>IFERROR($Q37*$O37*Controls!$C$4,"-")</f>
        <v>5265902.8948772447</v>
      </c>
      <c r="W37" s="41">
        <f>IFERROR($T37*(1-Controls!$C$6),0)</f>
        <v>0</v>
      </c>
      <c r="X37" s="90" t="str">
        <f t="shared" si="2"/>
        <v>-</v>
      </c>
      <c r="Y37" s="90">
        <f>IFERROR(R37/INDEX('Vendor Level Info'!$N$4:$N$300,MATCH('Model 5'!$D37,'Vendor Level Info'!$M$4:$M$300,0)),"-")</f>
        <v>8.7564826019371229E-3</v>
      </c>
    </row>
    <row r="38" spans="2:25" x14ac:dyDescent="0.35">
      <c r="B38" s="441">
        <f>IFERROR(INDEX(Controls!$L$4:$L$100,MATCH('Model 5'!$D38,Controls!$J$4:$J$100,0)),"-")</f>
        <v>14</v>
      </c>
      <c r="C38" s="467" t="str">
        <f>IFERROR(INDEX(Controls!$F$4:$F$71,MATCH('Model 5'!$E38,Controls!$G$4:$G$71,0)),"-")</f>
        <v>Ad: 40 &amp; No Tf</v>
      </c>
      <c r="D38" s="442" t="str">
        <f>IFERROR(INDEX(Controls!$H$4:$H$200,MATCH('Model 5'!$E38,Controls!$G$4:$G$200,0)),"-")</f>
        <v>hcp_grail_vnrx</v>
      </c>
      <c r="E38" s="25" t="s">
        <v>102</v>
      </c>
      <c r="F38" s="26">
        <v>1</v>
      </c>
      <c r="G38" s="27">
        <v>0.1854543474597832</v>
      </c>
      <c r="H38" s="27">
        <v>1.8572418593798068E-3</v>
      </c>
      <c r="I38" s="27">
        <v>99.854710103137791</v>
      </c>
      <c r="J38" s="37">
        <v>0</v>
      </c>
      <c r="K38" s="27">
        <v>1.0119100544570374</v>
      </c>
      <c r="L38" s="39">
        <v>18193.587417265735</v>
      </c>
      <c r="M38" s="39">
        <v>493963.3609999796</v>
      </c>
      <c r="N38" s="39">
        <v>9147.9991274579043</v>
      </c>
      <c r="O38" s="39">
        <v>253603.05399999127</v>
      </c>
      <c r="P38" s="28">
        <v>6.830627833592862E-3</v>
      </c>
      <c r="Q38" s="29">
        <v>6.6897309870149677E-3</v>
      </c>
      <c r="R38" s="75">
        <f t="shared" si="0"/>
        <v>1696.5362087453718</v>
      </c>
      <c r="S38" s="41">
        <f>IFERROR($Q38*$O38*Controls!$C$5,"-")</f>
        <v>1055245.5218396212</v>
      </c>
      <c r="T38" s="41" t="str">
        <f>IFERROR(INDEX('Vendor Level Info'!$I$4:$I$50,MATCH(SUBSTITUTE(SUBSTITUTE('Model 5'!$D38,"_pre",""),"_post",""),'Vendor Level Info'!$F$4:$F$50,0)),"-")</f>
        <v>-</v>
      </c>
      <c r="U38" s="478">
        <f t="shared" si="1"/>
        <v>0</v>
      </c>
      <c r="V38" s="41">
        <f>IFERROR($Q38*$O38*Controls!$C$4,"-")</f>
        <v>895771.11821755627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5'!$D38,'Vendor Level Info'!$M$4:$M$300,0)),"-")</f>
        <v>0.30812336962725262</v>
      </c>
    </row>
    <row r="39" spans="2:25" x14ac:dyDescent="0.35">
      <c r="B39" s="441">
        <f>IFERROR(INDEX(Controls!$L$4:$L$100,MATCH('Model 5'!$D39,Controls!$J$4:$J$100,0)),"-")</f>
        <v>6</v>
      </c>
      <c r="C39" s="467" t="str">
        <f>IFERROR(INDEX(Controls!$F$4:$F$71,MATCH('Model 5'!$E39,Controls!$G$4:$G$71,0)),"-")</f>
        <v>No Ad &amp; Tf</v>
      </c>
      <c r="D39" s="442" t="str">
        <f>IFERROR(INDEX(Controls!$H$4:$H$200,MATCH('Model 5'!$E39,Controls!$G$4:$G$200,0)),"-")</f>
        <v>hcp_mng_eng</v>
      </c>
      <c r="E39" s="25" t="s">
        <v>21</v>
      </c>
      <c r="F39" s="26">
        <v>1</v>
      </c>
      <c r="G39" s="27">
        <v>1.3608022757037874E-2</v>
      </c>
      <c r="H39" s="27">
        <v>4.1954941941821028E-3</v>
      </c>
      <c r="I39" s="27">
        <v>3.2434850645028033</v>
      </c>
      <c r="J39" s="37">
        <v>1.1807790553283412E-3</v>
      </c>
      <c r="K39" s="27">
        <v>1.004390386078674</v>
      </c>
      <c r="L39" s="39">
        <v>4328</v>
      </c>
      <c r="M39" s="39">
        <v>493963.3609999796</v>
      </c>
      <c r="N39" s="39">
        <v>0</v>
      </c>
      <c r="O39" s="39">
        <v>253603.05399999127</v>
      </c>
      <c r="P39" s="28">
        <v>1.1923054854358388E-4</v>
      </c>
      <c r="Q39" s="29">
        <v>0</v>
      </c>
      <c r="R39" s="75">
        <f t="shared" si="0"/>
        <v>0</v>
      </c>
      <c r="S39" s="41">
        <f>IFERROR($Q39*$O39*Controls!$C$5,"-")</f>
        <v>0</v>
      </c>
      <c r="T39" s="41">
        <f>IFERROR(INDEX('Vendor Level Info'!$I$4:$I$50,MATCH(SUBSTITUTE(SUBSTITUTE('Model 5'!$D39,"_pre",""),"_post",""),'Vendor Level Info'!$F$4:$F$50,0)),"-")</f>
        <v>0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5'!$D39,'Vendor Level Info'!$M$4:$M$300,0)),"-")</f>
        <v>-</v>
      </c>
    </row>
    <row r="40" spans="2:25" x14ac:dyDescent="0.35">
      <c r="B40" s="441">
        <f>IFERROR(INDEX(Controls!$L$4:$L$100,MATCH('Model 5'!$D40,Controls!$J$4:$J$100,0)),"-")</f>
        <v>1</v>
      </c>
      <c r="C40" s="467" t="str">
        <f>IFERROR(INDEX(Controls!$F$4:$F$71,MATCH('Model 5'!$E40,Controls!$G$4:$G$71,0)),"-")</f>
        <v>No Ad &amp; Tf</v>
      </c>
      <c r="D40" s="442" t="str">
        <f>IFERROR(INDEX(Controls!$H$4:$H$200,MATCH('Model 5'!$E40,Controls!$G$4:$G$200,0)),"-")</f>
        <v>hcp_mscap_eng</v>
      </c>
      <c r="E40" s="25" t="s">
        <v>22</v>
      </c>
      <c r="F40" s="26">
        <v>1</v>
      </c>
      <c r="G40" s="27">
        <v>2.8173292363977882E-2</v>
      </c>
      <c r="H40" s="27">
        <v>1.7895800067421147E-3</v>
      </c>
      <c r="I40" s="27">
        <v>15.742963297442426</v>
      </c>
      <c r="J40" s="37">
        <v>7.704110604010606E-56</v>
      </c>
      <c r="K40" s="27">
        <v>1.0064446505070943</v>
      </c>
      <c r="L40" s="39">
        <v>41083</v>
      </c>
      <c r="M40" s="39">
        <v>493963.3609999796</v>
      </c>
      <c r="N40" s="39">
        <v>12946</v>
      </c>
      <c r="O40" s="39">
        <v>253603.05399999127</v>
      </c>
      <c r="P40" s="28">
        <v>2.3431765624198817E-3</v>
      </c>
      <c r="Q40" s="29">
        <v>1.4381981493963799E-3</v>
      </c>
      <c r="R40" s="75">
        <f t="shared" si="0"/>
        <v>364.73144294405768</v>
      </c>
      <c r="S40" s="41">
        <f>IFERROR($Q40*$O40*Controls!$C$5,"-")</f>
        <v>226862.95751120389</v>
      </c>
      <c r="T40" s="41">
        <f>IFERROR(INDEX('Vendor Level Info'!$I$4:$I$50,MATCH(SUBSTITUTE(SUBSTITUTE('Model 5'!$D40,"_pre",""),"_post",""),'Vendor Level Info'!$F$4:$F$50,0)),"-")</f>
        <v>483510.48</v>
      </c>
      <c r="U40" s="478">
        <f t="shared" si="1"/>
        <v>0.46919966969734328</v>
      </c>
      <c r="V40" s="41">
        <f>IFERROR($Q40*$O40*Controls!$C$4,"-")</f>
        <v>192578.20187446245</v>
      </c>
      <c r="W40" s="41">
        <f>IFERROR($T40*(1-Controls!$C$6),0)</f>
        <v>372303.06959999999</v>
      </c>
      <c r="X40" s="90">
        <f t="shared" si="2"/>
        <v>0.51726192341461819</v>
      </c>
      <c r="Y40" s="90">
        <f>IFERROR(R40/INDEX('Vendor Level Info'!$N$4:$N$300,MATCH('Model 5'!$D40,'Vendor Level Info'!$M$4:$M$300,0)),"-")</f>
        <v>2.8173292363977882E-2</v>
      </c>
    </row>
    <row r="41" spans="2:25" x14ac:dyDescent="0.35">
      <c r="B41" s="441">
        <f>IFERROR(INDEX(Controls!$L$4:$L$100,MATCH('Model 5'!$D41,Controls!$J$4:$J$100,0)),"-")</f>
        <v>12</v>
      </c>
      <c r="C41" s="467" t="str">
        <f>IFERROR(INDEX(Controls!$F$4:$F$71,MATCH('Model 5'!$E41,Controls!$G$4:$G$71,0)),"-")</f>
        <v>Ad: 40 &amp; No Tf</v>
      </c>
      <c r="D41" s="442" t="str">
        <f>IFERROR(INDEX(Controls!$H$4:$H$200,MATCH('Model 5'!$E41,Controls!$G$4:$G$200,0)),"-")</f>
        <v>hcp_rdtl_totdet</v>
      </c>
      <c r="E41" s="25" t="s">
        <v>103</v>
      </c>
      <c r="F41" s="26"/>
      <c r="G41" s="27">
        <v>5.4743685669676224E-2</v>
      </c>
      <c r="H41" s="27">
        <v>4.5211515611490855E-4</v>
      </c>
      <c r="I41" s="27">
        <v>121.08350036326297</v>
      </c>
      <c r="J41" s="37">
        <v>0</v>
      </c>
      <c r="K41" s="27">
        <v>1.2671797911475786</v>
      </c>
      <c r="L41" s="39">
        <v>562696.92773887143</v>
      </c>
      <c r="M41" s="39">
        <v>493963.3609999796</v>
      </c>
      <c r="N41" s="39">
        <v>283462.85338759981</v>
      </c>
      <c r="O41" s="39">
        <v>253603.05399999127</v>
      </c>
      <c r="P41" s="28">
        <v>6.2361110502344656E-2</v>
      </c>
      <c r="Q41" s="29">
        <v>6.1189331516807423E-2</v>
      </c>
      <c r="R41" s="75">
        <f t="shared" si="0"/>
        <v>15517.801344880281</v>
      </c>
      <c r="S41" s="41">
        <f>IFERROR($Q41*$O41*Controls!$C$5,"-")</f>
        <v>9652072.4365155343</v>
      </c>
      <c r="T41" s="41">
        <f>IFERROR(INDEX('Vendor Level Info'!$I$4:$I$50,MATCH(SUBSTITUTE(SUBSTITUTE('Model 5'!$D41,"_pre",""),"_post",""),'Vendor Level Info'!$F$4:$F$50,0)),"-")</f>
        <v>0</v>
      </c>
      <c r="U41" s="478">
        <f t="shared" si="1"/>
        <v>0</v>
      </c>
      <c r="V41" s="41">
        <f>IFERROR($Q41*$O41*Controls!$C$4,"-")</f>
        <v>8193399.110096788</v>
      </c>
      <c r="W41" s="41">
        <f>IFERROR($T41*(1-Controls!$C$6),0)</f>
        <v>0</v>
      </c>
      <c r="X41" s="90" t="str">
        <f t="shared" si="2"/>
        <v>-</v>
      </c>
      <c r="Y41" s="90">
        <f>IFERROR(R41/INDEX('Vendor Level Info'!$N$4:$N$300,MATCH('Model 5'!$D41,'Vendor Level Info'!$M$4:$M$300,0)),"-")</f>
        <v>9.1601790648919934E-2</v>
      </c>
    </row>
    <row r="42" spans="2:25" x14ac:dyDescent="0.35">
      <c r="B42" s="441">
        <f>IFERROR(INDEX(Controls!$L$4:$L$100,MATCH('Model 5'!$D42,Controls!$J$4:$J$100,0)),"-")</f>
        <v>8</v>
      </c>
      <c r="C42" s="467" t="str">
        <f>IFERROR(INDEX(Controls!$F$4:$F$71,MATCH('Model 5'!$E42,Controls!$G$4:$G$71,0)),"-")</f>
        <v>No Ad &amp; Tf</v>
      </c>
      <c r="D42" s="442" t="str">
        <f>IFERROR(INDEX(Controls!$H$4:$H$200,MATCH('Model 5'!$E42,Controls!$G$4:$G$200,0)),"-")</f>
        <v>hcp_sfmc_eng</v>
      </c>
      <c r="E42" s="25" t="s">
        <v>24</v>
      </c>
      <c r="F42" s="26">
        <v>1</v>
      </c>
      <c r="G42" s="27">
        <v>7.5511442067406811E-3</v>
      </c>
      <c r="H42" s="27">
        <v>4.533129115402969E-4</v>
      </c>
      <c r="I42" s="27">
        <v>16.65768614682273</v>
      </c>
      <c r="J42" s="37">
        <v>2.6733024530297513E-62</v>
      </c>
      <c r="K42" s="27">
        <v>1.0211952050642772</v>
      </c>
      <c r="L42" s="39">
        <v>347218</v>
      </c>
      <c r="M42" s="39">
        <v>493963.3609999796</v>
      </c>
      <c r="N42" s="39">
        <v>214128</v>
      </c>
      <c r="O42" s="39">
        <v>253603.05399999127</v>
      </c>
      <c r="P42" s="28">
        <v>5.3078697656205199E-3</v>
      </c>
      <c r="Q42" s="29">
        <v>6.3757568420332363E-3</v>
      </c>
      <c r="R42" s="75">
        <f t="shared" si="0"/>
        <v>1616.9114067009687</v>
      </c>
      <c r="S42" s="41">
        <f>IFERROR($Q42*$O42*Controls!$C$5,"-")</f>
        <v>1005718.8949680025</v>
      </c>
      <c r="T42" s="41">
        <f>IFERROR(INDEX('Vendor Level Info'!$I$4:$I$50,MATCH(SUBSTITUTE(SUBSTITUTE('Model 5'!$D42,"_pre",""),"_post",""),'Vendor Level Info'!$F$4:$F$50,0)),"-")</f>
        <v>194100</v>
      </c>
      <c r="U42" s="478">
        <f t="shared" si="1"/>
        <v>5.181447166244217</v>
      </c>
      <c r="V42" s="41">
        <f>IFERROR($Q42*$O42*Controls!$C$4,"-")</f>
        <v>853729.22273811139</v>
      </c>
      <c r="W42" s="41">
        <f>IFERROR($T42*(1-Controls!$C$6),0)</f>
        <v>149457</v>
      </c>
      <c r="X42" s="90">
        <f t="shared" si="2"/>
        <v>5.7122063385328987</v>
      </c>
      <c r="Y42" s="90">
        <f>IFERROR(R42/INDEX('Vendor Level Info'!$N$4:$N$300,MATCH('Model 5'!$D42,'Vendor Level Info'!$M$4:$M$300,0)),"-")</f>
        <v>7.551144206740682E-3</v>
      </c>
    </row>
    <row r="43" spans="2:25" x14ac:dyDescent="0.35">
      <c r="B43" s="441">
        <f>IFERROR(INDEX(Controls!$L$4:$L$100,MATCH('Model 5'!$D43,Controls!$J$4:$J$100,0)),"-")</f>
        <v>10</v>
      </c>
      <c r="C43" s="467" t="str">
        <f>IFERROR(INDEX(Controls!$F$4:$F$71,MATCH('Model 5'!$E43,Controls!$G$4:$G$71,0)),"-")</f>
        <v>No Ad &amp; Tf</v>
      </c>
      <c r="D43" s="442" t="str">
        <f>IFERROR(INDEX(Controls!$H$4:$H$200,MATCH('Model 5'!$E43,Controls!$G$4:$G$200,0)),"-")</f>
        <v>pp_hcp</v>
      </c>
      <c r="E43" s="25" t="s">
        <v>115</v>
      </c>
      <c r="F43" s="26">
        <v>1</v>
      </c>
      <c r="G43" s="27">
        <v>4.2925704584510791E-3</v>
      </c>
      <c r="H43" s="27">
        <v>1.6808482368532588E-3</v>
      </c>
      <c r="I43" s="27">
        <v>2.5538120362890493</v>
      </c>
      <c r="J43" s="37">
        <v>1.0655110230338072E-2</v>
      </c>
      <c r="K43" s="27">
        <v>1.0008872466842285</v>
      </c>
      <c r="L43" s="39">
        <v>63241</v>
      </c>
      <c r="M43" s="39">
        <v>493963.3609999796</v>
      </c>
      <c r="N43" s="39">
        <v>31572</v>
      </c>
      <c r="O43" s="39">
        <v>253603.05399999127</v>
      </c>
      <c r="P43" s="28">
        <v>5.4956798377383284E-4</v>
      </c>
      <c r="Q43" s="29">
        <v>5.3439827469200011E-4</v>
      </c>
      <c r="R43" s="75">
        <f t="shared" si="0"/>
        <v>135.52503451421748</v>
      </c>
      <c r="S43" s="41">
        <f>IFERROR($Q43*$O43*Controls!$C$5,"-")</f>
        <v>84296.571467843271</v>
      </c>
      <c r="T43" s="41">
        <f>IFERROR(INDEX('Vendor Level Info'!$I$4:$I$50,MATCH(SUBSTITUTE(SUBSTITUTE('Model 5'!$D43,"_pre",""),"_post",""),'Vendor Level Info'!$F$4:$F$50,0)),"-")</f>
        <v>195006</v>
      </c>
      <c r="U43" s="478">
        <f t="shared" si="1"/>
        <v>0.43227680926660345</v>
      </c>
      <c r="V43" s="41">
        <f>IFERROR($Q43*$O43*Controls!$C$4,"-")</f>
        <v>71557.218223506832</v>
      </c>
      <c r="W43" s="41">
        <f>IFERROR($T43*(1-Controls!$C$6),0)</f>
        <v>150154.62</v>
      </c>
      <c r="X43" s="90">
        <f t="shared" si="2"/>
        <v>0.47655688665128543</v>
      </c>
      <c r="Y43" s="90">
        <f>IFERROR(R43/INDEX('Vendor Level Info'!$N$4:$N$300,MATCH('Model 5'!$D43,'Vendor Level Info'!$M$4:$M$300,0)),"-")</f>
        <v>4.3674078990112303E-3</v>
      </c>
    </row>
    <row r="44" spans="2:25" x14ac:dyDescent="0.35">
      <c r="B44" s="441">
        <f>IFERROR(INDEX(Controls!$L$4:$L$100,MATCH('Model 5'!$D44,Controls!$J$4:$J$100,0)),"-")</f>
        <v>11</v>
      </c>
      <c r="C44" s="467" t="str">
        <f>IFERROR(INDEX(Controls!$F$4:$F$71,MATCH('Model 5'!$E44,Controls!$G$4:$G$71,0)),"-")</f>
        <v>No Ad &amp; Tf</v>
      </c>
      <c r="D44" s="442" t="str">
        <f>IFERROR(INDEX(Controls!$H$4:$H$200,MATCH('Model 5'!$E44,Controls!$G$4:$G$200,0)),"-")</f>
        <v>webmd</v>
      </c>
      <c r="E44" s="25" t="s">
        <v>116</v>
      </c>
      <c r="F44" s="26">
        <v>1</v>
      </c>
      <c r="G44" s="27">
        <v>4.9581571321887161E-2</v>
      </c>
      <c r="H44" s="27">
        <v>1.7094457876753188E-3</v>
      </c>
      <c r="I44" s="27">
        <v>29.004471320095682</v>
      </c>
      <c r="J44" s="37">
        <v>6.0228044763114118E-185</v>
      </c>
      <c r="K44" s="27">
        <v>1.0609107976048262</v>
      </c>
      <c r="L44" s="39">
        <v>64834</v>
      </c>
      <c r="M44" s="39">
        <v>493963.3609999796</v>
      </c>
      <c r="N44" s="39">
        <v>0</v>
      </c>
      <c r="O44" s="39">
        <v>253603.05399999127</v>
      </c>
      <c r="P44" s="28">
        <v>6.5077126136959887E-3</v>
      </c>
      <c r="Q44" s="29">
        <v>0</v>
      </c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5'!$D44,"_pre",""),"_post",""),'Vendor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5'!$D44,'Vendor Level Info'!$M$4:$M$300,0)),"-")</f>
        <v>-</v>
      </c>
    </row>
    <row r="45" spans="2:25" x14ac:dyDescent="0.35">
      <c r="B45" s="441" t="str">
        <f>IFERROR(INDEX(Controls!$L$4:$L$100,MATCH('Model 5'!$D45,Controls!$J$4:$J$100,0)),"-")</f>
        <v>-</v>
      </c>
      <c r="C45" s="467" t="str">
        <f>IFERROR(INDEX(Controls!$F$4:$F$71,MATCH('Model 5'!$E45,Controls!$G$4:$G$71,0)),"-")</f>
        <v>-</v>
      </c>
      <c r="D45" s="442" t="str">
        <f>IFERROR(INDEX(Controls!$H$4:$H$200,MATCH('Model 5'!$E45,Controls!$G$4:$G$200,0)),"-")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5'!$D45,"_pre",""),"_post",""),'Vendor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5'!$D45,'Vendor Level Info'!$M$4:$M$300,0)),"-")</f>
        <v>-</v>
      </c>
    </row>
    <row r="46" spans="2:25" x14ac:dyDescent="0.35">
      <c r="B46" s="441" t="str">
        <f>IFERROR(INDEX(Controls!$L$4:$L$100,MATCH('Model 5'!$D46,Controls!$J$4:$J$100,0)),"-")</f>
        <v>-</v>
      </c>
      <c r="C46" s="467" t="str">
        <f>IFERROR(INDEX(Controls!$F$4:$F$71,MATCH('Model 5'!$E46,Controls!$G$4:$G$71,0)),"-")</f>
        <v>-</v>
      </c>
      <c r="D46" s="442" t="str">
        <f>IFERROR(INDEX(Controls!$H$4:$H$200,MATCH('Model 5'!$E46,Controls!$G$4:$G$200,0)),"-")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5'!$D46,"_pre",""),"_post",""),'Vendor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5'!$D46,'Vendor Level Info'!$M$4:$M$300,0)),"-")</f>
        <v>-</v>
      </c>
    </row>
    <row r="47" spans="2:25" x14ac:dyDescent="0.35">
      <c r="B47" s="441" t="str">
        <f>IFERROR(INDEX(Controls!$L$4:$L$100,MATCH('Model 5'!$D47,Controls!$J$4:$J$100,0)),"-")</f>
        <v>-</v>
      </c>
      <c r="C47" s="467" t="str">
        <f>IFERROR(INDEX(Controls!$F$4:$F$71,MATCH('Model 5'!$E47,Controls!$G$4:$G$71,0)),"-")</f>
        <v>-</v>
      </c>
      <c r="D47" s="442" t="str">
        <f>IFERROR(INDEX(Controls!$H$4:$H$200,MATCH('Model 5'!$E47,Controls!$G$4:$G$200,0)),"-")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5'!$D47,"_pre",""),"_post",""),'Vendor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5'!$D47,'Vendor Level Info'!$M$4:$M$300,0)),"-")</f>
        <v>-</v>
      </c>
    </row>
    <row r="48" spans="2:25" x14ac:dyDescent="0.35">
      <c r="B48" s="441" t="str">
        <f>IFERROR(INDEX(Controls!$L$4:$L$100,MATCH('Model 5'!$D48,Controls!$J$4:$J$100,0)),"-")</f>
        <v>-</v>
      </c>
      <c r="C48" s="467" t="str">
        <f>IFERROR(INDEX(Controls!$F$4:$F$71,MATCH('Model 5'!$E48,Controls!$G$4:$G$71,0)),"-")</f>
        <v>-</v>
      </c>
      <c r="D48" s="442" t="str">
        <f>IFERROR(INDEX(Controls!$H$4:$H$200,MATCH('Model 5'!$E48,Controls!$G$4:$G$200,0)),"-")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5'!$D48,"_pre",""),"_post",""),'Vendor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5'!$D48,'Vendor Level Info'!$M$4:$M$300,0)),"-")</f>
        <v>-</v>
      </c>
    </row>
    <row r="49" spans="2:25" x14ac:dyDescent="0.35">
      <c r="B49" s="441" t="str">
        <f>IFERROR(INDEX(Controls!$L$4:$L$100,MATCH('Model 5'!$D49,Controls!$J$4:$J$100,0)),"-")</f>
        <v>-</v>
      </c>
      <c r="C49" s="467" t="str">
        <f>IFERROR(INDEX(Controls!$F$4:$F$71,MATCH('Model 5'!$E49,Controls!$G$4:$G$71,0)),"-")</f>
        <v>-</v>
      </c>
      <c r="D49" s="442" t="str">
        <f>IFERROR(INDEX(Controls!$H$4:$H$200,MATCH('Model 5'!$E49,Controls!$G$4:$G$200,0)),"-")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5'!$D49,"_pre",""),"_post",""),'Vendor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5'!$D49,'Vendor Level Info'!$M$4:$M$300,0)),"-")</f>
        <v>-</v>
      </c>
    </row>
    <row r="50" spans="2:25" x14ac:dyDescent="0.35">
      <c r="B50" s="441" t="str">
        <f>IFERROR(INDEX(Controls!$L$4:$L$100,MATCH('Model 5'!$D50,Controls!$J$4:$J$100,0)),"-")</f>
        <v>-</v>
      </c>
      <c r="C50" s="467" t="str">
        <f>IFERROR(INDEX(Controls!$F$4:$F$71,MATCH('Model 5'!$E50,Controls!$G$4:$G$71,0)),"-")</f>
        <v>-</v>
      </c>
      <c r="D50" s="442" t="str">
        <f>IFERROR(INDEX(Controls!$H$4:$H$200,MATCH('Model 5'!$E50,Controls!$G$4:$G$200,0)),"-")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5'!$D50,"_pre",""),"_post",""),'Vendor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5'!$D50,'Vendor Level Info'!$M$4:$M$300,0)),"-")</f>
        <v>-</v>
      </c>
    </row>
    <row r="51" spans="2:25" x14ac:dyDescent="0.35">
      <c r="B51" s="441" t="str">
        <f>IFERROR(INDEX(Controls!$L$4:$L$100,MATCH('Model 5'!$D51,Controls!$J$4:$J$100,0)),"-")</f>
        <v>-</v>
      </c>
      <c r="C51" s="467" t="str">
        <f>IFERROR(INDEX(Controls!$F$4:$F$71,MATCH('Model 5'!$E51,Controls!$G$4:$G$71,0)),"-")</f>
        <v>-</v>
      </c>
      <c r="D51" s="442" t="str">
        <f>IFERROR(INDEX(Controls!$H$4:$H$200,MATCH('Model 5'!$E51,Controls!$G$4:$G$200,0)),"-")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5'!$D51,"_pre",""),"_post",""),'Vendor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5'!$D51,'Vendor Level Info'!$M$4:$M$300,0)),"-")</f>
        <v>-</v>
      </c>
    </row>
    <row r="52" spans="2:25" x14ac:dyDescent="0.35">
      <c r="B52" s="441" t="str">
        <f>IFERROR(INDEX(Controls!$L$4:$L$100,MATCH('Model 5'!$D52,Controls!$J$4:$J$100,0)),"-")</f>
        <v>-</v>
      </c>
      <c r="C52" s="467" t="str">
        <f>IFERROR(INDEX(Controls!$F$4:$F$71,MATCH('Model 5'!$E52,Controls!$G$4:$G$71,0)),"-")</f>
        <v>-</v>
      </c>
      <c r="D52" s="442" t="str">
        <f>IFERROR(INDEX(Controls!$H$4:$H$200,MATCH('Model 5'!$E52,Controls!$G$4:$G$200,0)),"-")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5'!$D52,"_pre",""),"_post",""),'Vendor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5'!$D52,'Vendor Level Info'!$M$4:$M$300,0)),"-")</f>
        <v>-</v>
      </c>
    </row>
    <row r="53" spans="2:25" x14ac:dyDescent="0.35">
      <c r="B53" s="441" t="str">
        <f>IFERROR(INDEX(Controls!$L$4:$L$100,MATCH('Model 5'!$D53,Controls!$J$4:$J$100,0)),"-")</f>
        <v>-</v>
      </c>
      <c r="C53" s="467" t="str">
        <f>IFERROR(INDEX(Controls!$F$4:$F$71,MATCH('Model 5'!$E53,Controls!$G$4:$G$71,0)),"-")</f>
        <v>-</v>
      </c>
      <c r="D53" s="442" t="str">
        <f>IFERROR(INDEX(Controls!$H$4:$H$200,MATCH('Model 5'!$E53,Controls!$G$4:$G$200,0)),"-")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5'!$D53,"_pre",""),"_post",""),'Vendor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5'!$D53,'Vendor Level Info'!$M$4:$M$300,0)),"-")</f>
        <v>-</v>
      </c>
    </row>
    <row r="54" spans="2:25" x14ac:dyDescent="0.35">
      <c r="B54" s="441" t="str">
        <f>IFERROR(INDEX(Controls!$L$4:$L$100,MATCH('Model 5'!$D54,Controls!$J$4:$J$100,0)),"-")</f>
        <v>-</v>
      </c>
      <c r="C54" s="467" t="str">
        <f>IFERROR(INDEX(Controls!$F$4:$F$71,MATCH('Model 5'!$E54,Controls!$G$4:$G$71,0)),"-")</f>
        <v>-</v>
      </c>
      <c r="D54" s="442" t="str">
        <f>IFERROR(INDEX(Controls!$H$4:$H$200,MATCH('Model 5'!$E54,Controls!$G$4:$G$200,0)),"-")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5'!$D54,"_pre",""),"_post",""),'Vendor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5'!$D54,'Vendor Level Info'!$M$4:$M$300,0)),"-")</f>
        <v>-</v>
      </c>
    </row>
    <row r="55" spans="2:25" x14ac:dyDescent="0.35">
      <c r="B55" s="441" t="str">
        <f>IFERROR(INDEX(Controls!$L$4:$L$100,MATCH('Model 5'!$D55,Controls!$J$4:$J$100,0)),"-")</f>
        <v>-</v>
      </c>
      <c r="C55" s="467" t="str">
        <f>IFERROR(INDEX(Controls!$F$4:$F$71,MATCH('Model 5'!$E55,Controls!$G$4:$G$71,0)),"-")</f>
        <v>-</v>
      </c>
      <c r="D55" s="442" t="str">
        <f>IFERROR(INDEX(Controls!$H$4:$H$200,MATCH('Model 5'!$E55,Controls!$G$4:$G$200,0)),"-")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5'!$D55,"_pre",""),"_post",""),'Vendor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5'!$D55,'Vendor Level Info'!$M$4:$M$300,0)),"-")</f>
        <v>-</v>
      </c>
    </row>
    <row r="56" spans="2:25" x14ac:dyDescent="0.35">
      <c r="B56" s="441" t="str">
        <f>IFERROR(INDEX(Controls!$L$4:$L$100,MATCH('Model 5'!$D56,Controls!$J$4:$J$100,0)),"-")</f>
        <v>-</v>
      </c>
      <c r="C56" s="467" t="str">
        <f>IFERROR(INDEX(Controls!$F$4:$F$71,MATCH('Model 5'!$E56,Controls!$G$4:$G$71,0)),"-")</f>
        <v>-</v>
      </c>
      <c r="D56" s="442" t="str">
        <f>IFERROR(INDEX(Controls!$H$4:$H$200,MATCH('Model 5'!$E56,Controls!$G$4:$G$200,0)),"-")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5'!$D56,"_pre",""),"_post",""),'Vendor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5'!$D56,'Vendor Level Info'!$M$4:$M$300,0)),"-")</f>
        <v>-</v>
      </c>
    </row>
    <row r="57" spans="2:25" x14ac:dyDescent="0.35">
      <c r="B57" s="441" t="str">
        <f>IFERROR(INDEX(Controls!$L$4:$L$100,MATCH('Model 5'!$D57,Controls!$J$4:$J$100,0)),"-")</f>
        <v>-</v>
      </c>
      <c r="C57" s="467" t="str">
        <f>IFERROR(INDEX(Controls!$F$4:$F$71,MATCH('Model 5'!$E57,Controls!$G$4:$G$71,0)),"-")</f>
        <v>-</v>
      </c>
      <c r="D57" s="442" t="str">
        <f>IFERROR(INDEX(Controls!$H$4:$H$200,MATCH('Model 5'!$E57,Controls!$G$4:$G$200,0)),"-")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5'!$D57,"_pre",""),"_post",""),'Vendor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5'!$D57,'Vendor Level Info'!$M$4:$M$300,0)),"-")</f>
        <v>-</v>
      </c>
    </row>
    <row r="58" spans="2:25" x14ac:dyDescent="0.35">
      <c r="B58" s="441" t="str">
        <f>IFERROR(INDEX(Controls!$L$4:$L$100,MATCH('Model 5'!$D58,Controls!$J$4:$J$100,0)),"-")</f>
        <v>-</v>
      </c>
      <c r="C58" s="467" t="str">
        <f>IFERROR(INDEX(Controls!$F$4:$F$71,MATCH('Model 5'!$E58,Controls!$G$4:$G$71,0)),"-")</f>
        <v>-</v>
      </c>
      <c r="D58" s="442" t="str">
        <f>IFERROR(INDEX(Controls!$H$4:$H$200,MATCH('Model 5'!$E58,Controls!$G$4:$G$200,0)),"-")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5'!$D58,"_pre",""),"_post",""),'Vendor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5'!$D58,'Vendor Level Info'!$M$4:$M$300,0)),"-")</f>
        <v>-</v>
      </c>
    </row>
    <row r="59" spans="2:25" x14ac:dyDescent="0.35">
      <c r="B59" s="441" t="str">
        <f>IFERROR(INDEX(Controls!$L$4:$L$100,MATCH('Model 5'!$D59,Controls!$J$4:$J$100,0)),"-")</f>
        <v>-</v>
      </c>
      <c r="C59" s="467" t="str">
        <f>IFERROR(INDEX(Controls!$F$4:$F$71,MATCH('Model 5'!$E59,Controls!$G$4:$G$71,0)),"-")</f>
        <v>-</v>
      </c>
      <c r="D59" s="442" t="str">
        <f>IFERROR(INDEX(Controls!$H$4:$H$200,MATCH('Model 5'!$E59,Controls!$G$4:$G$200,0)),"-")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5'!$D59,"_pre",""),"_post",""),'Vendor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5'!$D59,'Vendor Level Info'!$M$4:$M$300,0)),"-")</f>
        <v>-</v>
      </c>
    </row>
    <row r="60" spans="2:25" x14ac:dyDescent="0.35">
      <c r="B60" s="441" t="str">
        <f>IFERROR(INDEX(Controls!$L$4:$L$100,MATCH('Model 5'!$D60,Controls!$J$4:$J$100,0)),"-")</f>
        <v>-</v>
      </c>
      <c r="C60" s="467" t="str">
        <f>IFERROR(INDEX(Controls!$F$4:$F$71,MATCH('Model 5'!$E60,Controls!$G$4:$G$71,0)),"-")</f>
        <v>-</v>
      </c>
      <c r="D60" s="442" t="str">
        <f>IFERROR(INDEX(Controls!$H$4:$H$200,MATCH('Model 5'!$E60,Controls!$G$4:$G$200,0)),"-")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5'!$D60,"_pre",""),"_post",""),'Vendor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5'!$D60,'Vendor Level Info'!$M$4:$M$300,0)),"-")</f>
        <v>-</v>
      </c>
    </row>
    <row r="61" spans="2:25" x14ac:dyDescent="0.35">
      <c r="B61" s="441" t="str">
        <f>IFERROR(INDEX(Controls!$L$4:$L$100,MATCH('Model 5'!$D61,Controls!$J$4:$J$100,0)),"-")</f>
        <v>-</v>
      </c>
      <c r="C61" s="467" t="str">
        <f>IFERROR(INDEX(Controls!$F$4:$F$71,MATCH('Model 5'!$E61,Controls!$G$4:$G$71,0)),"-")</f>
        <v>-</v>
      </c>
      <c r="D61" s="442" t="str">
        <f>IFERROR(INDEX(Controls!$H$4:$H$200,MATCH('Model 5'!$E61,Controls!$G$4:$G$200,0)),"-")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5'!$D61,"_pre",""),"_post",""),'Vendor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5'!$D61,'Vendor Level Info'!$M$4:$M$300,0)),"-")</f>
        <v>-</v>
      </c>
    </row>
    <row r="62" spans="2:25" x14ac:dyDescent="0.35">
      <c r="B62" s="441" t="str">
        <f>IFERROR(INDEX(Controls!$L$4:$L$100,MATCH('Model 5'!$D62,Controls!$J$4:$J$100,0)),"-")</f>
        <v>-</v>
      </c>
      <c r="C62" s="467" t="str">
        <f>IFERROR(INDEX(Controls!$F$4:$F$71,MATCH('Model 5'!$E62,Controls!$G$4:$G$71,0)),"-")</f>
        <v>-</v>
      </c>
      <c r="D62" s="442" t="str">
        <f>IFERROR(INDEX(Controls!$H$4:$H$200,MATCH('Model 5'!$E62,Controls!$G$4:$G$200,0)),"-")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5'!$D62,"_pre",""),"_post",""),'Vendor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5'!$D62,'Vendor Level Info'!$M$4:$M$300,0)),"-")</f>
        <v>-</v>
      </c>
    </row>
    <row r="63" spans="2:25" x14ac:dyDescent="0.35">
      <c r="B63" s="441" t="str">
        <f>IFERROR(INDEX(Controls!$L$4:$L$100,MATCH('Model 5'!$D63,Controls!$J$4:$J$100,0)),"-")</f>
        <v>-</v>
      </c>
      <c r="C63" s="467" t="str">
        <f>IFERROR(INDEX(Controls!$F$4:$F$71,MATCH('Model 5'!$E63,Controls!$G$4:$G$71,0)),"-")</f>
        <v>-</v>
      </c>
      <c r="D63" s="442" t="str">
        <f>IFERROR(INDEX(Controls!$H$4:$H$200,MATCH('Model 5'!$E63,Controls!$G$4:$G$200,0)),"-")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5'!$D63,"_pre",""),"_post",""),'Vendor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5'!$D63,'Vendor Level Info'!$M$4:$M$300,0)),"-")</f>
        <v>-</v>
      </c>
    </row>
    <row r="64" spans="2:25" x14ac:dyDescent="0.35">
      <c r="B64" s="441" t="str">
        <f>IFERROR(INDEX(Controls!$L$4:$L$100,MATCH('Model 5'!$D64,Controls!$J$4:$J$100,0)),"-")</f>
        <v>-</v>
      </c>
      <c r="C64" s="467" t="str">
        <f>IFERROR(INDEX(Controls!$F$4:$F$71,MATCH('Model 5'!$E64,Controls!$G$4:$G$71,0)),"-")</f>
        <v>-</v>
      </c>
      <c r="D64" s="442" t="str">
        <f>IFERROR(INDEX(Controls!$H$4:$H$200,MATCH('Model 5'!$E64,Controls!$G$4:$G$200,0)),"-")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5'!$D64,"_pre",""),"_post",""),'Vendor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5'!$D64,'Vendor Level Info'!$M$4:$M$300,0)),"-")</f>
        <v>-</v>
      </c>
    </row>
    <row r="65" spans="2:25" x14ac:dyDescent="0.35">
      <c r="B65" s="441" t="str">
        <f>IFERROR(INDEX(Controls!$L$4:$L$100,MATCH('Model 5'!$D65,Controls!$J$4:$J$100,0)),"-")</f>
        <v>-</v>
      </c>
      <c r="C65" s="467" t="str">
        <f>IFERROR(INDEX(Controls!$F$4:$F$71,MATCH('Model 5'!$E65,Controls!$G$4:$G$71,0)),"-")</f>
        <v>-</v>
      </c>
      <c r="D65" s="442" t="str">
        <f>IFERROR(INDEX(Controls!$H$4:$H$200,MATCH('Model 5'!$E65,Controls!$G$4:$G$200,0)),"-")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5'!$D65,"_pre",""),"_post",""),'Vendor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5'!$D65,'Vendor Level Info'!$M$4:$M$300,0)),"-")</f>
        <v>-</v>
      </c>
    </row>
    <row r="66" spans="2:25" x14ac:dyDescent="0.35">
      <c r="B66" s="441" t="str">
        <f>IFERROR(INDEX(Controls!$L$4:$L$100,MATCH('Model 5'!$D66,Controls!$J$4:$J$100,0)),"-")</f>
        <v>-</v>
      </c>
      <c r="C66" s="467" t="str">
        <f>IFERROR(INDEX(Controls!$F$4:$F$71,MATCH('Model 5'!$E66,Controls!$G$4:$G$71,0)),"-")</f>
        <v>-</v>
      </c>
      <c r="D66" s="442" t="str">
        <f>IFERROR(INDEX(Controls!$H$4:$H$200,MATCH('Model 5'!$E66,Controls!$G$4:$G$200,0)),"-")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5'!$D66,"_pre",""),"_post",""),'Vendor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5'!$D66,'Vendor Level Info'!$M$4:$M$300,0)),"-")</f>
        <v>-</v>
      </c>
    </row>
    <row r="67" spans="2:25" x14ac:dyDescent="0.35">
      <c r="B67" s="441" t="str">
        <f>IFERROR(INDEX(Controls!$L$4:$L$100,MATCH('Model 5'!$D67,Controls!$J$4:$J$100,0)),"-")</f>
        <v>-</v>
      </c>
      <c r="C67" s="467" t="str">
        <f>IFERROR(INDEX(Controls!$F$4:$F$71,MATCH('Model 5'!$E67,Controls!$G$4:$G$71,0)),"-")</f>
        <v>-</v>
      </c>
      <c r="D67" s="442" t="str">
        <f>IFERROR(INDEX(Controls!$H$4:$H$200,MATCH('Model 5'!$E67,Controls!$G$4:$G$200,0)),"-")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5'!$D67,"_pre",""),"_post",""),'Vendor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5'!$D67,'Vendor Level Info'!$M$4:$M$300,0)),"-")</f>
        <v>-</v>
      </c>
    </row>
    <row r="68" spans="2:25" x14ac:dyDescent="0.35">
      <c r="B68" s="441" t="str">
        <f>IFERROR(INDEX(Controls!$L$4:$L$100,MATCH('Model 5'!$D68,Controls!$J$4:$J$100,0)),"-")</f>
        <v>-</v>
      </c>
      <c r="C68" s="467" t="str">
        <f>IFERROR(INDEX(Controls!$F$4:$F$71,MATCH('Model 5'!$E68,Controls!$G$4:$G$71,0)),"-")</f>
        <v>-</v>
      </c>
      <c r="D68" s="442" t="str">
        <f>IFERROR(INDEX(Controls!$H$4:$H$200,MATCH('Model 5'!$E68,Controls!$G$4:$G$200,0)),"-")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5'!$D68,"_pre",""),"_post",""),'Vendor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5'!$D68,'Vendor Level Info'!$M$4:$M$300,0)),"-")</f>
        <v>-</v>
      </c>
    </row>
    <row r="69" spans="2:25" x14ac:dyDescent="0.35">
      <c r="B69" s="441" t="str">
        <f>IFERROR(INDEX(Controls!$L$4:$L$100,MATCH('Model 5'!$D69,Controls!$J$4:$J$100,0)),"-")</f>
        <v>-</v>
      </c>
      <c r="C69" s="467" t="str">
        <f>IFERROR(INDEX(Controls!$F$4:$F$71,MATCH('Model 5'!$E69,Controls!$G$4:$G$71,0)),"-")</f>
        <v>-</v>
      </c>
      <c r="D69" s="442" t="str">
        <f>IFERROR(INDEX(Controls!$H$4:$H$200,MATCH('Model 5'!$E69,Controls!$G$4:$G$200,0)),"-")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5'!$D69,"_pre",""),"_post",""),'Vendor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5'!$D69,'Vendor Level Info'!$M$4:$M$300,0)),"-")</f>
        <v>-</v>
      </c>
    </row>
    <row r="70" spans="2:25" x14ac:dyDescent="0.35">
      <c r="B70" s="441" t="str">
        <f>IFERROR(INDEX(Controls!$L$4:$L$100,MATCH('Model 5'!$D70,Controls!$J$4:$J$100,0)),"-")</f>
        <v>-</v>
      </c>
      <c r="C70" s="467" t="str">
        <f>IFERROR(INDEX(Controls!$F$4:$F$71,MATCH('Model 5'!$E70,Controls!$G$4:$G$71,0)),"-")</f>
        <v>-</v>
      </c>
      <c r="D70" s="442" t="str">
        <f>IFERROR(INDEX(Controls!$H$4:$H$200,MATCH('Model 5'!$E70,Controls!$G$4:$G$200,0)),"-")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5'!$D70,"_pre",""),"_post",""),'Vendor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5'!$D70,'Vendor Level Info'!$M$4:$M$300,0)),"-")</f>
        <v>-</v>
      </c>
    </row>
    <row r="71" spans="2:25" x14ac:dyDescent="0.35">
      <c r="B71" s="441" t="str">
        <f>IFERROR(INDEX(Controls!$L$4:$L$100,MATCH('Model 5'!$D71,Controls!$J$4:$J$100,0)),"-")</f>
        <v>-</v>
      </c>
      <c r="C71" s="467" t="str">
        <f>IFERROR(INDEX(Controls!$F$4:$F$71,MATCH('Model 5'!$E71,Controls!$G$4:$G$71,0)),"-")</f>
        <v>-</v>
      </c>
      <c r="D71" s="442" t="str">
        <f>IFERROR(INDEX(Controls!$H$4:$H$200,MATCH('Model 5'!$E71,Controls!$G$4:$G$200,0)),"-")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5'!$D71,"_pre",""),"_post",""),'Vendor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5'!$D71,'Vendor Level Info'!$M$4:$M$300,0)),"-")</f>
        <v>-</v>
      </c>
    </row>
    <row r="72" spans="2:25" ht="15" thickBot="1" x14ac:dyDescent="0.4">
      <c r="B72" s="443" t="str">
        <f>IFERROR(INDEX(Controls!$L$4:$L$100,MATCH('Model 5'!$D72,Controls!$J$4:$J$100,0)),"-")</f>
        <v>-</v>
      </c>
      <c r="C72" s="468" t="str">
        <f>IFERROR(INDEX(Controls!$F$4:$F$71,MATCH('Model 5'!$E72,Controls!$G$4:$G$71,0)),"-")</f>
        <v>-</v>
      </c>
      <c r="D72" s="444" t="str">
        <f>IFERROR(INDEX(Controls!$H$4:$H$200,MATCH('Model 5'!$E72,Controls!$G$4:$G$200,0)),"-")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5'!$D72,"_pre",""),"_post",""),'Vendor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5'!$D72,'Vendor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ADDF-782F-4D0B-BA22-9847F73CCBFD}">
  <sheetPr>
    <tabColor theme="9" tint="0.59999389629810485"/>
  </sheetPr>
  <dimension ref="B1:AC72"/>
  <sheetViews>
    <sheetView showGridLines="0" zoomScale="85" zoomScaleNormal="85" workbookViewId="0">
      <pane xSplit="5" ySplit="4" topLeftCell="K5" activePane="bottomRight" state="frozen"/>
      <selection pane="topRight"/>
      <selection pane="bottomLeft"/>
      <selection pane="bottomRight" activeCell="K5" sqref="K5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6'!$D5,Controls!$J$4:$J$100,0)),"-")</f>
        <v>16</v>
      </c>
      <c r="C5" s="466" t="str">
        <f>IFERROR(INDEX(Controls!$F$4:$F$71,MATCH('Model 6'!$E5,Controls!$G$4:$G$71,0)),"-")</f>
        <v>No Ad &amp; Tf</v>
      </c>
      <c r="D5" s="446" t="str">
        <f>IFERROR(INDEX(Controls!$H$4:$H$200,MATCH('Model 6'!$E5,Controls!$G$4:$G$200,0)),"-")</f>
        <v>Intercept</v>
      </c>
      <c r="E5" s="42" t="s">
        <v>6</v>
      </c>
      <c r="F5" s="43"/>
      <c r="G5" s="44">
        <v>-1.0666413708747364</v>
      </c>
      <c r="H5" s="44">
        <v>3.3029176762523128E-2</v>
      </c>
      <c r="I5" s="44">
        <v>-32.293913304100613</v>
      </c>
      <c r="J5" s="45">
        <v>9.0753190199376993E-229</v>
      </c>
      <c r="K5" s="44">
        <v>0</v>
      </c>
      <c r="L5" s="46">
        <v>4281672</v>
      </c>
      <c r="M5" s="46">
        <v>493963.36099997954</v>
      </c>
      <c r="N5" s="46">
        <v>2140836</v>
      </c>
      <c r="O5" s="46">
        <v>253603.05399999156</v>
      </c>
      <c r="P5" s="47">
        <v>-9.2456421919037091</v>
      </c>
      <c r="Q5" s="48">
        <v>-9.0042458473629541</v>
      </c>
      <c r="R5" s="151">
        <f>IFERROR(G5*N5,"-")</f>
        <v>-2283504.2458579871</v>
      </c>
      <c r="S5" s="153">
        <f>IFERROR($Q5*$O5*Controls!$C$5,"-")</f>
        <v>-1420339640.9236679</v>
      </c>
      <c r="T5" s="153" t="str">
        <f>IFERROR(INDEX('Vendor Level Info'!$I$4:$I$50,MATCH(SUBSTITUTE(SUBSTITUTE('Model 6'!$D5,"_pre",""),"_post",""),'Vendor Level Info'!$F$4:$F$50,0)),"-")</f>
        <v>-</v>
      </c>
      <c r="U5" s="481">
        <f>IFERROR(S5/$T5,0)</f>
        <v>0</v>
      </c>
      <c r="V5" s="153">
        <f>IFERROR($Q5*$O5*Controls!$C$4,"-")</f>
        <v>-1205690241.8130171</v>
      </c>
      <c r="W5" s="153">
        <f>IFERROR($T5*(1-Controls!$C$6),0)</f>
        <v>0</v>
      </c>
      <c r="X5" s="412" t="str">
        <f>IFERROR(V5/W5,"-")</f>
        <v>-</v>
      </c>
      <c r="Y5" s="412" t="str">
        <f>IFERROR(R5/INDEX('Vendor Level Info'!$N$4:$N$300,MATCH('Model 6'!$E5,'Vendor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6'!$D6,Controls!$J$4:$J$100,0)),"-")</f>
        <v>17</v>
      </c>
      <c r="C6" s="467" t="str">
        <f>IFERROR(INDEX(Controls!$F$4:$F$71,MATCH('Model 6'!$E6,Controls!$G$4:$G$71,0)),"-")</f>
        <v>No Ad &amp; Tf</v>
      </c>
      <c r="D6" s="442" t="str">
        <f>IFERROR(INDEX(Controls!$H$4:$H$200,MATCH('Model 6'!$E6,Controls!$G$4:$G$200,0)),"-")</f>
        <v>RTIME</v>
      </c>
      <c r="E6" s="25" t="s">
        <v>8</v>
      </c>
      <c r="F6" s="26"/>
      <c r="G6" s="27">
        <v>4.8407273954079511E-2</v>
      </c>
      <c r="H6" s="27">
        <v>1.4051281754439294E-3</v>
      </c>
      <c r="I6" s="27">
        <v>34.450432921385236</v>
      </c>
      <c r="J6" s="37">
        <v>4.8171116239338572E-260</v>
      </c>
      <c r="K6" s="27">
        <v>2303.1578230219657</v>
      </c>
      <c r="L6" s="39">
        <v>53520900</v>
      </c>
      <c r="M6" s="39">
        <v>493963.36099997954</v>
      </c>
      <c r="N6" s="39">
        <v>16056270</v>
      </c>
      <c r="O6" s="39">
        <v>253603.05399999156</v>
      </c>
      <c r="P6" s="28">
        <v>5.2449251768877678</v>
      </c>
      <c r="Q6" s="29">
        <v>3.064790617902788</v>
      </c>
      <c r="R6" s="75">
        <f t="shared" ref="R6:R69" si="0">IFERROR(G6*N6,"-")</f>
        <v>777240.26057066827</v>
      </c>
      <c r="S6" s="41">
        <f>IFERROR($Q6*$O6*Controls!$C$5,"-")</f>
        <v>483443442.07495564</v>
      </c>
      <c r="T6" s="41" t="str">
        <f>IFERROR(INDEX('Vendor Level Info'!$I$4:$I$50,MATCH(SUBSTITUTE(SUBSTITUTE('Model 6'!$D6,"_pre",""),"_post",""),'Vendor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410382857.58131284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6'!$E6,'Vendor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6'!$D7,Controls!$J$4:$J$100,0)),"-")</f>
        <v>18</v>
      </c>
      <c r="C7" s="467" t="str">
        <f>IFERROR(INDEX(Controls!$F$4:$F$71,MATCH('Model 6'!$E7,Controls!$G$4:$G$71,0)),"-")</f>
        <v>No Ad &amp; Tf</v>
      </c>
      <c r="D7" s="442" t="str">
        <f>IFERROR(INDEX(Controls!$H$4:$H$200,MATCH('Model 6'!$E7,Controls!$G$4:$G$200,0)),"-")</f>
        <v>T1</v>
      </c>
      <c r="E7" s="25" t="s">
        <v>34</v>
      </c>
      <c r="F7" s="26"/>
      <c r="G7" s="27">
        <v>1.0504634001999427</v>
      </c>
      <c r="H7" s="27">
        <v>3.1638347389591454E-2</v>
      </c>
      <c r="I7" s="27">
        <v>33.202220939818417</v>
      </c>
      <c r="J7" s="37">
        <v>1.0736141437814372E-241</v>
      </c>
      <c r="K7" s="27">
        <v>973.0567033630922</v>
      </c>
      <c r="L7" s="39">
        <v>178403</v>
      </c>
      <c r="M7" s="39">
        <v>493963.36099997954</v>
      </c>
      <c r="N7" s="39">
        <v>0</v>
      </c>
      <c r="O7" s="39">
        <v>253603.05399999156</v>
      </c>
      <c r="P7" s="28">
        <v>0.37939215088035272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6'!$D7,"_pre",""),"_post",""),'Vendor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6'!$E7,'Vendor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6'!$D8,Controls!$J$4:$J$100,0)),"-")</f>
        <v>27</v>
      </c>
      <c r="C8" s="467" t="str">
        <f>IFERROR(INDEX(Controls!$F$4:$F$71,MATCH('Model 6'!$E8,Controls!$G$4:$G$71,0)),"-")</f>
        <v>No Ad &amp; Tf</v>
      </c>
      <c r="D8" s="442" t="str">
        <f>IFERROR(INDEX(Controls!$H$4:$H$200,MATCH('Model 6'!$E8,Controls!$G$4:$G$200,0)),"-")</f>
        <v>T10</v>
      </c>
      <c r="E8" s="25" t="s">
        <v>43</v>
      </c>
      <c r="F8" s="26"/>
      <c r="G8" s="27">
        <v>0.60364031997462564</v>
      </c>
      <c r="H8" s="27">
        <v>1.9007106296174404E-2</v>
      </c>
      <c r="I8" s="27">
        <v>31.75866492082077</v>
      </c>
      <c r="J8" s="37">
        <v>2.5586205002532072E-221</v>
      </c>
      <c r="K8" s="27">
        <v>351.19035109298898</v>
      </c>
      <c r="L8" s="39">
        <v>178403</v>
      </c>
      <c r="M8" s="39">
        <v>493963.36099997954</v>
      </c>
      <c r="N8" s="39">
        <v>178403</v>
      </c>
      <c r="O8" s="39">
        <v>253603.05399999156</v>
      </c>
      <c r="P8" s="28">
        <v>0.21801463935791301</v>
      </c>
      <c r="Q8" s="29">
        <v>0.42464490196729537</v>
      </c>
      <c r="R8" s="75">
        <f t="shared" si="0"/>
        <v>107691.24400443313</v>
      </c>
      <c r="S8" s="41">
        <f>IFERROR($Q8*$O8*Controls!$C$5,"-")</f>
        <v>66983953.770757407</v>
      </c>
      <c r="T8" s="41" t="str">
        <f>IFERROR(INDEX('Vendor Level Info'!$I$4:$I$50,MATCH(SUBSTITUTE(SUBSTITUTE('Model 6'!$D8,"_pre",""),"_post",""),'Vendor Level Info'!$F$4:$F$50,0)),"-")</f>
        <v>-</v>
      </c>
      <c r="U8" s="478">
        <f t="shared" si="1"/>
        <v>0</v>
      </c>
      <c r="V8" s="41">
        <f>IFERROR($Q8*$O8*Controls!$C$4,"-")</f>
        <v>56860976.834340692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6'!$E8,'Vendor Level Info'!$M$4:$M$300,0)),"-")</f>
        <v>-</v>
      </c>
      <c r="AB8" s="134" t="s">
        <v>66</v>
      </c>
      <c r="AC8" s="135">
        <v>0.36230000000000001</v>
      </c>
    </row>
    <row r="9" spans="2:29" x14ac:dyDescent="0.35">
      <c r="B9" s="441">
        <f>IFERROR(INDEX(Controls!$L$4:$L$100,MATCH('Model 6'!$D9,Controls!$J$4:$J$100,0)),"-")</f>
        <v>28</v>
      </c>
      <c r="C9" s="467" t="str">
        <f>IFERROR(INDEX(Controls!$F$4:$F$71,MATCH('Model 6'!$E9,Controls!$G$4:$G$71,0)),"-")</f>
        <v>No Ad &amp; Tf</v>
      </c>
      <c r="D9" s="442" t="str">
        <f>IFERROR(INDEX(Controls!$H$4:$H$200,MATCH('Model 6'!$E9,Controls!$G$4:$G$200,0)),"-")</f>
        <v>T11</v>
      </c>
      <c r="E9" s="25" t="s">
        <v>44</v>
      </c>
      <c r="F9" s="26"/>
      <c r="G9" s="27">
        <v>0.57534073568319455</v>
      </c>
      <c r="H9" s="27">
        <v>1.7606244973049731E-2</v>
      </c>
      <c r="I9" s="27">
        <v>32.678219379764471</v>
      </c>
      <c r="J9" s="37">
        <v>3.4047214174531025E-234</v>
      </c>
      <c r="K9" s="27">
        <v>301.33116378265976</v>
      </c>
      <c r="L9" s="39">
        <v>178403</v>
      </c>
      <c r="M9" s="39">
        <v>493963.36099997954</v>
      </c>
      <c r="N9" s="39">
        <v>178403</v>
      </c>
      <c r="O9" s="39">
        <v>253603.05399999156</v>
      </c>
      <c r="P9" s="28">
        <v>0.2077937785917956</v>
      </c>
      <c r="Q9" s="29">
        <v>0.40473689748267921</v>
      </c>
      <c r="R9" s="75">
        <f t="shared" si="0"/>
        <v>102642.51326808895</v>
      </c>
      <c r="S9" s="41">
        <f>IFERROR($Q9*$O9*Controls!$C$5,"-")</f>
        <v>63843643.252751328</v>
      </c>
      <c r="T9" s="41" t="str">
        <f>IFERROR(INDEX('Vendor Level Info'!$I$4:$I$50,MATCH(SUBSTITUTE(SUBSTITUTE('Model 6'!$D9,"_pre",""),"_post",""),'Vendor Level Info'!$F$4:$F$50,0)),"-")</f>
        <v>-</v>
      </c>
      <c r="U9" s="478">
        <f t="shared" si="1"/>
        <v>0</v>
      </c>
      <c r="V9" s="41">
        <f>IFERROR($Q9*$O9*Controls!$C$4,"-")</f>
        <v>54195247.005550966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6'!$E9,'Vendor Level Info'!$M$4:$M$300,0)),"-")</f>
        <v>-</v>
      </c>
    </row>
    <row r="10" spans="2:29" x14ac:dyDescent="0.35">
      <c r="B10" s="441">
        <f>IFERROR(INDEX(Controls!$L$4:$L$100,MATCH('Model 6'!$D10,Controls!$J$4:$J$100,0)),"-")</f>
        <v>29</v>
      </c>
      <c r="C10" s="467" t="str">
        <f>IFERROR(INDEX(Controls!$F$4:$F$71,MATCH('Model 6'!$E10,Controls!$G$4:$G$71,0)),"-")</f>
        <v>No Ad &amp; Tf</v>
      </c>
      <c r="D10" s="442" t="str">
        <f>IFERROR(INDEX(Controls!$H$4:$H$200,MATCH('Model 6'!$E10,Controls!$G$4:$G$200,0)),"-")</f>
        <v>T12</v>
      </c>
      <c r="E10" s="25" t="s">
        <v>45</v>
      </c>
      <c r="F10" s="26"/>
      <c r="G10" s="27">
        <v>0.51619481234268283</v>
      </c>
      <c r="H10" s="27">
        <v>1.6204055366048055E-2</v>
      </c>
      <c r="I10" s="27">
        <v>31.855902777538805</v>
      </c>
      <c r="J10" s="37">
        <v>1.1581935541349552E-222</v>
      </c>
      <c r="K10" s="27">
        <v>255.2454476236878</v>
      </c>
      <c r="L10" s="39">
        <v>178403</v>
      </c>
      <c r="M10" s="39">
        <v>493963.36099997954</v>
      </c>
      <c r="N10" s="39">
        <v>178403</v>
      </c>
      <c r="O10" s="39">
        <v>253603.05399999156</v>
      </c>
      <c r="P10" s="28">
        <v>0.18643225465132313</v>
      </c>
      <c r="Q10" s="29">
        <v>0.36312931431170664</v>
      </c>
      <c r="R10" s="75">
        <f t="shared" si="0"/>
        <v>92090.703106371642</v>
      </c>
      <c r="S10" s="41">
        <f>IFERROR($Q10*$O10*Controls!$C$5,"-")</f>
        <v>57280417.332163163</v>
      </c>
      <c r="T10" s="41" t="str">
        <f>IFERROR(INDEX('Vendor Level Info'!$I$4:$I$50,MATCH(SUBSTITUTE(SUBSTITUTE('Model 6'!$D10,"_pre",""),"_post",""),'Vendor Level Info'!$F$4:$F$50,0)),"-")</f>
        <v>-</v>
      </c>
      <c r="U10" s="478">
        <f t="shared" si="1"/>
        <v>0</v>
      </c>
      <c r="V10" s="41">
        <f>IFERROR($Q10*$O10*Controls!$C$4,"-")</f>
        <v>48623891.240164228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6'!$E10,'Vendor Level Info'!$M$4:$M$300,0)),"-")</f>
        <v>-</v>
      </c>
    </row>
    <row r="11" spans="2:29" x14ac:dyDescent="0.35">
      <c r="B11" s="441">
        <f>IFERROR(INDEX(Controls!$L$4:$L$100,MATCH('Model 6'!$D11,Controls!$J$4:$J$100,0)),"-")</f>
        <v>30</v>
      </c>
      <c r="C11" s="467" t="str">
        <f>IFERROR(INDEX(Controls!$F$4:$F$71,MATCH('Model 6'!$E11,Controls!$G$4:$G$71,0)),"-")</f>
        <v>No Ad &amp; Tf</v>
      </c>
      <c r="D11" s="442" t="str">
        <f>IFERROR(INDEX(Controls!$H$4:$H$200,MATCH('Model 6'!$E11,Controls!$G$4:$G$200,0)),"-")</f>
        <v>T13</v>
      </c>
      <c r="E11" s="25" t="s">
        <v>46</v>
      </c>
      <c r="F11" s="26"/>
      <c r="G11" s="27">
        <v>0.46378915630678863</v>
      </c>
      <c r="H11" s="27">
        <v>1.4802919121143943E-2</v>
      </c>
      <c r="I11" s="27">
        <v>31.330925509437481</v>
      </c>
      <c r="J11" s="37">
        <v>1.8725558453566297E-215</v>
      </c>
      <c r="K11" s="27">
        <v>213.01260366417847</v>
      </c>
      <c r="L11" s="39">
        <v>178403</v>
      </c>
      <c r="M11" s="39">
        <v>493963.36099997954</v>
      </c>
      <c r="N11" s="39">
        <v>178403</v>
      </c>
      <c r="O11" s="39">
        <v>253603.05399999156</v>
      </c>
      <c r="P11" s="28">
        <v>0.16750508921369864</v>
      </c>
      <c r="Q11" s="29">
        <v>0.32626332982804995</v>
      </c>
      <c r="R11" s="75">
        <f t="shared" si="0"/>
        <v>82741.376852600006</v>
      </c>
      <c r="S11" s="41">
        <f>IFERROR($Q11*$O11*Controls!$C$5,"-")</f>
        <v>51465136.402317204</v>
      </c>
      <c r="T11" s="41" t="str">
        <f>IFERROR(INDEX('Vendor Level Info'!$I$4:$I$50,MATCH(SUBSTITUTE(SUBSTITUTE('Model 6'!$D11,"_pre",""),"_post",""),'Vendor Level Info'!$F$4:$F$50,0)),"-")</f>
        <v>-</v>
      </c>
      <c r="U11" s="478">
        <f t="shared" si="1"/>
        <v>0</v>
      </c>
      <c r="V11" s="41">
        <f>IFERROR($Q11*$O11*Controls!$C$4,"-")</f>
        <v>43687446.978172801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6'!$E11,'Vendor Level Info'!$M$4:$M$300,0)),"-")</f>
        <v>-</v>
      </c>
    </row>
    <row r="12" spans="2:29" x14ac:dyDescent="0.35">
      <c r="B12" s="441">
        <f>IFERROR(INDEX(Controls!$L$4:$L$100,MATCH('Model 6'!$D12,Controls!$J$4:$J$100,0)),"-")</f>
        <v>31</v>
      </c>
      <c r="C12" s="467" t="str">
        <f>IFERROR(INDEX(Controls!$F$4:$F$71,MATCH('Model 6'!$E12,Controls!$G$4:$G$71,0)),"-")</f>
        <v>No Ad &amp; Tf</v>
      </c>
      <c r="D12" s="442" t="str">
        <f>IFERROR(INDEX(Controls!$H$4:$H$200,MATCH('Model 6'!$E12,Controls!$G$4:$G$200,0)),"-")</f>
        <v>T14</v>
      </c>
      <c r="E12" s="25" t="s">
        <v>47</v>
      </c>
      <c r="F12" s="26"/>
      <c r="G12" s="27">
        <v>0.42416135006067718</v>
      </c>
      <c r="H12" s="27">
        <v>1.340374922143835E-2</v>
      </c>
      <c r="I12" s="27">
        <v>31.644978061978438</v>
      </c>
      <c r="J12" s="37">
        <v>9.4281140122096597E-220</v>
      </c>
      <c r="K12" s="27">
        <v>174.64781467048928</v>
      </c>
      <c r="L12" s="39">
        <v>178403</v>
      </c>
      <c r="M12" s="39">
        <v>493963.36099997954</v>
      </c>
      <c r="N12" s="39">
        <v>0</v>
      </c>
      <c r="O12" s="39">
        <v>253603.05399999156</v>
      </c>
      <c r="P12" s="28">
        <v>0.15319285459084511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6'!$D12,"_pre",""),"_post",""),'Vendor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6'!$E12,'Vendor Level Info'!$M$4:$M$300,0)),"-")</f>
        <v>-</v>
      </c>
    </row>
    <row r="13" spans="2:29" x14ac:dyDescent="0.35">
      <c r="B13" s="441">
        <f>IFERROR(INDEX(Controls!$L$4:$L$100,MATCH('Model 6'!$D13,Controls!$J$4:$J$100,0)),"-")</f>
        <v>32</v>
      </c>
      <c r="C13" s="467" t="str">
        <f>IFERROR(INDEX(Controls!$F$4:$F$71,MATCH('Model 6'!$E13,Controls!$G$4:$G$71,0)),"-")</f>
        <v>No Ad &amp; Tf</v>
      </c>
      <c r="D13" s="442" t="str">
        <f>IFERROR(INDEX(Controls!$H$4:$H$200,MATCH('Model 6'!$E13,Controls!$G$4:$G$200,0)),"-")</f>
        <v>T15</v>
      </c>
      <c r="E13" s="25" t="s">
        <v>48</v>
      </c>
      <c r="F13" s="26"/>
      <c r="G13" s="27">
        <v>0.36714166291336942</v>
      </c>
      <c r="H13" s="27">
        <v>1.2005099542015965E-2</v>
      </c>
      <c r="I13" s="27">
        <v>30.582142332800423</v>
      </c>
      <c r="J13" s="37">
        <v>2.2258330269581018E-205</v>
      </c>
      <c r="K13" s="27">
        <v>140.10127869564209</v>
      </c>
      <c r="L13" s="39">
        <v>178403</v>
      </c>
      <c r="M13" s="39">
        <v>493963.36099997954</v>
      </c>
      <c r="N13" s="39">
        <v>0</v>
      </c>
      <c r="O13" s="39">
        <v>253603.05399999156</v>
      </c>
      <c r="P13" s="28">
        <v>0.13259925585601592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6'!$D13,"_pre",""),"_post",""),'Vendor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6'!$E13,'Vendor Level Info'!$M$4:$M$300,0)),"-")</f>
        <v>-</v>
      </c>
    </row>
    <row r="14" spans="2:29" x14ac:dyDescent="0.35">
      <c r="B14" s="441">
        <f>IFERROR(INDEX(Controls!$L$4:$L$100,MATCH('Model 6'!$D14,Controls!$J$4:$J$100,0)),"-")</f>
        <v>33</v>
      </c>
      <c r="C14" s="467" t="str">
        <f>IFERROR(INDEX(Controls!$F$4:$F$71,MATCH('Model 6'!$E14,Controls!$G$4:$G$71,0)),"-")</f>
        <v>No Ad &amp; Tf</v>
      </c>
      <c r="D14" s="442" t="str">
        <f>IFERROR(INDEX(Controls!$H$4:$H$200,MATCH('Model 6'!$E14,Controls!$G$4:$G$200,0)),"-")</f>
        <v>T16</v>
      </c>
      <c r="E14" s="25" t="s">
        <v>49</v>
      </c>
      <c r="F14" s="26"/>
      <c r="G14" s="27">
        <v>0.32212731586300797</v>
      </c>
      <c r="H14" s="27">
        <v>1.0608330508396872E-2</v>
      </c>
      <c r="I14" s="27">
        <v>30.365505260986421</v>
      </c>
      <c r="J14" s="37">
        <v>1.6483858741399139E-202</v>
      </c>
      <c r="K14" s="27">
        <v>109.39680847582684</v>
      </c>
      <c r="L14" s="39">
        <v>178403</v>
      </c>
      <c r="M14" s="39">
        <v>493963.36099997954</v>
      </c>
      <c r="N14" s="39">
        <v>0</v>
      </c>
      <c r="O14" s="39">
        <v>253603.05399999156</v>
      </c>
      <c r="P14" s="28">
        <v>0.11634158334247505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6'!$D14,"_pre",""),"_post",""),'Vendor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6'!$D14,'Vendor Level Info'!$M$4:$M$300,0)),"-")</f>
        <v>-</v>
      </c>
    </row>
    <row r="15" spans="2:29" x14ac:dyDescent="0.35">
      <c r="B15" s="441">
        <f>IFERROR(INDEX(Controls!$L$4:$L$100,MATCH('Model 6'!$D15,Controls!$J$4:$J$100,0)),"-")</f>
        <v>34</v>
      </c>
      <c r="C15" s="467" t="str">
        <f>IFERROR(INDEX(Controls!$F$4:$F$71,MATCH('Model 6'!$E15,Controls!$G$4:$G$71,0)),"-")</f>
        <v>No Ad &amp; Tf</v>
      </c>
      <c r="D15" s="442" t="str">
        <f>IFERROR(INDEX(Controls!$H$4:$H$200,MATCH('Model 6'!$E15,Controls!$G$4:$G$200,0)),"-")</f>
        <v>T17</v>
      </c>
      <c r="E15" s="25" t="s">
        <v>50</v>
      </c>
      <c r="F15" s="26"/>
      <c r="G15" s="27">
        <v>0.27099985871275217</v>
      </c>
      <c r="H15" s="27">
        <v>9.2135358406978847E-3</v>
      </c>
      <c r="I15" s="27">
        <v>29.413231076357881</v>
      </c>
      <c r="J15" s="37">
        <v>3.8864457932025863E-190</v>
      </c>
      <c r="K15" s="27">
        <v>82.520761582696053</v>
      </c>
      <c r="L15" s="39">
        <v>178403</v>
      </c>
      <c r="M15" s="39">
        <v>493963.36099997954</v>
      </c>
      <c r="N15" s="39">
        <v>0</v>
      </c>
      <c r="O15" s="39">
        <v>253603.05399999156</v>
      </c>
      <c r="P15" s="28">
        <v>9.787606047553217E-2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6'!$D15,"_pre",""),"_post",""),'Vendor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6'!$D15,'Vendor Level Info'!$M$4:$M$300,0)),"-")</f>
        <v>-</v>
      </c>
    </row>
    <row r="16" spans="2:29" x14ac:dyDescent="0.35">
      <c r="B16" s="441">
        <f>IFERROR(INDEX(Controls!$L$4:$L$100,MATCH('Model 6'!$D16,Controls!$J$4:$J$100,0)),"-")</f>
        <v>35</v>
      </c>
      <c r="C16" s="467" t="str">
        <f>IFERROR(INDEX(Controls!$F$4:$F$71,MATCH('Model 6'!$E16,Controls!$G$4:$G$71,0)),"-")</f>
        <v>No Ad &amp; Tf</v>
      </c>
      <c r="D16" s="442" t="str">
        <f>IFERROR(INDEX(Controls!$H$4:$H$200,MATCH('Model 6'!$E16,Controls!$G$4:$G$200,0)),"-")</f>
        <v>T18</v>
      </c>
      <c r="E16" s="25" t="s">
        <v>51</v>
      </c>
      <c r="F16" s="26"/>
      <c r="G16" s="27">
        <v>0.22065925245940285</v>
      </c>
      <c r="H16" s="27">
        <v>7.8224859685713348E-3</v>
      </c>
      <c r="I16" s="27">
        <v>28.208328317360102</v>
      </c>
      <c r="J16" s="37">
        <v>4.7965364245807343E-175</v>
      </c>
      <c r="K16" s="27">
        <v>59.483998480584994</v>
      </c>
      <c r="L16" s="39">
        <v>178403</v>
      </c>
      <c r="M16" s="39">
        <v>493963.36099997954</v>
      </c>
      <c r="N16" s="39">
        <v>0</v>
      </c>
      <c r="O16" s="39">
        <v>253603.05399999156</v>
      </c>
      <c r="P16" s="28">
        <v>7.9694721764022661E-2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6'!$D16,"_pre",""),"_post",""),'Vendor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6'!$D16,'Vendor Level Info'!$M$4:$M$300,0)),"-")</f>
        <v>-</v>
      </c>
    </row>
    <row r="17" spans="2:25" x14ac:dyDescent="0.35">
      <c r="B17" s="441">
        <f>IFERROR(INDEX(Controls!$L$4:$L$100,MATCH('Model 6'!$D17,Controls!$J$4:$J$100,0)),"-")</f>
        <v>36</v>
      </c>
      <c r="C17" s="467" t="str">
        <f>IFERROR(INDEX(Controls!$F$4:$F$71,MATCH('Model 6'!$E17,Controls!$G$4:$G$71,0)),"-")</f>
        <v>No Ad &amp; Tf</v>
      </c>
      <c r="D17" s="442" t="str">
        <f>IFERROR(INDEX(Controls!$H$4:$H$200,MATCH('Model 6'!$E17,Controls!$G$4:$G$200,0)),"-")</f>
        <v>T19</v>
      </c>
      <c r="E17" s="25" t="s">
        <v>52</v>
      </c>
      <c r="F17" s="26"/>
      <c r="G17" s="27">
        <v>0.17376024821583191</v>
      </c>
      <c r="H17" s="27">
        <v>6.4387632896665183E-3</v>
      </c>
      <c r="I17" s="27">
        <v>26.986587392441855</v>
      </c>
      <c r="J17" s="37">
        <v>2.1906881332926322E-160</v>
      </c>
      <c r="K17" s="27">
        <v>40.300968843138342</v>
      </c>
      <c r="L17" s="39">
        <v>178403</v>
      </c>
      <c r="M17" s="39">
        <v>493963.36099997954</v>
      </c>
      <c r="N17" s="39">
        <v>0</v>
      </c>
      <c r="O17" s="39">
        <v>253603.05399999156</v>
      </c>
      <c r="P17" s="28">
        <v>6.2756374277828972E-2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6'!$D17,"_pre",""),"_post",""),'Vendor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6'!$D17,'Vendor Level Info'!$M$4:$M$300,0)),"-")</f>
        <v>-</v>
      </c>
    </row>
    <row r="18" spans="2:25" x14ac:dyDescent="0.35">
      <c r="B18" s="441">
        <f>IFERROR(INDEX(Controls!$L$4:$L$100,MATCH('Model 6'!$D18,Controls!$J$4:$J$100,0)),"-")</f>
        <v>19</v>
      </c>
      <c r="C18" s="467" t="str">
        <f>IFERROR(INDEX(Controls!$F$4:$F$71,MATCH('Model 6'!$E18,Controls!$G$4:$G$71,0)),"-")</f>
        <v>No Ad &amp; Tf</v>
      </c>
      <c r="D18" s="442" t="str">
        <f>IFERROR(INDEX(Controls!$H$4:$H$200,MATCH('Model 6'!$E18,Controls!$G$4:$G$200,0)),"-")</f>
        <v>T2</v>
      </c>
      <c r="E18" s="25" t="s">
        <v>35</v>
      </c>
      <c r="F18" s="26"/>
      <c r="G18" s="27">
        <v>1.0092318643168856</v>
      </c>
      <c r="H18" s="27">
        <v>3.0234570368578427E-2</v>
      </c>
      <c r="I18" s="27">
        <v>33.380063021029059</v>
      </c>
      <c r="J18" s="37">
        <v>2.8703129317821796E-244</v>
      </c>
      <c r="K18" s="27">
        <v>888.62427234228448</v>
      </c>
      <c r="L18" s="39">
        <v>178403</v>
      </c>
      <c r="M18" s="39">
        <v>493963.36099997954</v>
      </c>
      <c r="N18" s="39">
        <v>178403</v>
      </c>
      <c r="O18" s="39">
        <v>253603.05399999156</v>
      </c>
      <c r="P18" s="28">
        <v>0.36450070289673325</v>
      </c>
      <c r="Q18" s="29">
        <v>0.70996776044239329</v>
      </c>
      <c r="R18" s="75">
        <f t="shared" si="0"/>
        <v>180049.99228972534</v>
      </c>
      <c r="S18" s="41">
        <f>IFERROR($Q18*$O18*Controls!$C$5,"-")</f>
        <v>111991095.20420916</v>
      </c>
      <c r="T18" s="41" t="str">
        <f>IFERROR(INDEX('Vendor Level Info'!$I$4:$I$50,MATCH(SUBSTITUTE(SUBSTITUTE('Model 6'!$D18,"_pre",""),"_post",""),'Vendor Level Info'!$F$4:$F$50,0)),"-")</f>
        <v>-</v>
      </c>
      <c r="U18" s="478">
        <f t="shared" si="1"/>
        <v>0</v>
      </c>
      <c r="V18" s="41">
        <f>IFERROR($Q18*$O18*Controls!$C$4,"-")</f>
        <v>95066395.928974986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6'!$D18,'Vendor Level Info'!$M$4:$M$300,0)),"-")</f>
        <v>-</v>
      </c>
    </row>
    <row r="19" spans="2:25" x14ac:dyDescent="0.35">
      <c r="B19" s="441">
        <f>IFERROR(INDEX(Controls!$L$4:$L$100,MATCH('Model 6'!$D19,Controls!$J$4:$J$100,0)),"-")</f>
        <v>37</v>
      </c>
      <c r="C19" s="467" t="str">
        <f>IFERROR(INDEX(Controls!$F$4:$F$71,MATCH('Model 6'!$E19,Controls!$G$4:$G$71,0)),"-")</f>
        <v>No Ad &amp; Tf</v>
      </c>
      <c r="D19" s="442" t="str">
        <f>IFERROR(INDEX(Controls!$H$4:$H$200,MATCH('Model 6'!$E19,Controls!$G$4:$G$200,0)),"-")</f>
        <v>T20</v>
      </c>
      <c r="E19" s="25" t="s">
        <v>53</v>
      </c>
      <c r="F19" s="26"/>
      <c r="G19" s="27">
        <v>0.1284077394820631</v>
      </c>
      <c r="H19" s="27">
        <v>5.0665301951135179E-3</v>
      </c>
      <c r="I19" s="27">
        <v>25.344315446083328</v>
      </c>
      <c r="J19" s="37">
        <v>1.0635391855982959E-141</v>
      </c>
      <c r="K19" s="27">
        <v>24.953521260165033</v>
      </c>
      <c r="L19" s="39">
        <v>178403</v>
      </c>
      <c r="M19" s="39">
        <v>493963.36099997954</v>
      </c>
      <c r="N19" s="39">
        <v>0</v>
      </c>
      <c r="O19" s="39">
        <v>253603.05399999156</v>
      </c>
      <c r="P19" s="28">
        <v>4.6376569105131361E-2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6'!$D19,"_pre",""),"_post",""),'Vendor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6'!$D19,'Vendor Level Info'!$M$4:$M$300,0)),"-")</f>
        <v>-</v>
      </c>
    </row>
    <row r="20" spans="2:25" x14ac:dyDescent="0.35">
      <c r="B20" s="441">
        <f>IFERROR(INDEX(Controls!$L$4:$L$100,MATCH('Model 6'!$D20,Controls!$J$4:$J$100,0)),"-")</f>
        <v>38</v>
      </c>
      <c r="C20" s="467" t="str">
        <f>IFERROR(INDEX(Controls!$F$4:$F$71,MATCH('Model 6'!$E20,Controls!$G$4:$G$71,0)),"-")</f>
        <v>No Ad &amp; Tf</v>
      </c>
      <c r="D20" s="442" t="str">
        <f>IFERROR(INDEX(Controls!$H$4:$H$200,MATCH('Model 6'!$E20,Controls!$G$4:$G$200,0)),"-")</f>
        <v>T21</v>
      </c>
      <c r="E20" s="25" t="s">
        <v>54</v>
      </c>
      <c r="F20" s="26"/>
      <c r="G20" s="27">
        <v>7.418066191065141E-2</v>
      </c>
      <c r="H20" s="27">
        <v>3.7162063914255917E-3</v>
      </c>
      <c r="I20" s="27">
        <v>19.961394523675693</v>
      </c>
      <c r="J20" s="37">
        <v>1.2045223636223012E-88</v>
      </c>
      <c r="K20" s="27">
        <v>13.424874055532042</v>
      </c>
      <c r="L20" s="39">
        <v>178403</v>
      </c>
      <c r="M20" s="39">
        <v>493963.36099997954</v>
      </c>
      <c r="N20" s="39">
        <v>0</v>
      </c>
      <c r="O20" s="39">
        <v>253603.05399999156</v>
      </c>
      <c r="P20" s="28">
        <v>2.6791567293685353E-2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6'!$D20,"_pre",""),"_post",""),'Vendor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6'!$D20,'Vendor Level Info'!$M$4:$M$300,0)),"-")</f>
        <v>-</v>
      </c>
    </row>
    <row r="21" spans="2:25" x14ac:dyDescent="0.35">
      <c r="B21" s="441">
        <f>IFERROR(INDEX(Controls!$L$4:$L$100,MATCH('Model 6'!$D21,Controls!$J$4:$J$100,0)),"-")</f>
        <v>39</v>
      </c>
      <c r="C21" s="467" t="str">
        <f>IFERROR(INDEX(Controls!$F$4:$F$71,MATCH('Model 6'!$E21,Controls!$G$4:$G$71,0)),"-")</f>
        <v>No Ad &amp; Tf</v>
      </c>
      <c r="D21" s="442" t="str">
        <f>IFERROR(INDEX(Controls!$H$4:$H$200,MATCH('Model 6'!$E21,Controls!$G$4:$G$200,0)),"-")</f>
        <v>T22</v>
      </c>
      <c r="E21" s="25" t="s">
        <v>55</v>
      </c>
      <c r="F21" s="26"/>
      <c r="G21" s="27">
        <v>3.0361770886921872E-2</v>
      </c>
      <c r="H21" s="27">
        <v>2.4327309711653705E-3</v>
      </c>
      <c r="I21" s="27">
        <v>12.480529596898844</v>
      </c>
      <c r="J21" s="37">
        <v>9.5487224615614733E-36</v>
      </c>
      <c r="K21" s="27">
        <v>5.753057790485105</v>
      </c>
      <c r="L21" s="39">
        <v>178403</v>
      </c>
      <c r="M21" s="39">
        <v>493963.36099997954</v>
      </c>
      <c r="N21" s="39">
        <v>0</v>
      </c>
      <c r="O21" s="39">
        <v>253603.05399999156</v>
      </c>
      <c r="P21" s="28">
        <v>1.0965653405090802E-2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6'!$D21,"_pre",""),"_post",""),'Vendor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6'!$D21,'Vendor Level Info'!$M$4:$M$300,0)),"-")</f>
        <v>-</v>
      </c>
    </row>
    <row r="22" spans="2:25" x14ac:dyDescent="0.35">
      <c r="B22" s="441">
        <f>IFERROR(INDEX(Controls!$L$4:$L$100,MATCH('Model 6'!$D22,Controls!$J$4:$J$100,0)),"-")</f>
        <v>40</v>
      </c>
      <c r="C22" s="467" t="str">
        <f>IFERROR(INDEX(Controls!$F$4:$F$71,MATCH('Model 6'!$E22,Controls!$G$4:$G$71,0)),"-")</f>
        <v>No Ad &amp; Tf</v>
      </c>
      <c r="D22" s="442" t="str">
        <f>IFERROR(INDEX(Controls!$H$4:$H$200,MATCH('Model 6'!$E22,Controls!$G$4:$G$200,0)),"-")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493963.36099997954</v>
      </c>
      <c r="N22" s="39">
        <v>0</v>
      </c>
      <c r="O22" s="39">
        <v>253603.05399999156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6'!$D22,"_pre",""),"_post",""),'Vendor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6'!$D22,'Vendor Level Info'!$M$4:$M$300,0)),"-")</f>
        <v>-</v>
      </c>
    </row>
    <row r="23" spans="2:25" x14ac:dyDescent="0.35">
      <c r="B23" s="441">
        <f>IFERROR(INDEX(Controls!$L$4:$L$100,MATCH('Model 6'!$D23,Controls!$J$4:$J$100,0)),"-")</f>
        <v>20</v>
      </c>
      <c r="C23" s="467" t="str">
        <f>IFERROR(INDEX(Controls!$F$4:$F$71,MATCH('Model 6'!$E23,Controls!$G$4:$G$71,0)),"-")</f>
        <v>No Ad &amp; Tf</v>
      </c>
      <c r="D23" s="442" t="str">
        <f>IFERROR(INDEX(Controls!$H$4:$H$200,MATCH('Model 6'!$E23,Controls!$G$4:$G$200,0)),"-")</f>
        <v>T3</v>
      </c>
      <c r="E23" s="25" t="s">
        <v>36</v>
      </c>
      <c r="F23" s="26"/>
      <c r="G23" s="27">
        <v>0.95528932329114336</v>
      </c>
      <c r="H23" s="27">
        <v>2.8830467062420411E-2</v>
      </c>
      <c r="I23" s="27">
        <v>33.134715480774588</v>
      </c>
      <c r="J23" s="37">
        <v>1.0089943052612275E-240</v>
      </c>
      <c r="K23" s="27">
        <v>808.00476985994464</v>
      </c>
      <c r="L23" s="39">
        <v>178403</v>
      </c>
      <c r="M23" s="39">
        <v>493963.36099997954</v>
      </c>
      <c r="N23" s="39">
        <v>178403</v>
      </c>
      <c r="O23" s="39">
        <v>253603.05399999156</v>
      </c>
      <c r="P23" s="28">
        <v>0.34501846614311321</v>
      </c>
      <c r="Q23" s="29">
        <v>0.67202061826556525</v>
      </c>
      <c r="R23" s="75">
        <f t="shared" si="0"/>
        <v>170426.48114310985</v>
      </c>
      <c r="S23" s="41">
        <f>IFERROR($Q23*$O23*Controls!$C$5,"-")</f>
        <v>106005271.27101433</v>
      </c>
      <c r="T23" s="41" t="str">
        <f>IFERROR(INDEX('Vendor Level Info'!$I$4:$I$50,MATCH(SUBSTITUTE(SUBSTITUTE('Model 6'!$D23,"_pre",""),"_post",""),'Vendor Level Info'!$F$4:$F$50,0)),"-")</f>
        <v>-</v>
      </c>
      <c r="U23" s="478">
        <f t="shared" si="1"/>
        <v>0</v>
      </c>
      <c r="V23" s="41">
        <f>IFERROR($Q23*$O23*Controls!$C$4,"-")</f>
        <v>89985182.043561995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6'!$D23,'Vendor Level Info'!$M$4:$M$300,0)),"-")</f>
        <v>-</v>
      </c>
    </row>
    <row r="24" spans="2:25" x14ac:dyDescent="0.35">
      <c r="B24" s="441">
        <f>IFERROR(INDEX(Controls!$L$4:$L$100,MATCH('Model 6'!$D24,Controls!$J$4:$J$100,0)),"-")</f>
        <v>21</v>
      </c>
      <c r="C24" s="467" t="str">
        <f>IFERROR(INDEX(Controls!$F$4:$F$71,MATCH('Model 6'!$E24,Controls!$G$4:$G$71,0)),"-")</f>
        <v>No Ad &amp; Tf</v>
      </c>
      <c r="D24" s="442" t="str">
        <f>IFERROR(INDEX(Controls!$H$4:$H$200,MATCH('Model 6'!$E24,Controls!$G$4:$G$200,0)),"-")</f>
        <v>T4</v>
      </c>
      <c r="E24" s="25" t="s">
        <v>37</v>
      </c>
      <c r="F24" s="26"/>
      <c r="G24" s="27">
        <v>0.90566289943102818</v>
      </c>
      <c r="H24" s="27">
        <v>2.742611334838535E-2</v>
      </c>
      <c r="I24" s="27">
        <v>33.021919217159038</v>
      </c>
      <c r="J24" s="37">
        <v>4.2203972705937957E-239</v>
      </c>
      <c r="K24" s="27">
        <v>731.20491395693944</v>
      </c>
      <c r="L24" s="39">
        <v>178403</v>
      </c>
      <c r="M24" s="39">
        <v>493963.36099997954</v>
      </c>
      <c r="N24" s="39">
        <v>178403</v>
      </c>
      <c r="O24" s="39">
        <v>253603.05399999156</v>
      </c>
      <c r="P24" s="28">
        <v>0.32709506616058592</v>
      </c>
      <c r="Q24" s="29">
        <v>0.63710974966097644</v>
      </c>
      <c r="R24" s="75">
        <f t="shared" si="0"/>
        <v>161572.97824719371</v>
      </c>
      <c r="S24" s="41">
        <f>IFERROR($Q24*$O24*Controls!$C$5,"-")</f>
        <v>100498392.46975449</v>
      </c>
      <c r="T24" s="41" t="str">
        <f>IFERROR(INDEX('Vendor Level Info'!$I$4:$I$50,MATCH(SUBSTITUTE(SUBSTITUTE('Model 6'!$D24,"_pre",""),"_post",""),'Vendor Level Info'!$F$4:$F$50,0)),"-")</f>
        <v>-</v>
      </c>
      <c r="U24" s="478">
        <f t="shared" si="1"/>
        <v>0</v>
      </c>
      <c r="V24" s="41">
        <f>IFERROR($Q24*$O24*Controls!$C$4,"-")</f>
        <v>85310532.514518276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6'!$D24,'Vendor Level Info'!$M$4:$M$300,0)),"-")</f>
        <v>-</v>
      </c>
    </row>
    <row r="25" spans="2:25" x14ac:dyDescent="0.35">
      <c r="B25" s="441">
        <f>IFERROR(INDEX(Controls!$L$4:$L$100,MATCH('Model 6'!$D25,Controls!$J$4:$J$100,0)),"-")</f>
        <v>22</v>
      </c>
      <c r="C25" s="467" t="str">
        <f>IFERROR(INDEX(Controls!$F$4:$F$71,MATCH('Model 6'!$E25,Controls!$G$4:$G$71,0)),"-")</f>
        <v>No Ad &amp; Tf</v>
      </c>
      <c r="D25" s="442" t="str">
        <f>IFERROR(INDEX(Controls!$H$4:$H$200,MATCH('Model 6'!$E25,Controls!$G$4:$G$200,0)),"-")</f>
        <v>T5</v>
      </c>
      <c r="E25" s="25" t="s">
        <v>38</v>
      </c>
      <c r="F25" s="26"/>
      <c r="G25" s="27">
        <v>0.85523322125337098</v>
      </c>
      <c r="H25" s="27">
        <v>2.6022686223586559E-2</v>
      </c>
      <c r="I25" s="27">
        <v>32.864909252842658</v>
      </c>
      <c r="J25" s="37">
        <v>7.468160678955996E-237</v>
      </c>
      <c r="K25" s="27">
        <v>658.28630250849631</v>
      </c>
      <c r="L25" s="39">
        <v>178403</v>
      </c>
      <c r="M25" s="39">
        <v>493963.36099997954</v>
      </c>
      <c r="N25" s="39">
        <v>178403</v>
      </c>
      <c r="O25" s="39">
        <v>253603.05399999156</v>
      </c>
      <c r="P25" s="28">
        <v>0.30888155765721143</v>
      </c>
      <c r="Q25" s="29">
        <v>0.60163381301894814</v>
      </c>
      <c r="R25" s="75">
        <f t="shared" si="0"/>
        <v>152576.17237126513</v>
      </c>
      <c r="S25" s="41">
        <f>IFERROR($Q25*$O25*Controls!$C$5,"-")</f>
        <v>94902379.214926913</v>
      </c>
      <c r="T25" s="41" t="str">
        <f>IFERROR(INDEX('Vendor Level Info'!$I$4:$I$50,MATCH(SUBSTITUTE(SUBSTITUTE('Model 6'!$D25,"_pre",""),"_post",""),'Vendor Level Info'!$F$4:$F$50,0)),"-")</f>
        <v>-</v>
      </c>
      <c r="U25" s="478">
        <f t="shared" si="1"/>
        <v>0</v>
      </c>
      <c r="V25" s="41">
        <f>IFERROR($Q25*$O25*Controls!$C$4,"-")</f>
        <v>80560219.012027994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6'!$D25,'Vendor Level Info'!$M$4:$M$300,0)),"-")</f>
        <v>-</v>
      </c>
    </row>
    <row r="26" spans="2:25" x14ac:dyDescent="0.35">
      <c r="B26" s="441">
        <f>IFERROR(INDEX(Controls!$L$4:$L$100,MATCH('Model 6'!$D26,Controls!$J$4:$J$100,0)),"-")</f>
        <v>23</v>
      </c>
      <c r="C26" s="467" t="str">
        <f>IFERROR(INDEX(Controls!$F$4:$F$71,MATCH('Model 6'!$E26,Controls!$G$4:$G$71,0)),"-")</f>
        <v>No Ad &amp; Tf</v>
      </c>
      <c r="D26" s="442" t="str">
        <f>IFERROR(INDEX(Controls!$H$4:$H$200,MATCH('Model 6'!$E26,Controls!$G$4:$G$200,0)),"-")</f>
        <v>T6</v>
      </c>
      <c r="E26" s="25" t="s">
        <v>39</v>
      </c>
      <c r="F26" s="26"/>
      <c r="G26" s="27">
        <v>0.81377192643252971</v>
      </c>
      <c r="H26" s="27">
        <v>2.4619090561873013E-2</v>
      </c>
      <c r="I26" s="27">
        <v>33.054508020405862</v>
      </c>
      <c r="J26" s="37">
        <v>1.4369797028754125E-239</v>
      </c>
      <c r="K26" s="27">
        <v>589.18893208937709</v>
      </c>
      <c r="L26" s="39">
        <v>178403</v>
      </c>
      <c r="M26" s="39">
        <v>493963.36099997954</v>
      </c>
      <c r="N26" s="39">
        <v>178403</v>
      </c>
      <c r="O26" s="39">
        <v>253603.05399999156</v>
      </c>
      <c r="P26" s="28">
        <v>0.2939071284506638</v>
      </c>
      <c r="Q26" s="29">
        <v>0.57246689541580775</v>
      </c>
      <c r="R26" s="75">
        <f t="shared" si="0"/>
        <v>145179.3529913426</v>
      </c>
      <c r="S26" s="41">
        <f>IFERROR($Q26*$O26*Controls!$C$5,"-")</f>
        <v>90301557.560615093</v>
      </c>
      <c r="T26" s="41" t="str">
        <f>IFERROR(INDEX('Vendor Level Info'!$I$4:$I$50,MATCH(SUBSTITUTE(SUBSTITUTE('Model 6'!$D26,"_pre",""),"_post",""),'Vendor Level Info'!$F$4:$F$50,0)),"-")</f>
        <v>-</v>
      </c>
      <c r="U26" s="478">
        <f t="shared" si="1"/>
        <v>0</v>
      </c>
      <c r="V26" s="41">
        <f>IFERROR($Q26*$O26*Controls!$C$4,"-")</f>
        <v>76654698.379428893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6'!$D26,'Vendor Level Info'!$M$4:$M$300,0)),"-")</f>
        <v>-</v>
      </c>
    </row>
    <row r="27" spans="2:25" x14ac:dyDescent="0.35">
      <c r="B27" s="441">
        <f>IFERROR(INDEX(Controls!$L$4:$L$100,MATCH('Model 6'!$D27,Controls!$J$4:$J$100,0)),"-")</f>
        <v>24</v>
      </c>
      <c r="C27" s="467" t="str">
        <f>IFERROR(INDEX(Controls!$F$4:$F$71,MATCH('Model 6'!$E27,Controls!$G$4:$G$71,0)),"-")</f>
        <v>No Ad &amp; Tf</v>
      </c>
      <c r="D27" s="442" t="str">
        <f>IFERROR(INDEX(Controls!$H$4:$H$200,MATCH('Model 6'!$E27,Controls!$G$4:$G$200,0)),"-")</f>
        <v>T7</v>
      </c>
      <c r="E27" s="25" t="s">
        <v>40</v>
      </c>
      <c r="F27" s="26"/>
      <c r="G27" s="27">
        <v>0.75277220876141404</v>
      </c>
      <c r="H27" s="27">
        <v>2.3215838451638278E-2</v>
      </c>
      <c r="I27" s="27">
        <v>32.424941719401609</v>
      </c>
      <c r="J27" s="37">
        <v>1.3036074019587057E-230</v>
      </c>
      <c r="K27" s="27">
        <v>523.93729591096746</v>
      </c>
      <c r="L27" s="39">
        <v>178403</v>
      </c>
      <c r="M27" s="39">
        <v>493963.36099997954</v>
      </c>
      <c r="N27" s="39">
        <v>178403</v>
      </c>
      <c r="O27" s="39">
        <v>253603.05399999156</v>
      </c>
      <c r="P27" s="28">
        <v>0.27187607616846732</v>
      </c>
      <c r="Q27" s="29">
        <v>0.52955521726353905</v>
      </c>
      <c r="R27" s="75">
        <f t="shared" si="0"/>
        <v>134296.82035966255</v>
      </c>
      <c r="S27" s="41">
        <f>IFERROR($Q27*$O27*Controls!$C$5,"-")</f>
        <v>83532622.263710111</v>
      </c>
      <c r="T27" s="41" t="str">
        <f>IFERROR(INDEX('Vendor Level Info'!$I$4:$I$50,MATCH(SUBSTITUTE(SUBSTITUTE('Model 6'!$D27,"_pre",""),"_post",""),'Vendor Level Info'!$F$4:$F$50,0)),"-")</f>
        <v>-</v>
      </c>
      <c r="U27" s="478">
        <f t="shared" si="1"/>
        <v>0</v>
      </c>
      <c r="V27" s="41">
        <f>IFERROR($Q27*$O27*Controls!$C$4,"-")</f>
        <v>70908721.149901822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6'!$D27,'Vendor Level Info'!$M$4:$M$300,0)),"-")</f>
        <v>-</v>
      </c>
    </row>
    <row r="28" spans="2:25" x14ac:dyDescent="0.35">
      <c r="B28" s="441">
        <f>IFERROR(INDEX(Controls!$L$4:$L$100,MATCH('Model 6'!$D28,Controls!$J$4:$J$100,0)),"-")</f>
        <v>25</v>
      </c>
      <c r="C28" s="467" t="str">
        <f>IFERROR(INDEX(Controls!$F$4:$F$71,MATCH('Model 6'!$E28,Controls!$G$4:$G$71,0)),"-")</f>
        <v>No Ad &amp; Tf</v>
      </c>
      <c r="D28" s="442" t="str">
        <f>IFERROR(INDEX(Controls!$H$4:$H$200,MATCH('Model 6'!$E28,Controls!$G$4:$G$200,0)),"-")</f>
        <v>T8</v>
      </c>
      <c r="E28" s="25" t="s">
        <v>41</v>
      </c>
      <c r="F28" s="26"/>
      <c r="G28" s="27">
        <v>0.70915353142593596</v>
      </c>
      <c r="H28" s="27">
        <v>2.1813205210777276E-2</v>
      </c>
      <c r="I28" s="27">
        <v>32.510285607892399</v>
      </c>
      <c r="J28" s="37">
        <v>8.1453905692526991E-232</v>
      </c>
      <c r="K28" s="27">
        <v>462.54025807857232</v>
      </c>
      <c r="L28" s="39">
        <v>178403</v>
      </c>
      <c r="M28" s="39">
        <v>493963.36099997954</v>
      </c>
      <c r="N28" s="39">
        <v>178403</v>
      </c>
      <c r="O28" s="39">
        <v>253603.05399999156</v>
      </c>
      <c r="P28" s="28">
        <v>0.25612247274952543</v>
      </c>
      <c r="Q28" s="29">
        <v>0.49887063847025065</v>
      </c>
      <c r="R28" s="75">
        <f t="shared" si="0"/>
        <v>126515.11746698125</v>
      </c>
      <c r="S28" s="41">
        <f>IFERROR($Q28*$O28*Controls!$C$5,"-")</f>
        <v>78692403.064462334</v>
      </c>
      <c r="T28" s="41" t="str">
        <f>IFERROR(INDEX('Vendor Level Info'!$I$4:$I$50,MATCH(SUBSTITUTE(SUBSTITUTE('Model 6'!$D28,"_pre",""),"_post",""),'Vendor Level Info'!$F$4:$F$50,0)),"-")</f>
        <v>-</v>
      </c>
      <c r="U28" s="478">
        <f t="shared" si="1"/>
        <v>0</v>
      </c>
      <c r="V28" s="41">
        <f>IFERROR($Q28*$O28*Controls!$C$4,"-")</f>
        <v>66799982.022566095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6'!$D28,'Vendor Level Info'!$M$4:$M$300,0)),"-")</f>
        <v>-</v>
      </c>
    </row>
    <row r="29" spans="2:25" x14ac:dyDescent="0.35">
      <c r="B29" s="441">
        <f>IFERROR(INDEX(Controls!$L$4:$L$100,MATCH('Model 6'!$D29,Controls!$J$4:$J$100,0)),"-")</f>
        <v>26</v>
      </c>
      <c r="C29" s="467" t="str">
        <f>IFERROR(INDEX(Controls!$F$4:$F$71,MATCH('Model 6'!$E29,Controls!$G$4:$G$71,0)),"-")</f>
        <v>No Ad &amp; Tf</v>
      </c>
      <c r="D29" s="442" t="str">
        <f>IFERROR(INDEX(Controls!$H$4:$H$200,MATCH('Model 6'!$E29,Controls!$G$4:$G$200,0)),"-")</f>
        <v>T9</v>
      </c>
      <c r="E29" s="25" t="s">
        <v>42</v>
      </c>
      <c r="F29" s="26"/>
      <c r="G29" s="27">
        <v>0.65678696252809166</v>
      </c>
      <c r="H29" s="27">
        <v>2.0409993091575429E-2</v>
      </c>
      <c r="I29" s="27">
        <v>32.179675886279043</v>
      </c>
      <c r="J29" s="37">
        <v>3.6171230003272907E-227</v>
      </c>
      <c r="K29" s="27">
        <v>404.94522631641081</v>
      </c>
      <c r="L29" s="39">
        <v>178403</v>
      </c>
      <c r="M29" s="39">
        <v>493963.36099997954</v>
      </c>
      <c r="N29" s="39">
        <v>178403</v>
      </c>
      <c r="O29" s="39">
        <v>253603.05399999156</v>
      </c>
      <c r="P29" s="28">
        <v>0.23720942427530367</v>
      </c>
      <c r="Q29" s="29">
        <v>0.46203215074808618</v>
      </c>
      <c r="R29" s="75">
        <f t="shared" si="0"/>
        <v>117172.76447589914</v>
      </c>
      <c r="S29" s="41">
        <f>IFERROR($Q29*$O29*Controls!$C$5,"-")</f>
        <v>72881459.504009262</v>
      </c>
      <c r="T29" s="41" t="str">
        <f>IFERROR(INDEX('Vendor Level Info'!$I$4:$I$50,MATCH(SUBSTITUTE(SUBSTITUTE('Model 6'!$D29,"_pre",""),"_post",""),'Vendor Level Info'!$F$4:$F$50,0)),"-")</f>
        <v>-</v>
      </c>
      <c r="U29" s="478">
        <f t="shared" si="1"/>
        <v>0</v>
      </c>
      <c r="V29" s="41">
        <f>IFERROR($Q29*$O29*Controls!$C$4,"-")</f>
        <v>61867219.643274747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6'!$D29,'Vendor Level Info'!$M$4:$M$300,0)),"-")</f>
        <v>-</v>
      </c>
    </row>
    <row r="30" spans="2:25" x14ac:dyDescent="0.35">
      <c r="B30" s="441">
        <f>IFERROR(INDEX(Controls!$L$4:$L$100,MATCH('Model 6'!$D30,Controls!$J$4:$J$100,0)),"-")</f>
        <v>9</v>
      </c>
      <c r="C30" s="467" t="str">
        <f>IFERROR(INDEX(Controls!$F$4:$F$71,MATCH('Model 6'!$E30,Controls!$G$4:$G$71,0)),"-")</f>
        <v>No Ad &amp; Tf</v>
      </c>
      <c r="D30" s="442" t="str">
        <f>IFERROR(INDEX(Controls!$H$4:$H$200,MATCH('Model 6'!$E30,Controls!$G$4:$G$200,0)),"-")</f>
        <v>cw_comm</v>
      </c>
      <c r="E30" s="25" t="s">
        <v>114</v>
      </c>
      <c r="F30" s="26">
        <v>1</v>
      </c>
      <c r="G30" s="27">
        <v>7.0396155886904274E-2</v>
      </c>
      <c r="H30" s="27">
        <v>1.1531464874886795E-3</v>
      </c>
      <c r="I30" s="27">
        <v>61.047019308199864</v>
      </c>
      <c r="J30" s="37">
        <v>0</v>
      </c>
      <c r="K30" s="27">
        <v>1.0874576533380862</v>
      </c>
      <c r="L30" s="39">
        <v>149017</v>
      </c>
      <c r="M30" s="39">
        <v>493963.36099997954</v>
      </c>
      <c r="N30" s="39">
        <v>135470</v>
      </c>
      <c r="O30" s="39">
        <v>253603.05399999156</v>
      </c>
      <c r="P30" s="28">
        <v>2.1236846272489528E-2</v>
      </c>
      <c r="Q30" s="29">
        <v>3.7604307549069342E-2</v>
      </c>
      <c r="R30" s="75">
        <f t="shared" si="0"/>
        <v>9536.5672379989228</v>
      </c>
      <c r="S30" s="41">
        <f>IFERROR($Q30*$O30*Controls!$C$5,"-")</f>
        <v>5931744.8220353303</v>
      </c>
      <c r="T30" s="41">
        <f>IFERROR(INDEX('Vendor Level Info'!$I$4:$I$50,MATCH(SUBSTITUTE(SUBSTITUTE('Model 6'!$D30,"_pre",""),"_post",""),'Vendor Level Info'!$F$4:$F$50,0)),"-")</f>
        <v>607005</v>
      </c>
      <c r="U30" s="478">
        <f t="shared" si="1"/>
        <v>9.7721515012814226</v>
      </c>
      <c r="V30" s="41">
        <f>IFERROR($Q30*$O30*Controls!$C$4,"-")</f>
        <v>5035307.5016634315</v>
      </c>
      <c r="W30" s="41">
        <f>IFERROR($T30*(1-Controls!$C$6),0)</f>
        <v>467393.85000000003</v>
      </c>
      <c r="X30" s="90">
        <f t="shared" si="2"/>
        <v>10.77315737394369</v>
      </c>
      <c r="Y30" s="90">
        <f>IFERROR(R30/INDEX('Vendor Level Info'!$N$4:$N$300,MATCH('Model 6'!$D30,'Vendor Level Info'!$M$4:$M$300,0)),"-")</f>
        <v>6.3996505351731167E-2</v>
      </c>
    </row>
    <row r="31" spans="2:25" x14ac:dyDescent="0.35">
      <c r="B31" s="441">
        <f>IFERROR(INDEX(Controls!$L$4:$L$100,MATCH('Model 6'!$D31,Controls!$J$4:$J$100,0)),"-")</f>
        <v>2</v>
      </c>
      <c r="C31" s="467" t="str">
        <f>IFERROR(INDEX(Controls!$F$4:$F$71,MATCH('Model 6'!$E31,Controls!$G$4:$G$71,0)),"-")</f>
        <v>No Ad &amp; Tf</v>
      </c>
      <c r="D31" s="442" t="str">
        <f>IFERROR(INDEX(Controls!$H$4:$H$200,MATCH('Model 6'!$E31,Controls!$G$4:$G$200,0)),"-")</f>
        <v>hcp_dox_eng</v>
      </c>
      <c r="E31" s="25" t="s">
        <v>13</v>
      </c>
      <c r="F31" s="26">
        <v>1</v>
      </c>
      <c r="G31" s="27">
        <v>2.0842188964630862E-2</v>
      </c>
      <c r="H31" s="27">
        <v>3.4607925271227741E-3</v>
      </c>
      <c r="I31" s="27">
        <v>6.0223745865397467</v>
      </c>
      <c r="J31" s="37">
        <v>1.7189046219811274E-9</v>
      </c>
      <c r="K31" s="27">
        <v>1.0026220341470915</v>
      </c>
      <c r="L31" s="39">
        <v>12767</v>
      </c>
      <c r="M31" s="39">
        <v>493963.36099997954</v>
      </c>
      <c r="N31" s="39">
        <v>3384</v>
      </c>
      <c r="O31" s="39">
        <v>253603.05399999156</v>
      </c>
      <c r="P31" s="28">
        <v>5.3868818523860771E-4</v>
      </c>
      <c r="Q31" s="29">
        <v>2.7811166444514972E-4</v>
      </c>
      <c r="R31" s="75">
        <f t="shared" si="0"/>
        <v>70.529967456310843</v>
      </c>
      <c r="S31" s="41">
        <f>IFERROR($Q31*$O31*Controls!$C$5,"-")</f>
        <v>43869.639757825345</v>
      </c>
      <c r="T31" s="41">
        <f>IFERROR(INDEX('Vendor Level Info'!$I$4:$I$50,MATCH(SUBSTITUTE(SUBSTITUTE('Model 6'!$D31,"_pre",""),"_post",""),'Vendor Level Info'!$F$4:$F$50,0)),"-")</f>
        <v>311070</v>
      </c>
      <c r="U31" s="478">
        <f t="shared" si="1"/>
        <v>0.14102819223269794</v>
      </c>
      <c r="V31" s="41">
        <f>IFERROR($Q31*$O31*Controls!$C$4,"-")</f>
        <v>37239.822816932123</v>
      </c>
      <c r="W31" s="41">
        <f>IFERROR($T31*(1-Controls!$C$6),0)</f>
        <v>239523.9</v>
      </c>
      <c r="X31" s="90">
        <f t="shared" si="2"/>
        <v>0.15547435064697979</v>
      </c>
      <c r="Y31" s="90">
        <f>IFERROR(R31/INDEX('Vendor Level Info'!$N$4:$N$300,MATCH('Model 6'!$D31,'Vendor Level Info'!$M$4:$M$300,0)),"-")</f>
        <v>2.0842188964630862E-2</v>
      </c>
    </row>
    <row r="32" spans="2:25" x14ac:dyDescent="0.35">
      <c r="B32" s="441">
        <f>IFERROR(INDEX(Controls!$L$4:$L$100,MATCH('Model 6'!$D32,Controls!$J$4:$J$100,0)),"-")</f>
        <v>4</v>
      </c>
      <c r="C32" s="467" t="str">
        <f>IFERROR(INDEX(Controls!$F$4:$F$71,MATCH('Model 6'!$E32,Controls!$G$4:$G$71,0)),"-")</f>
        <v>Ad: 30 &amp; Tf: RT4</v>
      </c>
      <c r="D32" s="442" t="str">
        <f>IFERROR(INDEX(Controls!$H$4:$H$200,MATCH('Model 6'!$E32,Controls!$G$4:$G$200,0)),"-")</f>
        <v>hcp_dpint_eng</v>
      </c>
      <c r="E32" s="25" t="s">
        <v>302</v>
      </c>
      <c r="F32" s="26">
        <v>1</v>
      </c>
      <c r="G32" s="27">
        <v>-1.4879212049982696E-3</v>
      </c>
      <c r="H32" s="27">
        <v>5.5712274695688905E-3</v>
      </c>
      <c r="I32" s="27">
        <v>-0.26707242041822554</v>
      </c>
      <c r="J32" s="37">
        <v>0.78941341473420512</v>
      </c>
      <c r="K32" s="27">
        <v>1.0027901825914023</v>
      </c>
      <c r="L32" s="39">
        <v>8928.9079172865204</v>
      </c>
      <c r="M32" s="39">
        <v>493963.36099997954</v>
      </c>
      <c r="N32" s="39">
        <v>3455.8439363085499</v>
      </c>
      <c r="O32" s="39">
        <v>253603.05399999156</v>
      </c>
      <c r="P32" s="28">
        <v>-2.6895742633041358E-5</v>
      </c>
      <c r="Q32" s="29">
        <v>-2.0275873625710959E-5</v>
      </c>
      <c r="R32" s="75">
        <f t="shared" si="0"/>
        <v>-5.1420234739981812</v>
      </c>
      <c r="S32" s="41">
        <f>IFERROR($Q32*$O32*Controls!$C$5,"-")</f>
        <v>-3198.3386008268685</v>
      </c>
      <c r="T32" s="41">
        <f>IFERROR(INDEX('Vendor Level Info'!$I$4:$I$50,MATCH(SUBSTITUTE(SUBSTITUTE('Model 6'!$D32,"_pre",""),"_post",""),'Vendor Level Info'!$F$4:$F$50,0)),"-")</f>
        <v>35707.999999999993</v>
      </c>
      <c r="U32" s="478">
        <f t="shared" si="1"/>
        <v>-8.9569245010274148E-2</v>
      </c>
      <c r="V32" s="41">
        <f>IFERROR($Q32*$O32*Controls!$C$4,"-")</f>
        <v>-2714.9883942710399</v>
      </c>
      <c r="W32" s="41">
        <f>IFERROR($T32*(1-Controls!$C$6),0)</f>
        <v>27495.159999999996</v>
      </c>
      <c r="X32" s="90">
        <f t="shared" si="2"/>
        <v>-9.8744229685189686E-2</v>
      </c>
      <c r="Y32" s="90">
        <f>IFERROR(R32/INDEX('Vendor Level Info'!$N$4:$N$300,MATCH('Model 6'!$D32,'Vendor Level Info'!$M$4:$M$300,0)),"-")</f>
        <v>-7.171580856343349E-3</v>
      </c>
    </row>
    <row r="33" spans="2:25" x14ac:dyDescent="0.35">
      <c r="B33" s="441">
        <f>IFERROR(INDEX(Controls!$L$4:$L$100,MATCH('Model 6'!$D33,Controls!$J$4:$J$100,0)),"-")</f>
        <v>5</v>
      </c>
      <c r="C33" s="467" t="str">
        <f>IFERROR(INDEX(Controls!$F$4:$F$71,MATCH('Model 6'!$E33,Controls!$G$4:$G$71,0)),"-")</f>
        <v>No Ad &amp; Tf</v>
      </c>
      <c r="D33" s="442" t="str">
        <f>IFERROR(INDEX(Controls!$H$4:$H$200,MATCH('Model 6'!$E33,Controls!$G$4:$G$200,0)),"-")</f>
        <v>hcp_edh_eng</v>
      </c>
      <c r="E33" s="25" t="s">
        <v>15</v>
      </c>
      <c r="F33" s="26">
        <v>1</v>
      </c>
      <c r="G33" s="27">
        <v>9.5064310594249496E-2</v>
      </c>
      <c r="H33" s="27">
        <v>9.2433999903189807E-3</v>
      </c>
      <c r="I33" s="27">
        <v>10.28456095092872</v>
      </c>
      <c r="J33" s="37">
        <v>8.2773270349691711E-25</v>
      </c>
      <c r="K33" s="27">
        <v>1.0024744183408982</v>
      </c>
      <c r="L33" s="39">
        <v>1366</v>
      </c>
      <c r="M33" s="39">
        <v>493963.36099997954</v>
      </c>
      <c r="N33" s="39">
        <v>0</v>
      </c>
      <c r="O33" s="39">
        <v>253603.05399999156</v>
      </c>
      <c r="P33" s="28">
        <v>2.6288963620471883E-4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6'!$D33,"_pre",""),"_post",""),'Vendor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6'!$D33,'Vendor Level Info'!$M$4:$M$300,0)),"-")</f>
        <v>-</v>
      </c>
    </row>
    <row r="34" spans="2:25" x14ac:dyDescent="0.35">
      <c r="B34" s="441">
        <f>IFERROR(INDEX(Controls!$L$4:$L$100,MATCH('Model 6'!$D34,Controls!$J$4:$J$100,0)),"-")</f>
        <v>3</v>
      </c>
      <c r="C34" s="467" t="str">
        <f>IFERROR(INDEX(Controls!$F$4:$F$71,MATCH('Model 6'!$E34,Controls!$G$4:$G$71,0)),"-")</f>
        <v>No Ad &amp; Tf</v>
      </c>
      <c r="D34" s="442" t="str">
        <f>IFERROR(INDEX(Controls!$H$4:$H$200,MATCH('Model 6'!$E34,Controls!$G$4:$G$200,0)),"-")</f>
        <v>hcp_epoc_eng</v>
      </c>
      <c r="E34" s="25" t="s">
        <v>16</v>
      </c>
      <c r="F34" s="26">
        <v>1</v>
      </c>
      <c r="G34" s="27">
        <v>1.5123138032315544E-2</v>
      </c>
      <c r="H34" s="27">
        <v>2.8622257941765912E-3</v>
      </c>
      <c r="I34" s="27">
        <v>5.2836984640012261</v>
      </c>
      <c r="J34" s="37">
        <v>1.2660773948465338E-7</v>
      </c>
      <c r="K34" s="27">
        <v>1.0032297759488116</v>
      </c>
      <c r="L34" s="39">
        <v>12625</v>
      </c>
      <c r="M34" s="39">
        <v>493963.36099997954</v>
      </c>
      <c r="N34" s="39">
        <v>3021</v>
      </c>
      <c r="O34" s="39">
        <v>253603.05399999156</v>
      </c>
      <c r="P34" s="28">
        <v>3.865258695937808E-4</v>
      </c>
      <c r="Q34" s="29">
        <v>1.8015161598025067E-4</v>
      </c>
      <c r="R34" s="75">
        <f t="shared" si="0"/>
        <v>45.686999995625257</v>
      </c>
      <c r="S34" s="41">
        <f>IFERROR($Q34*$O34*Controls!$C$5,"-")</f>
        <v>28417.31399727891</v>
      </c>
      <c r="T34" s="41">
        <f>IFERROR(INDEX('Vendor Level Info'!$I$4:$I$50,MATCH(SUBSTITUTE(SUBSTITUTE('Model 6'!$D34,"_pre",""),"_post",""),'Vendor Level Info'!$F$4:$F$50,0)),"-")</f>
        <v>255935</v>
      </c>
      <c r="U34" s="478">
        <f t="shared" si="1"/>
        <v>0.11103332485701022</v>
      </c>
      <c r="V34" s="41">
        <f>IFERROR($Q34*$O34*Controls!$C$4,"-")</f>
        <v>24122.735997690135</v>
      </c>
      <c r="W34" s="41">
        <f>IFERROR($T34*(1-Controls!$C$6),0)</f>
        <v>197069.95</v>
      </c>
      <c r="X34" s="90">
        <f t="shared" si="2"/>
        <v>0.12240697274084726</v>
      </c>
      <c r="Y34" s="90">
        <f>IFERROR(R34/INDEX('Vendor Level Info'!$N$4:$N$300,MATCH('Model 6'!$D34,'Vendor Level Info'!$M$4:$M$300,0)),"-")</f>
        <v>1.5123138032315544E-2</v>
      </c>
    </row>
    <row r="35" spans="2:25" x14ac:dyDescent="0.35">
      <c r="B35" s="441">
        <f>IFERROR(INDEX(Controls!$L$4:$L$100,MATCH('Model 6'!$D35,Controls!$J$4:$J$100,0)),"-")</f>
        <v>7</v>
      </c>
      <c r="C35" s="467" t="str">
        <f>IFERROR(INDEX(Controls!$F$4:$F$71,MATCH('Model 6'!$E35,Controls!$G$4:$G$71,0)),"-")</f>
        <v>Ad: 70 &amp; No Tf</v>
      </c>
      <c r="D35" s="442" t="str">
        <f>IFERROR(INDEX(Controls!$H$4:$H$200,MATCH('Model 6'!$E35,Controls!$G$4:$G$200,0)),"-")</f>
        <v>hcp_field_eng</v>
      </c>
      <c r="E35" s="25" t="s">
        <v>307</v>
      </c>
      <c r="F35" s="26">
        <v>1</v>
      </c>
      <c r="G35" s="27">
        <v>6.4261005433894597E-2</v>
      </c>
      <c r="H35" s="27">
        <v>7.0195609756124424E-4</v>
      </c>
      <c r="I35" s="27">
        <v>91.545618959863731</v>
      </c>
      <c r="J35" s="37">
        <v>0</v>
      </c>
      <c r="K35" s="27">
        <v>1.0755436882123615</v>
      </c>
      <c r="L35" s="39">
        <v>165594.12709636858</v>
      </c>
      <c r="M35" s="39">
        <v>493963.36099997954</v>
      </c>
      <c r="N35" s="39">
        <v>93334.720450774534</v>
      </c>
      <c r="O35" s="39">
        <v>253603.05399999156</v>
      </c>
      <c r="P35" s="28">
        <v>2.1542579756560556E-2</v>
      </c>
      <c r="Q35" s="29">
        <v>2.365027898306956E-2</v>
      </c>
      <c r="R35" s="75">
        <f t="shared" si="0"/>
        <v>5997.7829780582551</v>
      </c>
      <c r="S35" s="41">
        <f>IFERROR($Q35*$O35*Controls!$C$5,"-")</f>
        <v>3730621.0123522347</v>
      </c>
      <c r="T35" s="41">
        <f>IFERROR(INDEX('Vendor Level Info'!$I$4:$I$50,MATCH(SUBSTITUTE(SUBSTITUTE('Model 6'!$D35,"_pre",""),"_post",""),'Vendor Level Info'!$F$4:$F$50,0)),"-")</f>
        <v>0</v>
      </c>
      <c r="U35" s="478">
        <f t="shared" si="1"/>
        <v>0</v>
      </c>
      <c r="V35" s="41">
        <f>IFERROR($Q35*$O35*Controls!$C$4,"-")</f>
        <v>3166829.4124147589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6'!$D35,'Vendor Level Info'!$M$4:$M$300,0)),"-")</f>
        <v>0.20649256276452024</v>
      </c>
    </row>
    <row r="36" spans="2:25" x14ac:dyDescent="0.35">
      <c r="B36" s="441">
        <f>IFERROR(INDEX(Controls!$L$4:$L$100,MATCH('Model 6'!$D36,Controls!$J$4:$J$100,0)),"-")</f>
        <v>15</v>
      </c>
      <c r="C36" s="467" t="str">
        <f>IFERROR(INDEX(Controls!$F$4:$F$71,MATCH('Model 6'!$E36,Controls!$G$4:$G$71,0)),"-")</f>
        <v>No Ad &amp; Tf</v>
      </c>
      <c r="D36" s="442" t="str">
        <f>IFERROR(INDEX(Controls!$H$4:$H$200,MATCH('Model 6'!$E36,Controls!$G$4:$G$200,0)),"-")</f>
        <v>hcp_grail_nrx_lag</v>
      </c>
      <c r="E36" s="25" t="s">
        <v>18</v>
      </c>
      <c r="F36" s="26">
        <v>1</v>
      </c>
      <c r="G36" s="27">
        <v>0.56573894543616754</v>
      </c>
      <c r="H36" s="27">
        <v>4.1195284330246447E-4</v>
      </c>
      <c r="I36" s="27">
        <v>1373.3099665021368</v>
      </c>
      <c r="J36" s="37">
        <v>0</v>
      </c>
      <c r="K36" s="27">
        <v>1.0902949987448121</v>
      </c>
      <c r="L36" s="39">
        <v>471890.94499998051</v>
      </c>
      <c r="M36" s="39">
        <v>493963.36099997954</v>
      </c>
      <c r="N36" s="39">
        <v>250931.21399999209</v>
      </c>
      <c r="O36" s="39">
        <v>253603.05399999156</v>
      </c>
      <c r="P36" s="28">
        <v>0.54045928638253105</v>
      </c>
      <c r="Q36" s="29">
        <v>0.55977859156766119</v>
      </c>
      <c r="R36" s="75">
        <f t="shared" si="0"/>
        <v>141961.56038537281</v>
      </c>
      <c r="S36" s="41">
        <f>IFERROR($Q36*$O36*Controls!$C$5,"-")</f>
        <v>88300090.55970189</v>
      </c>
      <c r="T36" s="41" t="str">
        <f>IFERROR(INDEX('Vendor Level Info'!$I$4:$I$50,MATCH(SUBSTITUTE(SUBSTITUTE('Model 6'!$D36,"_pre",""),"_post",""),'Vendor Level Info'!$F$4:$F$50,0)),"-")</f>
        <v>-</v>
      </c>
      <c r="U36" s="478">
        <f t="shared" si="1"/>
        <v>0</v>
      </c>
      <c r="V36" s="41">
        <f>IFERROR($Q36*$O36*Controls!$C$4,"-")</f>
        <v>74955703.883476838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6'!$D36,'Vendor Level Info'!$M$4:$M$300,0)),"-")</f>
        <v>-</v>
      </c>
    </row>
    <row r="37" spans="2:25" x14ac:dyDescent="0.35">
      <c r="B37" s="441">
        <f>IFERROR(INDEX(Controls!$L$4:$L$100,MATCH('Model 6'!$D37,Controls!$J$4:$J$100,0)),"-")</f>
        <v>13</v>
      </c>
      <c r="C37" s="467" t="str">
        <f>IFERROR(INDEX(Controls!$F$4:$F$71,MATCH('Model 6'!$E37,Controls!$G$4:$G$71,0)),"-")</f>
        <v>Ad: 60 &amp; No Tf</v>
      </c>
      <c r="D37" s="442" t="str">
        <f>IFERROR(INDEX(Controls!$H$4:$H$200,MATCH('Model 6'!$E37,Controls!$G$4:$G$200,0)),"-")</f>
        <v>hcp_grail_sdot</v>
      </c>
      <c r="E37" s="25" t="s">
        <v>101</v>
      </c>
      <c r="F37" s="26">
        <v>1</v>
      </c>
      <c r="G37" s="27">
        <v>3.4501768864277915E-3</v>
      </c>
      <c r="H37" s="27">
        <v>2.3555799839767464E-5</v>
      </c>
      <c r="I37" s="27">
        <v>146.46825452316506</v>
      </c>
      <c r="J37" s="37">
        <v>0</v>
      </c>
      <c r="K37" s="27">
        <v>1.2141655873570909</v>
      </c>
      <c r="L37" s="39">
        <v>6006830.7551347166</v>
      </c>
      <c r="M37" s="39">
        <v>493963.36099997954</v>
      </c>
      <c r="N37" s="39">
        <v>2890664.2082145442</v>
      </c>
      <c r="O37" s="39">
        <v>253603.05399999156</v>
      </c>
      <c r="P37" s="28">
        <v>4.1955801317114801E-2</v>
      </c>
      <c r="Q37" s="29">
        <v>3.9326430341829581E-2</v>
      </c>
      <c r="R37" s="75">
        <f t="shared" si="0"/>
        <v>9973.3028376059137</v>
      </c>
      <c r="S37" s="41">
        <f>IFERROR($Q37*$O37*Controls!$C$5,"-")</f>
        <v>6203394.3649908779</v>
      </c>
      <c r="T37" s="41" t="str">
        <f>IFERROR(INDEX('Vendor Level Info'!$I$4:$I$50,MATCH(SUBSTITUTE(SUBSTITUTE('Model 6'!$D37,"_pre",""),"_post",""),'Vendor Level Info'!$F$4:$F$50,0)),"-")</f>
        <v>-</v>
      </c>
      <c r="U37" s="478">
        <f t="shared" si="1"/>
        <v>0</v>
      </c>
      <c r="V37" s="41">
        <f>IFERROR($Q37*$O37*Controls!$C$4,"-")</f>
        <v>5265903.8982559228</v>
      </c>
      <c r="W37" s="41">
        <f>IFERROR($T37*(1-Controls!$C$6),0)</f>
        <v>0</v>
      </c>
      <c r="X37" s="90" t="str">
        <f t="shared" si="2"/>
        <v>-</v>
      </c>
      <c r="Y37" s="90">
        <f>IFERROR(R37/INDEX('Vendor Level Info'!$N$4:$N$300,MATCH('Model 6'!$D37,'Vendor Level Info'!$M$4:$M$300,0)),"-")</f>
        <v>8.7564842704198325E-3</v>
      </c>
    </row>
    <row r="38" spans="2:25" x14ac:dyDescent="0.35">
      <c r="B38" s="441">
        <f>IFERROR(INDEX(Controls!$L$4:$L$100,MATCH('Model 6'!$D38,Controls!$J$4:$J$100,0)),"-")</f>
        <v>14</v>
      </c>
      <c r="C38" s="467" t="str">
        <f>IFERROR(INDEX(Controls!$F$4:$F$71,MATCH('Model 6'!$E38,Controls!$G$4:$G$71,0)),"-")</f>
        <v>Ad: 40 &amp; No Tf</v>
      </c>
      <c r="D38" s="442" t="str">
        <f>IFERROR(INDEX(Controls!$H$4:$H$200,MATCH('Model 6'!$E38,Controls!$G$4:$G$200,0)),"-")</f>
        <v>hcp_grail_vnrx</v>
      </c>
      <c r="E38" s="25" t="s">
        <v>102</v>
      </c>
      <c r="F38" s="26">
        <v>1</v>
      </c>
      <c r="G38" s="27">
        <v>0.18545439832516195</v>
      </c>
      <c r="H38" s="27">
        <v>1.857241974041313E-3</v>
      </c>
      <c r="I38" s="27">
        <v>99.854731325944414</v>
      </c>
      <c r="J38" s="37">
        <v>0</v>
      </c>
      <c r="K38" s="27">
        <v>1.0119100739480718</v>
      </c>
      <c r="L38" s="39">
        <v>18193.587417265739</v>
      </c>
      <c r="M38" s="39">
        <v>493963.36099997954</v>
      </c>
      <c r="N38" s="39">
        <v>9147.9991274579061</v>
      </c>
      <c r="O38" s="39">
        <v>253603.05399999156</v>
      </c>
      <c r="P38" s="28">
        <v>6.8306297070591729E-3</v>
      </c>
      <c r="Q38" s="29">
        <v>6.6897328218368732E-3</v>
      </c>
      <c r="R38" s="75">
        <f t="shared" si="0"/>
        <v>1696.5366740618124</v>
      </c>
      <c r="S38" s="41">
        <f>IFERROR($Q38*$O38*Controls!$C$5,"-")</f>
        <v>1055245.8112664474</v>
      </c>
      <c r="T38" s="41" t="str">
        <f>IFERROR(INDEX('Vendor Level Info'!$I$4:$I$50,MATCH(SUBSTITUTE(SUBSTITUTE('Model 6'!$D38,"_pre",""),"_post",""),'Vendor Level Info'!$F$4:$F$50,0)),"-")</f>
        <v>-</v>
      </c>
      <c r="U38" s="478">
        <f t="shared" si="1"/>
        <v>0</v>
      </c>
      <c r="V38" s="41">
        <f>IFERROR($Q38*$O38*Controls!$C$4,"-")</f>
        <v>895771.36390463694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6'!$D38,'Vendor Level Info'!$M$4:$M$300,0)),"-")</f>
        <v>0.30812345413760306</v>
      </c>
    </row>
    <row r="39" spans="2:25" x14ac:dyDescent="0.35">
      <c r="B39" s="441">
        <f>IFERROR(INDEX(Controls!$L$4:$L$100,MATCH('Model 6'!$D39,Controls!$J$4:$J$100,0)),"-")</f>
        <v>6</v>
      </c>
      <c r="C39" s="467" t="str">
        <f>IFERROR(INDEX(Controls!$F$4:$F$71,MATCH('Model 6'!$E39,Controls!$G$4:$G$71,0)),"-")</f>
        <v>No Ad &amp; Tf</v>
      </c>
      <c r="D39" s="442" t="str">
        <f>IFERROR(INDEX(Controls!$H$4:$H$200,MATCH('Model 6'!$E39,Controls!$G$4:$G$200,0)),"-")</f>
        <v>hcp_mng_eng</v>
      </c>
      <c r="E39" s="25" t="s">
        <v>21</v>
      </c>
      <c r="F39" s="26">
        <v>1</v>
      </c>
      <c r="G39" s="27">
        <v>1.3606014672763199E-2</v>
      </c>
      <c r="H39" s="27">
        <v>4.1955010473254681E-3</v>
      </c>
      <c r="I39" s="27">
        <v>3.2430011384305835</v>
      </c>
      <c r="J39" s="37">
        <v>1.1827864408933189E-3</v>
      </c>
      <c r="K39" s="27">
        <v>1.0043935626594271</v>
      </c>
      <c r="L39" s="39">
        <v>4328</v>
      </c>
      <c r="M39" s="39">
        <v>493963.36099997954</v>
      </c>
      <c r="N39" s="39">
        <v>0</v>
      </c>
      <c r="O39" s="39">
        <v>253603.05399999156</v>
      </c>
      <c r="P39" s="28">
        <v>1.1921295414402519E-4</v>
      </c>
      <c r="Q39" s="29">
        <v>0</v>
      </c>
      <c r="R39" s="75">
        <f t="shared" si="0"/>
        <v>0</v>
      </c>
      <c r="S39" s="41">
        <f>IFERROR($Q39*$O39*Controls!$C$5,"-")</f>
        <v>0</v>
      </c>
      <c r="T39" s="41">
        <f>IFERROR(INDEX('Vendor Level Info'!$I$4:$I$50,MATCH(SUBSTITUTE(SUBSTITUTE('Model 6'!$D39,"_pre",""),"_post",""),'Vendor Level Info'!$F$4:$F$50,0)),"-")</f>
        <v>0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6'!$D39,'Vendor Level Info'!$M$4:$M$300,0)),"-")</f>
        <v>-</v>
      </c>
    </row>
    <row r="40" spans="2:25" x14ac:dyDescent="0.35">
      <c r="B40" s="441">
        <f>IFERROR(INDEX(Controls!$L$4:$L$100,MATCH('Model 6'!$D40,Controls!$J$4:$J$100,0)),"-")</f>
        <v>1</v>
      </c>
      <c r="C40" s="467" t="str">
        <f>IFERROR(INDEX(Controls!$F$4:$F$71,MATCH('Model 6'!$E40,Controls!$G$4:$G$71,0)),"-")</f>
        <v>No Ad &amp; Tf</v>
      </c>
      <c r="D40" s="442" t="str">
        <f>IFERROR(INDEX(Controls!$H$4:$H$200,MATCH('Model 6'!$E40,Controls!$G$4:$G$200,0)),"-")</f>
        <v>hcp_mscap_eng</v>
      </c>
      <c r="E40" s="25" t="s">
        <v>22</v>
      </c>
      <c r="F40" s="26">
        <v>1</v>
      </c>
      <c r="G40" s="27">
        <v>2.8171578081658134E-2</v>
      </c>
      <c r="H40" s="27">
        <v>1.7896247208524891E-3</v>
      </c>
      <c r="I40" s="27">
        <v>15.741612056095526</v>
      </c>
      <c r="J40" s="37">
        <v>7.870405461501015E-56</v>
      </c>
      <c r="K40" s="27">
        <v>1.0064948399196592</v>
      </c>
      <c r="L40" s="39">
        <v>41083</v>
      </c>
      <c r="M40" s="39">
        <v>493963.36099997954</v>
      </c>
      <c r="N40" s="39">
        <v>12946</v>
      </c>
      <c r="O40" s="39">
        <v>253603.05399999156</v>
      </c>
      <c r="P40" s="28">
        <v>2.3430339853259059E-3</v>
      </c>
      <c r="Q40" s="29">
        <v>1.4381106382305566E-3</v>
      </c>
      <c r="R40" s="75">
        <f t="shared" si="0"/>
        <v>364.70924984514619</v>
      </c>
      <c r="S40" s="41">
        <f>IFERROR($Q40*$O40*Controls!$C$5,"-")</f>
        <v>226849.15340368092</v>
      </c>
      <c r="T40" s="41">
        <f>IFERROR(INDEX('Vendor Level Info'!$I$4:$I$50,MATCH(SUBSTITUTE(SUBSTITUTE('Model 6'!$D40,"_pre",""),"_post",""),'Vendor Level Info'!$F$4:$F$50,0)),"-")</f>
        <v>483510.48</v>
      </c>
      <c r="U40" s="478">
        <f t="shared" si="1"/>
        <v>0.46917111993866384</v>
      </c>
      <c r="V40" s="41">
        <f>IFERROR($Q40*$O40*Controls!$C$4,"-")</f>
        <v>192566.48391823718</v>
      </c>
      <c r="W40" s="41">
        <f>IFERROR($T40*(1-Controls!$C$6),0)</f>
        <v>372303.06959999999</v>
      </c>
      <c r="X40" s="90">
        <f t="shared" si="2"/>
        <v>0.51723044917445715</v>
      </c>
      <c r="Y40" s="90">
        <f>IFERROR(R40/INDEX('Vendor Level Info'!$N$4:$N$300,MATCH('Model 6'!$D40,'Vendor Level Info'!$M$4:$M$300,0)),"-")</f>
        <v>2.8171578081658134E-2</v>
      </c>
    </row>
    <row r="41" spans="2:25" x14ac:dyDescent="0.35">
      <c r="B41" s="441">
        <f>IFERROR(INDEX(Controls!$L$4:$L$100,MATCH('Model 6'!$D41,Controls!$J$4:$J$100,0)),"-")</f>
        <v>12</v>
      </c>
      <c r="C41" s="467" t="str">
        <f>IFERROR(INDEX(Controls!$F$4:$F$71,MATCH('Model 6'!$E41,Controls!$G$4:$G$71,0)),"-")</f>
        <v>Ad: 40 &amp; No Tf</v>
      </c>
      <c r="D41" s="442" t="str">
        <f>IFERROR(INDEX(Controls!$H$4:$H$200,MATCH('Model 6'!$E41,Controls!$G$4:$G$200,0)),"-")</f>
        <v>hcp_rdtl_totdet</v>
      </c>
      <c r="E41" s="25" t="s">
        <v>103</v>
      </c>
      <c r="F41" s="26"/>
      <c r="G41" s="27">
        <v>5.4743215072281241E-2</v>
      </c>
      <c r="H41" s="27">
        <v>4.5213282802642607E-4</v>
      </c>
      <c r="I41" s="27">
        <v>121.07772689551672</v>
      </c>
      <c r="J41" s="37">
        <v>0</v>
      </c>
      <c r="K41" s="27">
        <v>1.2672787220135167</v>
      </c>
      <c r="L41" s="39">
        <v>562696.92773887119</v>
      </c>
      <c r="M41" s="39">
        <v>493963.36099997954</v>
      </c>
      <c r="N41" s="39">
        <v>283462.85338759987</v>
      </c>
      <c r="O41" s="39">
        <v>253603.05399999156</v>
      </c>
      <c r="P41" s="28">
        <v>6.2360574422689212E-2</v>
      </c>
      <c r="Q41" s="29">
        <v>6.1188805510206598E-2</v>
      </c>
      <c r="R41" s="75">
        <f t="shared" si="0"/>
        <v>15517.667947999906</v>
      </c>
      <c r="S41" s="41">
        <f>IFERROR($Q41*$O41*Controls!$C$5,"-")</f>
        <v>9651989.4636559412</v>
      </c>
      <c r="T41" s="41">
        <f>IFERROR(INDEX('Vendor Level Info'!$I$4:$I$50,MATCH(SUBSTITUTE(SUBSTITUTE('Model 6'!$D41,"_pre",""),"_post",""),'Vendor Level Info'!$F$4:$F$50,0)),"-")</f>
        <v>0</v>
      </c>
      <c r="U41" s="478">
        <f t="shared" si="1"/>
        <v>0</v>
      </c>
      <c r="V41" s="41">
        <f>IFERROR($Q41*$O41*Controls!$C$4,"-")</f>
        <v>8193328.6765439501</v>
      </c>
      <c r="W41" s="41">
        <f>IFERROR($T41*(1-Controls!$C$6),0)</f>
        <v>0</v>
      </c>
      <c r="X41" s="90" t="str">
        <f t="shared" si="2"/>
        <v>-</v>
      </c>
      <c r="Y41" s="90">
        <f>IFERROR(R41/INDEX('Vendor Level Info'!$N$4:$N$300,MATCH('Model 6'!$D41,'Vendor Level Info'!$M$4:$M$300,0)),"-")</f>
        <v>9.1601003205335763E-2</v>
      </c>
    </row>
    <row r="42" spans="2:25" x14ac:dyDescent="0.35">
      <c r="B42" s="441">
        <f>IFERROR(INDEX(Controls!$L$4:$L$100,MATCH('Model 6'!$D42,Controls!$J$4:$J$100,0)),"-")</f>
        <v>8</v>
      </c>
      <c r="C42" s="467" t="str">
        <f>IFERROR(INDEX(Controls!$F$4:$F$71,MATCH('Model 6'!$E42,Controls!$G$4:$G$71,0)),"-")</f>
        <v>No Ad &amp; Tf</v>
      </c>
      <c r="D42" s="442" t="str">
        <f>IFERROR(INDEX(Controls!$H$4:$H$200,MATCH('Model 6'!$E42,Controls!$G$4:$G$200,0)),"-")</f>
        <v>hcp_sfmc_eng</v>
      </c>
      <c r="E42" s="25" t="s">
        <v>24</v>
      </c>
      <c r="F42" s="26">
        <v>1</v>
      </c>
      <c r="G42" s="27">
        <v>7.5505608464202243E-3</v>
      </c>
      <c r="H42" s="27">
        <v>4.5334967476913247E-4</v>
      </c>
      <c r="I42" s="27">
        <v>16.655048556647436</v>
      </c>
      <c r="J42" s="37">
        <v>2.7937970706441829E-62</v>
      </c>
      <c r="K42" s="27">
        <v>1.0213607411837387</v>
      </c>
      <c r="L42" s="39">
        <v>347218</v>
      </c>
      <c r="M42" s="39">
        <v>493963.36099997954</v>
      </c>
      <c r="N42" s="39">
        <v>214128</v>
      </c>
      <c r="O42" s="39">
        <v>253603.05399999156</v>
      </c>
      <c r="P42" s="28">
        <v>5.3074597084791604E-3</v>
      </c>
      <c r="Q42" s="29">
        <v>6.3752642857460374E-3</v>
      </c>
      <c r="R42" s="75">
        <f t="shared" si="0"/>
        <v>1616.7864929222699</v>
      </c>
      <c r="S42" s="41">
        <f>IFERROR($Q42*$O42*Controls!$C$5,"-")</f>
        <v>1005641.1985976519</v>
      </c>
      <c r="T42" s="41">
        <f>IFERROR(INDEX('Vendor Level Info'!$I$4:$I$50,MATCH(SUBSTITUTE(SUBSTITUTE('Model 6'!$D42,"_pre",""),"_post",""),'Vendor Level Info'!$F$4:$F$50,0)),"-")</f>
        <v>194100</v>
      </c>
      <c r="U42" s="478">
        <f t="shared" si="1"/>
        <v>5.1810468758250998</v>
      </c>
      <c r="V42" s="41">
        <f>IFERROR($Q42*$O42*Controls!$C$4,"-")</f>
        <v>853663.2682629585</v>
      </c>
      <c r="W42" s="41">
        <f>IFERROR($T42*(1-Controls!$C$6),0)</f>
        <v>149457</v>
      </c>
      <c r="X42" s="90">
        <f t="shared" si="2"/>
        <v>5.7117650445476524</v>
      </c>
      <c r="Y42" s="90">
        <f>IFERROR(R42/INDEX('Vendor Level Info'!$N$4:$N$300,MATCH('Model 6'!$D42,'Vendor Level Info'!$M$4:$M$300,0)),"-")</f>
        <v>7.5505608464202243E-3</v>
      </c>
    </row>
    <row r="43" spans="2:25" x14ac:dyDescent="0.35">
      <c r="B43" s="441">
        <f>IFERROR(INDEX(Controls!$L$4:$L$100,MATCH('Model 6'!$D43,Controls!$J$4:$J$100,0)),"-")</f>
        <v>10</v>
      </c>
      <c r="C43" s="467" t="str">
        <f>IFERROR(INDEX(Controls!$F$4:$F$71,MATCH('Model 6'!$E43,Controls!$G$4:$G$71,0)),"-")</f>
        <v>No Ad &amp; Tf</v>
      </c>
      <c r="D43" s="442" t="str">
        <f>IFERROR(INDEX(Controls!$H$4:$H$200,MATCH('Model 6'!$E43,Controls!$G$4:$G$200,0)),"-")</f>
        <v>pp_hcp</v>
      </c>
      <c r="E43" s="25" t="s">
        <v>115</v>
      </c>
      <c r="F43" s="26">
        <v>1</v>
      </c>
      <c r="G43" s="27">
        <v>4.2928532498214371E-3</v>
      </c>
      <c r="H43" s="27">
        <v>1.6808521942902345E-3</v>
      </c>
      <c r="I43" s="27">
        <v>2.5539742663894129</v>
      </c>
      <c r="J43" s="37">
        <v>1.0650147078888724E-2</v>
      </c>
      <c r="K43" s="27">
        <v>1.0008918554183164</v>
      </c>
      <c r="L43" s="39">
        <v>63241</v>
      </c>
      <c r="M43" s="39">
        <v>493963.36099997954</v>
      </c>
      <c r="N43" s="39">
        <v>31572</v>
      </c>
      <c r="O43" s="39">
        <v>253603.05399999156</v>
      </c>
      <c r="P43" s="28">
        <v>5.4960418890657103E-4</v>
      </c>
      <c r="Q43" s="29">
        <v>5.3443348045551105E-4</v>
      </c>
      <c r="R43" s="75">
        <f t="shared" si="0"/>
        <v>135.53396280336241</v>
      </c>
      <c r="S43" s="41">
        <f>IFERROR($Q43*$O43*Controls!$C$5,"-")</f>
        <v>84302.124863691424</v>
      </c>
      <c r="T43" s="41">
        <f>IFERROR(INDEX('Vendor Level Info'!$I$4:$I$50,MATCH(SUBSTITUTE(SUBSTITUTE('Model 6'!$D43,"_pre",""),"_post",""),'Vendor Level Info'!$F$4:$F$50,0)),"-")</f>
        <v>195006</v>
      </c>
      <c r="U43" s="478">
        <f t="shared" si="1"/>
        <v>0.43230528734342238</v>
      </c>
      <c r="V43" s="41">
        <f>IFERROR($Q43*$O43*Controls!$C$4,"-")</f>
        <v>71561.932360175357</v>
      </c>
      <c r="W43" s="41">
        <f>IFERROR($T43*(1-Controls!$C$6),0)</f>
        <v>150154.62</v>
      </c>
      <c r="X43" s="90">
        <f t="shared" si="2"/>
        <v>0.47658828186688734</v>
      </c>
      <c r="Y43" s="90">
        <f>IFERROR(R43/INDEX('Vendor Level Info'!$N$4:$N$300,MATCH('Model 6'!$D43,'Vendor Level Info'!$M$4:$M$300,0)),"-")</f>
        <v>4.3676956206168804E-3</v>
      </c>
    </row>
    <row r="44" spans="2:25" x14ac:dyDescent="0.35">
      <c r="B44" s="441">
        <f>IFERROR(INDEX(Controls!$L$4:$L$100,MATCH('Model 6'!$D44,Controls!$J$4:$J$100,0)),"-")</f>
        <v>11</v>
      </c>
      <c r="C44" s="467" t="str">
        <f>IFERROR(INDEX(Controls!$F$4:$F$71,MATCH('Model 6'!$E44,Controls!$G$4:$G$71,0)),"-")</f>
        <v>No Ad &amp; Tf</v>
      </c>
      <c r="D44" s="442" t="str">
        <f>IFERROR(INDEX(Controls!$H$4:$H$200,MATCH('Model 6'!$E44,Controls!$G$4:$G$200,0)),"-")</f>
        <v>webmd</v>
      </c>
      <c r="E44" s="25" t="s">
        <v>116</v>
      </c>
      <c r="F44" s="26">
        <v>1</v>
      </c>
      <c r="G44" s="27">
        <v>4.9578664341466037E-2</v>
      </c>
      <c r="H44" s="27">
        <v>1.7095466656310001E-3</v>
      </c>
      <c r="I44" s="27">
        <v>29.001059367493994</v>
      </c>
      <c r="J44" s="37">
        <v>6.6499343047626176E-185</v>
      </c>
      <c r="K44" s="27">
        <v>1.0610359038360104</v>
      </c>
      <c r="L44" s="39">
        <v>64834</v>
      </c>
      <c r="M44" s="39">
        <v>493963.36099997954</v>
      </c>
      <c r="N44" s="39">
        <v>0</v>
      </c>
      <c r="O44" s="39">
        <v>253603.05399999156</v>
      </c>
      <c r="P44" s="28">
        <v>6.5073310648130073E-3</v>
      </c>
      <c r="Q44" s="29">
        <v>0</v>
      </c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6'!$D44,"_pre",""),"_post",""),'Vendor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6'!$D44,'Vendor Level Info'!$M$4:$M$300,0)),"-")</f>
        <v>-</v>
      </c>
    </row>
    <row r="45" spans="2:25" x14ac:dyDescent="0.35">
      <c r="B45" s="441" t="str">
        <f>IFERROR(INDEX(Controls!$L$4:$L$100,MATCH('Model 6'!$D45,Controls!$J$4:$J$100,0)),"-")</f>
        <v>-</v>
      </c>
      <c r="C45" s="467" t="str">
        <f>IFERROR(INDEX(Controls!$F$4:$F$71,MATCH('Model 6'!$E45,Controls!$G$4:$G$71,0)),"-")</f>
        <v>-</v>
      </c>
      <c r="D45" s="442" t="str">
        <f>IFERROR(INDEX(Controls!$H$4:$H$200,MATCH('Model 6'!$E45,Controls!$G$4:$G$200,0)),"-")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6'!$D45,"_pre",""),"_post",""),'Vendor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6'!$D45,'Vendor Level Info'!$M$4:$M$300,0)),"-")</f>
        <v>-</v>
      </c>
    </row>
    <row r="46" spans="2:25" x14ac:dyDescent="0.35">
      <c r="B46" s="441" t="str">
        <f>IFERROR(INDEX(Controls!$L$4:$L$100,MATCH('Model 6'!$D46,Controls!$J$4:$J$100,0)),"-")</f>
        <v>-</v>
      </c>
      <c r="C46" s="467" t="str">
        <f>IFERROR(INDEX(Controls!$F$4:$F$71,MATCH('Model 6'!$E46,Controls!$G$4:$G$71,0)),"-")</f>
        <v>-</v>
      </c>
      <c r="D46" s="442" t="str">
        <f>IFERROR(INDEX(Controls!$H$4:$H$200,MATCH('Model 6'!$E46,Controls!$G$4:$G$200,0)),"-")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6'!$D46,"_pre",""),"_post",""),'Vendor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6'!$D46,'Vendor Level Info'!$M$4:$M$300,0)),"-")</f>
        <v>-</v>
      </c>
    </row>
    <row r="47" spans="2:25" x14ac:dyDescent="0.35">
      <c r="B47" s="441" t="str">
        <f>IFERROR(INDEX(Controls!$L$4:$L$100,MATCH('Model 6'!$D47,Controls!$J$4:$J$100,0)),"-")</f>
        <v>-</v>
      </c>
      <c r="C47" s="467" t="str">
        <f>IFERROR(INDEX(Controls!$F$4:$F$71,MATCH('Model 6'!$E47,Controls!$G$4:$G$71,0)),"-")</f>
        <v>-</v>
      </c>
      <c r="D47" s="442" t="str">
        <f>IFERROR(INDEX(Controls!$H$4:$H$200,MATCH('Model 6'!$E47,Controls!$G$4:$G$200,0)),"-")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6'!$D47,"_pre",""),"_post",""),'Vendor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6'!$D47,'Vendor Level Info'!$M$4:$M$300,0)),"-")</f>
        <v>-</v>
      </c>
    </row>
    <row r="48" spans="2:25" x14ac:dyDescent="0.35">
      <c r="B48" s="441" t="str">
        <f>IFERROR(INDEX(Controls!$L$4:$L$100,MATCH('Model 6'!$D48,Controls!$J$4:$J$100,0)),"-")</f>
        <v>-</v>
      </c>
      <c r="C48" s="467" t="str">
        <f>IFERROR(INDEX(Controls!$F$4:$F$71,MATCH('Model 6'!$E48,Controls!$G$4:$G$71,0)),"-")</f>
        <v>-</v>
      </c>
      <c r="D48" s="442" t="str">
        <f>IFERROR(INDEX(Controls!$H$4:$H$200,MATCH('Model 6'!$E48,Controls!$G$4:$G$200,0)),"-")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6'!$D48,"_pre",""),"_post",""),'Vendor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6'!$D48,'Vendor Level Info'!$M$4:$M$300,0)),"-")</f>
        <v>-</v>
      </c>
    </row>
    <row r="49" spans="2:25" x14ac:dyDescent="0.35">
      <c r="B49" s="441" t="str">
        <f>IFERROR(INDEX(Controls!$L$4:$L$100,MATCH('Model 6'!$D49,Controls!$J$4:$J$100,0)),"-")</f>
        <v>-</v>
      </c>
      <c r="C49" s="467" t="str">
        <f>IFERROR(INDEX(Controls!$F$4:$F$71,MATCH('Model 6'!$E49,Controls!$G$4:$G$71,0)),"-")</f>
        <v>-</v>
      </c>
      <c r="D49" s="442" t="str">
        <f>IFERROR(INDEX(Controls!$H$4:$H$200,MATCH('Model 6'!$E49,Controls!$G$4:$G$200,0)),"-")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6'!$D49,"_pre",""),"_post",""),'Vendor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6'!$D49,'Vendor Level Info'!$M$4:$M$300,0)),"-")</f>
        <v>-</v>
      </c>
    </row>
    <row r="50" spans="2:25" x14ac:dyDescent="0.35">
      <c r="B50" s="441" t="str">
        <f>IFERROR(INDEX(Controls!$L$4:$L$100,MATCH('Model 6'!$D50,Controls!$J$4:$J$100,0)),"-")</f>
        <v>-</v>
      </c>
      <c r="C50" s="467" t="str">
        <f>IFERROR(INDEX(Controls!$F$4:$F$71,MATCH('Model 6'!$E50,Controls!$G$4:$G$71,0)),"-")</f>
        <v>-</v>
      </c>
      <c r="D50" s="442" t="str">
        <f>IFERROR(INDEX(Controls!$H$4:$H$200,MATCH('Model 6'!$E50,Controls!$G$4:$G$200,0)),"-")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6'!$D50,"_pre",""),"_post",""),'Vendor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6'!$D50,'Vendor Level Info'!$M$4:$M$300,0)),"-")</f>
        <v>-</v>
      </c>
    </row>
    <row r="51" spans="2:25" x14ac:dyDescent="0.35">
      <c r="B51" s="441" t="str">
        <f>IFERROR(INDEX(Controls!$L$4:$L$100,MATCH('Model 6'!$D51,Controls!$J$4:$J$100,0)),"-")</f>
        <v>-</v>
      </c>
      <c r="C51" s="467" t="str">
        <f>IFERROR(INDEX(Controls!$F$4:$F$71,MATCH('Model 6'!$E51,Controls!$G$4:$G$71,0)),"-")</f>
        <v>-</v>
      </c>
      <c r="D51" s="442" t="str">
        <f>IFERROR(INDEX(Controls!$H$4:$H$200,MATCH('Model 6'!$E51,Controls!$G$4:$G$200,0)),"-")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6'!$D51,"_pre",""),"_post",""),'Vendor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6'!$D51,'Vendor Level Info'!$M$4:$M$300,0)),"-")</f>
        <v>-</v>
      </c>
    </row>
    <row r="52" spans="2:25" x14ac:dyDescent="0.35">
      <c r="B52" s="441" t="str">
        <f>IFERROR(INDEX(Controls!$L$4:$L$100,MATCH('Model 6'!$D52,Controls!$J$4:$J$100,0)),"-")</f>
        <v>-</v>
      </c>
      <c r="C52" s="467" t="str">
        <f>IFERROR(INDEX(Controls!$F$4:$F$71,MATCH('Model 6'!$E52,Controls!$G$4:$G$71,0)),"-")</f>
        <v>-</v>
      </c>
      <c r="D52" s="442" t="str">
        <f>IFERROR(INDEX(Controls!$H$4:$H$200,MATCH('Model 6'!$E52,Controls!$G$4:$G$200,0)),"-")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6'!$D52,"_pre",""),"_post",""),'Vendor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6'!$D52,'Vendor Level Info'!$M$4:$M$300,0)),"-")</f>
        <v>-</v>
      </c>
    </row>
    <row r="53" spans="2:25" x14ac:dyDescent="0.35">
      <c r="B53" s="441" t="str">
        <f>IFERROR(INDEX(Controls!$L$4:$L$100,MATCH('Model 6'!$D53,Controls!$J$4:$J$100,0)),"-")</f>
        <v>-</v>
      </c>
      <c r="C53" s="467" t="str">
        <f>IFERROR(INDEX(Controls!$F$4:$F$71,MATCH('Model 6'!$E53,Controls!$G$4:$G$71,0)),"-")</f>
        <v>-</v>
      </c>
      <c r="D53" s="442" t="str">
        <f>IFERROR(INDEX(Controls!$H$4:$H$200,MATCH('Model 6'!$E53,Controls!$G$4:$G$200,0)),"-")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6'!$D53,"_pre",""),"_post",""),'Vendor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6'!$D53,'Vendor Level Info'!$M$4:$M$300,0)),"-")</f>
        <v>-</v>
      </c>
    </row>
    <row r="54" spans="2:25" x14ac:dyDescent="0.35">
      <c r="B54" s="441" t="str">
        <f>IFERROR(INDEX(Controls!$L$4:$L$100,MATCH('Model 6'!$D54,Controls!$J$4:$J$100,0)),"-")</f>
        <v>-</v>
      </c>
      <c r="C54" s="467" t="str">
        <f>IFERROR(INDEX(Controls!$F$4:$F$71,MATCH('Model 6'!$E54,Controls!$G$4:$G$71,0)),"-")</f>
        <v>-</v>
      </c>
      <c r="D54" s="442" t="str">
        <f>IFERROR(INDEX(Controls!$H$4:$H$200,MATCH('Model 6'!$E54,Controls!$G$4:$G$200,0)),"-")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6'!$D54,"_pre",""),"_post",""),'Vendor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6'!$D54,'Vendor Level Info'!$M$4:$M$300,0)),"-")</f>
        <v>-</v>
      </c>
    </row>
    <row r="55" spans="2:25" x14ac:dyDescent="0.35">
      <c r="B55" s="441" t="str">
        <f>IFERROR(INDEX(Controls!$L$4:$L$100,MATCH('Model 6'!$D55,Controls!$J$4:$J$100,0)),"-")</f>
        <v>-</v>
      </c>
      <c r="C55" s="467" t="str">
        <f>IFERROR(INDEX(Controls!$F$4:$F$71,MATCH('Model 6'!$E55,Controls!$G$4:$G$71,0)),"-")</f>
        <v>-</v>
      </c>
      <c r="D55" s="442" t="str">
        <f>IFERROR(INDEX(Controls!$H$4:$H$200,MATCH('Model 6'!$E55,Controls!$G$4:$G$200,0)),"-")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6'!$D55,"_pre",""),"_post",""),'Vendor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6'!$D55,'Vendor Level Info'!$M$4:$M$300,0)),"-")</f>
        <v>-</v>
      </c>
    </row>
    <row r="56" spans="2:25" x14ac:dyDescent="0.35">
      <c r="B56" s="441" t="str">
        <f>IFERROR(INDEX(Controls!$L$4:$L$100,MATCH('Model 6'!$D56,Controls!$J$4:$J$100,0)),"-")</f>
        <v>-</v>
      </c>
      <c r="C56" s="467" t="str">
        <f>IFERROR(INDEX(Controls!$F$4:$F$71,MATCH('Model 6'!$E56,Controls!$G$4:$G$71,0)),"-")</f>
        <v>-</v>
      </c>
      <c r="D56" s="442" t="str">
        <f>IFERROR(INDEX(Controls!$H$4:$H$200,MATCH('Model 6'!$E56,Controls!$G$4:$G$200,0)),"-")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6'!$D56,"_pre",""),"_post",""),'Vendor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6'!$D56,'Vendor Level Info'!$M$4:$M$300,0)),"-")</f>
        <v>-</v>
      </c>
    </row>
    <row r="57" spans="2:25" x14ac:dyDescent="0.35">
      <c r="B57" s="441" t="str">
        <f>IFERROR(INDEX(Controls!$L$4:$L$100,MATCH('Model 6'!$D57,Controls!$J$4:$J$100,0)),"-")</f>
        <v>-</v>
      </c>
      <c r="C57" s="467" t="str">
        <f>IFERROR(INDEX(Controls!$F$4:$F$71,MATCH('Model 6'!$E57,Controls!$G$4:$G$71,0)),"-")</f>
        <v>-</v>
      </c>
      <c r="D57" s="442" t="str">
        <f>IFERROR(INDEX(Controls!$H$4:$H$200,MATCH('Model 6'!$E57,Controls!$G$4:$G$200,0)),"-")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6'!$D57,"_pre",""),"_post",""),'Vendor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6'!$D57,'Vendor Level Info'!$M$4:$M$300,0)),"-")</f>
        <v>-</v>
      </c>
    </row>
    <row r="58" spans="2:25" x14ac:dyDescent="0.35">
      <c r="B58" s="441" t="str">
        <f>IFERROR(INDEX(Controls!$L$4:$L$100,MATCH('Model 6'!$D58,Controls!$J$4:$J$100,0)),"-")</f>
        <v>-</v>
      </c>
      <c r="C58" s="467" t="str">
        <f>IFERROR(INDEX(Controls!$F$4:$F$71,MATCH('Model 6'!$E58,Controls!$G$4:$G$71,0)),"-")</f>
        <v>-</v>
      </c>
      <c r="D58" s="442" t="str">
        <f>IFERROR(INDEX(Controls!$H$4:$H$200,MATCH('Model 6'!$E58,Controls!$G$4:$G$200,0)),"-")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6'!$D58,"_pre",""),"_post",""),'Vendor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6'!$D58,'Vendor Level Info'!$M$4:$M$300,0)),"-")</f>
        <v>-</v>
      </c>
    </row>
    <row r="59" spans="2:25" x14ac:dyDescent="0.35">
      <c r="B59" s="441" t="str">
        <f>IFERROR(INDEX(Controls!$L$4:$L$100,MATCH('Model 6'!$D59,Controls!$J$4:$J$100,0)),"-")</f>
        <v>-</v>
      </c>
      <c r="C59" s="467" t="str">
        <f>IFERROR(INDEX(Controls!$F$4:$F$71,MATCH('Model 6'!$E59,Controls!$G$4:$G$71,0)),"-")</f>
        <v>-</v>
      </c>
      <c r="D59" s="442" t="str">
        <f>IFERROR(INDEX(Controls!$H$4:$H$200,MATCH('Model 6'!$E59,Controls!$G$4:$G$200,0)),"-")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6'!$D59,"_pre",""),"_post",""),'Vendor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6'!$D59,'Vendor Level Info'!$M$4:$M$300,0)),"-")</f>
        <v>-</v>
      </c>
    </row>
    <row r="60" spans="2:25" x14ac:dyDescent="0.35">
      <c r="B60" s="441" t="str">
        <f>IFERROR(INDEX(Controls!$L$4:$L$100,MATCH('Model 6'!$D60,Controls!$J$4:$J$100,0)),"-")</f>
        <v>-</v>
      </c>
      <c r="C60" s="467" t="str">
        <f>IFERROR(INDEX(Controls!$F$4:$F$71,MATCH('Model 6'!$E60,Controls!$G$4:$G$71,0)),"-")</f>
        <v>-</v>
      </c>
      <c r="D60" s="442" t="str">
        <f>IFERROR(INDEX(Controls!$H$4:$H$200,MATCH('Model 6'!$E60,Controls!$G$4:$G$200,0)),"-")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6'!$D60,"_pre",""),"_post",""),'Vendor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6'!$D60,'Vendor Level Info'!$M$4:$M$300,0)),"-")</f>
        <v>-</v>
      </c>
    </row>
    <row r="61" spans="2:25" x14ac:dyDescent="0.35">
      <c r="B61" s="441" t="str">
        <f>IFERROR(INDEX(Controls!$L$4:$L$100,MATCH('Model 6'!$D61,Controls!$J$4:$J$100,0)),"-")</f>
        <v>-</v>
      </c>
      <c r="C61" s="467" t="str">
        <f>IFERROR(INDEX(Controls!$F$4:$F$71,MATCH('Model 6'!$E61,Controls!$G$4:$G$71,0)),"-")</f>
        <v>-</v>
      </c>
      <c r="D61" s="442" t="str">
        <f>IFERROR(INDEX(Controls!$H$4:$H$200,MATCH('Model 6'!$E61,Controls!$G$4:$G$200,0)),"-")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6'!$D61,"_pre",""),"_post",""),'Vendor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6'!$D61,'Vendor Level Info'!$M$4:$M$300,0)),"-")</f>
        <v>-</v>
      </c>
    </row>
    <row r="62" spans="2:25" x14ac:dyDescent="0.35">
      <c r="B62" s="441" t="str">
        <f>IFERROR(INDEX(Controls!$L$4:$L$100,MATCH('Model 6'!$D62,Controls!$J$4:$J$100,0)),"-")</f>
        <v>-</v>
      </c>
      <c r="C62" s="467" t="str">
        <f>IFERROR(INDEX(Controls!$F$4:$F$71,MATCH('Model 6'!$E62,Controls!$G$4:$G$71,0)),"-")</f>
        <v>-</v>
      </c>
      <c r="D62" s="442" t="str">
        <f>IFERROR(INDEX(Controls!$H$4:$H$200,MATCH('Model 6'!$E62,Controls!$G$4:$G$200,0)),"-")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6'!$D62,"_pre",""),"_post",""),'Vendor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6'!$D62,'Vendor Level Info'!$M$4:$M$300,0)),"-")</f>
        <v>-</v>
      </c>
    </row>
    <row r="63" spans="2:25" x14ac:dyDescent="0.35">
      <c r="B63" s="441" t="str">
        <f>IFERROR(INDEX(Controls!$L$4:$L$100,MATCH('Model 6'!$D63,Controls!$J$4:$J$100,0)),"-")</f>
        <v>-</v>
      </c>
      <c r="C63" s="467" t="str">
        <f>IFERROR(INDEX(Controls!$F$4:$F$71,MATCH('Model 6'!$E63,Controls!$G$4:$G$71,0)),"-")</f>
        <v>-</v>
      </c>
      <c r="D63" s="442" t="str">
        <f>IFERROR(INDEX(Controls!$H$4:$H$200,MATCH('Model 6'!$E63,Controls!$G$4:$G$200,0)),"-")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6'!$D63,"_pre",""),"_post",""),'Vendor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6'!$D63,'Vendor Level Info'!$M$4:$M$300,0)),"-")</f>
        <v>-</v>
      </c>
    </row>
    <row r="64" spans="2:25" x14ac:dyDescent="0.35">
      <c r="B64" s="441" t="str">
        <f>IFERROR(INDEX(Controls!$L$4:$L$100,MATCH('Model 6'!$D64,Controls!$J$4:$J$100,0)),"-")</f>
        <v>-</v>
      </c>
      <c r="C64" s="467" t="str">
        <f>IFERROR(INDEX(Controls!$F$4:$F$71,MATCH('Model 6'!$E64,Controls!$G$4:$G$71,0)),"-")</f>
        <v>-</v>
      </c>
      <c r="D64" s="442" t="str">
        <f>IFERROR(INDEX(Controls!$H$4:$H$200,MATCH('Model 6'!$E64,Controls!$G$4:$G$200,0)),"-")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6'!$D64,"_pre",""),"_post",""),'Vendor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6'!$D64,'Vendor Level Info'!$M$4:$M$300,0)),"-")</f>
        <v>-</v>
      </c>
    </row>
    <row r="65" spans="2:25" x14ac:dyDescent="0.35">
      <c r="B65" s="441" t="str">
        <f>IFERROR(INDEX(Controls!$L$4:$L$100,MATCH('Model 6'!$D65,Controls!$J$4:$J$100,0)),"-")</f>
        <v>-</v>
      </c>
      <c r="C65" s="467" t="str">
        <f>IFERROR(INDEX(Controls!$F$4:$F$71,MATCH('Model 6'!$E65,Controls!$G$4:$G$71,0)),"-")</f>
        <v>-</v>
      </c>
      <c r="D65" s="442" t="str">
        <f>IFERROR(INDEX(Controls!$H$4:$H$200,MATCH('Model 6'!$E65,Controls!$G$4:$G$200,0)),"-")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6'!$D65,"_pre",""),"_post",""),'Vendor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6'!$D65,'Vendor Level Info'!$M$4:$M$300,0)),"-")</f>
        <v>-</v>
      </c>
    </row>
    <row r="66" spans="2:25" x14ac:dyDescent="0.35">
      <c r="B66" s="441" t="str">
        <f>IFERROR(INDEX(Controls!$L$4:$L$100,MATCH('Model 6'!$D66,Controls!$J$4:$J$100,0)),"-")</f>
        <v>-</v>
      </c>
      <c r="C66" s="467" t="str">
        <f>IFERROR(INDEX(Controls!$F$4:$F$71,MATCH('Model 6'!$E66,Controls!$G$4:$G$71,0)),"-")</f>
        <v>-</v>
      </c>
      <c r="D66" s="442" t="str">
        <f>IFERROR(INDEX(Controls!$H$4:$H$200,MATCH('Model 6'!$E66,Controls!$G$4:$G$200,0)),"-")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6'!$D66,"_pre",""),"_post",""),'Vendor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6'!$D66,'Vendor Level Info'!$M$4:$M$300,0)),"-")</f>
        <v>-</v>
      </c>
    </row>
    <row r="67" spans="2:25" x14ac:dyDescent="0.35">
      <c r="B67" s="441" t="str">
        <f>IFERROR(INDEX(Controls!$L$4:$L$100,MATCH('Model 6'!$D67,Controls!$J$4:$J$100,0)),"-")</f>
        <v>-</v>
      </c>
      <c r="C67" s="467" t="str">
        <f>IFERROR(INDEX(Controls!$F$4:$F$71,MATCH('Model 6'!$E67,Controls!$G$4:$G$71,0)),"-")</f>
        <v>-</v>
      </c>
      <c r="D67" s="442" t="str">
        <f>IFERROR(INDEX(Controls!$H$4:$H$200,MATCH('Model 6'!$E67,Controls!$G$4:$G$200,0)),"-")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6'!$D67,"_pre",""),"_post",""),'Vendor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6'!$D67,'Vendor Level Info'!$M$4:$M$300,0)),"-")</f>
        <v>-</v>
      </c>
    </row>
    <row r="68" spans="2:25" x14ac:dyDescent="0.35">
      <c r="B68" s="441" t="str">
        <f>IFERROR(INDEX(Controls!$L$4:$L$100,MATCH('Model 6'!$D68,Controls!$J$4:$J$100,0)),"-")</f>
        <v>-</v>
      </c>
      <c r="C68" s="467" t="str">
        <f>IFERROR(INDEX(Controls!$F$4:$F$71,MATCH('Model 6'!$E68,Controls!$G$4:$G$71,0)),"-")</f>
        <v>-</v>
      </c>
      <c r="D68" s="442" t="str">
        <f>IFERROR(INDEX(Controls!$H$4:$H$200,MATCH('Model 6'!$E68,Controls!$G$4:$G$200,0)),"-")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6'!$D68,"_pre",""),"_post",""),'Vendor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6'!$D68,'Vendor Level Info'!$M$4:$M$300,0)),"-")</f>
        <v>-</v>
      </c>
    </row>
    <row r="69" spans="2:25" x14ac:dyDescent="0.35">
      <c r="B69" s="441" t="str">
        <f>IFERROR(INDEX(Controls!$L$4:$L$100,MATCH('Model 6'!$D69,Controls!$J$4:$J$100,0)),"-")</f>
        <v>-</v>
      </c>
      <c r="C69" s="467" t="str">
        <f>IFERROR(INDEX(Controls!$F$4:$F$71,MATCH('Model 6'!$E69,Controls!$G$4:$G$71,0)),"-")</f>
        <v>-</v>
      </c>
      <c r="D69" s="442" t="str">
        <f>IFERROR(INDEX(Controls!$H$4:$H$200,MATCH('Model 6'!$E69,Controls!$G$4:$G$200,0)),"-")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6'!$D69,"_pre",""),"_post",""),'Vendor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6'!$D69,'Vendor Level Info'!$M$4:$M$300,0)),"-")</f>
        <v>-</v>
      </c>
    </row>
    <row r="70" spans="2:25" x14ac:dyDescent="0.35">
      <c r="B70" s="441" t="str">
        <f>IFERROR(INDEX(Controls!$L$4:$L$100,MATCH('Model 6'!$D70,Controls!$J$4:$J$100,0)),"-")</f>
        <v>-</v>
      </c>
      <c r="C70" s="467" t="str">
        <f>IFERROR(INDEX(Controls!$F$4:$F$71,MATCH('Model 6'!$E70,Controls!$G$4:$G$71,0)),"-")</f>
        <v>-</v>
      </c>
      <c r="D70" s="442" t="str">
        <f>IFERROR(INDEX(Controls!$H$4:$H$200,MATCH('Model 6'!$E70,Controls!$G$4:$G$200,0)),"-")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6'!$D70,"_pre",""),"_post",""),'Vendor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6'!$D70,'Vendor Level Info'!$M$4:$M$300,0)),"-")</f>
        <v>-</v>
      </c>
    </row>
    <row r="71" spans="2:25" x14ac:dyDescent="0.35">
      <c r="B71" s="441" t="str">
        <f>IFERROR(INDEX(Controls!$L$4:$L$100,MATCH('Model 6'!$D71,Controls!$J$4:$J$100,0)),"-")</f>
        <v>-</v>
      </c>
      <c r="C71" s="467" t="str">
        <f>IFERROR(INDEX(Controls!$F$4:$F$71,MATCH('Model 6'!$E71,Controls!$G$4:$G$71,0)),"-")</f>
        <v>-</v>
      </c>
      <c r="D71" s="442" t="str">
        <f>IFERROR(INDEX(Controls!$H$4:$H$200,MATCH('Model 6'!$E71,Controls!$G$4:$G$200,0)),"-")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6'!$D71,"_pre",""),"_post",""),'Vendor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6'!$D71,'Vendor Level Info'!$M$4:$M$300,0)),"-")</f>
        <v>-</v>
      </c>
    </row>
    <row r="72" spans="2:25" ht="15" thickBot="1" x14ac:dyDescent="0.4">
      <c r="B72" s="443" t="str">
        <f>IFERROR(INDEX(Controls!$L$4:$L$100,MATCH('Model 6'!$D72,Controls!$J$4:$J$100,0)),"-")</f>
        <v>-</v>
      </c>
      <c r="C72" s="468" t="str">
        <f>IFERROR(INDEX(Controls!$F$4:$F$71,MATCH('Model 6'!$E72,Controls!$G$4:$G$71,0)),"-")</f>
        <v>-</v>
      </c>
      <c r="D72" s="444" t="str">
        <f>IFERROR(INDEX(Controls!$H$4:$H$200,MATCH('Model 6'!$E72,Controls!$G$4:$G$200,0)),"-")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6'!$D72,"_pre",""),"_post",""),'Vendor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6'!$D72,'Vendor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AE64-CFDF-417A-8A4B-111BDB2A53EC}">
  <sheetPr>
    <tabColor theme="9" tint="0.59999389629810485"/>
  </sheetPr>
  <dimension ref="B1:AC72"/>
  <sheetViews>
    <sheetView showGridLines="0" zoomScale="55" zoomScaleNormal="55" workbookViewId="0">
      <pane xSplit="5" ySplit="4" topLeftCell="K5" activePane="bottomRight" state="frozen"/>
      <selection pane="topRight"/>
      <selection pane="bottomLeft"/>
      <selection pane="bottomRight" activeCell="M36" sqref="M36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4.26953125" bestFit="1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7'!$D5,Controls!$J$4:$J$100,0)),"-")</f>
        <v>16</v>
      </c>
      <c r="C5" s="466" t="str">
        <f>IFERROR(INDEX(Controls!$F$4:$F$71,MATCH('Model 7'!$E5,Controls!$G$4:$G$71,0)),"-")</f>
        <v>No Ad &amp; Tf</v>
      </c>
      <c r="D5" s="446" t="str">
        <f>IFERROR(INDEX(Controls!$H$4:$H$200,MATCH('Model 7'!$E5,Controls!$G$4:$G$200,0)),"-")</f>
        <v>Intercept</v>
      </c>
      <c r="E5" s="42" t="s">
        <v>6</v>
      </c>
      <c r="F5" s="43"/>
      <c r="G5" s="44">
        <v>-1.0612200064319646</v>
      </c>
      <c r="H5" s="44">
        <v>3.3017960205088827E-2</v>
      </c>
      <c r="I5" s="44">
        <v>-32.140689486578466</v>
      </c>
      <c r="J5" s="45">
        <v>1.2684687120751196E-226</v>
      </c>
      <c r="K5" s="44">
        <v>0</v>
      </c>
      <c r="L5" s="46">
        <v>4281672</v>
      </c>
      <c r="M5" s="46">
        <v>493963.3609999796</v>
      </c>
      <c r="N5" s="46">
        <v>2140836</v>
      </c>
      <c r="O5" s="46">
        <v>253603.05399999153</v>
      </c>
      <c r="P5" s="47">
        <v>-9.1986498313986296</v>
      </c>
      <c r="Q5" s="48">
        <v>-8.9584804199158317</v>
      </c>
      <c r="R5" s="405">
        <f>IFERROR(G5*N5,"-")</f>
        <v>-2271897.9936897815</v>
      </c>
      <c r="S5" s="406">
        <f>IFERROR($Q5*$O5*Controls!$C$5,"-")</f>
        <v>-1413120552.0750442</v>
      </c>
      <c r="T5" s="406" t="str">
        <f>IFERROR(INDEX('Vendor Level Info'!$I$4:$I$50,MATCH(SUBSTITUTE(SUBSTITUTE('Model 7'!$D5,"_pre",""),"_post",""),'Vendor Level Info'!$F$4:$F$50,0)),"-")</f>
        <v>-</v>
      </c>
      <c r="U5" s="480">
        <f>IFERROR(S5/$T5,0)</f>
        <v>0</v>
      </c>
      <c r="V5" s="406">
        <f>IFERROR($Q5*$O5*Controls!$C$4,"-")</f>
        <v>-1199562140.6682045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7'!$E5,'Vendor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7'!$D6,Controls!$J$4:$J$100,0)),"-")</f>
        <v>17</v>
      </c>
      <c r="C6" s="467" t="str">
        <f>IFERROR(INDEX(Controls!$F$4:$F$71,MATCH('Model 7'!$E6,Controls!$G$4:$G$71,0)),"-")</f>
        <v>No Ad &amp; Tf</v>
      </c>
      <c r="D6" s="442" t="str">
        <f>IFERROR(INDEX(Controls!$H$4:$H$200,MATCH('Model 7'!$E6,Controls!$G$4:$G$200,0)),"-")</f>
        <v>RTIME</v>
      </c>
      <c r="E6" s="25" t="s">
        <v>8</v>
      </c>
      <c r="F6" s="26"/>
      <c r="G6" s="27">
        <v>4.8120116548785168E-2</v>
      </c>
      <c r="H6" s="27">
        <v>1.4046585785746195E-3</v>
      </c>
      <c r="I6" s="27">
        <v>34.257518006699655</v>
      </c>
      <c r="J6" s="37">
        <v>3.6531567878523166E-257</v>
      </c>
      <c r="K6" s="27">
        <v>2302.2343181898646</v>
      </c>
      <c r="L6" s="39">
        <v>53520900</v>
      </c>
      <c r="M6" s="39">
        <v>493963.3609999796</v>
      </c>
      <c r="N6" s="39">
        <v>16056270</v>
      </c>
      <c r="O6" s="39">
        <v>253603.05399999153</v>
      </c>
      <c r="P6" s="28">
        <v>5.2138116895596678</v>
      </c>
      <c r="Q6" s="29">
        <v>3.0466099345112325</v>
      </c>
      <c r="R6" s="75">
        <f t="shared" ref="R6:R69" si="0">IFERROR(G6*N6,"-")</f>
        <v>772629.58373876277</v>
      </c>
      <c r="S6" s="41">
        <f>IFERROR($Q6*$O6*Controls!$C$5,"-")</f>
        <v>480575601.08551043</v>
      </c>
      <c r="T6" s="41" t="str">
        <f>IFERROR(INDEX('Vendor Level Info'!$I$4:$I$50,MATCH(SUBSTITUTE(SUBSTITUTE('Model 7'!$D6,"_pre",""),"_post",""),'Vendor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407948420.21406674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7'!$E6,'Vendor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7'!$D7,Controls!$J$4:$J$100,0)),"-")</f>
        <v>18</v>
      </c>
      <c r="C7" s="467" t="str">
        <f>IFERROR(INDEX(Controls!$F$4:$F$71,MATCH('Model 7'!$E7,Controls!$G$4:$G$71,0)),"-")</f>
        <v>No Ad &amp; Tf</v>
      </c>
      <c r="D7" s="442" t="str">
        <f>IFERROR(INDEX(Controls!$H$4:$H$200,MATCH('Model 7'!$E7,Controls!$G$4:$G$200,0)),"-")</f>
        <v>T1</v>
      </c>
      <c r="E7" s="25" t="s">
        <v>34</v>
      </c>
      <c r="F7" s="26"/>
      <c r="G7" s="27">
        <v>1.0437550741246329</v>
      </c>
      <c r="H7" s="27">
        <v>3.1627455765796987E-2</v>
      </c>
      <c r="I7" s="27">
        <v>33.001550357186346</v>
      </c>
      <c r="J7" s="37">
        <v>8.2712471414790538E-239</v>
      </c>
      <c r="K7" s="27">
        <v>972.64697320728521</v>
      </c>
      <c r="L7" s="39">
        <v>178403</v>
      </c>
      <c r="M7" s="39">
        <v>493963.3609999796</v>
      </c>
      <c r="N7" s="39">
        <v>0</v>
      </c>
      <c r="O7" s="39">
        <v>253603.05399999153</v>
      </c>
      <c r="P7" s="28">
        <v>0.37696932847832126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7'!$D7,"_pre",""),"_post",""),'Vendor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7'!$E7,'Vendor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7'!$D8,Controls!$J$4:$J$100,0)),"-")</f>
        <v>27</v>
      </c>
      <c r="C8" s="467" t="str">
        <f>IFERROR(INDEX(Controls!$F$4:$F$71,MATCH('Model 7'!$E8,Controls!$G$4:$G$71,0)),"-")</f>
        <v>No Ad &amp; Tf</v>
      </c>
      <c r="D8" s="442" t="str">
        <f>IFERROR(INDEX(Controls!$H$4:$H$200,MATCH('Model 7'!$E8,Controls!$G$4:$G$200,0)),"-")</f>
        <v>T10</v>
      </c>
      <c r="E8" s="25" t="s">
        <v>43</v>
      </c>
      <c r="F8" s="26"/>
      <c r="G8" s="27">
        <v>0.59930666177088854</v>
      </c>
      <c r="H8" s="27">
        <v>1.9001134639009626E-2</v>
      </c>
      <c r="I8" s="27">
        <v>31.540572347742994</v>
      </c>
      <c r="J8" s="37">
        <v>2.5587549482641503E-218</v>
      </c>
      <c r="K8" s="27">
        <v>351.06359534567173</v>
      </c>
      <c r="L8" s="39">
        <v>178403</v>
      </c>
      <c r="M8" s="39">
        <v>493963.3609999796</v>
      </c>
      <c r="N8" s="39">
        <v>178403</v>
      </c>
      <c r="O8" s="39">
        <v>253603.05399999153</v>
      </c>
      <c r="P8" s="28">
        <v>0.21644946735212664</v>
      </c>
      <c r="Q8" s="29">
        <v>0.42159628874152044</v>
      </c>
      <c r="R8" s="75">
        <f t="shared" si="0"/>
        <v>106918.10637991183</v>
      </c>
      <c r="S8" s="41">
        <f>IFERROR($Q8*$O8*Controls!$C$5,"-")</f>
        <v>66503062.168305159</v>
      </c>
      <c r="T8" s="41" t="str">
        <f>IFERROR(INDEX('Vendor Level Info'!$I$4:$I$50,MATCH(SUBSTITUTE(SUBSTITUTE('Model 7'!$D8,"_pre",""),"_post",""),'Vendor Level Info'!$F$4:$F$50,0)),"-")</f>
        <v>-</v>
      </c>
      <c r="U8" s="478">
        <f t="shared" si="1"/>
        <v>0</v>
      </c>
      <c r="V8" s="41">
        <f>IFERROR($Q8*$O8*Controls!$C$4,"-")</f>
        <v>56452760.168593444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7'!$E8,'Vendor Level Info'!$M$4:$M$300,0)),"-")</f>
        <v>-</v>
      </c>
      <c r="AB8" s="134" t="s">
        <v>66</v>
      </c>
      <c r="AC8" s="135">
        <v>0.36249999999999999</v>
      </c>
    </row>
    <row r="9" spans="2:29" x14ac:dyDescent="0.35">
      <c r="B9" s="441">
        <f>IFERROR(INDEX(Controls!$L$4:$L$100,MATCH('Model 7'!$D9,Controls!$J$4:$J$100,0)),"-")</f>
        <v>28</v>
      </c>
      <c r="C9" s="467" t="str">
        <f>IFERROR(INDEX(Controls!$F$4:$F$71,MATCH('Model 7'!$E9,Controls!$G$4:$G$71,0)),"-")</f>
        <v>No Ad &amp; Tf</v>
      </c>
      <c r="D9" s="442" t="str">
        <f>IFERROR(INDEX(Controls!$H$4:$H$200,MATCH('Model 7'!$E9,Controls!$G$4:$G$200,0)),"-")</f>
        <v>T11</v>
      </c>
      <c r="E9" s="25" t="s">
        <v>44</v>
      </c>
      <c r="F9" s="26"/>
      <c r="G9" s="27">
        <v>0.57042155335406619</v>
      </c>
      <c r="H9" s="27">
        <v>1.7599876522918424E-2</v>
      </c>
      <c r="I9" s="27">
        <v>32.410542915529412</v>
      </c>
      <c r="J9" s="37">
        <v>2.0797355231066209E-230</v>
      </c>
      <c r="K9" s="27">
        <v>301.19375816148727</v>
      </c>
      <c r="L9" s="39">
        <v>178403</v>
      </c>
      <c r="M9" s="39">
        <v>493963.3609999796</v>
      </c>
      <c r="N9" s="39">
        <v>178403</v>
      </c>
      <c r="O9" s="39">
        <v>253603.05399999153</v>
      </c>
      <c r="P9" s="28">
        <v>0.20601713490857407</v>
      </c>
      <c r="Q9" s="29">
        <v>0.40127638361574647</v>
      </c>
      <c r="R9" s="75">
        <f t="shared" si="0"/>
        <v>101764.91638302547</v>
      </c>
      <c r="S9" s="41">
        <f>IFERROR($Q9*$O9*Controls!$C$5,"-")</f>
        <v>63297777.99024184</v>
      </c>
      <c r="T9" s="41" t="str">
        <f>IFERROR(INDEX('Vendor Level Info'!$I$4:$I$50,MATCH(SUBSTITUTE(SUBSTITUTE('Model 7'!$D9,"_pre",""),"_post",""),'Vendor Level Info'!$F$4:$F$50,0)),"-")</f>
        <v>-</v>
      </c>
      <c r="U9" s="478">
        <f t="shared" si="1"/>
        <v>0</v>
      </c>
      <c r="V9" s="41">
        <f>IFERROR($Q9*$O9*Controls!$C$4,"-")</f>
        <v>53731875.850237444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7'!$E9,'Vendor Level Info'!$M$4:$M$300,0)),"-")</f>
        <v>-</v>
      </c>
    </row>
    <row r="10" spans="2:29" x14ac:dyDescent="0.35">
      <c r="B10" s="441">
        <f>IFERROR(INDEX(Controls!$L$4:$L$100,MATCH('Model 7'!$D10,Controls!$J$4:$J$100,0)),"-")</f>
        <v>29</v>
      </c>
      <c r="C10" s="467" t="str">
        <f>IFERROR(INDEX(Controls!$F$4:$F$71,MATCH('Model 7'!$E10,Controls!$G$4:$G$71,0)),"-")</f>
        <v>No Ad &amp; Tf</v>
      </c>
      <c r="D10" s="442" t="str">
        <f>IFERROR(INDEX(Controls!$H$4:$H$200,MATCH('Model 7'!$E10,Controls!$G$4:$G$200,0)),"-")</f>
        <v>T12</v>
      </c>
      <c r="E10" s="25" t="s">
        <v>45</v>
      </c>
      <c r="F10" s="26"/>
      <c r="G10" s="27">
        <v>0.51140686090134446</v>
      </c>
      <c r="H10" s="27">
        <v>1.6198341833958019E-2</v>
      </c>
      <c r="I10" s="27">
        <v>31.571556282954653</v>
      </c>
      <c r="J10" s="37">
        <v>9.617866792889002E-219</v>
      </c>
      <c r="K10" s="27">
        <v>255.13371035480955</v>
      </c>
      <c r="L10" s="39">
        <v>178403</v>
      </c>
      <c r="M10" s="39">
        <v>493963.3609999796</v>
      </c>
      <c r="N10" s="39">
        <v>178403</v>
      </c>
      <c r="O10" s="39">
        <v>253603.05399999153</v>
      </c>
      <c r="P10" s="28">
        <v>0.18470300716369595</v>
      </c>
      <c r="Q10" s="29">
        <v>0.35976111788222237</v>
      </c>
      <c r="R10" s="75">
        <f t="shared" si="0"/>
        <v>91236.518205382556</v>
      </c>
      <c r="S10" s="41">
        <f>IFERROR($Q10*$O10*Controls!$C$5,"-")</f>
        <v>56749114.323747948</v>
      </c>
      <c r="T10" s="41" t="str">
        <f>IFERROR(INDEX('Vendor Level Info'!$I$4:$I$50,MATCH(SUBSTITUTE(SUBSTITUTE('Model 7'!$D10,"_pre",""),"_post",""),'Vendor Level Info'!$F$4:$F$50,0)),"-")</f>
        <v>-</v>
      </c>
      <c r="U10" s="478">
        <f t="shared" si="1"/>
        <v>0</v>
      </c>
      <c r="V10" s="41">
        <f>IFERROR($Q10*$O10*Controls!$C$4,"-")</f>
        <v>48172881.612441987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7'!$E10,'Vendor Level Info'!$M$4:$M$300,0)),"-")</f>
        <v>-</v>
      </c>
    </row>
    <row r="11" spans="2:29" x14ac:dyDescent="0.35">
      <c r="B11" s="441">
        <f>IFERROR(INDEX(Controls!$L$4:$L$100,MATCH('Model 7'!$D11,Controls!$J$4:$J$100,0)),"-")</f>
        <v>30</v>
      </c>
      <c r="C11" s="467" t="str">
        <f>IFERROR(INDEX(Controls!$F$4:$F$71,MATCH('Model 7'!$E11,Controls!$G$4:$G$71,0)),"-")</f>
        <v>No Ad &amp; Tf</v>
      </c>
      <c r="D11" s="442" t="str">
        <f>IFERROR(INDEX(Controls!$H$4:$H$200,MATCH('Model 7'!$E11,Controls!$G$4:$G$200,0)),"-")</f>
        <v>T13</v>
      </c>
      <c r="E11" s="25" t="s">
        <v>46</v>
      </c>
      <c r="F11" s="26"/>
      <c r="G11" s="27">
        <v>0.45933814809555695</v>
      </c>
      <c r="H11" s="27">
        <v>1.4797996758062985E-2</v>
      </c>
      <c r="I11" s="27">
        <v>31.040562827889346</v>
      </c>
      <c r="J11" s="37">
        <v>1.6150621361862095E-211</v>
      </c>
      <c r="K11" s="27">
        <v>212.92790511397646</v>
      </c>
      <c r="L11" s="39">
        <v>178403</v>
      </c>
      <c r="M11" s="39">
        <v>493963.3609999796</v>
      </c>
      <c r="N11" s="39">
        <v>178403</v>
      </c>
      <c r="O11" s="39">
        <v>253603.05399999153</v>
      </c>
      <c r="P11" s="28">
        <v>0.16589753432075913</v>
      </c>
      <c r="Q11" s="29">
        <v>0.32313216399473793</v>
      </c>
      <c r="R11" s="75">
        <f t="shared" si="0"/>
        <v>81947.303634691649</v>
      </c>
      <c r="S11" s="41">
        <f>IFERROR($Q11*$O11*Controls!$C$5,"-")</f>
        <v>50971222.860778205</v>
      </c>
      <c r="T11" s="41" t="str">
        <f>IFERROR(INDEX('Vendor Level Info'!$I$4:$I$50,MATCH(SUBSTITUTE(SUBSTITUTE('Model 7'!$D11,"_pre",""),"_post",""),'Vendor Level Info'!$F$4:$F$50,0)),"-")</f>
        <v>-</v>
      </c>
      <c r="U11" s="478">
        <f t="shared" si="1"/>
        <v>0</v>
      </c>
      <c r="V11" s="41">
        <f>IFERROR($Q11*$O11*Controls!$C$4,"-")</f>
        <v>43268176.319117188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7'!$E11,'Vendor Level Info'!$M$4:$M$300,0)),"-")</f>
        <v>-</v>
      </c>
    </row>
    <row r="12" spans="2:29" x14ac:dyDescent="0.35">
      <c r="B12" s="441">
        <f>IFERROR(INDEX(Controls!$L$4:$L$100,MATCH('Model 7'!$D12,Controls!$J$4:$J$100,0)),"-")</f>
        <v>31</v>
      </c>
      <c r="C12" s="467" t="str">
        <f>IFERROR(INDEX(Controls!$F$4:$F$71,MATCH('Model 7'!$E12,Controls!$G$4:$G$71,0)),"-")</f>
        <v>No Ad &amp; Tf</v>
      </c>
      <c r="D12" s="442" t="str">
        <f>IFERROR(INDEX(Controls!$H$4:$H$200,MATCH('Model 7'!$E12,Controls!$G$4:$G$200,0)),"-")</f>
        <v>T14</v>
      </c>
      <c r="E12" s="25" t="s">
        <v>47</v>
      </c>
      <c r="F12" s="26"/>
      <c r="G12" s="27">
        <v>0.42053341961563862</v>
      </c>
      <c r="H12" s="27">
        <v>1.3399240658598981E-2</v>
      </c>
      <c r="I12" s="27">
        <v>31.384869510927153</v>
      </c>
      <c r="J12" s="37">
        <v>3.4452307612351414E-216</v>
      </c>
      <c r="K12" s="27">
        <v>174.57702985747332</v>
      </c>
      <c r="L12" s="39">
        <v>178403</v>
      </c>
      <c r="M12" s="39">
        <v>493963.3609999796</v>
      </c>
      <c r="N12" s="39">
        <v>0</v>
      </c>
      <c r="O12" s="39">
        <v>253603.05399999153</v>
      </c>
      <c r="P12" s="28">
        <v>0.15188256778358886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7'!$D12,"_pre",""),"_post",""),'Vendor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7'!$E12,'Vendor Level Info'!$M$4:$M$300,0)),"-")</f>
        <v>-</v>
      </c>
    </row>
    <row r="13" spans="2:29" x14ac:dyDescent="0.35">
      <c r="B13" s="441">
        <f>IFERROR(INDEX(Controls!$L$4:$L$100,MATCH('Model 7'!$D13,Controls!$J$4:$J$100,0)),"-")</f>
        <v>32</v>
      </c>
      <c r="C13" s="467" t="str">
        <f>IFERROR(INDEX(Controls!$F$4:$F$71,MATCH('Model 7'!$E13,Controls!$G$4:$G$71,0)),"-")</f>
        <v>No Ad &amp; Tf</v>
      </c>
      <c r="D13" s="442" t="str">
        <f>IFERROR(INDEX(Controls!$H$4:$H$200,MATCH('Model 7'!$E13,Controls!$G$4:$G$200,0)),"-")</f>
        <v>T15</v>
      </c>
      <c r="E13" s="25" t="s">
        <v>48</v>
      </c>
      <c r="F13" s="26"/>
      <c r="G13" s="27">
        <v>0.36365086742977076</v>
      </c>
      <c r="H13" s="27">
        <v>1.2000941254204436E-2</v>
      </c>
      <c r="I13" s="27">
        <v>30.301862139552473</v>
      </c>
      <c r="J13" s="37">
        <v>1.1381681699292203E-201</v>
      </c>
      <c r="K13" s="27">
        <v>140.04169070769612</v>
      </c>
      <c r="L13" s="39">
        <v>178403</v>
      </c>
      <c r="M13" s="39">
        <v>493963.3609999796</v>
      </c>
      <c r="N13" s="39">
        <v>0</v>
      </c>
      <c r="O13" s="39">
        <v>253603.05399999153</v>
      </c>
      <c r="P13" s="28">
        <v>0.13133849759775215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7'!$D13,"_pre",""),"_post",""),'Vendor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7'!$E13,'Vendor Level Info'!$M$4:$M$300,0)),"-")</f>
        <v>-</v>
      </c>
    </row>
    <row r="14" spans="2:29" x14ac:dyDescent="0.35">
      <c r="B14" s="441">
        <f>IFERROR(INDEX(Controls!$L$4:$L$100,MATCH('Model 7'!$D14,Controls!$J$4:$J$100,0)),"-")</f>
        <v>33</v>
      </c>
      <c r="C14" s="467" t="str">
        <f>IFERROR(INDEX(Controls!$F$4:$F$71,MATCH('Model 7'!$E14,Controls!$G$4:$G$71,0)),"-")</f>
        <v>No Ad &amp; Tf</v>
      </c>
      <c r="D14" s="442" t="str">
        <f>IFERROR(INDEX(Controls!$H$4:$H$200,MATCH('Model 7'!$E14,Controls!$G$4:$G$200,0)),"-")</f>
        <v>T16</v>
      </c>
      <c r="E14" s="25" t="s">
        <v>49</v>
      </c>
      <c r="F14" s="26"/>
      <c r="G14" s="27">
        <v>0.3185995052258942</v>
      </c>
      <c r="H14" s="27">
        <v>1.0604512935243081E-2</v>
      </c>
      <c r="I14" s="27">
        <v>30.043766005231539</v>
      </c>
      <c r="J14" s="37">
        <v>2.7622054790825006E-198</v>
      </c>
      <c r="K14" s="27">
        <v>109.3473287260298</v>
      </c>
      <c r="L14" s="39">
        <v>178403</v>
      </c>
      <c r="M14" s="39">
        <v>493963.3609999796</v>
      </c>
      <c r="N14" s="39">
        <v>0</v>
      </c>
      <c r="O14" s="39">
        <v>253603.05399999153</v>
      </c>
      <c r="P14" s="28">
        <v>0.11506745645213461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7'!$D14,"_pre",""),"_post",""),'Vendor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7'!$D14,'Vendor Level Info'!$M$4:$M$300,0)),"-")</f>
        <v>-</v>
      </c>
    </row>
    <row r="15" spans="2:29" x14ac:dyDescent="0.35">
      <c r="B15" s="441">
        <f>IFERROR(INDEX(Controls!$L$4:$L$100,MATCH('Model 7'!$D15,Controls!$J$4:$J$100,0)),"-")</f>
        <v>34</v>
      </c>
      <c r="C15" s="467" t="str">
        <f>IFERROR(INDEX(Controls!$F$4:$F$71,MATCH('Model 7'!$E15,Controls!$G$4:$G$71,0)),"-")</f>
        <v>No Ad &amp; Tf</v>
      </c>
      <c r="D15" s="442" t="str">
        <f>IFERROR(INDEX(Controls!$H$4:$H$200,MATCH('Model 7'!$E15,Controls!$G$4:$G$200,0)),"-")</f>
        <v>T17</v>
      </c>
      <c r="E15" s="25" t="s">
        <v>50</v>
      </c>
      <c r="F15" s="26"/>
      <c r="G15" s="27">
        <v>0.2678924210050484</v>
      </c>
      <c r="H15" s="27">
        <v>9.2106319002458713E-3</v>
      </c>
      <c r="I15" s="27">
        <v>29.085129435896487</v>
      </c>
      <c r="J15" s="37">
        <v>5.7726473265168127E-186</v>
      </c>
      <c r="K15" s="27">
        <v>82.490811898931895</v>
      </c>
      <c r="L15" s="39">
        <v>178403</v>
      </c>
      <c r="M15" s="39">
        <v>493963.3609999796</v>
      </c>
      <c r="N15" s="39">
        <v>0</v>
      </c>
      <c r="O15" s="39">
        <v>253603.05399999153</v>
      </c>
      <c r="P15" s="28">
        <v>9.675375818929538E-2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7'!$D15,"_pre",""),"_post",""),'Vendor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7'!$D15,'Vendor Level Info'!$M$4:$M$300,0)),"-")</f>
        <v>-</v>
      </c>
    </row>
    <row r="16" spans="2:29" x14ac:dyDescent="0.35">
      <c r="B16" s="441">
        <f>IFERROR(INDEX(Controls!$L$4:$L$100,MATCH('Model 7'!$D16,Controls!$J$4:$J$100,0)),"-")</f>
        <v>35</v>
      </c>
      <c r="C16" s="467" t="str">
        <f>IFERROR(INDEX(Controls!$F$4:$F$71,MATCH('Model 7'!$E16,Controls!$G$4:$G$71,0)),"-")</f>
        <v>No Ad &amp; Tf</v>
      </c>
      <c r="D16" s="442" t="str">
        <f>IFERROR(INDEX(Controls!$H$4:$H$200,MATCH('Model 7'!$E16,Controls!$G$4:$G$200,0)),"-")</f>
        <v>T18</v>
      </c>
      <c r="E16" s="25" t="s">
        <v>51</v>
      </c>
      <c r="F16" s="26"/>
      <c r="G16" s="27">
        <v>0.21837039253141979</v>
      </c>
      <c r="H16" s="27">
        <v>7.8205626137059277E-3</v>
      </c>
      <c r="I16" s="27">
        <v>27.922593720906313</v>
      </c>
      <c r="J16" s="37">
        <v>1.4703572301071167E-171</v>
      </c>
      <c r="K16" s="27">
        <v>59.470654834705961</v>
      </c>
      <c r="L16" s="39">
        <v>178403</v>
      </c>
      <c r="M16" s="39">
        <v>493963.3609999796</v>
      </c>
      <c r="N16" s="39">
        <v>0</v>
      </c>
      <c r="O16" s="39">
        <v>253603.05399999153</v>
      </c>
      <c r="P16" s="28">
        <v>7.8868062319270876E-2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7'!$D16,"_pre",""),"_post",""),'Vendor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7'!$D16,'Vendor Level Info'!$M$4:$M$300,0)),"-")</f>
        <v>-</v>
      </c>
    </row>
    <row r="17" spans="2:25" x14ac:dyDescent="0.35">
      <c r="B17" s="441">
        <f>IFERROR(INDEX(Controls!$L$4:$L$100,MATCH('Model 7'!$D17,Controls!$J$4:$J$100,0)),"-")</f>
        <v>36</v>
      </c>
      <c r="C17" s="467" t="str">
        <f>IFERROR(INDEX(Controls!$F$4:$F$71,MATCH('Model 7'!$E17,Controls!$G$4:$G$71,0)),"-")</f>
        <v>No Ad &amp; Tf</v>
      </c>
      <c r="D17" s="442" t="str">
        <f>IFERROR(INDEX(Controls!$H$4:$H$200,MATCH('Model 7'!$E17,Controls!$G$4:$G$200,0)),"-")</f>
        <v>T19</v>
      </c>
      <c r="E17" s="25" t="s">
        <v>52</v>
      </c>
      <c r="F17" s="26"/>
      <c r="G17" s="27">
        <v>0.17134544208232833</v>
      </c>
      <c r="H17" s="27">
        <v>6.4368938004717583E-3</v>
      </c>
      <c r="I17" s="27">
        <v>26.619274357108466</v>
      </c>
      <c r="J17" s="37">
        <v>4.1826867611188211E-156</v>
      </c>
      <c r="K17" s="27">
        <v>40.288343712048452</v>
      </c>
      <c r="L17" s="39">
        <v>178403</v>
      </c>
      <c r="M17" s="39">
        <v>493963.3609999796</v>
      </c>
      <c r="N17" s="39">
        <v>0</v>
      </c>
      <c r="O17" s="39">
        <v>253603.05399999153</v>
      </c>
      <c r="P17" s="28">
        <v>6.1884227287486777E-2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7'!$D17,"_pre",""),"_post",""),'Vendor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7'!$D17,'Vendor Level Info'!$M$4:$M$300,0)),"-")</f>
        <v>-</v>
      </c>
    </row>
    <row r="18" spans="2:25" x14ac:dyDescent="0.35">
      <c r="B18" s="441">
        <f>IFERROR(INDEX(Controls!$L$4:$L$100,MATCH('Model 7'!$D18,Controls!$J$4:$J$100,0)),"-")</f>
        <v>19</v>
      </c>
      <c r="C18" s="467" t="str">
        <f>IFERROR(INDEX(Controls!$F$4:$F$71,MATCH('Model 7'!$E18,Controls!$G$4:$G$71,0)),"-")</f>
        <v>No Ad &amp; Tf</v>
      </c>
      <c r="D18" s="442" t="str">
        <f>IFERROR(INDEX(Controls!$H$4:$H$200,MATCH('Model 7'!$E18,Controls!$G$4:$G$200,0)),"-")</f>
        <v>T2</v>
      </c>
      <c r="E18" s="25" t="s">
        <v>35</v>
      </c>
      <c r="F18" s="26"/>
      <c r="G18" s="27">
        <v>1.0022177582535714</v>
      </c>
      <c r="H18" s="27">
        <v>3.0223971264646349E-2</v>
      </c>
      <c r="I18" s="27">
        <v>33.159697958880997</v>
      </c>
      <c r="J18" s="37">
        <v>4.4057043740785337E-241</v>
      </c>
      <c r="K18" s="27">
        <v>888.23888366252299</v>
      </c>
      <c r="L18" s="39">
        <v>178403</v>
      </c>
      <c r="M18" s="39">
        <v>493963.3609999796</v>
      </c>
      <c r="N18" s="39">
        <v>178403</v>
      </c>
      <c r="O18" s="39">
        <v>253603.05399999153</v>
      </c>
      <c r="P18" s="28">
        <v>0.36196744301794337</v>
      </c>
      <c r="Q18" s="29">
        <v>0.70503352347530435</v>
      </c>
      <c r="R18" s="75">
        <f t="shared" si="0"/>
        <v>178798.65472571191</v>
      </c>
      <c r="S18" s="41">
        <f>IFERROR($Q18*$O18*Controls!$C$5,"-")</f>
        <v>111212763.2393928</v>
      </c>
      <c r="T18" s="41" t="str">
        <f>IFERROR(INDEX('Vendor Level Info'!$I$4:$I$50,MATCH(SUBSTITUTE(SUBSTITUTE('Model 7'!$D18,"_pre",""),"_post",""),'Vendor Level Info'!$F$4:$F$50,0)),"-")</f>
        <v>-</v>
      </c>
      <c r="U18" s="478">
        <f t="shared" si="1"/>
        <v>0</v>
      </c>
      <c r="V18" s="41">
        <f>IFERROR($Q18*$O18*Controls!$C$4,"-")</f>
        <v>94405689.695175886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7'!$D18,'Vendor Level Info'!$M$4:$M$300,0)),"-")</f>
        <v>-</v>
      </c>
    </row>
    <row r="19" spans="2:25" x14ac:dyDescent="0.35">
      <c r="B19" s="441">
        <f>IFERROR(INDEX(Controls!$L$4:$L$100,MATCH('Model 7'!$D19,Controls!$J$4:$J$100,0)),"-")</f>
        <v>37</v>
      </c>
      <c r="C19" s="467" t="str">
        <f>IFERROR(INDEX(Controls!$F$4:$F$71,MATCH('Model 7'!$E19,Controls!$G$4:$G$71,0)),"-")</f>
        <v>No Ad &amp; Tf</v>
      </c>
      <c r="D19" s="442" t="str">
        <f>IFERROR(INDEX(Controls!$H$4:$H$200,MATCH('Model 7'!$E19,Controls!$G$4:$G$200,0)),"-")</f>
        <v>T20</v>
      </c>
      <c r="E19" s="25" t="s">
        <v>53</v>
      </c>
      <c r="F19" s="26"/>
      <c r="G19" s="27">
        <v>0.12632473871824462</v>
      </c>
      <c r="H19" s="27">
        <v>5.065074498468926E-3</v>
      </c>
      <c r="I19" s="27">
        <v>24.940351569642292</v>
      </c>
      <c r="J19" s="37">
        <v>2.7797793635570171E-137</v>
      </c>
      <c r="K19" s="27">
        <v>24.945855397726152</v>
      </c>
      <c r="L19" s="39">
        <v>178403</v>
      </c>
      <c r="M19" s="39">
        <v>493963.3609999796</v>
      </c>
      <c r="N19" s="39">
        <v>0</v>
      </c>
      <c r="O19" s="39">
        <v>253603.05399999153</v>
      </c>
      <c r="P19" s="28">
        <v>4.5624259086600408E-2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7'!$D19,"_pre",""),"_post",""),'Vendor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7'!$D19,'Vendor Level Info'!$M$4:$M$300,0)),"-")</f>
        <v>-</v>
      </c>
    </row>
    <row r="20" spans="2:25" x14ac:dyDescent="0.35">
      <c r="B20" s="441">
        <f>IFERROR(INDEX(Controls!$L$4:$L$100,MATCH('Model 7'!$D20,Controls!$J$4:$J$100,0)),"-")</f>
        <v>38</v>
      </c>
      <c r="C20" s="467" t="str">
        <f>IFERROR(INDEX(Controls!$F$4:$F$71,MATCH('Model 7'!$E20,Controls!$G$4:$G$71,0)),"-")</f>
        <v>No Ad &amp; Tf</v>
      </c>
      <c r="D20" s="442" t="str">
        <f>IFERROR(INDEX(Controls!$H$4:$H$200,MATCH('Model 7'!$E20,Controls!$G$4:$G$200,0)),"-")</f>
        <v>T21</v>
      </c>
      <c r="E20" s="25" t="s">
        <v>54</v>
      </c>
      <c r="F20" s="26"/>
      <c r="G20" s="27">
        <v>7.2651463804642241E-2</v>
      </c>
      <c r="H20" s="27">
        <v>3.7157131165779121E-3</v>
      </c>
      <c r="I20" s="27">
        <v>19.552495449797426</v>
      </c>
      <c r="J20" s="37">
        <v>3.9621168086287682E-85</v>
      </c>
      <c r="K20" s="27">
        <v>13.424900535156427</v>
      </c>
      <c r="L20" s="39">
        <v>178403</v>
      </c>
      <c r="M20" s="39">
        <v>493963.3609999796</v>
      </c>
      <c r="N20" s="39">
        <v>0</v>
      </c>
      <c r="O20" s="39">
        <v>253603.05399999153</v>
      </c>
      <c r="P20" s="28">
        <v>2.6239272222338215E-2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7'!$D20,"_pre",""),"_post",""),'Vendor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7'!$D20,'Vendor Level Info'!$M$4:$M$300,0)),"-")</f>
        <v>-</v>
      </c>
    </row>
    <row r="21" spans="2:25" x14ac:dyDescent="0.35">
      <c r="B21" s="441">
        <f>IFERROR(INDEX(Controls!$L$4:$L$100,MATCH('Model 7'!$D21,Controls!$J$4:$J$100,0)),"-")</f>
        <v>39</v>
      </c>
      <c r="C21" s="467" t="str">
        <f>IFERROR(INDEX(Controls!$F$4:$F$71,MATCH('Model 7'!$E21,Controls!$G$4:$G$71,0)),"-")</f>
        <v>No Ad &amp; Tf</v>
      </c>
      <c r="D21" s="442" t="str">
        <f>IFERROR(INDEX(Controls!$H$4:$H$200,MATCH('Model 7'!$E21,Controls!$G$4:$G$200,0)),"-")</f>
        <v>T22</v>
      </c>
      <c r="E21" s="25" t="s">
        <v>55</v>
      </c>
      <c r="F21" s="26"/>
      <c r="G21" s="27">
        <v>2.984642942009658E-2</v>
      </c>
      <c r="H21" s="27">
        <v>2.4323446085128268E-3</v>
      </c>
      <c r="I21" s="27">
        <v>12.270641797892754</v>
      </c>
      <c r="J21" s="37">
        <v>1.3039182111593704E-34</v>
      </c>
      <c r="K21" s="27">
        <v>5.7527689948334464</v>
      </c>
      <c r="L21" s="39">
        <v>178403</v>
      </c>
      <c r="M21" s="39">
        <v>493963.3609999796</v>
      </c>
      <c r="N21" s="39">
        <v>0</v>
      </c>
      <c r="O21" s="39">
        <v>253603.05399999153</v>
      </c>
      <c r="P21" s="28">
        <v>1.0779529350221806E-2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7'!$D21,"_pre",""),"_post",""),'Vendor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7'!$D21,'Vendor Level Info'!$M$4:$M$300,0)),"-")</f>
        <v>-</v>
      </c>
    </row>
    <row r="22" spans="2:25" x14ac:dyDescent="0.35">
      <c r="B22" s="441">
        <f>IFERROR(INDEX(Controls!$L$4:$L$100,MATCH('Model 7'!$D22,Controls!$J$4:$J$100,0)),"-")</f>
        <v>40</v>
      </c>
      <c r="C22" s="467" t="str">
        <f>IFERROR(INDEX(Controls!$F$4:$F$71,MATCH('Model 7'!$E22,Controls!$G$4:$G$71,0)),"-")</f>
        <v>No Ad &amp; Tf</v>
      </c>
      <c r="D22" s="442" t="str">
        <f>IFERROR(INDEX(Controls!$H$4:$H$200,MATCH('Model 7'!$E22,Controls!$G$4:$G$200,0)),"-")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493963.3609999796</v>
      </c>
      <c r="N22" s="39">
        <v>0</v>
      </c>
      <c r="O22" s="39">
        <v>253603.05399999153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7'!$D22,"_pre",""),"_post",""),'Vendor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7'!$D22,'Vendor Level Info'!$M$4:$M$300,0)),"-")</f>
        <v>-</v>
      </c>
    </row>
    <row r="23" spans="2:25" x14ac:dyDescent="0.35">
      <c r="B23" s="441">
        <f>IFERROR(INDEX(Controls!$L$4:$L$100,MATCH('Model 7'!$D23,Controls!$J$4:$J$100,0)),"-")</f>
        <v>20</v>
      </c>
      <c r="C23" s="467" t="str">
        <f>IFERROR(INDEX(Controls!$F$4:$F$71,MATCH('Model 7'!$E23,Controls!$G$4:$G$71,0)),"-")</f>
        <v>No Ad &amp; Tf</v>
      </c>
      <c r="D23" s="442" t="str">
        <f>IFERROR(INDEX(Controls!$H$4:$H$200,MATCH('Model 7'!$E23,Controls!$G$4:$G$200,0)),"-")</f>
        <v>T3</v>
      </c>
      <c r="E23" s="25" t="s">
        <v>36</v>
      </c>
      <c r="F23" s="26"/>
      <c r="G23" s="27">
        <v>0.94827198741425711</v>
      </c>
      <c r="H23" s="27">
        <v>2.8820404391734829E-2</v>
      </c>
      <c r="I23" s="27">
        <v>32.902799507081319</v>
      </c>
      <c r="J23" s="37">
        <v>2.1464941945532247E-237</v>
      </c>
      <c r="K23" s="27">
        <v>807.65682287850336</v>
      </c>
      <c r="L23" s="39">
        <v>178403</v>
      </c>
      <c r="M23" s="39">
        <v>493963.3609999796</v>
      </c>
      <c r="N23" s="39">
        <v>178403</v>
      </c>
      <c r="O23" s="39">
        <v>253603.05399999153</v>
      </c>
      <c r="P23" s="28">
        <v>0.34248403976397901</v>
      </c>
      <c r="Q23" s="29">
        <v>0.66708410921057504</v>
      </c>
      <c r="R23" s="75">
        <f t="shared" si="0"/>
        <v>169174.56737066573</v>
      </c>
      <c r="S23" s="41">
        <f>IFERROR($Q23*$O23*Controls!$C$5,"-")</f>
        <v>105226580.90455408</v>
      </c>
      <c r="T23" s="41" t="str">
        <f>IFERROR(INDEX('Vendor Level Info'!$I$4:$I$50,MATCH(SUBSTITUTE(SUBSTITUTE('Model 7'!$D23,"_pre",""),"_post",""),'Vendor Level Info'!$F$4:$F$50,0)),"-")</f>
        <v>-</v>
      </c>
      <c r="U23" s="478">
        <f t="shared" si="1"/>
        <v>0</v>
      </c>
      <c r="V23" s="41">
        <f>IFERROR($Q23*$O23*Controls!$C$4,"-")</f>
        <v>89324171.57171151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7'!$D23,'Vendor Level Info'!$M$4:$M$300,0)),"-")</f>
        <v>-</v>
      </c>
    </row>
    <row r="24" spans="2:25" x14ac:dyDescent="0.35">
      <c r="B24" s="441">
        <f>IFERROR(INDEX(Controls!$L$4:$L$100,MATCH('Model 7'!$D24,Controls!$J$4:$J$100,0)),"-")</f>
        <v>21</v>
      </c>
      <c r="C24" s="467" t="str">
        <f>IFERROR(INDEX(Controls!$F$4:$F$71,MATCH('Model 7'!$E24,Controls!$G$4:$G$71,0)),"-")</f>
        <v>No Ad &amp; Tf</v>
      </c>
      <c r="D24" s="442" t="str">
        <f>IFERROR(INDEX(Controls!$H$4:$H$200,MATCH('Model 7'!$E24,Controls!$G$4:$G$200,0)),"-")</f>
        <v>T4</v>
      </c>
      <c r="E24" s="25" t="s">
        <v>37</v>
      </c>
      <c r="F24" s="26"/>
      <c r="G24" s="27">
        <v>0.89964178337371925</v>
      </c>
      <c r="H24" s="27">
        <v>2.7417025205125987E-2</v>
      </c>
      <c r="I24" s="27">
        <v>32.813252956616132</v>
      </c>
      <c r="J24" s="37">
        <v>4.0777750766924354E-236</v>
      </c>
      <c r="K24" s="27">
        <v>730.91586435793465</v>
      </c>
      <c r="L24" s="39">
        <v>178403</v>
      </c>
      <c r="M24" s="39">
        <v>493963.3609999796</v>
      </c>
      <c r="N24" s="39">
        <v>178403</v>
      </c>
      <c r="O24" s="39">
        <v>253603.05399999153</v>
      </c>
      <c r="P24" s="28">
        <v>0.32492044097017198</v>
      </c>
      <c r="Q24" s="29">
        <v>0.63287405473921055</v>
      </c>
      <c r="R24" s="75">
        <f t="shared" si="0"/>
        <v>160498.79307922162</v>
      </c>
      <c r="S24" s="41">
        <f>IFERROR($Q24*$O24*Controls!$C$5,"-")</f>
        <v>99830249.295275852</v>
      </c>
      <c r="T24" s="41" t="str">
        <f>IFERROR(INDEX('Vendor Level Info'!$I$4:$I$50,MATCH(SUBSTITUTE(SUBSTITUTE('Model 7'!$D24,"_pre",""),"_post",""),'Vendor Level Info'!$F$4:$F$50,0)),"-")</f>
        <v>-</v>
      </c>
      <c r="U24" s="478">
        <f t="shared" si="1"/>
        <v>0</v>
      </c>
      <c r="V24" s="41">
        <f>IFERROR($Q24*$O24*Controls!$C$4,"-")</f>
        <v>84743362.745829016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7'!$D24,'Vendor Level Info'!$M$4:$M$300,0)),"-")</f>
        <v>-</v>
      </c>
    </row>
    <row r="25" spans="2:25" x14ac:dyDescent="0.35">
      <c r="B25" s="441">
        <f>IFERROR(INDEX(Controls!$L$4:$L$100,MATCH('Model 7'!$D25,Controls!$J$4:$J$100,0)),"-")</f>
        <v>22</v>
      </c>
      <c r="C25" s="467" t="str">
        <f>IFERROR(INDEX(Controls!$F$4:$F$71,MATCH('Model 7'!$E25,Controls!$G$4:$G$71,0)),"-")</f>
        <v>No Ad &amp; Tf</v>
      </c>
      <c r="D25" s="442" t="str">
        <f>IFERROR(INDEX(Controls!$H$4:$H$200,MATCH('Model 7'!$E25,Controls!$G$4:$G$200,0)),"-")</f>
        <v>T5</v>
      </c>
      <c r="E25" s="25" t="s">
        <v>38</v>
      </c>
      <c r="F25" s="26"/>
      <c r="G25" s="27">
        <v>0.8492727069636129</v>
      </c>
      <c r="H25" s="27">
        <v>2.6013800198316679E-2</v>
      </c>
      <c r="I25" s="27">
        <v>32.647006607614685</v>
      </c>
      <c r="J25" s="37">
        <v>9.4437528317801697E-234</v>
      </c>
      <c r="K25" s="27">
        <v>658.01277633436177</v>
      </c>
      <c r="L25" s="39">
        <v>178403</v>
      </c>
      <c r="M25" s="39">
        <v>493963.3609999796</v>
      </c>
      <c r="N25" s="39">
        <v>178403</v>
      </c>
      <c r="O25" s="39">
        <v>253603.05399999153</v>
      </c>
      <c r="P25" s="28">
        <v>0.30672881979284228</v>
      </c>
      <c r="Q25" s="29">
        <v>0.59744074982801465</v>
      </c>
      <c r="R25" s="75">
        <f t="shared" si="0"/>
        <v>151512.79874042943</v>
      </c>
      <c r="S25" s="41">
        <f>IFERROR($Q25*$O25*Controls!$C$5,"-")</f>
        <v>94240960.816547096</v>
      </c>
      <c r="T25" s="41" t="str">
        <f>IFERROR(INDEX('Vendor Level Info'!$I$4:$I$50,MATCH(SUBSTITUTE(SUBSTITUTE('Model 7'!$D25,"_pre",""),"_post",""),'Vendor Level Info'!$F$4:$F$50,0)),"-")</f>
        <v>-</v>
      </c>
      <c r="U25" s="478">
        <f t="shared" si="1"/>
        <v>0</v>
      </c>
      <c r="V25" s="41">
        <f>IFERROR($Q25*$O25*Controls!$C$4,"-")</f>
        <v>79998757.734946743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7'!$D25,'Vendor Level Info'!$M$4:$M$300,0)),"-")</f>
        <v>-</v>
      </c>
    </row>
    <row r="26" spans="2:25" x14ac:dyDescent="0.35">
      <c r="B26" s="441">
        <f>IFERROR(INDEX(Controls!$L$4:$L$100,MATCH('Model 7'!$D26,Controls!$J$4:$J$100,0)),"-")</f>
        <v>23</v>
      </c>
      <c r="C26" s="467" t="str">
        <f>IFERROR(INDEX(Controls!$F$4:$F$71,MATCH('Model 7'!$E26,Controls!$G$4:$G$71,0)),"-")</f>
        <v>No Ad &amp; Tf</v>
      </c>
      <c r="D26" s="442" t="str">
        <f>IFERROR(INDEX(Controls!$H$4:$H$200,MATCH('Model 7'!$E26,Controls!$G$4:$G$200,0)),"-")</f>
        <v>T6</v>
      </c>
      <c r="E26" s="25" t="s">
        <v>39</v>
      </c>
      <c r="F26" s="26"/>
      <c r="G26" s="27">
        <v>0.8084033028698554</v>
      </c>
      <c r="H26" s="27">
        <v>2.4610880466245037E-2</v>
      </c>
      <c r="I26" s="27">
        <v>32.847394630135966</v>
      </c>
      <c r="J26" s="37">
        <v>1.3283182263207341E-236</v>
      </c>
      <c r="K26" s="27">
        <v>588.9535281621055</v>
      </c>
      <c r="L26" s="39">
        <v>178403</v>
      </c>
      <c r="M26" s="39">
        <v>493963.3609999796</v>
      </c>
      <c r="N26" s="39">
        <v>178403</v>
      </c>
      <c r="O26" s="39">
        <v>253603.05399999153</v>
      </c>
      <c r="P26" s="28">
        <v>0.29196816166674511</v>
      </c>
      <c r="Q26" s="29">
        <v>0.5686902116009046</v>
      </c>
      <c r="R26" s="75">
        <f t="shared" si="0"/>
        <v>144221.57444189081</v>
      </c>
      <c r="S26" s="41">
        <f>IFERROR($Q26*$O26*Controls!$C$5,"-")</f>
        <v>89705819.302856088</v>
      </c>
      <c r="T26" s="41" t="str">
        <f>IFERROR(INDEX('Vendor Level Info'!$I$4:$I$50,MATCH(SUBSTITUTE(SUBSTITUTE('Model 7'!$D26,"_pre",""),"_post",""),'Vendor Level Info'!$F$4:$F$50,0)),"-")</f>
        <v>-</v>
      </c>
      <c r="U26" s="478">
        <f t="shared" si="1"/>
        <v>0</v>
      </c>
      <c r="V26" s="41">
        <f>IFERROR($Q26*$O26*Controls!$C$4,"-")</f>
        <v>76148991.305318356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7'!$D26,'Vendor Level Info'!$M$4:$M$300,0)),"-")</f>
        <v>-</v>
      </c>
    </row>
    <row r="27" spans="2:25" x14ac:dyDescent="0.35">
      <c r="B27" s="441">
        <f>IFERROR(INDEX(Controls!$L$4:$L$100,MATCH('Model 7'!$D27,Controls!$J$4:$J$100,0)),"-")</f>
        <v>24</v>
      </c>
      <c r="C27" s="467" t="str">
        <f>IFERROR(INDEX(Controls!$F$4:$F$71,MATCH('Model 7'!$E27,Controls!$G$4:$G$71,0)),"-")</f>
        <v>No Ad &amp; Tf</v>
      </c>
      <c r="D27" s="442" t="str">
        <f>IFERROR(INDEX(Controls!$H$4:$H$200,MATCH('Model 7'!$E27,Controls!$G$4:$G$200,0)),"-")</f>
        <v>T7</v>
      </c>
      <c r="E27" s="25" t="s">
        <v>40</v>
      </c>
      <c r="F27" s="26"/>
      <c r="G27" s="27">
        <v>0.74728063263706757</v>
      </c>
      <c r="H27" s="27">
        <v>2.3208042580516456E-2</v>
      </c>
      <c r="I27" s="27">
        <v>32.199209823254215</v>
      </c>
      <c r="J27" s="37">
        <v>1.9279148117050304E-227</v>
      </c>
      <c r="K27" s="27">
        <v>523.72553714656681</v>
      </c>
      <c r="L27" s="39">
        <v>178403</v>
      </c>
      <c r="M27" s="39">
        <v>493963.3609999796</v>
      </c>
      <c r="N27" s="39">
        <v>178403</v>
      </c>
      <c r="O27" s="39">
        <v>253603.05399999153</v>
      </c>
      <c r="P27" s="28">
        <v>0.26989270304271873</v>
      </c>
      <c r="Q27" s="29">
        <v>0.52569203959332134</v>
      </c>
      <c r="R27" s="75">
        <f t="shared" si="0"/>
        <v>133317.10670435076</v>
      </c>
      <c r="S27" s="41">
        <f>IFERROR($Q27*$O27*Controls!$C$5,"-")</f>
        <v>82923240.370106176</v>
      </c>
      <c r="T27" s="41" t="str">
        <f>IFERROR(INDEX('Vendor Level Info'!$I$4:$I$50,MATCH(SUBSTITUTE(SUBSTITUTE('Model 7'!$D27,"_pre",""),"_post",""),'Vendor Level Info'!$F$4:$F$50,0)),"-")</f>
        <v>-</v>
      </c>
      <c r="U27" s="478">
        <f t="shared" si="1"/>
        <v>0</v>
      </c>
      <c r="V27" s="41">
        <f>IFERROR($Q27*$O27*Controls!$C$4,"-")</f>
        <v>70391432.3398972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7'!$D27,'Vendor Level Info'!$M$4:$M$300,0)),"-")</f>
        <v>-</v>
      </c>
    </row>
    <row r="28" spans="2:25" x14ac:dyDescent="0.35">
      <c r="B28" s="441">
        <f>IFERROR(INDEX(Controls!$L$4:$L$100,MATCH('Model 7'!$D28,Controls!$J$4:$J$100,0)),"-")</f>
        <v>25</v>
      </c>
      <c r="C28" s="467" t="str">
        <f>IFERROR(INDEX(Controls!$F$4:$F$71,MATCH('Model 7'!$E28,Controls!$G$4:$G$71,0)),"-")</f>
        <v>No Ad &amp; Tf</v>
      </c>
      <c r="D28" s="442" t="str">
        <f>IFERROR(INDEX(Controls!$H$4:$H$200,MATCH('Model 7'!$E28,Controls!$G$4:$G$200,0)),"-")</f>
        <v>T8</v>
      </c>
      <c r="E28" s="25" t="s">
        <v>41</v>
      </c>
      <c r="F28" s="26"/>
      <c r="G28" s="27">
        <v>0.70363266979104366</v>
      </c>
      <c r="H28" s="27">
        <v>2.1805486416726506E-2</v>
      </c>
      <c r="I28" s="27">
        <v>32.268606915886203</v>
      </c>
      <c r="J28" s="37">
        <v>2.0554175397987104E-228</v>
      </c>
      <c r="K28" s="27">
        <v>462.33660921848116</v>
      </c>
      <c r="L28" s="39">
        <v>178403</v>
      </c>
      <c r="M28" s="39">
        <v>493963.3609999796</v>
      </c>
      <c r="N28" s="39">
        <v>178403</v>
      </c>
      <c r="O28" s="39">
        <v>253603.05399999153</v>
      </c>
      <c r="P28" s="28">
        <v>0.25412852267951258</v>
      </c>
      <c r="Q28" s="29">
        <v>0.49498685922266439</v>
      </c>
      <c r="R28" s="75">
        <f t="shared" si="0"/>
        <v>125530.17918873156</v>
      </c>
      <c r="S28" s="41">
        <f>IFERROR($Q28*$O28*Controls!$C$5,"-")</f>
        <v>78079771.455391034</v>
      </c>
      <c r="T28" s="41" t="str">
        <f>IFERROR(INDEX('Vendor Level Info'!$I$4:$I$50,MATCH(SUBSTITUTE(SUBSTITUTE('Model 7'!$D28,"_pre",""),"_post",""),'Vendor Level Info'!$F$4:$F$50,0)),"-")</f>
        <v>-</v>
      </c>
      <c r="U28" s="478">
        <f t="shared" si="1"/>
        <v>0</v>
      </c>
      <c r="V28" s="41">
        <f>IFERROR($Q28*$O28*Controls!$C$4,"-")</f>
        <v>66279934.611650266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7'!$D28,'Vendor Level Info'!$M$4:$M$300,0)),"-")</f>
        <v>-</v>
      </c>
    </row>
    <row r="29" spans="2:25" x14ac:dyDescent="0.35">
      <c r="B29" s="441">
        <f>IFERROR(INDEX(Controls!$L$4:$L$100,MATCH('Model 7'!$D29,Controls!$J$4:$J$100,0)),"-")</f>
        <v>26</v>
      </c>
      <c r="C29" s="467" t="str">
        <f>IFERROR(INDEX(Controls!$F$4:$F$71,MATCH('Model 7'!$E29,Controls!$G$4:$G$71,0)),"-")</f>
        <v>No Ad &amp; Tf</v>
      </c>
      <c r="D29" s="442" t="str">
        <f>IFERROR(INDEX(Controls!$H$4:$H$200,MATCH('Model 7'!$E29,Controls!$G$4:$G$200,0)),"-")</f>
        <v>T9</v>
      </c>
      <c r="E29" s="25" t="s">
        <v>42</v>
      </c>
      <c r="F29" s="26"/>
      <c r="G29" s="27">
        <v>0.65168216003694113</v>
      </c>
      <c r="H29" s="27">
        <v>2.0403159811848457E-2</v>
      </c>
      <c r="I29" s="27">
        <v>31.940256609591341</v>
      </c>
      <c r="J29" s="37">
        <v>7.8405346869259402E-224</v>
      </c>
      <c r="K29" s="27">
        <v>404.78236937511377</v>
      </c>
      <c r="L29" s="39">
        <v>178403</v>
      </c>
      <c r="M29" s="39">
        <v>493963.3609999796</v>
      </c>
      <c r="N29" s="39">
        <v>178403</v>
      </c>
      <c r="O29" s="39">
        <v>253603.05399999153</v>
      </c>
      <c r="P29" s="28">
        <v>0.23536574081468203</v>
      </c>
      <c r="Q29" s="29">
        <v>0.45844105803660506</v>
      </c>
      <c r="R29" s="75">
        <f t="shared" si="0"/>
        <v>116262.05239707041</v>
      </c>
      <c r="S29" s="41">
        <f>IFERROR($Q29*$O29*Controls!$C$5,"-")</f>
        <v>72314996.590977788</v>
      </c>
      <c r="T29" s="41" t="str">
        <f>IFERROR(INDEX('Vendor Level Info'!$I$4:$I$50,MATCH(SUBSTITUTE(SUBSTITUTE('Model 7'!$D29,"_pre",""),"_post",""),'Vendor Level Info'!$F$4:$F$50,0)),"-")</f>
        <v>-</v>
      </c>
      <c r="U29" s="478">
        <f t="shared" si="1"/>
        <v>0</v>
      </c>
      <c r="V29" s="41">
        <f>IFERROR($Q29*$O29*Controls!$C$4,"-")</f>
        <v>61386363.665653177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7'!$D29,'Vendor Level Info'!$M$4:$M$300,0)),"-")</f>
        <v>-</v>
      </c>
    </row>
    <row r="30" spans="2:25" x14ac:dyDescent="0.35">
      <c r="B30" s="441">
        <f>IFERROR(INDEX(Controls!$L$4:$L$100,MATCH('Model 7'!$D30,Controls!$J$4:$J$100,0)),"-")</f>
        <v>9</v>
      </c>
      <c r="C30" s="467" t="str">
        <f>IFERROR(INDEX(Controls!$F$4:$F$71,MATCH('Model 7'!$E30,Controls!$G$4:$G$71,0)),"-")</f>
        <v>No Ad &amp; Tf</v>
      </c>
      <c r="D30" s="442" t="str">
        <f>IFERROR(INDEX(Controls!$H$4:$H$200,MATCH('Model 7'!$E30,Controls!$G$4:$G$200,0)),"-")</f>
        <v>cw_comm</v>
      </c>
      <c r="E30" s="25" t="s">
        <v>114</v>
      </c>
      <c r="F30" s="26">
        <v>1</v>
      </c>
      <c r="G30" s="27">
        <v>7.0543877932883622E-2</v>
      </c>
      <c r="H30" s="27">
        <v>1.1537744009402914E-3</v>
      </c>
      <c r="I30" s="27">
        <v>61.141829698589682</v>
      </c>
      <c r="J30" s="37">
        <v>0</v>
      </c>
      <c r="K30" s="27">
        <v>1.0889334743779189</v>
      </c>
      <c r="L30" s="39">
        <v>149017</v>
      </c>
      <c r="M30" s="39">
        <v>493963.3609999796</v>
      </c>
      <c r="N30" s="39">
        <v>135470</v>
      </c>
      <c r="O30" s="39">
        <v>253603.05399999153</v>
      </c>
      <c r="P30" s="28">
        <v>2.1281410501061335E-2</v>
      </c>
      <c r="Q30" s="29">
        <v>3.7683217898346222E-2</v>
      </c>
      <c r="R30" s="75">
        <f t="shared" si="0"/>
        <v>9556.5791435677438</v>
      </c>
      <c r="S30" s="41">
        <f>IFERROR($Q30*$O30*Controls!$C$5,"-")</f>
        <v>5944192.227299137</v>
      </c>
      <c r="T30" s="41">
        <f>IFERROR(INDEX('Vendor Level Info'!$I$4:$I$50,MATCH(SUBSTITUTE(SUBSTITUTE('Model 7'!$D30,"_pre",""),"_post",""),'Vendor Level Info'!$F$4:$F$50,0)),"-")</f>
        <v>607005</v>
      </c>
      <c r="U30" s="478">
        <f t="shared" si="1"/>
        <v>9.7926577660795822</v>
      </c>
      <c r="V30" s="41">
        <f>IFERROR($Q30*$O30*Controls!$C$4,"-")</f>
        <v>5045873.7878037691</v>
      </c>
      <c r="W30" s="41">
        <f>IFERROR($T30*(1-Controls!$C$6),0)</f>
        <v>467393.85000000003</v>
      </c>
      <c r="X30" s="90">
        <f t="shared" si="2"/>
        <v>10.795764188604041</v>
      </c>
      <c r="Y30" s="90">
        <f>IFERROR(R30/INDEX('Vendor Level Info'!$N$4:$N$300,MATCH('Model 7'!$D30,'Vendor Level Info'!$M$4:$M$300,0)),"-")</f>
        <v>6.4130798120803287E-2</v>
      </c>
    </row>
    <row r="31" spans="2:25" x14ac:dyDescent="0.35">
      <c r="B31" s="441">
        <f>IFERROR(INDEX(Controls!$L$4:$L$100,MATCH('Model 7'!$D31,Controls!$J$4:$J$100,0)),"-")</f>
        <v>2</v>
      </c>
      <c r="C31" s="467" t="str">
        <f>IFERROR(INDEX(Controls!$F$4:$F$71,MATCH('Model 7'!$E31,Controls!$G$4:$G$71,0)),"-")</f>
        <v>Ad: 70 &amp; Tf: RT8</v>
      </c>
      <c r="D31" s="442" t="str">
        <f>IFERROR(INDEX(Controls!$H$4:$H$200,MATCH('Model 7'!$E31,Controls!$G$4:$G$200,0)),"-")</f>
        <v>hcp_dox_eng</v>
      </c>
      <c r="E31" s="25" t="s">
        <v>107</v>
      </c>
      <c r="F31" s="26">
        <v>1</v>
      </c>
      <c r="G31" s="27">
        <v>3.6873765034076585E-2</v>
      </c>
      <c r="H31" s="27">
        <v>2.0421599483067656E-3</v>
      </c>
      <c r="I31" s="27">
        <v>18.056257084392463</v>
      </c>
      <c r="J31" s="37">
        <v>7.0881068472604236E-73</v>
      </c>
      <c r="K31" s="27">
        <v>1.0066891484649179</v>
      </c>
      <c r="L31" s="39">
        <v>49977.75105301771</v>
      </c>
      <c r="M31" s="39">
        <v>493963.3609999796</v>
      </c>
      <c r="N31" s="39">
        <v>18470.852527106515</v>
      </c>
      <c r="O31" s="39">
        <v>253603.05399999153</v>
      </c>
      <c r="P31" s="28">
        <v>3.7307784235856003E-3</v>
      </c>
      <c r="Q31" s="29">
        <v>2.6856532889530113E-3</v>
      </c>
      <c r="R31" s="75">
        <f t="shared" si="0"/>
        <v>681.0898760636054</v>
      </c>
      <c r="S31" s="41">
        <f>IFERROR($Q31*$O31*Controls!$C$5,"-")</f>
        <v>423637.90291156259</v>
      </c>
      <c r="T31" s="41">
        <f>IFERROR(INDEX('Vendor Level Info'!$I$4:$I$50,MATCH(SUBSTITUTE(SUBSTITUTE('Model 7'!$D31,"_pre",""),"_post",""),'Vendor Level Info'!$F$4:$F$50,0)),"-")</f>
        <v>311070</v>
      </c>
      <c r="U31" s="478">
        <f t="shared" si="1"/>
        <v>1.3618732211771067</v>
      </c>
      <c r="V31" s="41">
        <f>IFERROR($Q31*$O31*Controls!$C$4,"-")</f>
        <v>359615.45456158364</v>
      </c>
      <c r="W31" s="41">
        <f>IFERROR($T31*(1-Controls!$C$6),0)</f>
        <v>239523.9</v>
      </c>
      <c r="X31" s="90">
        <f t="shared" si="2"/>
        <v>1.5013760821428828</v>
      </c>
      <c r="Y31" s="90">
        <f>IFERROR(R31/INDEX('Vendor Level Info'!$N$4:$N$300,MATCH('Model 7'!$D31,'Vendor Level Info'!$M$4:$M$300,0)),"-")</f>
        <v>0.20126769387222382</v>
      </c>
    </row>
    <row r="32" spans="2:25" x14ac:dyDescent="0.35">
      <c r="B32" s="441">
        <f>IFERROR(INDEX(Controls!$L$4:$L$100,MATCH('Model 7'!$D32,Controls!$J$4:$J$100,0)),"-")</f>
        <v>4</v>
      </c>
      <c r="C32" s="467" t="str">
        <f>IFERROR(INDEX(Controls!$F$4:$F$71,MATCH('Model 7'!$E32,Controls!$G$4:$G$71,0)),"-")</f>
        <v>Ad: 30 &amp; Tf: RT4</v>
      </c>
      <c r="D32" s="442" t="str">
        <f>IFERROR(INDEX(Controls!$H$4:$H$200,MATCH('Model 7'!$E32,Controls!$G$4:$G$200,0)),"-")</f>
        <v>hcp_dpint_eng</v>
      </c>
      <c r="E32" s="25" t="s">
        <v>302</v>
      </c>
      <c r="F32" s="26">
        <v>1</v>
      </c>
      <c r="G32" s="27">
        <v>-6.4721114576033936E-3</v>
      </c>
      <c r="H32" s="27">
        <v>5.5728326158517383E-3</v>
      </c>
      <c r="I32" s="27">
        <v>-1.1613683567659445</v>
      </c>
      <c r="J32" s="37">
        <v>0.24549219636724673</v>
      </c>
      <c r="K32" s="27">
        <v>1.0036364998048499</v>
      </c>
      <c r="L32" s="39">
        <v>8928.9079172865167</v>
      </c>
      <c r="M32" s="39">
        <v>493963.3609999796</v>
      </c>
      <c r="N32" s="39">
        <v>3455.8439363085499</v>
      </c>
      <c r="O32" s="39">
        <v>253603.05399999153</v>
      </c>
      <c r="P32" s="28">
        <v>-1.1699023004128863E-4</v>
      </c>
      <c r="Q32" s="29">
        <v>-8.8195338278034008E-5</v>
      </c>
      <c r="R32" s="75">
        <f t="shared" si="0"/>
        <v>-22.366607135871778</v>
      </c>
      <c r="S32" s="41">
        <f>IFERROR($Q32*$O32*Controls!$C$5,"-")</f>
        <v>-13912.029638512246</v>
      </c>
      <c r="T32" s="41">
        <f>IFERROR(INDEX('Vendor Level Info'!$I$4:$I$50,MATCH(SUBSTITUTE(SUBSTITUTE('Model 7'!$D32,"_pre",""),"_post",""),'Vendor Level Info'!$F$4:$F$50,0)),"-")</f>
        <v>35707.999999999993</v>
      </c>
      <c r="U32" s="478">
        <f t="shared" si="1"/>
        <v>-0.38960540042881842</v>
      </c>
      <c r="V32" s="41">
        <f>IFERROR($Q32*$O32*Controls!$C$4,"-")</f>
        <v>-11809.568567740298</v>
      </c>
      <c r="W32" s="41">
        <f>IFERROR($T32*(1-Controls!$C$6),0)</f>
        <v>27495.159999999996</v>
      </c>
      <c r="X32" s="90">
        <f t="shared" si="2"/>
        <v>-0.42951445155221135</v>
      </c>
      <c r="Y32" s="90">
        <f>IFERROR(R32/INDEX('Vendor Level Info'!$N$4:$N$300,MATCH('Model 7'!$D32,'Vendor Level Info'!$M$4:$M$300,0)),"-")</f>
        <v>-3.1194710091871379E-2</v>
      </c>
    </row>
    <row r="33" spans="2:25" x14ac:dyDescent="0.35">
      <c r="B33" s="441">
        <f>IFERROR(INDEX(Controls!$L$4:$L$100,MATCH('Model 7'!$D33,Controls!$J$4:$J$100,0)),"-")</f>
        <v>5</v>
      </c>
      <c r="C33" s="467" t="str">
        <f>IFERROR(INDEX(Controls!$F$4:$F$71,MATCH('Model 7'!$E33,Controls!$G$4:$G$71,0)),"-")</f>
        <v>No Ad &amp; Tf</v>
      </c>
      <c r="D33" s="442" t="str">
        <f>IFERROR(INDEX(Controls!$H$4:$H$200,MATCH('Model 7'!$E33,Controls!$G$4:$G$200,0)),"-")</f>
        <v>hcp_edh_eng</v>
      </c>
      <c r="E33" s="25" t="s">
        <v>15</v>
      </c>
      <c r="F33" s="26">
        <v>1</v>
      </c>
      <c r="G33" s="27">
        <v>8.5967338131037366E-2</v>
      </c>
      <c r="H33" s="27">
        <v>9.2450672804424792E-3</v>
      </c>
      <c r="I33" s="27">
        <v>9.2987249874208455</v>
      </c>
      <c r="J33" s="37">
        <v>1.4220338435614256E-20</v>
      </c>
      <c r="K33" s="27">
        <v>1.003104352900045</v>
      </c>
      <c r="L33" s="39">
        <v>1366</v>
      </c>
      <c r="M33" s="39">
        <v>493963.3609999796</v>
      </c>
      <c r="N33" s="39">
        <v>0</v>
      </c>
      <c r="O33" s="39">
        <v>253603.05399999153</v>
      </c>
      <c r="P33" s="28">
        <v>2.3773298418180026E-4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7'!$D33,"_pre",""),"_post",""),'Vendor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7'!$D33,'Vendor Level Info'!$M$4:$M$300,0)),"-")</f>
        <v>-</v>
      </c>
    </row>
    <row r="34" spans="2:25" x14ac:dyDescent="0.35">
      <c r="B34" s="441">
        <f>IFERROR(INDEX(Controls!$L$4:$L$100,MATCH('Model 7'!$D34,Controls!$J$4:$J$100,0)),"-")</f>
        <v>3</v>
      </c>
      <c r="C34" s="467" t="str">
        <f>IFERROR(INDEX(Controls!$F$4:$F$71,MATCH('Model 7'!$E34,Controls!$G$4:$G$71,0)),"-")</f>
        <v>Ad: 90 &amp; Tf: RT4</v>
      </c>
      <c r="D34" s="442" t="str">
        <f>IFERROR(INDEX(Controls!$H$4:$H$200,MATCH('Model 7'!$E34,Controls!$G$4:$G$200,0)),"-")</f>
        <v>hcp_epoc_eng</v>
      </c>
      <c r="E34" s="25" t="s">
        <v>76</v>
      </c>
      <c r="F34" s="26">
        <v>1</v>
      </c>
      <c r="G34" s="27">
        <v>9.3366957642651519E-3</v>
      </c>
      <c r="H34" s="27">
        <v>1.4078128502536429E-3</v>
      </c>
      <c r="I34" s="27">
        <v>6.6320574944197856</v>
      </c>
      <c r="J34" s="37">
        <v>3.3107865712948887E-11</v>
      </c>
      <c r="K34" s="27">
        <v>1.0049024909905944</v>
      </c>
      <c r="L34" s="39">
        <v>77163.024847624227</v>
      </c>
      <c r="M34" s="39">
        <v>493963.3609999796</v>
      </c>
      <c r="N34" s="39">
        <v>38235.874906254139</v>
      </c>
      <c r="O34" s="39">
        <v>253603.05399999153</v>
      </c>
      <c r="P34" s="28">
        <v>1.4585043024126834E-3</v>
      </c>
      <c r="Q34" s="29">
        <v>1.4076988650152736E-3</v>
      </c>
      <c r="R34" s="75">
        <f t="shared" si="0"/>
        <v>356.99673128019521</v>
      </c>
      <c r="S34" s="41">
        <f>IFERROR($Q34*$O34*Controls!$C$5,"-")</f>
        <v>222051.96685628142</v>
      </c>
      <c r="T34" s="41">
        <f>IFERROR(INDEX('Vendor Level Info'!$I$4:$I$50,MATCH(SUBSTITUTE(SUBSTITUTE('Model 7'!$D34,"_pre",""),"_post",""),'Vendor Level Info'!$F$4:$F$50,0)),"-")</f>
        <v>255935</v>
      </c>
      <c r="U34" s="478">
        <f t="shared" si="1"/>
        <v>0.8676107873338208</v>
      </c>
      <c r="V34" s="41">
        <f>IFERROR($Q34*$O34*Controls!$C$4,"-")</f>
        <v>188494.27411594306</v>
      </c>
      <c r="W34" s="41">
        <f>IFERROR($T34*(1-Controls!$C$6),0)</f>
        <v>197069.95</v>
      </c>
      <c r="X34" s="90">
        <f t="shared" si="2"/>
        <v>0.95648410179199339</v>
      </c>
      <c r="Y34" s="90">
        <f>IFERROR(R34/INDEX('Vendor Level Info'!$N$4:$N$300,MATCH('Model 7'!$D34,'Vendor Level Info'!$M$4:$M$300,0)),"-")</f>
        <v>0.11817170846745952</v>
      </c>
    </row>
    <row r="35" spans="2:25" x14ac:dyDescent="0.35">
      <c r="B35" s="441">
        <f>IFERROR(INDEX(Controls!$L$4:$L$100,MATCH('Model 7'!$D35,Controls!$J$4:$J$100,0)),"-")</f>
        <v>7</v>
      </c>
      <c r="C35" s="467" t="str">
        <f>IFERROR(INDEX(Controls!$F$4:$F$71,MATCH('Model 7'!$E35,Controls!$G$4:$G$71,0)),"-")</f>
        <v>Ad: 60 &amp; No Tf</v>
      </c>
      <c r="D35" s="442" t="str">
        <f>IFERROR(INDEX(Controls!$H$4:$H$200,MATCH('Model 7'!$E35,Controls!$G$4:$G$200,0)),"-")</f>
        <v>hcp_field_eng</v>
      </c>
      <c r="E35" s="25" t="s">
        <v>106</v>
      </c>
      <c r="F35" s="26">
        <v>1</v>
      </c>
      <c r="G35" s="27">
        <v>7.3911062252415935E-2</v>
      </c>
      <c r="H35" s="27">
        <v>8.5144453634822682E-4</v>
      </c>
      <c r="I35" s="27">
        <v>86.806666902126352</v>
      </c>
      <c r="J35" s="37">
        <v>0</v>
      </c>
      <c r="K35" s="27">
        <v>1.0705227603012093</v>
      </c>
      <c r="L35" s="39">
        <v>127409.78011233624</v>
      </c>
      <c r="M35" s="39">
        <v>493963.3609999796</v>
      </c>
      <c r="N35" s="39">
        <v>70989.193552400058</v>
      </c>
      <c r="O35" s="39">
        <v>253603.05399999153</v>
      </c>
      <c r="P35" s="28">
        <v>1.9064151175880225E-2</v>
      </c>
      <c r="Q35" s="29">
        <v>2.0689367186802171E-2</v>
      </c>
      <c r="R35" s="75">
        <f t="shared" si="0"/>
        <v>5246.8867039002444</v>
      </c>
      <c r="S35" s="41">
        <f>IFERROR($Q35*$O35*Controls!$C$5,"-")</f>
        <v>3263563.5298259519</v>
      </c>
      <c r="T35" s="41">
        <f>IFERROR(INDEX('Vendor Level Info'!$I$4:$I$50,MATCH(SUBSTITUTE(SUBSTITUTE('Model 7'!$D35,"_pre",""),"_post",""),'Vendor Level Info'!$F$4:$F$50,0)),"-")</f>
        <v>0</v>
      </c>
      <c r="U35" s="478">
        <f t="shared" si="1"/>
        <v>0</v>
      </c>
      <c r="V35" s="41">
        <f>IFERROR($Q35*$O35*Controls!$C$4,"-")</f>
        <v>2770356.1796593289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7'!$D35,'Vendor Level Info'!$M$4:$M$300,0)),"-")</f>
        <v>0.1806405943641205</v>
      </c>
    </row>
    <row r="36" spans="2:25" x14ac:dyDescent="0.35">
      <c r="B36" s="441">
        <f>IFERROR(INDEX(Controls!$L$4:$L$100,MATCH('Model 7'!$D36,Controls!$J$4:$J$100,0)),"-")</f>
        <v>15</v>
      </c>
      <c r="C36" s="467" t="str">
        <f>IFERROR(INDEX(Controls!$F$4:$F$71,MATCH('Model 7'!$E36,Controls!$G$4:$G$71,0)),"-")</f>
        <v>No Ad &amp; Tf</v>
      </c>
      <c r="D36" s="442" t="str">
        <f>IFERROR(INDEX(Controls!$H$4:$H$200,MATCH('Model 7'!$E36,Controls!$G$4:$G$200,0)),"-")</f>
        <v>hcp_grail_nrx_lag</v>
      </c>
      <c r="E36" s="25" t="s">
        <v>18</v>
      </c>
      <c r="F36" s="26">
        <v>1</v>
      </c>
      <c r="G36" s="27">
        <v>0.56542706102068507</v>
      </c>
      <c r="H36" s="27">
        <v>4.1199062175021473E-4</v>
      </c>
      <c r="I36" s="27">
        <v>1372.4270193788468</v>
      </c>
      <c r="J36" s="37">
        <v>0</v>
      </c>
      <c r="K36" s="27">
        <v>1.0907866858818633</v>
      </c>
      <c r="L36" s="39">
        <v>471890.94499998074</v>
      </c>
      <c r="M36" s="39">
        <v>493963.3609999796</v>
      </c>
      <c r="N36" s="39">
        <v>250931.21399999206</v>
      </c>
      <c r="O36" s="39">
        <v>253603.05399999153</v>
      </c>
      <c r="P36" s="28">
        <v>0.54016133830951052</v>
      </c>
      <c r="Q36" s="29">
        <v>0.55946999301661737</v>
      </c>
      <c r="R36" s="75">
        <f t="shared" si="0"/>
        <v>141883.2988503681</v>
      </c>
      <c r="S36" s="41">
        <f>IFERROR($Q36*$O36*Controls!$C$5,"-")</f>
        <v>88251411.884928957</v>
      </c>
      <c r="T36" s="41" t="str">
        <f>IFERROR(INDEX('Vendor Level Info'!$I$4:$I$50,MATCH(SUBSTITUTE(SUBSTITUTE('Model 7'!$D36,"_pre",""),"_post",""),'Vendor Level Info'!$F$4:$F$50,0)),"-")</f>
        <v>-</v>
      </c>
      <c r="U36" s="478">
        <f t="shared" si="1"/>
        <v>0</v>
      </c>
      <c r="V36" s="41">
        <f>IFERROR($Q36*$O36*Controls!$C$4,"-")</f>
        <v>74914381.79299435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7'!$D36,'Vendor Level Info'!$M$4:$M$300,0)),"-")</f>
        <v>-</v>
      </c>
    </row>
    <row r="37" spans="2:25" x14ac:dyDescent="0.35">
      <c r="B37" s="441">
        <f>IFERROR(INDEX(Controls!$L$4:$L$100,MATCH('Model 7'!$D37,Controls!$J$4:$J$100,0)),"-")</f>
        <v>13</v>
      </c>
      <c r="C37" s="467" t="str">
        <f>IFERROR(INDEX(Controls!$F$4:$F$71,MATCH('Model 7'!$E37,Controls!$G$4:$G$71,0)),"-")</f>
        <v>Ad: 60 &amp; No Tf</v>
      </c>
      <c r="D37" s="442" t="str">
        <f>IFERROR(INDEX(Controls!$H$4:$H$200,MATCH('Model 7'!$E37,Controls!$G$4:$G$200,0)),"-")</f>
        <v>hcp_grail_sdot</v>
      </c>
      <c r="E37" s="25" t="s">
        <v>101</v>
      </c>
      <c r="F37" s="26">
        <v>1</v>
      </c>
      <c r="G37" s="27">
        <v>3.4495459126452489E-3</v>
      </c>
      <c r="H37" s="27">
        <v>2.3551970619304906E-5</v>
      </c>
      <c r="I37" s="27">
        <v>146.46527750920981</v>
      </c>
      <c r="J37" s="37">
        <v>0</v>
      </c>
      <c r="K37" s="27">
        <v>1.2140955523669796</v>
      </c>
      <c r="L37" s="39">
        <v>6006830.7551347194</v>
      </c>
      <c r="M37" s="39">
        <v>493963.3609999796</v>
      </c>
      <c r="N37" s="39">
        <v>2890664.2082145386</v>
      </c>
      <c r="O37" s="39">
        <v>253603.05399999153</v>
      </c>
      <c r="P37" s="28">
        <v>4.1948128374095346E-2</v>
      </c>
      <c r="Q37" s="29">
        <v>3.9319238262314891E-2</v>
      </c>
      <c r="R37" s="75">
        <f t="shared" si="0"/>
        <v>9971.4789042763769</v>
      </c>
      <c r="S37" s="41">
        <f>IFERROR($Q37*$O37*Controls!$C$5,"-")</f>
        <v>6202259.8784599062</v>
      </c>
      <c r="T37" s="41" t="str">
        <f>IFERROR(INDEX('Vendor Level Info'!$I$4:$I$50,MATCH(SUBSTITUTE(SUBSTITUTE('Model 7'!$D37,"_pre",""),"_post",""),'Vendor Level Info'!$F$4:$F$50,0)),"-")</f>
        <v>-</v>
      </c>
      <c r="U37" s="478">
        <f t="shared" si="1"/>
        <v>0</v>
      </c>
      <c r="V37" s="41">
        <f>IFERROR($Q37*$O37*Controls!$C$4,"-")</f>
        <v>5264940.8614579272</v>
      </c>
      <c r="W37" s="41">
        <f>IFERROR($T37*(1-Controls!$C$6),0)</f>
        <v>0</v>
      </c>
      <c r="X37" s="90" t="str">
        <f t="shared" si="2"/>
        <v>-</v>
      </c>
      <c r="Y37" s="90">
        <f>IFERROR(R37/INDEX('Vendor Level Info'!$N$4:$N$300,MATCH('Model 7'!$D37,'Vendor Level Info'!$M$4:$M$300,0)),"-")</f>
        <v>8.7548828707861865E-3</v>
      </c>
    </row>
    <row r="38" spans="2:25" x14ac:dyDescent="0.35">
      <c r="B38" s="441">
        <f>IFERROR(INDEX(Controls!$L$4:$L$100,MATCH('Model 7'!$D38,Controls!$J$4:$J$100,0)),"-")</f>
        <v>14</v>
      </c>
      <c r="C38" s="467" t="str">
        <f>IFERROR(INDEX(Controls!$F$4:$F$71,MATCH('Model 7'!$E38,Controls!$G$4:$G$71,0)),"-")</f>
        <v>Ad: 40 &amp; No Tf</v>
      </c>
      <c r="D38" s="442" t="str">
        <f>IFERROR(INDEX(Controls!$H$4:$H$200,MATCH('Model 7'!$E38,Controls!$G$4:$G$200,0)),"-")</f>
        <v>hcp_grail_vnrx</v>
      </c>
      <c r="E38" s="25" t="s">
        <v>102</v>
      </c>
      <c r="F38" s="26">
        <v>1</v>
      </c>
      <c r="G38" s="27">
        <v>0.18511445433953302</v>
      </c>
      <c r="H38" s="27">
        <v>1.857018593868423E-3</v>
      </c>
      <c r="I38" s="27">
        <v>99.683683809495079</v>
      </c>
      <c r="J38" s="37">
        <v>0</v>
      </c>
      <c r="K38" s="27">
        <v>1.0119372920769534</v>
      </c>
      <c r="L38" s="39">
        <v>18193.587417265731</v>
      </c>
      <c r="M38" s="39">
        <v>493963.3609999796</v>
      </c>
      <c r="N38" s="39">
        <v>9147.9991274579097</v>
      </c>
      <c r="O38" s="39">
        <v>253603.05399999153</v>
      </c>
      <c r="P38" s="28">
        <v>6.818108939107892E-3</v>
      </c>
      <c r="Q38" s="29">
        <v>6.6774703224904844E-3</v>
      </c>
      <c r="R38" s="75">
        <f t="shared" si="0"/>
        <v>1693.4268667778952</v>
      </c>
      <c r="S38" s="41">
        <f>IFERROR($Q38*$O38*Controls!$C$5,"-")</f>
        <v>1053311.5111358508</v>
      </c>
      <c r="T38" s="41" t="str">
        <f>IFERROR(INDEX('Vendor Level Info'!$I$4:$I$50,MATCH(SUBSTITUTE(SUBSTITUTE('Model 7'!$D38,"_pre",""),"_post",""),'Vendor Level Info'!$F$4:$F$50,0)),"-")</f>
        <v>-</v>
      </c>
      <c r="U38" s="478">
        <f t="shared" si="1"/>
        <v>0</v>
      </c>
      <c r="V38" s="41">
        <f>IFERROR($Q38*$O38*Controls!$C$4,"-")</f>
        <v>894129.38565872866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7'!$D38,'Vendor Level Info'!$M$4:$M$300,0)),"-")</f>
        <v>0.30755865375534625</v>
      </c>
    </row>
    <row r="39" spans="2:25" x14ac:dyDescent="0.35">
      <c r="B39" s="441">
        <f>IFERROR(INDEX(Controls!$L$4:$L$100,MATCH('Model 7'!$D39,Controls!$J$4:$J$100,0)),"-")</f>
        <v>6</v>
      </c>
      <c r="C39" s="467" t="str">
        <f>IFERROR(INDEX(Controls!$F$4:$F$71,MATCH('Model 7'!$E39,Controls!$G$4:$G$71,0)),"-")</f>
        <v>No Ad &amp; Tf</v>
      </c>
      <c r="D39" s="442" t="str">
        <f>IFERROR(INDEX(Controls!$H$4:$H$200,MATCH('Model 7'!$E39,Controls!$G$4:$G$200,0)),"-")</f>
        <v>hcp_mng_eng</v>
      </c>
      <c r="E39" s="25" t="s">
        <v>21</v>
      </c>
      <c r="F39" s="26">
        <v>1</v>
      </c>
      <c r="G39" s="27">
        <v>1.2901468287536936E-2</v>
      </c>
      <c r="H39" s="27">
        <v>4.1950066903504264E-3</v>
      </c>
      <c r="I39" s="27">
        <v>3.0754344962580316</v>
      </c>
      <c r="J39" s="37">
        <v>2.1019741806086612E-3</v>
      </c>
      <c r="K39" s="27">
        <v>1.0044254907306946</v>
      </c>
      <c r="L39" s="39">
        <v>4328</v>
      </c>
      <c r="M39" s="39">
        <v>493963.3609999796</v>
      </c>
      <c r="N39" s="39">
        <v>0</v>
      </c>
      <c r="O39" s="39">
        <v>253603.05399999153</v>
      </c>
      <c r="P39" s="28">
        <v>1.130398712880694E-4</v>
      </c>
      <c r="Q39" s="29">
        <v>0</v>
      </c>
      <c r="R39" s="75">
        <f t="shared" si="0"/>
        <v>0</v>
      </c>
      <c r="S39" s="41">
        <f>IFERROR($Q39*$O39*Controls!$C$5,"-")</f>
        <v>0</v>
      </c>
      <c r="T39" s="41">
        <f>IFERROR(INDEX('Vendor Level Info'!$I$4:$I$50,MATCH(SUBSTITUTE(SUBSTITUTE('Model 7'!$D39,"_pre",""),"_post",""),'Vendor Level Info'!$F$4:$F$50,0)),"-")</f>
        <v>0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7'!$D39,'Vendor Level Info'!$M$4:$M$300,0)),"-")</f>
        <v>-</v>
      </c>
    </row>
    <row r="40" spans="2:25" x14ac:dyDescent="0.35">
      <c r="B40" s="441">
        <f>IFERROR(INDEX(Controls!$L$4:$L$100,MATCH('Model 7'!$D40,Controls!$J$4:$J$100,0)),"-")</f>
        <v>1</v>
      </c>
      <c r="C40" s="467" t="str">
        <f>IFERROR(INDEX(Controls!$F$4:$F$71,MATCH('Model 7'!$E40,Controls!$G$4:$G$71,0)),"-")</f>
        <v>Ad: 40 &amp; Tf: RT4</v>
      </c>
      <c r="D40" s="442" t="str">
        <f>IFERROR(INDEX(Controls!$H$4:$H$200,MATCH('Model 7'!$E40,Controls!$G$4:$G$200,0)),"-")</f>
        <v>hcp_mscap_eng</v>
      </c>
      <c r="E40" s="25" t="s">
        <v>108</v>
      </c>
      <c r="F40" s="26">
        <v>1</v>
      </c>
      <c r="G40" s="27">
        <v>5.6388621079018354E-2</v>
      </c>
      <c r="H40" s="27">
        <v>1.5772877955092519E-3</v>
      </c>
      <c r="I40" s="27">
        <v>35.75036923481197</v>
      </c>
      <c r="J40" s="37">
        <v>7.1832516938000917E-280</v>
      </c>
      <c r="K40" s="27">
        <v>1.012142537235144</v>
      </c>
      <c r="L40" s="39">
        <v>96440.78246430392</v>
      </c>
      <c r="M40" s="39">
        <v>493963.3609999796</v>
      </c>
      <c r="N40" s="39">
        <v>39381.443492171129</v>
      </c>
      <c r="O40" s="39">
        <v>253603.05399999153</v>
      </c>
      <c r="P40" s="28">
        <v>1.1009243130775233E-2</v>
      </c>
      <c r="Q40" s="29">
        <v>8.7564611687400463E-3</v>
      </c>
      <c r="R40" s="75">
        <f t="shared" si="0"/>
        <v>2220.6652946248109</v>
      </c>
      <c r="S40" s="41">
        <f>IFERROR($Q40*$O40*Controls!$C$5,"-")</f>
        <v>1381253.8132566323</v>
      </c>
      <c r="T40" s="41">
        <f>IFERROR(INDEX('Vendor Level Info'!$I$4:$I$50,MATCH(SUBSTITUTE(SUBSTITUTE('Model 7'!$D40,"_pre",""),"_post",""),'Vendor Level Info'!$F$4:$F$50,0)),"-")</f>
        <v>483510.48</v>
      </c>
      <c r="U40" s="478">
        <f t="shared" si="1"/>
        <v>2.8567194929397028</v>
      </c>
      <c r="V40" s="41">
        <f>IFERROR($Q40*$O40*Controls!$C$4,"-")</f>
        <v>1172511.2755619001</v>
      </c>
      <c r="W40" s="41">
        <f>IFERROR($T40*(1-Controls!$C$6),0)</f>
        <v>372303.06959999999</v>
      </c>
      <c r="X40" s="90">
        <f t="shared" si="2"/>
        <v>3.1493462485325159</v>
      </c>
      <c r="Y40" s="90">
        <f>IFERROR(R40/INDEX('Vendor Level Info'!$N$4:$N$300,MATCH('Model 7'!$D40,'Vendor Level Info'!$M$4:$M$300,0)),"-")</f>
        <v>0.17153292867486566</v>
      </c>
    </row>
    <row r="41" spans="2:25" x14ac:dyDescent="0.35">
      <c r="B41" s="441">
        <f>IFERROR(INDEX(Controls!$L$4:$L$100,MATCH('Model 7'!$D41,Controls!$J$4:$J$100,0)),"-")</f>
        <v>12</v>
      </c>
      <c r="C41" s="467" t="str">
        <f>IFERROR(INDEX(Controls!$F$4:$F$71,MATCH('Model 7'!$E41,Controls!$G$4:$G$71,0)),"-")</f>
        <v>Ad: 40 &amp; No Tf</v>
      </c>
      <c r="D41" s="442" t="str">
        <f>IFERROR(INDEX(Controls!$H$4:$H$200,MATCH('Model 7'!$E41,Controls!$G$4:$G$200,0)),"-")</f>
        <v>hcp_rdtl_totdet</v>
      </c>
      <c r="E41" s="25" t="s">
        <v>103</v>
      </c>
      <c r="F41" s="26"/>
      <c r="G41" s="27">
        <v>5.5089977222280172E-2</v>
      </c>
      <c r="H41" s="27">
        <v>4.5171576980543483E-4</v>
      </c>
      <c r="I41" s="27">
        <v>121.95717064739358</v>
      </c>
      <c r="J41" s="37">
        <v>0</v>
      </c>
      <c r="K41" s="27">
        <v>1.2652802329211268</v>
      </c>
      <c r="L41" s="39">
        <v>562696.92773887177</v>
      </c>
      <c r="M41" s="39">
        <v>493963.3609999796</v>
      </c>
      <c r="N41" s="39">
        <v>283462.85338759987</v>
      </c>
      <c r="O41" s="39">
        <v>253603.05399999153</v>
      </c>
      <c r="P41" s="28">
        <v>6.2755587518530068E-2</v>
      </c>
      <c r="Q41" s="29">
        <v>6.1576396223075223E-2</v>
      </c>
      <c r="R41" s="75">
        <f t="shared" si="0"/>
        <v>15615.962136485421</v>
      </c>
      <c r="S41" s="41">
        <f>IFERROR($Q41*$O41*Controls!$C$5,"-")</f>
        <v>9713128.4488939326</v>
      </c>
      <c r="T41" s="41">
        <f>IFERROR(INDEX('Vendor Level Info'!$I$4:$I$50,MATCH(SUBSTITUTE(SUBSTITUTE('Model 7'!$D41,"_pre",""),"_post",""),'Vendor Level Info'!$F$4:$F$50,0)),"-")</f>
        <v>0</v>
      </c>
      <c r="U41" s="478">
        <f t="shared" si="1"/>
        <v>0</v>
      </c>
      <c r="V41" s="41">
        <f>IFERROR($Q41*$O41*Controls!$C$4,"-")</f>
        <v>8245228.0080643026</v>
      </c>
      <c r="W41" s="41">
        <f>IFERROR($T41*(1-Controls!$C$6),0)</f>
        <v>0</v>
      </c>
      <c r="X41" s="90" t="str">
        <f t="shared" si="2"/>
        <v>-</v>
      </c>
      <c r="Y41" s="90">
        <f>IFERROR(R41/INDEX('Vendor Level Info'!$N$4:$N$300,MATCH('Model 7'!$D41,'Vendor Level Info'!$M$4:$M$300,0)),"-")</f>
        <v>9.2181235125795707E-2</v>
      </c>
    </row>
    <row r="42" spans="2:25" x14ac:dyDescent="0.35">
      <c r="B42" s="441">
        <f>IFERROR(INDEX(Controls!$L$4:$L$100,MATCH('Model 7'!$D42,Controls!$J$4:$J$100,0)),"-")</f>
        <v>8</v>
      </c>
      <c r="C42" s="467" t="str">
        <f>IFERROR(INDEX(Controls!$F$4:$F$71,MATCH('Model 7'!$E42,Controls!$G$4:$G$71,0)),"-")</f>
        <v>Ad: 70 &amp; Tf: RT4</v>
      </c>
      <c r="D42" s="442" t="str">
        <f>IFERROR(INDEX(Controls!$H$4:$H$200,MATCH('Model 7'!$E42,Controls!$G$4:$G$200,0)),"-")</f>
        <v>hcp_sfmc_eng</v>
      </c>
      <c r="E42" s="25" t="s">
        <v>303</v>
      </c>
      <c r="F42" s="26"/>
      <c r="G42" s="27">
        <v>1.0451432419405899E-2</v>
      </c>
      <c r="H42" s="27">
        <v>4.9007105702634016E-4</v>
      </c>
      <c r="I42" s="27">
        <v>21.326361288959284</v>
      </c>
      <c r="J42" s="37">
        <v>6.5434184156057689E-101</v>
      </c>
      <c r="K42" s="27">
        <v>1.0426085419930431</v>
      </c>
      <c r="L42" s="39">
        <v>632438.05858418869</v>
      </c>
      <c r="M42" s="39">
        <v>493963.3609999796</v>
      </c>
      <c r="N42" s="39">
        <v>415092.59716872172</v>
      </c>
      <c r="O42" s="39">
        <v>253603.05399999153</v>
      </c>
      <c r="P42" s="28">
        <v>1.338132369852668E-2</v>
      </c>
      <c r="Q42" s="29">
        <v>1.7106703403913726E-2</v>
      </c>
      <c r="R42" s="75">
        <f t="shared" si="0"/>
        <v>4338.3122271045713</v>
      </c>
      <c r="S42" s="41">
        <f>IFERROR($Q42*$O42*Controls!$C$5,"-")</f>
        <v>2698430.2052590433</v>
      </c>
      <c r="T42" s="41">
        <f>IFERROR(INDEX('Vendor Level Info'!$I$4:$I$50,MATCH(SUBSTITUTE(SUBSTITUTE('Model 7'!$D42,"_pre",""),"_post",""),'Vendor Level Info'!$F$4:$F$50,0)),"-")</f>
        <v>194100</v>
      </c>
      <c r="U42" s="478">
        <f t="shared" si="1"/>
        <v>13.902267930237214</v>
      </c>
      <c r="V42" s="41">
        <f>IFERROR($Q42*$O42*Controls!$C$4,"-")</f>
        <v>2290628.8559112134</v>
      </c>
      <c r="W42" s="41">
        <f>IFERROR($T42*(1-Controls!$C$6),0)</f>
        <v>149457</v>
      </c>
      <c r="X42" s="90">
        <f t="shared" si="2"/>
        <v>15.326340391625775</v>
      </c>
      <c r="Y42" s="90">
        <f>IFERROR(R42/INDEX('Vendor Level Info'!$N$4:$N$300,MATCH('Model 7'!$D42,'Vendor Level Info'!$M$4:$M$300,0)),"-")</f>
        <v>2.0260368691178039E-2</v>
      </c>
    </row>
    <row r="43" spans="2:25" x14ac:dyDescent="0.35">
      <c r="B43" s="441">
        <f>IFERROR(INDEX(Controls!$L$4:$L$100,MATCH('Model 7'!$D43,Controls!$J$4:$J$100,0)),"-")</f>
        <v>10</v>
      </c>
      <c r="C43" s="467" t="str">
        <f>IFERROR(INDEX(Controls!$F$4:$F$71,MATCH('Model 7'!$E43,Controls!$G$4:$G$71,0)),"-")</f>
        <v>No Ad &amp; Tf</v>
      </c>
      <c r="D43" s="442" t="str">
        <f>IFERROR(INDEX(Controls!$H$4:$H$200,MATCH('Model 7'!$E43,Controls!$G$4:$G$200,0)),"-")</f>
        <v>pp_hcp</v>
      </c>
      <c r="E43" s="25" t="s">
        <v>115</v>
      </c>
      <c r="F43" s="26">
        <v>1</v>
      </c>
      <c r="G43" s="27">
        <v>4.6421694102871539E-3</v>
      </c>
      <c r="H43" s="27">
        <v>1.6806712037698984E-3</v>
      </c>
      <c r="I43" s="27">
        <v>2.7620925496160971</v>
      </c>
      <c r="J43" s="37">
        <v>5.7432440883710004E-3</v>
      </c>
      <c r="K43" s="27">
        <v>1.0009439982829582</v>
      </c>
      <c r="L43" s="39">
        <v>63241</v>
      </c>
      <c r="M43" s="39">
        <v>493963.3609999796</v>
      </c>
      <c r="N43" s="39">
        <v>31572</v>
      </c>
      <c r="O43" s="39">
        <v>253603.05399999153</v>
      </c>
      <c r="P43" s="28">
        <v>5.943263384589005E-4</v>
      </c>
      <c r="Q43" s="29">
        <v>5.7792116581368495E-4</v>
      </c>
      <c r="R43" s="75">
        <f t="shared" si="0"/>
        <v>146.56257262158601</v>
      </c>
      <c r="S43" s="41">
        <f>IFERROR($Q43*$O43*Controls!$C$5,"-")</f>
        <v>91161.920170626501</v>
      </c>
      <c r="T43" s="41">
        <f>IFERROR(INDEX('Vendor Level Info'!$I$4:$I$50,MATCH(SUBSTITUTE(SUBSTITUTE('Model 7'!$D43,"_pre",""),"_post",""),'Vendor Level Info'!$F$4:$F$50,0)),"-")</f>
        <v>195006</v>
      </c>
      <c r="U43" s="478">
        <f t="shared" si="1"/>
        <v>0.46748264243472765</v>
      </c>
      <c r="V43" s="41">
        <f>IFERROR($Q43*$O43*Controls!$C$4,"-")</f>
        <v>77385.038344197412</v>
      </c>
      <c r="W43" s="41">
        <f>IFERROR($T43*(1-Controls!$C$6),0)</f>
        <v>150154.62</v>
      </c>
      <c r="X43" s="90">
        <f t="shared" si="2"/>
        <v>0.51536901324912554</v>
      </c>
      <c r="Y43" s="90">
        <f>IFERROR(R43/INDEX('Vendor Level Info'!$N$4:$N$300,MATCH('Model 7'!$D43,'Vendor Level Info'!$M$4:$M$300,0)),"-")</f>
        <v>4.7231018214555125E-3</v>
      </c>
    </row>
    <row r="44" spans="2:25" x14ac:dyDescent="0.35">
      <c r="B44" s="441">
        <f>IFERROR(INDEX(Controls!$L$4:$L$100,MATCH('Model 7'!$D44,Controls!$J$4:$J$100,0)),"-")</f>
        <v>11</v>
      </c>
      <c r="C44" s="467" t="str">
        <f>IFERROR(INDEX(Controls!$F$4:$F$71,MATCH('Model 7'!$E44,Controls!$G$4:$G$71,0)),"-")</f>
        <v>No Ad &amp; Tf</v>
      </c>
      <c r="D44" s="442" t="str">
        <f>IFERROR(INDEX(Controls!$H$4:$H$200,MATCH('Model 7'!$E44,Controls!$G$4:$G$200,0)),"-")</f>
        <v>webmd</v>
      </c>
      <c r="E44" s="25" t="s">
        <v>116</v>
      </c>
      <c r="F44" s="26">
        <v>1</v>
      </c>
      <c r="G44" s="27">
        <v>4.9305551195254212E-2</v>
      </c>
      <c r="H44" s="27">
        <v>1.7094969105768171E-3</v>
      </c>
      <c r="I44" s="27">
        <v>28.842141152871445</v>
      </c>
      <c r="J44" s="37">
        <v>6.6206185506992648E-183</v>
      </c>
      <c r="K44" s="27">
        <v>1.0612579519924097</v>
      </c>
      <c r="L44" s="39">
        <v>64834</v>
      </c>
      <c r="M44" s="39">
        <v>493963.3609999796</v>
      </c>
      <c r="N44" s="39">
        <v>0</v>
      </c>
      <c r="O44" s="39">
        <v>253603.05399999153</v>
      </c>
      <c r="P44" s="28">
        <v>6.4714842406970417E-3</v>
      </c>
      <c r="Q44" s="29">
        <v>0</v>
      </c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7'!$D44,"_pre",""),"_post",""),'Vendor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7'!$D44,'Vendor Level Info'!$M$4:$M$300,0)),"-")</f>
        <v>-</v>
      </c>
    </row>
    <row r="45" spans="2:25" x14ac:dyDescent="0.35">
      <c r="B45" s="441" t="str">
        <f>IFERROR(INDEX(Controls!$L$4:$L$100,MATCH('Model 7'!$D45,Controls!$J$4:$J$100,0)),"-")</f>
        <v>-</v>
      </c>
      <c r="C45" s="467" t="str">
        <f>IFERROR(INDEX(Controls!$F$4:$F$71,MATCH('Model 7'!$E45,Controls!$G$4:$G$71,0)),"-")</f>
        <v>-</v>
      </c>
      <c r="D45" s="442" t="str">
        <f>IFERROR(INDEX(Controls!$H$4:$H$200,MATCH('Model 7'!$E45,Controls!$G$4:$G$200,0)),"-")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7'!$D45,"_pre",""),"_post",""),'Vendor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7'!$D45,'Vendor Level Info'!$M$4:$M$300,0)),"-")</f>
        <v>-</v>
      </c>
    </row>
    <row r="46" spans="2:25" x14ac:dyDescent="0.35">
      <c r="B46" s="441" t="str">
        <f>IFERROR(INDEX(Controls!$L$4:$L$100,MATCH('Model 7'!$D46,Controls!$J$4:$J$100,0)),"-")</f>
        <v>-</v>
      </c>
      <c r="C46" s="467" t="str">
        <f>IFERROR(INDEX(Controls!$F$4:$F$71,MATCH('Model 7'!$E46,Controls!$G$4:$G$71,0)),"-")</f>
        <v>-</v>
      </c>
      <c r="D46" s="442" t="str">
        <f>IFERROR(INDEX(Controls!$H$4:$H$200,MATCH('Model 7'!$E46,Controls!$G$4:$G$200,0)),"-")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7'!$D46,"_pre",""),"_post",""),'Vendor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7'!$D46,'Vendor Level Info'!$M$4:$M$300,0)),"-")</f>
        <v>-</v>
      </c>
    </row>
    <row r="47" spans="2:25" x14ac:dyDescent="0.35">
      <c r="B47" s="441" t="str">
        <f>IFERROR(INDEX(Controls!$L$4:$L$100,MATCH('Model 7'!$D47,Controls!$J$4:$J$100,0)),"-")</f>
        <v>-</v>
      </c>
      <c r="C47" s="467" t="str">
        <f>IFERROR(INDEX(Controls!$F$4:$F$71,MATCH('Model 7'!$E47,Controls!$G$4:$G$71,0)),"-")</f>
        <v>-</v>
      </c>
      <c r="D47" s="442" t="str">
        <f>IFERROR(INDEX(Controls!$H$4:$H$200,MATCH('Model 7'!$E47,Controls!$G$4:$G$200,0)),"-")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7'!$D47,"_pre",""),"_post",""),'Vendor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7'!$D47,'Vendor Level Info'!$M$4:$M$300,0)),"-")</f>
        <v>-</v>
      </c>
    </row>
    <row r="48" spans="2:25" x14ac:dyDescent="0.35">
      <c r="B48" s="441" t="str">
        <f>IFERROR(INDEX(Controls!$L$4:$L$100,MATCH('Model 7'!$D48,Controls!$J$4:$J$100,0)),"-")</f>
        <v>-</v>
      </c>
      <c r="C48" s="467" t="str">
        <f>IFERROR(INDEX(Controls!$F$4:$F$71,MATCH('Model 7'!$E48,Controls!$G$4:$G$71,0)),"-")</f>
        <v>-</v>
      </c>
      <c r="D48" s="442" t="str">
        <f>IFERROR(INDEX(Controls!$H$4:$H$200,MATCH('Model 7'!$E48,Controls!$G$4:$G$200,0)),"-")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7'!$D48,"_pre",""),"_post",""),'Vendor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7'!$D48,'Vendor Level Info'!$M$4:$M$300,0)),"-")</f>
        <v>-</v>
      </c>
    </row>
    <row r="49" spans="2:25" x14ac:dyDescent="0.35">
      <c r="B49" s="441" t="str">
        <f>IFERROR(INDEX(Controls!$L$4:$L$100,MATCH('Model 7'!$D49,Controls!$J$4:$J$100,0)),"-")</f>
        <v>-</v>
      </c>
      <c r="C49" s="467" t="str">
        <f>IFERROR(INDEX(Controls!$F$4:$F$71,MATCH('Model 7'!$E49,Controls!$G$4:$G$71,0)),"-")</f>
        <v>-</v>
      </c>
      <c r="D49" s="442" t="str">
        <f>IFERROR(INDEX(Controls!$H$4:$H$200,MATCH('Model 7'!$E49,Controls!$G$4:$G$200,0)),"-")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7'!$D49,"_pre",""),"_post",""),'Vendor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7'!$D49,'Vendor Level Info'!$M$4:$M$300,0)),"-")</f>
        <v>-</v>
      </c>
    </row>
    <row r="50" spans="2:25" x14ac:dyDescent="0.35">
      <c r="B50" s="441" t="str">
        <f>IFERROR(INDEX(Controls!$L$4:$L$100,MATCH('Model 7'!$D50,Controls!$J$4:$J$100,0)),"-")</f>
        <v>-</v>
      </c>
      <c r="C50" s="467" t="str">
        <f>IFERROR(INDEX(Controls!$F$4:$F$71,MATCH('Model 7'!$E50,Controls!$G$4:$G$71,0)),"-")</f>
        <v>-</v>
      </c>
      <c r="D50" s="442" t="str">
        <f>IFERROR(INDEX(Controls!$H$4:$H$200,MATCH('Model 7'!$E50,Controls!$G$4:$G$200,0)),"-")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7'!$D50,"_pre",""),"_post",""),'Vendor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7'!$D50,'Vendor Level Info'!$M$4:$M$300,0)),"-")</f>
        <v>-</v>
      </c>
    </row>
    <row r="51" spans="2:25" x14ac:dyDescent="0.35">
      <c r="B51" s="441" t="str">
        <f>IFERROR(INDEX(Controls!$L$4:$L$100,MATCH('Model 7'!$D51,Controls!$J$4:$J$100,0)),"-")</f>
        <v>-</v>
      </c>
      <c r="C51" s="467" t="str">
        <f>IFERROR(INDEX(Controls!$F$4:$F$71,MATCH('Model 7'!$E51,Controls!$G$4:$G$71,0)),"-")</f>
        <v>-</v>
      </c>
      <c r="D51" s="442" t="str">
        <f>IFERROR(INDEX(Controls!$H$4:$H$200,MATCH('Model 7'!$E51,Controls!$G$4:$G$200,0)),"-")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7'!$D51,"_pre",""),"_post",""),'Vendor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7'!$D51,'Vendor Level Info'!$M$4:$M$300,0)),"-")</f>
        <v>-</v>
      </c>
    </row>
    <row r="52" spans="2:25" x14ac:dyDescent="0.35">
      <c r="B52" s="441" t="str">
        <f>IFERROR(INDEX(Controls!$L$4:$L$100,MATCH('Model 7'!$D52,Controls!$J$4:$J$100,0)),"-")</f>
        <v>-</v>
      </c>
      <c r="C52" s="467" t="str">
        <f>IFERROR(INDEX(Controls!$F$4:$F$71,MATCH('Model 7'!$E52,Controls!$G$4:$G$71,0)),"-")</f>
        <v>-</v>
      </c>
      <c r="D52" s="442" t="str">
        <f>IFERROR(INDEX(Controls!$H$4:$H$200,MATCH('Model 7'!$E52,Controls!$G$4:$G$200,0)),"-")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7'!$D52,"_pre",""),"_post",""),'Vendor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7'!$D52,'Vendor Level Info'!$M$4:$M$300,0)),"-")</f>
        <v>-</v>
      </c>
    </row>
    <row r="53" spans="2:25" x14ac:dyDescent="0.35">
      <c r="B53" s="441" t="str">
        <f>IFERROR(INDEX(Controls!$L$4:$L$100,MATCH('Model 7'!$D53,Controls!$J$4:$J$100,0)),"-")</f>
        <v>-</v>
      </c>
      <c r="C53" s="467" t="str">
        <f>IFERROR(INDEX(Controls!$F$4:$F$71,MATCH('Model 7'!$E53,Controls!$G$4:$G$71,0)),"-")</f>
        <v>-</v>
      </c>
      <c r="D53" s="442" t="str">
        <f>IFERROR(INDEX(Controls!$H$4:$H$200,MATCH('Model 7'!$E53,Controls!$G$4:$G$200,0)),"-")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7'!$D53,"_pre",""),"_post",""),'Vendor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7'!$D53,'Vendor Level Info'!$M$4:$M$300,0)),"-")</f>
        <v>-</v>
      </c>
    </row>
    <row r="54" spans="2:25" x14ac:dyDescent="0.35">
      <c r="B54" s="441" t="str">
        <f>IFERROR(INDEX(Controls!$L$4:$L$100,MATCH('Model 7'!$D54,Controls!$J$4:$J$100,0)),"-")</f>
        <v>-</v>
      </c>
      <c r="C54" s="467" t="str">
        <f>IFERROR(INDEX(Controls!$F$4:$F$71,MATCH('Model 7'!$E54,Controls!$G$4:$G$71,0)),"-")</f>
        <v>-</v>
      </c>
      <c r="D54" s="442" t="str">
        <f>IFERROR(INDEX(Controls!$H$4:$H$200,MATCH('Model 7'!$E54,Controls!$G$4:$G$200,0)),"-")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7'!$D54,"_pre",""),"_post",""),'Vendor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7'!$D54,'Vendor Level Info'!$M$4:$M$300,0)),"-")</f>
        <v>-</v>
      </c>
    </row>
    <row r="55" spans="2:25" x14ac:dyDescent="0.35">
      <c r="B55" s="441" t="str">
        <f>IFERROR(INDEX(Controls!$L$4:$L$100,MATCH('Model 7'!$D55,Controls!$J$4:$J$100,0)),"-")</f>
        <v>-</v>
      </c>
      <c r="C55" s="467" t="str">
        <f>IFERROR(INDEX(Controls!$F$4:$F$71,MATCH('Model 7'!$E55,Controls!$G$4:$G$71,0)),"-")</f>
        <v>-</v>
      </c>
      <c r="D55" s="442" t="str">
        <f>IFERROR(INDEX(Controls!$H$4:$H$200,MATCH('Model 7'!$E55,Controls!$G$4:$G$200,0)),"-")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7'!$D55,"_pre",""),"_post",""),'Vendor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7'!$D55,'Vendor Level Info'!$M$4:$M$300,0)),"-")</f>
        <v>-</v>
      </c>
    </row>
    <row r="56" spans="2:25" x14ac:dyDescent="0.35">
      <c r="B56" s="441" t="str">
        <f>IFERROR(INDEX(Controls!$L$4:$L$100,MATCH('Model 7'!$D56,Controls!$J$4:$J$100,0)),"-")</f>
        <v>-</v>
      </c>
      <c r="C56" s="467" t="str">
        <f>IFERROR(INDEX(Controls!$F$4:$F$71,MATCH('Model 7'!$E56,Controls!$G$4:$G$71,0)),"-")</f>
        <v>-</v>
      </c>
      <c r="D56" s="442" t="str">
        <f>IFERROR(INDEX(Controls!$H$4:$H$200,MATCH('Model 7'!$E56,Controls!$G$4:$G$200,0)),"-")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7'!$D56,"_pre",""),"_post",""),'Vendor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7'!$D56,'Vendor Level Info'!$M$4:$M$300,0)),"-")</f>
        <v>-</v>
      </c>
    </row>
    <row r="57" spans="2:25" x14ac:dyDescent="0.35">
      <c r="B57" s="441" t="str">
        <f>IFERROR(INDEX(Controls!$L$4:$L$100,MATCH('Model 7'!$D57,Controls!$J$4:$J$100,0)),"-")</f>
        <v>-</v>
      </c>
      <c r="C57" s="467" t="str">
        <f>IFERROR(INDEX(Controls!$F$4:$F$71,MATCH('Model 7'!$E57,Controls!$G$4:$G$71,0)),"-")</f>
        <v>-</v>
      </c>
      <c r="D57" s="442" t="str">
        <f>IFERROR(INDEX(Controls!$H$4:$H$200,MATCH('Model 7'!$E57,Controls!$G$4:$G$200,0)),"-")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7'!$D57,"_pre",""),"_post",""),'Vendor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7'!$D57,'Vendor Level Info'!$M$4:$M$300,0)),"-")</f>
        <v>-</v>
      </c>
    </row>
    <row r="58" spans="2:25" x14ac:dyDescent="0.35">
      <c r="B58" s="441" t="str">
        <f>IFERROR(INDEX(Controls!$L$4:$L$100,MATCH('Model 7'!$D58,Controls!$J$4:$J$100,0)),"-")</f>
        <v>-</v>
      </c>
      <c r="C58" s="467" t="str">
        <f>IFERROR(INDEX(Controls!$F$4:$F$71,MATCH('Model 7'!$E58,Controls!$G$4:$G$71,0)),"-")</f>
        <v>-</v>
      </c>
      <c r="D58" s="442" t="str">
        <f>IFERROR(INDEX(Controls!$H$4:$H$200,MATCH('Model 7'!$E58,Controls!$G$4:$G$200,0)),"-")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7'!$D58,"_pre",""),"_post",""),'Vendor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7'!$D58,'Vendor Level Info'!$M$4:$M$300,0)),"-")</f>
        <v>-</v>
      </c>
    </row>
    <row r="59" spans="2:25" x14ac:dyDescent="0.35">
      <c r="B59" s="441" t="str">
        <f>IFERROR(INDEX(Controls!$L$4:$L$100,MATCH('Model 7'!$D59,Controls!$J$4:$J$100,0)),"-")</f>
        <v>-</v>
      </c>
      <c r="C59" s="467" t="str">
        <f>IFERROR(INDEX(Controls!$F$4:$F$71,MATCH('Model 7'!$E59,Controls!$G$4:$G$71,0)),"-")</f>
        <v>-</v>
      </c>
      <c r="D59" s="442" t="str">
        <f>IFERROR(INDEX(Controls!$H$4:$H$200,MATCH('Model 7'!$E59,Controls!$G$4:$G$200,0)),"-")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7'!$D59,"_pre",""),"_post",""),'Vendor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7'!$D59,'Vendor Level Info'!$M$4:$M$300,0)),"-")</f>
        <v>-</v>
      </c>
    </row>
    <row r="60" spans="2:25" x14ac:dyDescent="0.35">
      <c r="B60" s="441" t="str">
        <f>IFERROR(INDEX(Controls!$L$4:$L$100,MATCH('Model 7'!$D60,Controls!$J$4:$J$100,0)),"-")</f>
        <v>-</v>
      </c>
      <c r="C60" s="467" t="str">
        <f>IFERROR(INDEX(Controls!$F$4:$F$71,MATCH('Model 7'!$E60,Controls!$G$4:$G$71,0)),"-")</f>
        <v>-</v>
      </c>
      <c r="D60" s="442" t="str">
        <f>IFERROR(INDEX(Controls!$H$4:$H$200,MATCH('Model 7'!$E60,Controls!$G$4:$G$200,0)),"-")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7'!$D60,"_pre",""),"_post",""),'Vendor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7'!$D60,'Vendor Level Info'!$M$4:$M$300,0)),"-")</f>
        <v>-</v>
      </c>
    </row>
    <row r="61" spans="2:25" x14ac:dyDescent="0.35">
      <c r="B61" s="441" t="str">
        <f>IFERROR(INDEX(Controls!$L$4:$L$100,MATCH('Model 7'!$D61,Controls!$J$4:$J$100,0)),"-")</f>
        <v>-</v>
      </c>
      <c r="C61" s="467" t="str">
        <f>IFERROR(INDEX(Controls!$F$4:$F$71,MATCH('Model 7'!$E61,Controls!$G$4:$G$71,0)),"-")</f>
        <v>-</v>
      </c>
      <c r="D61" s="442" t="str">
        <f>IFERROR(INDEX(Controls!$H$4:$H$200,MATCH('Model 7'!$E61,Controls!$G$4:$G$200,0)),"-")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7'!$D61,"_pre",""),"_post",""),'Vendor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7'!$D61,'Vendor Level Info'!$M$4:$M$300,0)),"-")</f>
        <v>-</v>
      </c>
    </row>
    <row r="62" spans="2:25" x14ac:dyDescent="0.35">
      <c r="B62" s="441" t="str">
        <f>IFERROR(INDEX(Controls!$L$4:$L$100,MATCH('Model 7'!$D62,Controls!$J$4:$J$100,0)),"-")</f>
        <v>-</v>
      </c>
      <c r="C62" s="467" t="str">
        <f>IFERROR(INDEX(Controls!$F$4:$F$71,MATCH('Model 7'!$E62,Controls!$G$4:$G$71,0)),"-")</f>
        <v>-</v>
      </c>
      <c r="D62" s="442" t="str">
        <f>IFERROR(INDEX(Controls!$H$4:$H$200,MATCH('Model 7'!$E62,Controls!$G$4:$G$200,0)),"-")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7'!$D62,"_pre",""),"_post",""),'Vendor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7'!$D62,'Vendor Level Info'!$M$4:$M$300,0)),"-")</f>
        <v>-</v>
      </c>
    </row>
    <row r="63" spans="2:25" x14ac:dyDescent="0.35">
      <c r="B63" s="441" t="str">
        <f>IFERROR(INDEX(Controls!$L$4:$L$100,MATCH('Model 7'!$D63,Controls!$J$4:$J$100,0)),"-")</f>
        <v>-</v>
      </c>
      <c r="C63" s="467" t="str">
        <f>IFERROR(INDEX(Controls!$F$4:$F$71,MATCH('Model 7'!$E63,Controls!$G$4:$G$71,0)),"-")</f>
        <v>-</v>
      </c>
      <c r="D63" s="442" t="str">
        <f>IFERROR(INDEX(Controls!$H$4:$H$200,MATCH('Model 7'!$E63,Controls!$G$4:$G$200,0)),"-")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7'!$D63,"_pre",""),"_post",""),'Vendor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7'!$D63,'Vendor Level Info'!$M$4:$M$300,0)),"-")</f>
        <v>-</v>
      </c>
    </row>
    <row r="64" spans="2:25" x14ac:dyDescent="0.35">
      <c r="B64" s="441" t="str">
        <f>IFERROR(INDEX(Controls!$L$4:$L$100,MATCH('Model 7'!$D64,Controls!$J$4:$J$100,0)),"-")</f>
        <v>-</v>
      </c>
      <c r="C64" s="467" t="str">
        <f>IFERROR(INDEX(Controls!$F$4:$F$71,MATCH('Model 7'!$E64,Controls!$G$4:$G$71,0)),"-")</f>
        <v>-</v>
      </c>
      <c r="D64" s="442" t="str">
        <f>IFERROR(INDEX(Controls!$H$4:$H$200,MATCH('Model 7'!$E64,Controls!$G$4:$G$200,0)),"-")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7'!$D64,"_pre",""),"_post",""),'Vendor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7'!$D64,'Vendor Level Info'!$M$4:$M$300,0)),"-")</f>
        <v>-</v>
      </c>
    </row>
    <row r="65" spans="2:25" x14ac:dyDescent="0.35">
      <c r="B65" s="441" t="str">
        <f>IFERROR(INDEX(Controls!$L$4:$L$100,MATCH('Model 7'!$D65,Controls!$J$4:$J$100,0)),"-")</f>
        <v>-</v>
      </c>
      <c r="C65" s="467" t="str">
        <f>IFERROR(INDEX(Controls!$F$4:$F$71,MATCH('Model 7'!$E65,Controls!$G$4:$G$71,0)),"-")</f>
        <v>-</v>
      </c>
      <c r="D65" s="442" t="str">
        <f>IFERROR(INDEX(Controls!$H$4:$H$200,MATCH('Model 7'!$E65,Controls!$G$4:$G$200,0)),"-")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7'!$D65,"_pre",""),"_post",""),'Vendor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7'!$D65,'Vendor Level Info'!$M$4:$M$300,0)),"-")</f>
        <v>-</v>
      </c>
    </row>
    <row r="66" spans="2:25" x14ac:dyDescent="0.35">
      <c r="B66" s="441" t="str">
        <f>IFERROR(INDEX(Controls!$L$4:$L$100,MATCH('Model 7'!$D66,Controls!$J$4:$J$100,0)),"-")</f>
        <v>-</v>
      </c>
      <c r="C66" s="467" t="str">
        <f>IFERROR(INDEX(Controls!$F$4:$F$71,MATCH('Model 7'!$E66,Controls!$G$4:$G$71,0)),"-")</f>
        <v>-</v>
      </c>
      <c r="D66" s="442" t="str">
        <f>IFERROR(INDEX(Controls!$H$4:$H$200,MATCH('Model 7'!$E66,Controls!$G$4:$G$200,0)),"-")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7'!$D66,"_pre",""),"_post",""),'Vendor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7'!$D66,'Vendor Level Info'!$M$4:$M$300,0)),"-")</f>
        <v>-</v>
      </c>
    </row>
    <row r="67" spans="2:25" x14ac:dyDescent="0.35">
      <c r="B67" s="441" t="str">
        <f>IFERROR(INDEX(Controls!$L$4:$L$100,MATCH('Model 7'!$D67,Controls!$J$4:$J$100,0)),"-")</f>
        <v>-</v>
      </c>
      <c r="C67" s="467" t="str">
        <f>IFERROR(INDEX(Controls!$F$4:$F$71,MATCH('Model 7'!$E67,Controls!$G$4:$G$71,0)),"-")</f>
        <v>-</v>
      </c>
      <c r="D67" s="442" t="str">
        <f>IFERROR(INDEX(Controls!$H$4:$H$200,MATCH('Model 7'!$E67,Controls!$G$4:$G$200,0)),"-")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7'!$D67,"_pre",""),"_post",""),'Vendor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7'!$D67,'Vendor Level Info'!$M$4:$M$300,0)),"-")</f>
        <v>-</v>
      </c>
    </row>
    <row r="68" spans="2:25" x14ac:dyDescent="0.35">
      <c r="B68" s="441" t="str">
        <f>IFERROR(INDEX(Controls!$L$4:$L$100,MATCH('Model 7'!$D68,Controls!$J$4:$J$100,0)),"-")</f>
        <v>-</v>
      </c>
      <c r="C68" s="467" t="str">
        <f>IFERROR(INDEX(Controls!$F$4:$F$71,MATCH('Model 7'!$E68,Controls!$G$4:$G$71,0)),"-")</f>
        <v>-</v>
      </c>
      <c r="D68" s="442" t="str">
        <f>IFERROR(INDEX(Controls!$H$4:$H$200,MATCH('Model 7'!$E68,Controls!$G$4:$G$200,0)),"-")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7'!$D68,"_pre",""),"_post",""),'Vendor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7'!$D68,'Vendor Level Info'!$M$4:$M$300,0)),"-")</f>
        <v>-</v>
      </c>
    </row>
    <row r="69" spans="2:25" x14ac:dyDescent="0.35">
      <c r="B69" s="441" t="str">
        <f>IFERROR(INDEX(Controls!$L$4:$L$100,MATCH('Model 7'!$D69,Controls!$J$4:$J$100,0)),"-")</f>
        <v>-</v>
      </c>
      <c r="C69" s="467" t="str">
        <f>IFERROR(INDEX(Controls!$F$4:$F$71,MATCH('Model 7'!$E69,Controls!$G$4:$G$71,0)),"-")</f>
        <v>-</v>
      </c>
      <c r="D69" s="442" t="str">
        <f>IFERROR(INDEX(Controls!$H$4:$H$200,MATCH('Model 7'!$E69,Controls!$G$4:$G$200,0)),"-")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7'!$D69,"_pre",""),"_post",""),'Vendor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7'!$D69,'Vendor Level Info'!$M$4:$M$300,0)),"-")</f>
        <v>-</v>
      </c>
    </row>
    <row r="70" spans="2:25" x14ac:dyDescent="0.35">
      <c r="B70" s="441" t="str">
        <f>IFERROR(INDEX(Controls!$L$4:$L$100,MATCH('Model 7'!$D70,Controls!$J$4:$J$100,0)),"-")</f>
        <v>-</v>
      </c>
      <c r="C70" s="467" t="str">
        <f>IFERROR(INDEX(Controls!$F$4:$F$71,MATCH('Model 7'!$E70,Controls!$G$4:$G$71,0)),"-")</f>
        <v>-</v>
      </c>
      <c r="D70" s="442" t="str">
        <f>IFERROR(INDEX(Controls!$H$4:$H$200,MATCH('Model 7'!$E70,Controls!$G$4:$G$200,0)),"-")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7'!$D70,"_pre",""),"_post",""),'Vendor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7'!$D70,'Vendor Level Info'!$M$4:$M$300,0)),"-")</f>
        <v>-</v>
      </c>
    </row>
    <row r="71" spans="2:25" x14ac:dyDescent="0.35">
      <c r="B71" s="441" t="str">
        <f>IFERROR(INDEX(Controls!$L$4:$L$100,MATCH('Model 7'!$D71,Controls!$J$4:$J$100,0)),"-")</f>
        <v>-</v>
      </c>
      <c r="C71" s="467" t="str">
        <f>IFERROR(INDEX(Controls!$F$4:$F$71,MATCH('Model 7'!$E71,Controls!$G$4:$G$71,0)),"-")</f>
        <v>-</v>
      </c>
      <c r="D71" s="442" t="str">
        <f>IFERROR(INDEX(Controls!$H$4:$H$200,MATCH('Model 7'!$E71,Controls!$G$4:$G$200,0)),"-")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7'!$D71,"_pre",""),"_post",""),'Vendor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7'!$D71,'Vendor Level Info'!$M$4:$M$300,0)),"-")</f>
        <v>-</v>
      </c>
    </row>
    <row r="72" spans="2:25" ht="15" thickBot="1" x14ac:dyDescent="0.4">
      <c r="B72" s="443" t="str">
        <f>IFERROR(INDEX(Controls!$L$4:$L$100,MATCH('Model 7'!$D72,Controls!$J$4:$J$100,0)),"-")</f>
        <v>-</v>
      </c>
      <c r="C72" s="468" t="str">
        <f>IFERROR(INDEX(Controls!$F$4:$F$71,MATCH('Model 7'!$E72,Controls!$G$4:$G$71,0)),"-")</f>
        <v>-</v>
      </c>
      <c r="D72" s="444" t="str">
        <f>IFERROR(INDEX(Controls!$H$4:$H$200,MATCH('Model 7'!$E72,Controls!$G$4:$G$200,0)),"-")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7'!$D72,"_pre",""),"_post",""),'Vendor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7'!$D72,'Vendor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B5D6-0989-4FCD-AFA3-C4A8CC718A3F}">
  <sheetPr>
    <tabColor theme="9" tint="0.59999389629810485"/>
  </sheetPr>
  <dimension ref="B1:AC72"/>
  <sheetViews>
    <sheetView showGridLines="0" zoomScale="85" zoomScaleNormal="85" workbookViewId="0">
      <pane xSplit="5" ySplit="4" topLeftCell="M5" activePane="bottomRight" state="frozen"/>
      <selection pane="topRight"/>
      <selection pane="bottomLeft"/>
      <selection pane="bottomRight" activeCell="R5" sqref="R5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3.81640625" bestFit="1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8'!$D5,Controls!$J$4:$J$100,0)),"-")</f>
        <v>16</v>
      </c>
      <c r="C5" s="466" t="str">
        <f>IFERROR(INDEX(Controls!$F$4:$F$71,MATCH('Model 8'!$E5,Controls!$G$4:$G$71,0)),"-")</f>
        <v>No Ad &amp; Tf</v>
      </c>
      <c r="D5" s="446" t="str">
        <f>IFERROR(INDEX(Controls!$H$4:$H$200,MATCH('Model 8'!$E5,Controls!$G$4:$G$200,0)),"-")</f>
        <v>Intercept</v>
      </c>
      <c r="E5" s="42" t="s">
        <v>6</v>
      </c>
      <c r="F5" s="43"/>
      <c r="G5" s="44">
        <v>-1.0602386903290661</v>
      </c>
      <c r="H5" s="44">
        <v>3.3020409003705523E-2</v>
      </c>
      <c r="I5" s="44">
        <v>-32.108587456021127</v>
      </c>
      <c r="J5" s="45">
        <v>3.5602302282385809E-226</v>
      </c>
      <c r="K5" s="44">
        <v>0</v>
      </c>
      <c r="L5" s="46">
        <v>4281672</v>
      </c>
      <c r="M5" s="46">
        <v>493963.36099997896</v>
      </c>
      <c r="N5" s="46">
        <v>2140836</v>
      </c>
      <c r="O5" s="46">
        <v>253603.05399999156</v>
      </c>
      <c r="P5" s="47">
        <v>-9.190143788212719</v>
      </c>
      <c r="Q5" s="48">
        <v>-8.9501964627342083</v>
      </c>
      <c r="R5" s="405">
        <f>IFERROR(G5*N5,"-")</f>
        <v>-2269797.1568493168</v>
      </c>
      <c r="S5" s="406">
        <f>IFERROR($Q5*$O5*Controls!$C$5,"-")</f>
        <v>-1411813831.5602751</v>
      </c>
      <c r="T5" s="406" t="str">
        <f>IFERROR(INDEX('Vendor Level Info'!$I$4:$I$50,MATCH(SUBSTITUTE(SUBSTITUTE('Model 8'!$D5,"_pre",""),"_post",""),'Vendor Level Info'!$F$4:$F$50,0)),"-")</f>
        <v>-</v>
      </c>
      <c r="U5" s="480">
        <f>IFERROR(S5/$T5,0)</f>
        <v>0</v>
      </c>
      <c r="V5" s="406">
        <f>IFERROR($Q5*$O5*Controls!$C$4,"-")</f>
        <v>-1198452898.8164392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8'!$E5,'Vendor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8'!$D6,Controls!$J$4:$J$100,0)),"-")</f>
        <v>17</v>
      </c>
      <c r="C6" s="467" t="str">
        <f>IFERROR(INDEX(Controls!$F$4:$F$71,MATCH('Model 8'!$E6,Controls!$G$4:$G$71,0)),"-")</f>
        <v>No Ad &amp; Tf</v>
      </c>
      <c r="D6" s="442" t="str">
        <f>IFERROR(INDEX(Controls!$H$4:$H$200,MATCH('Model 8'!$E6,Controls!$G$4:$G$200,0)),"-")</f>
        <v>RTIME</v>
      </c>
      <c r="E6" s="25" t="s">
        <v>8</v>
      </c>
      <c r="F6" s="26"/>
      <c r="G6" s="27">
        <v>4.8085410004054543E-2</v>
      </c>
      <c r="H6" s="27">
        <v>1.4047396402460386E-3</v>
      </c>
      <c r="I6" s="27">
        <v>34.23083440261744</v>
      </c>
      <c r="J6" s="37">
        <v>9.1145973265037325E-257</v>
      </c>
      <c r="K6" s="27">
        <v>2302.53035290957</v>
      </c>
      <c r="L6" s="39">
        <v>53520900</v>
      </c>
      <c r="M6" s="39">
        <v>493963.36099997896</v>
      </c>
      <c r="N6" s="39">
        <v>16056270</v>
      </c>
      <c r="O6" s="39">
        <v>253603.05399999156</v>
      </c>
      <c r="P6" s="28">
        <v>5.2100512375575008</v>
      </c>
      <c r="Q6" s="29">
        <v>3.0444125727516931</v>
      </c>
      <c r="R6" s="75">
        <f t="shared" ref="R6:R69" si="0">IFERROR(G6*N6,"-")</f>
        <v>772072.32608580089</v>
      </c>
      <c r="S6" s="41">
        <f>IFERROR($Q6*$O6*Controls!$C$5,"-")</f>
        <v>480228986.82536817</v>
      </c>
      <c r="T6" s="41" t="str">
        <f>IFERROR(INDEX('Vendor Level Info'!$I$4:$I$50,MATCH(SUBSTITUTE(SUBSTITUTE('Model 8'!$D6,"_pre",""),"_post",""),'Vendor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407654188.17330289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8'!$E6,'Vendor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8'!$D7,Controls!$J$4:$J$100,0)),"-")</f>
        <v>18</v>
      </c>
      <c r="C7" s="467" t="str">
        <f>IFERROR(INDEX(Controls!$F$4:$F$71,MATCH('Model 8'!$E7,Controls!$G$4:$G$71,0)),"-")</f>
        <v>No Ad &amp; Tf</v>
      </c>
      <c r="D7" s="442" t="str">
        <f>IFERROR(INDEX(Controls!$H$4:$H$200,MATCH('Model 8'!$E7,Controls!$G$4:$G$200,0)),"-")</f>
        <v>T1</v>
      </c>
      <c r="E7" s="25" t="s">
        <v>34</v>
      </c>
      <c r="F7" s="26"/>
      <c r="G7" s="27">
        <v>1.0430709835990466</v>
      </c>
      <c r="H7" s="27">
        <v>3.1630608849713637E-2</v>
      </c>
      <c r="I7" s="27">
        <v>32.976633126317132</v>
      </c>
      <c r="J7" s="37">
        <v>1.8827659046680757E-238</v>
      </c>
      <c r="K7" s="27">
        <v>972.85372318607415</v>
      </c>
      <c r="L7" s="39">
        <v>178403</v>
      </c>
      <c r="M7" s="39">
        <v>493963.36099997896</v>
      </c>
      <c r="N7" s="39">
        <v>0</v>
      </c>
      <c r="O7" s="39">
        <v>253603.05399999156</v>
      </c>
      <c r="P7" s="28">
        <v>0.37672225792274627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8'!$D7,"_pre",""),"_post",""),'Vendor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8'!$E7,'Vendor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8'!$D8,Controls!$J$4:$J$100,0)),"-")</f>
        <v>27</v>
      </c>
      <c r="C8" s="467" t="str">
        <f>IFERROR(INDEX(Controls!$F$4:$F$71,MATCH('Model 8'!$E8,Controls!$G$4:$G$71,0)),"-")</f>
        <v>No Ad &amp; Tf</v>
      </c>
      <c r="D8" s="442" t="str">
        <f>IFERROR(INDEX(Controls!$H$4:$H$200,MATCH('Model 8'!$E8,Controls!$G$4:$G$200,0)),"-")</f>
        <v>T10</v>
      </c>
      <c r="E8" s="25" t="s">
        <v>43</v>
      </c>
      <c r="F8" s="26"/>
      <c r="G8" s="27">
        <v>0.59864741773365915</v>
      </c>
      <c r="H8" s="27">
        <v>1.9003491034947577E-2</v>
      </c>
      <c r="I8" s="27">
        <v>31.50197069752824</v>
      </c>
      <c r="J8" s="37">
        <v>8.647182146482287E-218</v>
      </c>
      <c r="K8" s="27">
        <v>351.15529602420088</v>
      </c>
      <c r="L8" s="39">
        <v>178403</v>
      </c>
      <c r="M8" s="39">
        <v>493963.36099997896</v>
      </c>
      <c r="N8" s="39">
        <v>178403</v>
      </c>
      <c r="O8" s="39">
        <v>253603.05399999156</v>
      </c>
      <c r="P8" s="28">
        <v>0.21621137051487213</v>
      </c>
      <c r="Q8" s="29">
        <v>0.42113252810410379</v>
      </c>
      <c r="R8" s="75">
        <f t="shared" si="0"/>
        <v>106800.49526593799</v>
      </c>
      <c r="S8" s="41">
        <f>IFERROR($Q8*$O8*Controls!$C$5,"-")</f>
        <v>66429908.055413432</v>
      </c>
      <c r="T8" s="41" t="str">
        <f>IFERROR(INDEX('Vendor Level Info'!$I$4:$I$50,MATCH(SUBSTITUTE(SUBSTITUTE('Model 8'!$D8,"_pre",""),"_post",""),'Vendor Level Info'!$F$4:$F$50,0)),"-")</f>
        <v>-</v>
      </c>
      <c r="U8" s="478">
        <f t="shared" si="1"/>
        <v>0</v>
      </c>
      <c r="V8" s="41">
        <f>IFERROR($Q8*$O8*Controls!$C$4,"-")</f>
        <v>56390661.500415258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8'!$E8,'Vendor Level Info'!$M$4:$M$300,0)),"-")</f>
        <v>-</v>
      </c>
      <c r="AB8" s="134" t="s">
        <v>66</v>
      </c>
      <c r="AC8" s="135">
        <v>0.36249999999999999</v>
      </c>
    </row>
    <row r="9" spans="2:29" x14ac:dyDescent="0.35">
      <c r="B9" s="441">
        <f>IFERROR(INDEX(Controls!$L$4:$L$100,MATCH('Model 8'!$D9,Controls!$J$4:$J$100,0)),"-")</f>
        <v>28</v>
      </c>
      <c r="C9" s="467" t="str">
        <f>IFERROR(INDEX(Controls!$F$4:$F$71,MATCH('Model 8'!$E9,Controls!$G$4:$G$71,0)),"-")</f>
        <v>No Ad &amp; Tf</v>
      </c>
      <c r="D9" s="442" t="str">
        <f>IFERROR(INDEX(Controls!$H$4:$H$200,MATCH('Model 8'!$E9,Controls!$G$4:$G$200,0)),"-")</f>
        <v>T11</v>
      </c>
      <c r="E9" s="25" t="s">
        <v>44</v>
      </c>
      <c r="F9" s="26"/>
      <c r="G9" s="27">
        <v>0.56971470328846252</v>
      </c>
      <c r="H9" s="27">
        <v>1.7601804393715011E-2</v>
      </c>
      <c r="I9" s="27">
        <v>32.366835271268421</v>
      </c>
      <c r="J9" s="37">
        <v>8.5751963556434263E-230</v>
      </c>
      <c r="K9" s="27">
        <v>301.26371200934989</v>
      </c>
      <c r="L9" s="39">
        <v>178403</v>
      </c>
      <c r="M9" s="39">
        <v>493963.36099997896</v>
      </c>
      <c r="N9" s="39">
        <v>178403</v>
      </c>
      <c r="O9" s="39">
        <v>253603.05399999156</v>
      </c>
      <c r="P9" s="28">
        <v>0.20576184437042874</v>
      </c>
      <c r="Q9" s="29">
        <v>0.40077913340418586</v>
      </c>
      <c r="R9" s="75">
        <f t="shared" si="0"/>
        <v>101638.81221077158</v>
      </c>
      <c r="S9" s="41">
        <f>IFERROR($Q9*$O9*Controls!$C$5,"-")</f>
        <v>63219341.19509992</v>
      </c>
      <c r="T9" s="41" t="str">
        <f>IFERROR(INDEX('Vendor Level Info'!$I$4:$I$50,MATCH(SUBSTITUTE(SUBSTITUTE('Model 8'!$D9,"_pre",""),"_post",""),'Vendor Level Info'!$F$4:$F$50,0)),"-")</f>
        <v>-</v>
      </c>
      <c r="U9" s="478">
        <f t="shared" si="1"/>
        <v>0</v>
      </c>
      <c r="V9" s="41">
        <f>IFERROR($Q9*$O9*Controls!$C$4,"-")</f>
        <v>53665292.847287394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8'!$E9,'Vendor Level Info'!$M$4:$M$300,0)),"-")</f>
        <v>-</v>
      </c>
    </row>
    <row r="10" spans="2:29" x14ac:dyDescent="0.35">
      <c r="B10" s="441">
        <f>IFERROR(INDEX(Controls!$L$4:$L$100,MATCH('Model 8'!$D10,Controls!$J$4:$J$100,0)),"-")</f>
        <v>29</v>
      </c>
      <c r="C10" s="467" t="str">
        <f>IFERROR(INDEX(Controls!$F$4:$F$71,MATCH('Model 8'!$E10,Controls!$G$4:$G$71,0)),"-")</f>
        <v>No Ad &amp; Tf</v>
      </c>
      <c r="D10" s="442" t="str">
        <f>IFERROR(INDEX(Controls!$H$4:$H$200,MATCH('Model 8'!$E10,Controls!$G$4:$G$200,0)),"-")</f>
        <v>T12</v>
      </c>
      <c r="E10" s="25" t="s">
        <v>45</v>
      </c>
      <c r="F10" s="26"/>
      <c r="G10" s="27">
        <v>0.51071338259378374</v>
      </c>
      <c r="H10" s="27">
        <v>1.6200182753247614E-2</v>
      </c>
      <c r="I10" s="27">
        <v>31.525161806671729</v>
      </c>
      <c r="J10" s="37">
        <v>4.1613276124684094E-218</v>
      </c>
      <c r="K10" s="27">
        <v>255.19506384229018</v>
      </c>
      <c r="L10" s="39">
        <v>178403</v>
      </c>
      <c r="M10" s="39">
        <v>493963.36099997896</v>
      </c>
      <c r="N10" s="39">
        <v>178403</v>
      </c>
      <c r="O10" s="39">
        <v>253603.05399999156</v>
      </c>
      <c r="P10" s="28">
        <v>0.18445254605610856</v>
      </c>
      <c r="Q10" s="29">
        <v>0.35927327434661666</v>
      </c>
      <c r="R10" s="75">
        <f t="shared" si="0"/>
        <v>91112.799594878801</v>
      </c>
      <c r="S10" s="41">
        <f>IFERROR($Q10*$O10*Controls!$C$5,"-")</f>
        <v>56672161.348014615</v>
      </c>
      <c r="T10" s="41" t="str">
        <f>IFERROR(INDEX('Vendor Level Info'!$I$4:$I$50,MATCH(SUBSTITUTE(SUBSTITUTE('Model 8'!$D10,"_pre",""),"_post",""),'Vendor Level Info'!$F$4:$F$50,0)),"-")</f>
        <v>-</v>
      </c>
      <c r="U10" s="478">
        <f t="shared" si="1"/>
        <v>0</v>
      </c>
      <c r="V10" s="41">
        <f>IFERROR($Q10*$O10*Controls!$C$4,"-")</f>
        <v>48107558.186096005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8'!$E10,'Vendor Level Info'!$M$4:$M$300,0)),"-")</f>
        <v>-</v>
      </c>
    </row>
    <row r="11" spans="2:29" x14ac:dyDescent="0.35">
      <c r="B11" s="441">
        <f>IFERROR(INDEX(Controls!$L$4:$L$100,MATCH('Model 8'!$D11,Controls!$J$4:$J$100,0)),"-")</f>
        <v>30</v>
      </c>
      <c r="C11" s="467" t="str">
        <f>IFERROR(INDEX(Controls!$F$4:$F$71,MATCH('Model 8'!$E11,Controls!$G$4:$G$71,0)),"-")</f>
        <v>No Ad &amp; Tf</v>
      </c>
      <c r="D11" s="442" t="str">
        <f>IFERROR(INDEX(Controls!$H$4:$H$200,MATCH('Model 8'!$E11,Controls!$G$4:$G$200,0)),"-")</f>
        <v>T13</v>
      </c>
      <c r="E11" s="25" t="s">
        <v>46</v>
      </c>
      <c r="F11" s="26"/>
      <c r="G11" s="27">
        <v>0.45859962481557598</v>
      </c>
      <c r="H11" s="27">
        <v>1.4799459080830694E-2</v>
      </c>
      <c r="I11" s="27">
        <v>30.987593689122505</v>
      </c>
      <c r="J11" s="37">
        <v>8.360326565574728E-211</v>
      </c>
      <c r="K11" s="27">
        <v>212.97279307597336</v>
      </c>
      <c r="L11" s="39">
        <v>178403</v>
      </c>
      <c r="M11" s="39">
        <v>493963.36099997896</v>
      </c>
      <c r="N11" s="39">
        <v>178403</v>
      </c>
      <c r="O11" s="39">
        <v>253603.05399999156</v>
      </c>
      <c r="P11" s="28">
        <v>0.16563080447980166</v>
      </c>
      <c r="Q11" s="29">
        <v>0.32261263251970118</v>
      </c>
      <c r="R11" s="75">
        <f t="shared" si="0"/>
        <v>81815.548865973207</v>
      </c>
      <c r="S11" s="41">
        <f>IFERROR($Q11*$O11*Controls!$C$5,"-")</f>
        <v>50889271.394635335</v>
      </c>
      <c r="T11" s="41" t="str">
        <f>IFERROR(INDEX('Vendor Level Info'!$I$4:$I$50,MATCH(SUBSTITUTE(SUBSTITUTE('Model 8'!$D11,"_pre",""),"_post",""),'Vendor Level Info'!$F$4:$F$50,0)),"-")</f>
        <v>-</v>
      </c>
      <c r="U11" s="478">
        <f t="shared" si="1"/>
        <v>0</v>
      </c>
      <c r="V11" s="41">
        <f>IFERROR($Q11*$O11*Controls!$C$4,"-")</f>
        <v>43198609.80123385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8'!$E11,'Vendor Level Info'!$M$4:$M$300,0)),"-")</f>
        <v>-</v>
      </c>
    </row>
    <row r="12" spans="2:29" x14ac:dyDescent="0.35">
      <c r="B12" s="441">
        <f>IFERROR(INDEX(Controls!$L$4:$L$100,MATCH('Model 8'!$D12,Controls!$J$4:$J$100,0)),"-")</f>
        <v>31</v>
      </c>
      <c r="C12" s="467" t="str">
        <f>IFERROR(INDEX(Controls!$F$4:$F$71,MATCH('Model 8'!$E12,Controls!$G$4:$G$71,0)),"-")</f>
        <v>No Ad &amp; Tf</v>
      </c>
      <c r="D12" s="442" t="str">
        <f>IFERROR(INDEX(Controls!$H$4:$H$200,MATCH('Model 8'!$E12,Controls!$G$4:$G$200,0)),"-")</f>
        <v>T14</v>
      </c>
      <c r="E12" s="25" t="s">
        <v>47</v>
      </c>
      <c r="F12" s="26"/>
      <c r="G12" s="27">
        <v>0.41975081894747701</v>
      </c>
      <c r="H12" s="27">
        <v>1.3400422131580183E-2</v>
      </c>
      <c r="I12" s="27">
        <v>31.323701210745355</v>
      </c>
      <c r="J12" s="37">
        <v>2.3485553135877193E-215</v>
      </c>
      <c r="K12" s="27">
        <v>174.61011604494047</v>
      </c>
      <c r="L12" s="39">
        <v>178403</v>
      </c>
      <c r="M12" s="39">
        <v>493963.36099997896</v>
      </c>
      <c r="N12" s="39">
        <v>0</v>
      </c>
      <c r="O12" s="39">
        <v>253603.05399999156</v>
      </c>
      <c r="P12" s="28">
        <v>0.15159991866823891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8'!$D12,"_pre",""),"_post",""),'Vendor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8'!$E12,'Vendor Level Info'!$M$4:$M$300,0)),"-")</f>
        <v>-</v>
      </c>
    </row>
    <row r="13" spans="2:29" x14ac:dyDescent="0.35">
      <c r="B13" s="441">
        <f>IFERROR(INDEX(Controls!$L$4:$L$100,MATCH('Model 8'!$D13,Controls!$J$4:$J$100,0)),"-")</f>
        <v>32</v>
      </c>
      <c r="C13" s="467" t="str">
        <f>IFERROR(INDEX(Controls!$F$4:$F$71,MATCH('Model 8'!$E13,Controls!$G$4:$G$71,0)),"-")</f>
        <v>No Ad &amp; Tf</v>
      </c>
      <c r="D13" s="442" t="str">
        <f>IFERROR(INDEX(Controls!$H$4:$H$200,MATCH('Model 8'!$E13,Controls!$G$4:$G$200,0)),"-")</f>
        <v>T15</v>
      </c>
      <c r="E13" s="25" t="s">
        <v>48</v>
      </c>
      <c r="F13" s="26"/>
      <c r="G13" s="27">
        <v>0.36290106645351472</v>
      </c>
      <c r="H13" s="27">
        <v>1.2001870449015295E-2</v>
      </c>
      <c r="I13" s="27">
        <v>30.237042467267198</v>
      </c>
      <c r="J13" s="37">
        <v>8.1107686488712257E-201</v>
      </c>
      <c r="K13" s="27">
        <v>140.06522112122437</v>
      </c>
      <c r="L13" s="39">
        <v>178403</v>
      </c>
      <c r="M13" s="39">
        <v>493963.36099997896</v>
      </c>
      <c r="N13" s="39">
        <v>0</v>
      </c>
      <c r="O13" s="39">
        <v>253603.05399999156</v>
      </c>
      <c r="P13" s="28">
        <v>0.13106769463111889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8'!$D13,"_pre",""),"_post",""),'Vendor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8'!$E13,'Vendor Level Info'!$M$4:$M$300,0)),"-")</f>
        <v>-</v>
      </c>
    </row>
    <row r="14" spans="2:29" x14ac:dyDescent="0.35">
      <c r="B14" s="441">
        <f>IFERROR(INDEX(Controls!$L$4:$L$100,MATCH('Model 8'!$D14,Controls!$J$4:$J$100,0)),"-")</f>
        <v>33</v>
      </c>
      <c r="C14" s="467" t="str">
        <f>IFERROR(INDEX(Controls!$F$4:$F$71,MATCH('Model 8'!$E14,Controls!$G$4:$G$71,0)),"-")</f>
        <v>No Ad &amp; Tf</v>
      </c>
      <c r="D14" s="442" t="str">
        <f>IFERROR(INDEX(Controls!$H$4:$H$200,MATCH('Model 8'!$E14,Controls!$G$4:$G$200,0)),"-")</f>
        <v>T16</v>
      </c>
      <c r="E14" s="25" t="s">
        <v>49</v>
      </c>
      <c r="F14" s="26"/>
      <c r="G14" s="27">
        <v>0.31795396882695559</v>
      </c>
      <c r="H14" s="27">
        <v>1.0605138013748518E-2</v>
      </c>
      <c r="I14" s="27">
        <v>29.981125037199853</v>
      </c>
      <c r="J14" s="37">
        <v>1.8132842663340295E-197</v>
      </c>
      <c r="K14" s="27">
        <v>109.36165944066194</v>
      </c>
      <c r="L14" s="39">
        <v>178403</v>
      </c>
      <c r="M14" s="39">
        <v>493963.36099997896</v>
      </c>
      <c r="N14" s="39">
        <v>0</v>
      </c>
      <c r="O14" s="39">
        <v>253603.05399999156</v>
      </c>
      <c r="P14" s="28">
        <v>0.1148343103541191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8'!$D14,"_pre",""),"_post",""),'Vendor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8'!$D14,'Vendor Level Info'!$M$4:$M$300,0)),"-")</f>
        <v>-</v>
      </c>
    </row>
    <row r="15" spans="2:29" x14ac:dyDescent="0.35">
      <c r="B15" s="441">
        <f>IFERROR(INDEX(Controls!$L$4:$L$100,MATCH('Model 8'!$D15,Controls!$J$4:$J$100,0)),"-")</f>
        <v>34</v>
      </c>
      <c r="C15" s="467" t="str">
        <f>IFERROR(INDEX(Controls!$F$4:$F$71,MATCH('Model 8'!$E15,Controls!$G$4:$G$71,0)),"-")</f>
        <v>No Ad &amp; Tf</v>
      </c>
      <c r="D15" s="442" t="str">
        <f>IFERROR(INDEX(Controls!$H$4:$H$200,MATCH('Model 8'!$E15,Controls!$G$4:$G$200,0)),"-")</f>
        <v>T17</v>
      </c>
      <c r="E15" s="25" t="s">
        <v>50</v>
      </c>
      <c r="F15" s="26"/>
      <c r="G15" s="27">
        <v>0.267529034814672</v>
      </c>
      <c r="H15" s="27">
        <v>9.2109044631910209E-3</v>
      </c>
      <c r="I15" s="27">
        <v>29.044817030051941</v>
      </c>
      <c r="J15" s="37">
        <v>1.8652162843221465E-185</v>
      </c>
      <c r="K15" s="27">
        <v>82.496780004449263</v>
      </c>
      <c r="L15" s="39">
        <v>178403</v>
      </c>
      <c r="M15" s="39">
        <v>493963.36099997896</v>
      </c>
      <c r="N15" s="39">
        <v>0</v>
      </c>
      <c r="O15" s="39">
        <v>253603.05399999156</v>
      </c>
      <c r="P15" s="28">
        <v>9.6622515284172997E-2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8'!$D15,"_pre",""),"_post",""),'Vendor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8'!$D15,'Vendor Level Info'!$M$4:$M$300,0)),"-")</f>
        <v>-</v>
      </c>
    </row>
    <row r="16" spans="2:29" x14ac:dyDescent="0.35">
      <c r="B16" s="441">
        <f>IFERROR(INDEX(Controls!$L$4:$L$100,MATCH('Model 8'!$D16,Controls!$J$4:$J$100,0)),"-")</f>
        <v>35</v>
      </c>
      <c r="C16" s="467" t="str">
        <f>IFERROR(INDEX(Controls!$F$4:$F$71,MATCH('Model 8'!$E16,Controls!$G$4:$G$71,0)),"-")</f>
        <v>No Ad &amp; Tf</v>
      </c>
      <c r="D16" s="442" t="str">
        <f>IFERROR(INDEX(Controls!$H$4:$H$200,MATCH('Model 8'!$E16,Controls!$G$4:$G$200,0)),"-")</f>
        <v>T18</v>
      </c>
      <c r="E16" s="25" t="s">
        <v>51</v>
      </c>
      <c r="F16" s="26"/>
      <c r="G16" s="27">
        <v>0.21807823450600522</v>
      </c>
      <c r="H16" s="27">
        <v>7.8207600510695474E-3</v>
      </c>
      <c r="I16" s="27">
        <v>27.884532076416459</v>
      </c>
      <c r="J16" s="37">
        <v>4.2576957383033385E-171</v>
      </c>
      <c r="K16" s="27">
        <v>59.474440487783752</v>
      </c>
      <c r="L16" s="39">
        <v>178403</v>
      </c>
      <c r="M16" s="39">
        <v>493963.36099997896</v>
      </c>
      <c r="N16" s="39">
        <v>0</v>
      </c>
      <c r="O16" s="39">
        <v>253603.05399999156</v>
      </c>
      <c r="P16" s="28">
        <v>7.8762544638561777E-2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8'!$D16,"_pre",""),"_post",""),'Vendor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8'!$D16,'Vendor Level Info'!$M$4:$M$300,0)),"-")</f>
        <v>-</v>
      </c>
    </row>
    <row r="17" spans="2:25" x14ac:dyDescent="0.35">
      <c r="B17" s="441">
        <f>IFERROR(INDEX(Controls!$L$4:$L$100,MATCH('Model 8'!$D17,Controls!$J$4:$J$100,0)),"-")</f>
        <v>36</v>
      </c>
      <c r="C17" s="467" t="str">
        <f>IFERROR(INDEX(Controls!$F$4:$F$71,MATCH('Model 8'!$E17,Controls!$G$4:$G$71,0)),"-")</f>
        <v>No Ad &amp; Tf</v>
      </c>
      <c r="D17" s="442" t="str">
        <f>IFERROR(INDEX(Controls!$H$4:$H$200,MATCH('Model 8'!$E17,Controls!$G$4:$G$200,0)),"-")</f>
        <v>T19</v>
      </c>
      <c r="E17" s="25" t="s">
        <v>52</v>
      </c>
      <c r="F17" s="26"/>
      <c r="G17" s="27">
        <v>0.17111824667138176</v>
      </c>
      <c r="H17" s="27">
        <v>6.4370728353480818E-3</v>
      </c>
      <c r="I17" s="27">
        <v>26.583239159842226</v>
      </c>
      <c r="J17" s="37">
        <v>1.0921437190170575E-155</v>
      </c>
      <c r="K17" s="27">
        <v>40.291115223257222</v>
      </c>
      <c r="L17" s="39">
        <v>178403</v>
      </c>
      <c r="M17" s="39">
        <v>493963.36099997896</v>
      </c>
      <c r="N17" s="39">
        <v>0</v>
      </c>
      <c r="O17" s="39">
        <v>253603.05399999156</v>
      </c>
      <c r="P17" s="28">
        <v>6.1802171924479683E-2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8'!$D17,"_pre",""),"_post",""),'Vendor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8'!$D17,'Vendor Level Info'!$M$4:$M$300,0)),"-")</f>
        <v>-</v>
      </c>
    </row>
    <row r="18" spans="2:25" x14ac:dyDescent="0.35">
      <c r="B18" s="441">
        <f>IFERROR(INDEX(Controls!$L$4:$L$100,MATCH('Model 8'!$D18,Controls!$J$4:$J$100,0)),"-")</f>
        <v>19</v>
      </c>
      <c r="C18" s="467" t="str">
        <f>IFERROR(INDEX(Controls!$F$4:$F$71,MATCH('Model 8'!$E18,Controls!$G$4:$G$71,0)),"-")</f>
        <v>No Ad &amp; Tf</v>
      </c>
      <c r="D18" s="442" t="str">
        <f>IFERROR(INDEX(Controls!$H$4:$H$200,MATCH('Model 8'!$E18,Controls!$G$4:$G$200,0)),"-")</f>
        <v>T2</v>
      </c>
      <c r="E18" s="25" t="s">
        <v>35</v>
      </c>
      <c r="F18" s="26"/>
      <c r="G18" s="27">
        <v>1.0015361668043528</v>
      </c>
      <c r="H18" s="27">
        <v>3.022699793917423E-2</v>
      </c>
      <c r="I18" s="27">
        <v>33.133828533675207</v>
      </c>
      <c r="J18" s="37">
        <v>1.0391069641257427E-240</v>
      </c>
      <c r="K18" s="27">
        <v>888.42848568609611</v>
      </c>
      <c r="L18" s="39">
        <v>178403</v>
      </c>
      <c r="M18" s="39">
        <v>493963.36099997896</v>
      </c>
      <c r="N18" s="39">
        <v>178403</v>
      </c>
      <c r="O18" s="39">
        <v>253603.05399999156</v>
      </c>
      <c r="P18" s="28">
        <v>0.36172127504494112</v>
      </c>
      <c r="Q18" s="29">
        <v>0.70455404202822769</v>
      </c>
      <c r="R18" s="75">
        <f t="shared" si="0"/>
        <v>178677.05676639694</v>
      </c>
      <c r="S18" s="41">
        <f>IFERROR($Q18*$O18*Controls!$C$5,"-")</f>
        <v>111137129.30869889</v>
      </c>
      <c r="T18" s="41" t="str">
        <f>IFERROR(INDEX('Vendor Level Info'!$I$4:$I$50,MATCH(SUBSTITUTE(SUBSTITUTE('Model 8'!$D18,"_pre",""),"_post",""),'Vendor Level Info'!$F$4:$F$50,0)),"-")</f>
        <v>-</v>
      </c>
      <c r="U18" s="478">
        <f t="shared" si="1"/>
        <v>0</v>
      </c>
      <c r="V18" s="41">
        <f>IFERROR($Q18*$O18*Controls!$C$4,"-")</f>
        <v>94341485.972657591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8'!$D18,'Vendor Level Info'!$M$4:$M$300,0)),"-")</f>
        <v>-</v>
      </c>
    </row>
    <row r="19" spans="2:25" x14ac:dyDescent="0.35">
      <c r="B19" s="441">
        <f>IFERROR(INDEX(Controls!$L$4:$L$100,MATCH('Model 8'!$D19,Controls!$J$4:$J$100,0)),"-")</f>
        <v>37</v>
      </c>
      <c r="C19" s="467" t="str">
        <f>IFERROR(INDEX(Controls!$F$4:$F$71,MATCH('Model 8'!$E19,Controls!$G$4:$G$71,0)),"-")</f>
        <v>No Ad &amp; Tf</v>
      </c>
      <c r="D19" s="442" t="str">
        <f>IFERROR(INDEX(Controls!$H$4:$H$200,MATCH('Model 8'!$E19,Controls!$G$4:$G$200,0)),"-")</f>
        <v>T20</v>
      </c>
      <c r="E19" s="25" t="s">
        <v>53</v>
      </c>
      <c r="F19" s="26"/>
      <c r="G19" s="27">
        <v>0.12612834989191174</v>
      </c>
      <c r="H19" s="27">
        <v>5.0651874172344654E-3</v>
      </c>
      <c r="I19" s="27">
        <v>24.901023299306935</v>
      </c>
      <c r="J19" s="37">
        <v>7.4178542453132289E-137</v>
      </c>
      <c r="K19" s="27">
        <v>24.947296044564361</v>
      </c>
      <c r="L19" s="39">
        <v>178403</v>
      </c>
      <c r="M19" s="39">
        <v>493963.36099997896</v>
      </c>
      <c r="N19" s="39">
        <v>0</v>
      </c>
      <c r="O19" s="39">
        <v>253603.05399999156</v>
      </c>
      <c r="P19" s="28">
        <v>4.5553330028798814E-2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8'!$D19,"_pre",""),"_post",""),'Vendor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8'!$D19,'Vendor Level Info'!$M$4:$M$300,0)),"-")</f>
        <v>-</v>
      </c>
    </row>
    <row r="20" spans="2:25" x14ac:dyDescent="0.35">
      <c r="B20" s="441">
        <f>IFERROR(INDEX(Controls!$L$4:$L$100,MATCH('Model 8'!$D20,Controls!$J$4:$J$100,0)),"-")</f>
        <v>38</v>
      </c>
      <c r="C20" s="467" t="str">
        <f>IFERROR(INDEX(Controls!$F$4:$F$71,MATCH('Model 8'!$E20,Controls!$G$4:$G$71,0)),"-")</f>
        <v>No Ad &amp; Tf</v>
      </c>
      <c r="D20" s="442" t="str">
        <f>IFERROR(INDEX(Controls!$H$4:$H$200,MATCH('Model 8'!$E20,Controls!$G$4:$G$200,0)),"-")</f>
        <v>T21</v>
      </c>
      <c r="E20" s="25" t="s">
        <v>54</v>
      </c>
      <c r="F20" s="26"/>
      <c r="G20" s="27">
        <v>7.2545505912395294E-2</v>
      </c>
      <c r="H20" s="27">
        <v>3.715720541226499E-3</v>
      </c>
      <c r="I20" s="27">
        <v>19.523940271474022</v>
      </c>
      <c r="J20" s="37">
        <v>6.931663348718048E-85</v>
      </c>
      <c r="K20" s="27">
        <v>13.4251308939113</v>
      </c>
      <c r="L20" s="39">
        <v>178403</v>
      </c>
      <c r="M20" s="39">
        <v>493963.36099997896</v>
      </c>
      <c r="N20" s="39">
        <v>0</v>
      </c>
      <c r="O20" s="39">
        <v>253603.05399999156</v>
      </c>
      <c r="P20" s="28">
        <v>2.6201003785156465E-2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8'!$D20,"_pre",""),"_post",""),'Vendor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8'!$D20,'Vendor Level Info'!$M$4:$M$300,0)),"-")</f>
        <v>-</v>
      </c>
    </row>
    <row r="21" spans="2:25" x14ac:dyDescent="0.35">
      <c r="B21" s="441">
        <f>IFERROR(INDEX(Controls!$L$4:$L$100,MATCH('Model 8'!$D21,Controls!$J$4:$J$100,0)),"-")</f>
        <v>39</v>
      </c>
      <c r="C21" s="467" t="str">
        <f>IFERROR(INDEX(Controls!$F$4:$F$71,MATCH('Model 8'!$E21,Controls!$G$4:$G$71,0)),"-")</f>
        <v>No Ad &amp; Tf</v>
      </c>
      <c r="D21" s="442" t="str">
        <f>IFERROR(INDEX(Controls!$H$4:$H$200,MATCH('Model 8'!$E21,Controls!$G$4:$G$200,0)),"-")</f>
        <v>T22</v>
      </c>
      <c r="E21" s="25" t="s">
        <v>55</v>
      </c>
      <c r="F21" s="26"/>
      <c r="G21" s="27">
        <v>2.9757962603121746E-2</v>
      </c>
      <c r="H21" s="27">
        <v>2.4323659059979166E-3</v>
      </c>
      <c r="I21" s="27">
        <v>12.234163671568597</v>
      </c>
      <c r="J21" s="37">
        <v>2.0446803736855149E-34</v>
      </c>
      <c r="K21" s="27">
        <v>5.7529454602314027</v>
      </c>
      <c r="L21" s="39">
        <v>178403</v>
      </c>
      <c r="M21" s="39">
        <v>493963.36099997896</v>
      </c>
      <c r="N21" s="39">
        <v>0</v>
      </c>
      <c r="O21" s="39">
        <v>253603.05399999156</v>
      </c>
      <c r="P21" s="28">
        <v>1.0747578102832115E-2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8'!$D21,"_pre",""),"_post",""),'Vendor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8'!$D21,'Vendor Level Info'!$M$4:$M$300,0)),"-")</f>
        <v>-</v>
      </c>
    </row>
    <row r="22" spans="2:25" x14ac:dyDescent="0.35">
      <c r="B22" s="441">
        <f>IFERROR(INDEX(Controls!$L$4:$L$100,MATCH('Model 8'!$D22,Controls!$J$4:$J$100,0)),"-")</f>
        <v>40</v>
      </c>
      <c r="C22" s="467" t="str">
        <f>IFERROR(INDEX(Controls!$F$4:$F$71,MATCH('Model 8'!$E22,Controls!$G$4:$G$71,0)),"-")</f>
        <v>No Ad &amp; Tf</v>
      </c>
      <c r="D22" s="442" t="str">
        <f>IFERROR(INDEX(Controls!$H$4:$H$200,MATCH('Model 8'!$E22,Controls!$G$4:$G$200,0)),"-")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493963.36099997896</v>
      </c>
      <c r="N22" s="39">
        <v>0</v>
      </c>
      <c r="O22" s="39">
        <v>253603.05399999156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8'!$D22,"_pre",""),"_post",""),'Vendor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8'!$D22,'Vendor Level Info'!$M$4:$M$300,0)),"-")</f>
        <v>-</v>
      </c>
    </row>
    <row r="23" spans="2:25" x14ac:dyDescent="0.35">
      <c r="B23" s="441">
        <f>IFERROR(INDEX(Controls!$L$4:$L$100,MATCH('Model 8'!$D23,Controls!$J$4:$J$100,0)),"-")</f>
        <v>20</v>
      </c>
      <c r="C23" s="467" t="str">
        <f>IFERROR(INDEX(Controls!$F$4:$F$71,MATCH('Model 8'!$E23,Controls!$G$4:$G$71,0)),"-")</f>
        <v>No Ad &amp; Tf</v>
      </c>
      <c r="D23" s="442" t="str">
        <f>IFERROR(INDEX(Controls!$H$4:$H$200,MATCH('Model 8'!$E23,Controls!$G$4:$G$200,0)),"-")</f>
        <v>T3</v>
      </c>
      <c r="E23" s="25" t="s">
        <v>36</v>
      </c>
      <c r="F23" s="26"/>
      <c r="G23" s="27">
        <v>0.94762456413477336</v>
      </c>
      <c r="H23" s="27">
        <v>2.8823419059917182E-2</v>
      </c>
      <c r="I23" s="27">
        <v>32.876896462729917</v>
      </c>
      <c r="J23" s="37">
        <v>5.0346995932496508E-237</v>
      </c>
      <c r="K23" s="27">
        <v>807.83642967719379</v>
      </c>
      <c r="L23" s="39">
        <v>178403</v>
      </c>
      <c r="M23" s="39">
        <v>493963.36099997896</v>
      </c>
      <c r="N23" s="39">
        <v>178403</v>
      </c>
      <c r="O23" s="39">
        <v>253603.05399999156</v>
      </c>
      <c r="P23" s="28">
        <v>0.34225021218799095</v>
      </c>
      <c r="Q23" s="29">
        <v>0.66662866416167688</v>
      </c>
      <c r="R23" s="75">
        <f t="shared" si="0"/>
        <v>169059.06511533598</v>
      </c>
      <c r="S23" s="41">
        <f>IFERROR($Q23*$O23*Controls!$C$5,"-")</f>
        <v>105154738.50173898</v>
      </c>
      <c r="T23" s="41" t="str">
        <f>IFERROR(INDEX('Vendor Level Info'!$I$4:$I$50,MATCH(SUBSTITUTE(SUBSTITUTE('Model 8'!$D23,"_pre",""),"_post",""),'Vendor Level Info'!$F$4:$F$50,0)),"-")</f>
        <v>-</v>
      </c>
      <c r="U23" s="478">
        <f t="shared" si="1"/>
        <v>0</v>
      </c>
      <c r="V23" s="41">
        <f>IFERROR($Q23*$O23*Controls!$C$4,"-")</f>
        <v>89263186.380897403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8'!$D23,'Vendor Level Info'!$M$4:$M$300,0)),"-")</f>
        <v>-</v>
      </c>
    </row>
    <row r="24" spans="2:25" x14ac:dyDescent="0.35">
      <c r="B24" s="441">
        <f>IFERROR(INDEX(Controls!$L$4:$L$100,MATCH('Model 8'!$D24,Controls!$J$4:$J$100,0)),"-")</f>
        <v>21</v>
      </c>
      <c r="C24" s="467" t="str">
        <f>IFERROR(INDEX(Controls!$F$4:$F$71,MATCH('Model 8'!$E24,Controls!$G$4:$G$71,0)),"-")</f>
        <v>No Ad &amp; Tf</v>
      </c>
      <c r="D24" s="442" t="str">
        <f>IFERROR(INDEX(Controls!$H$4:$H$200,MATCH('Model 8'!$E24,Controls!$G$4:$G$200,0)),"-")</f>
        <v>T4</v>
      </c>
      <c r="E24" s="25" t="s">
        <v>37</v>
      </c>
      <c r="F24" s="26"/>
      <c r="G24" s="27">
        <v>0.89906147007571879</v>
      </c>
      <c r="H24" s="27">
        <v>2.7420067418911859E-2</v>
      </c>
      <c r="I24" s="27">
        <v>32.788448559963356</v>
      </c>
      <c r="J24" s="37">
        <v>9.2046343388887393E-236</v>
      </c>
      <c r="K24" s="27">
        <v>731.08770223824069</v>
      </c>
      <c r="L24" s="39">
        <v>178403</v>
      </c>
      <c r="M24" s="39">
        <v>493963.36099997896</v>
      </c>
      <c r="N24" s="39">
        <v>178403</v>
      </c>
      <c r="O24" s="39">
        <v>253603.05399999156</v>
      </c>
      <c r="P24" s="28">
        <v>0.32471085126883587</v>
      </c>
      <c r="Q24" s="29">
        <v>0.63246581977645977</v>
      </c>
      <c r="R24" s="75">
        <f t="shared" si="0"/>
        <v>160395.26344591845</v>
      </c>
      <c r="S24" s="41">
        <f>IFERROR($Q24*$O24*Controls!$C$5,"-")</f>
        <v>99765853.863361269</v>
      </c>
      <c r="T24" s="41" t="str">
        <f>IFERROR(INDEX('Vendor Level Info'!$I$4:$I$50,MATCH(SUBSTITUTE(SUBSTITUTE('Model 8'!$D24,"_pre",""),"_post",""),'Vendor Level Info'!$F$4:$F$50,0)),"-")</f>
        <v>-</v>
      </c>
      <c r="U24" s="478">
        <f t="shared" si="1"/>
        <v>0</v>
      </c>
      <c r="V24" s="41">
        <f>IFERROR($Q24*$O24*Controls!$C$4,"-")</f>
        <v>84688699.099444941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8'!$D24,'Vendor Level Info'!$M$4:$M$300,0)),"-")</f>
        <v>-</v>
      </c>
    </row>
    <row r="25" spans="2:25" x14ac:dyDescent="0.35">
      <c r="B25" s="441">
        <f>IFERROR(INDEX(Controls!$L$4:$L$100,MATCH('Model 8'!$D25,Controls!$J$4:$J$100,0)),"-")</f>
        <v>22</v>
      </c>
      <c r="C25" s="467" t="str">
        <f>IFERROR(INDEX(Controls!$F$4:$F$71,MATCH('Model 8'!$E25,Controls!$G$4:$G$71,0)),"-")</f>
        <v>No Ad &amp; Tf</v>
      </c>
      <c r="D25" s="442" t="str">
        <f>IFERROR(INDEX(Controls!$H$4:$H$200,MATCH('Model 8'!$E25,Controls!$G$4:$G$200,0)),"-")</f>
        <v>T5</v>
      </c>
      <c r="E25" s="25" t="s">
        <v>38</v>
      </c>
      <c r="F25" s="26"/>
      <c r="G25" s="27">
        <v>0.84866714586608472</v>
      </c>
      <c r="H25" s="27">
        <v>2.6016740270593506E-2</v>
      </c>
      <c r="I25" s="27">
        <v>32.620041444059225</v>
      </c>
      <c r="J25" s="37">
        <v>2.2781015323050228E-233</v>
      </c>
      <c r="K25" s="27">
        <v>658.17018472668485</v>
      </c>
      <c r="L25" s="39">
        <v>178403</v>
      </c>
      <c r="M25" s="39">
        <v>493963.36099997896</v>
      </c>
      <c r="N25" s="39">
        <v>178403</v>
      </c>
      <c r="O25" s="39">
        <v>253603.05399999156</v>
      </c>
      <c r="P25" s="28">
        <v>0.30651011143304929</v>
      </c>
      <c r="Q25" s="29">
        <v>0.597014753710151</v>
      </c>
      <c r="R25" s="75">
        <f t="shared" si="0"/>
        <v>151404.7648239471</v>
      </c>
      <c r="S25" s="41">
        <f>IFERROR($Q25*$O25*Controls!$C$5,"-")</f>
        <v>94173763.720495105</v>
      </c>
      <c r="T25" s="41" t="str">
        <f>IFERROR(INDEX('Vendor Level Info'!$I$4:$I$50,MATCH(SUBSTITUTE(SUBSTITUTE('Model 8'!$D25,"_pre",""),"_post",""),'Vendor Level Info'!$F$4:$F$50,0)),"-")</f>
        <v>-</v>
      </c>
      <c r="U25" s="478">
        <f t="shared" si="1"/>
        <v>0</v>
      </c>
      <c r="V25" s="41">
        <f>IFERROR($Q25*$O25*Controls!$C$4,"-")</f>
        <v>79941715.82704407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8'!$D25,'Vendor Level Info'!$M$4:$M$300,0)),"-")</f>
        <v>-</v>
      </c>
    </row>
    <row r="26" spans="2:25" x14ac:dyDescent="0.35">
      <c r="B26" s="441">
        <f>IFERROR(INDEX(Controls!$L$4:$L$100,MATCH('Model 8'!$D26,Controls!$J$4:$J$100,0)),"-")</f>
        <v>23</v>
      </c>
      <c r="C26" s="467" t="str">
        <f>IFERROR(INDEX(Controls!$F$4:$F$71,MATCH('Model 8'!$E26,Controls!$G$4:$G$71,0)),"-")</f>
        <v>No Ad &amp; Tf</v>
      </c>
      <c r="D26" s="442" t="str">
        <f>IFERROR(INDEX(Controls!$H$4:$H$200,MATCH('Model 8'!$E26,Controls!$G$4:$G$200,0)),"-")</f>
        <v>T6</v>
      </c>
      <c r="E26" s="25" t="s">
        <v>39</v>
      </c>
      <c r="F26" s="26"/>
      <c r="G26" s="27">
        <v>0.80781499923297362</v>
      </c>
      <c r="H26" s="27">
        <v>2.461377761600065E-2</v>
      </c>
      <c r="I26" s="27">
        <v>32.819626951851482</v>
      </c>
      <c r="J26" s="37">
        <v>3.3076517251838473E-236</v>
      </c>
      <c r="K26" s="27">
        <v>589.09995149863005</v>
      </c>
      <c r="L26" s="39">
        <v>178403</v>
      </c>
      <c r="M26" s="39">
        <v>493963.36099997896</v>
      </c>
      <c r="N26" s="39">
        <v>178403</v>
      </c>
      <c r="O26" s="39">
        <v>253603.05399999156</v>
      </c>
      <c r="P26" s="28">
        <v>0.29175568612297609</v>
      </c>
      <c r="Q26" s="29">
        <v>0.56827635564737711</v>
      </c>
      <c r="R26" s="75">
        <f t="shared" si="0"/>
        <v>144116.61930816018</v>
      </c>
      <c r="S26" s="41">
        <f>IFERROR($Q26*$O26*Controls!$C$5,"-")</f>
        <v>89640537.20967564</v>
      </c>
      <c r="T26" s="41" t="str">
        <f>IFERROR(INDEX('Vendor Level Info'!$I$4:$I$50,MATCH(SUBSTITUTE(SUBSTITUTE('Model 8'!$D26,"_pre",""),"_post",""),'Vendor Level Info'!$F$4:$F$50,0)),"-")</f>
        <v>-</v>
      </c>
      <c r="U26" s="478">
        <f t="shared" si="1"/>
        <v>0</v>
      </c>
      <c r="V26" s="41">
        <f>IFERROR($Q26*$O26*Controls!$C$4,"-")</f>
        <v>76093574.994708583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8'!$D26,'Vendor Level Info'!$M$4:$M$300,0)),"-")</f>
        <v>-</v>
      </c>
    </row>
    <row r="27" spans="2:25" x14ac:dyDescent="0.35">
      <c r="B27" s="441">
        <f>IFERROR(INDEX(Controls!$L$4:$L$100,MATCH('Model 8'!$D27,Controls!$J$4:$J$100,0)),"-")</f>
        <v>24</v>
      </c>
      <c r="C27" s="467" t="str">
        <f>IFERROR(INDEX(Controls!$F$4:$F$71,MATCH('Model 8'!$E27,Controls!$G$4:$G$71,0)),"-")</f>
        <v>No Ad &amp; Tf</v>
      </c>
      <c r="D27" s="442" t="str">
        <f>IFERROR(INDEX(Controls!$H$4:$H$200,MATCH('Model 8'!$E27,Controls!$G$4:$G$200,0)),"-")</f>
        <v>T7</v>
      </c>
      <c r="E27" s="25" t="s">
        <v>40</v>
      </c>
      <c r="F27" s="26"/>
      <c r="G27" s="27">
        <v>0.74667946816237207</v>
      </c>
      <c r="H27" s="27">
        <v>2.321077882950676E-2</v>
      </c>
      <c r="I27" s="27">
        <v>32.169513726663666</v>
      </c>
      <c r="J27" s="37">
        <v>5.0172324804228165E-227</v>
      </c>
      <c r="K27" s="27">
        <v>523.85593509127045</v>
      </c>
      <c r="L27" s="39">
        <v>178403</v>
      </c>
      <c r="M27" s="39">
        <v>493963.36099997896</v>
      </c>
      <c r="N27" s="39">
        <v>178403</v>
      </c>
      <c r="O27" s="39">
        <v>253603.05399999156</v>
      </c>
      <c r="P27" s="28">
        <v>0.26967558259564384</v>
      </c>
      <c r="Q27" s="29">
        <v>0.52526913638262451</v>
      </c>
      <c r="R27" s="75">
        <f t="shared" si="0"/>
        <v>133209.85715857166</v>
      </c>
      <c r="S27" s="41">
        <f>IFERROR($Q27*$O27*Controls!$C$5,"-")</f>
        <v>82856531.152631566</v>
      </c>
      <c r="T27" s="41" t="str">
        <f>IFERROR(INDEX('Vendor Level Info'!$I$4:$I$50,MATCH(SUBSTITUTE(SUBSTITUTE('Model 8'!$D27,"_pre",""),"_post",""),'Vendor Level Info'!$F$4:$F$50,0)),"-")</f>
        <v>-</v>
      </c>
      <c r="U27" s="478">
        <f t="shared" si="1"/>
        <v>0</v>
      </c>
      <c r="V27" s="41">
        <f>IFERROR($Q27*$O27*Controls!$C$4,"-")</f>
        <v>70334804.579725832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8'!$D27,'Vendor Level Info'!$M$4:$M$300,0)),"-")</f>
        <v>-</v>
      </c>
    </row>
    <row r="28" spans="2:25" x14ac:dyDescent="0.35">
      <c r="B28" s="441">
        <f>IFERROR(INDEX(Controls!$L$4:$L$100,MATCH('Model 8'!$D28,Controls!$J$4:$J$100,0)),"-")</f>
        <v>25</v>
      </c>
      <c r="C28" s="467" t="str">
        <f>IFERROR(INDEX(Controls!$F$4:$F$71,MATCH('Model 8'!$E28,Controls!$G$4:$G$71,0)),"-")</f>
        <v>No Ad &amp; Tf</v>
      </c>
      <c r="D28" s="442" t="str">
        <f>IFERROR(INDEX(Controls!$H$4:$H$200,MATCH('Model 8'!$E28,Controls!$G$4:$G$200,0)),"-")</f>
        <v>T8</v>
      </c>
      <c r="E28" s="25" t="s">
        <v>41</v>
      </c>
      <c r="F28" s="26"/>
      <c r="G28" s="27">
        <v>0.70302088893186354</v>
      </c>
      <c r="H28" s="27">
        <v>2.1808104191645219E-2</v>
      </c>
      <c r="I28" s="27">
        <v>32.236680582312786</v>
      </c>
      <c r="J28" s="37">
        <v>5.7599301095787919E-228</v>
      </c>
      <c r="K28" s="27">
        <v>462.45371105557149</v>
      </c>
      <c r="L28" s="39">
        <v>178403</v>
      </c>
      <c r="M28" s="39">
        <v>493963.36099997896</v>
      </c>
      <c r="N28" s="39">
        <v>178403</v>
      </c>
      <c r="O28" s="39">
        <v>253603.05399999156</v>
      </c>
      <c r="P28" s="28">
        <v>0.25390756795040231</v>
      </c>
      <c r="Q28" s="29">
        <v>0.49455648766798932</v>
      </c>
      <c r="R28" s="75">
        <f t="shared" si="0"/>
        <v>125421.03564811125</v>
      </c>
      <c r="S28" s="41">
        <f>IFERROR($Q28*$O28*Controls!$C$5,"-")</f>
        <v>78011884.173125207</v>
      </c>
      <c r="T28" s="41" t="str">
        <f>IFERROR(INDEX('Vendor Level Info'!$I$4:$I$50,MATCH(SUBSTITUTE(SUBSTITUTE('Model 8'!$D28,"_pre",""),"_post",""),'Vendor Level Info'!$F$4:$F$50,0)),"-")</f>
        <v>-</v>
      </c>
      <c r="U28" s="478">
        <f t="shared" si="1"/>
        <v>0</v>
      </c>
      <c r="V28" s="41">
        <f>IFERROR($Q28*$O28*Controls!$C$4,"-")</f>
        <v>66222306.822202742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8'!$D28,'Vendor Level Info'!$M$4:$M$300,0)),"-")</f>
        <v>-</v>
      </c>
    </row>
    <row r="29" spans="2:25" x14ac:dyDescent="0.35">
      <c r="B29" s="441">
        <f>IFERROR(INDEX(Controls!$L$4:$L$100,MATCH('Model 8'!$D29,Controls!$J$4:$J$100,0)),"-")</f>
        <v>26</v>
      </c>
      <c r="C29" s="467" t="str">
        <f>IFERROR(INDEX(Controls!$F$4:$F$71,MATCH('Model 8'!$E29,Controls!$G$4:$G$71,0)),"-")</f>
        <v>No Ad &amp; Tf</v>
      </c>
      <c r="D29" s="442" t="str">
        <f>IFERROR(INDEX(Controls!$H$4:$H$200,MATCH('Model 8'!$E29,Controls!$G$4:$G$200,0)),"-")</f>
        <v>T9</v>
      </c>
      <c r="E29" s="25" t="s">
        <v>42</v>
      </c>
      <c r="F29" s="26"/>
      <c r="G29" s="27">
        <v>0.651067359953581</v>
      </c>
      <c r="H29" s="27">
        <v>2.0405726146445508E-2</v>
      </c>
      <c r="I29" s="27">
        <v>31.906110827964387</v>
      </c>
      <c r="J29" s="37">
        <v>2.3339729012893311E-223</v>
      </c>
      <c r="K29" s="27">
        <v>404.88953318224964</v>
      </c>
      <c r="L29" s="39">
        <v>178403</v>
      </c>
      <c r="M29" s="39">
        <v>493963.36099997896</v>
      </c>
      <c r="N29" s="39">
        <v>178403</v>
      </c>
      <c r="O29" s="39">
        <v>253603.05399999156</v>
      </c>
      <c r="P29" s="28">
        <v>0.23514369564305329</v>
      </c>
      <c r="Q29" s="29">
        <v>0.45800856253806227</v>
      </c>
      <c r="R29" s="75">
        <f t="shared" si="0"/>
        <v>116152.37021779871</v>
      </c>
      <c r="S29" s="41">
        <f>IFERROR($Q29*$O29*Controls!$C$5,"-")</f>
        <v>72246774.275470793</v>
      </c>
      <c r="T29" s="41" t="str">
        <f>IFERROR(INDEX('Vendor Level Info'!$I$4:$I$50,MATCH(SUBSTITUTE(SUBSTITUTE('Model 8'!$D29,"_pre",""),"_post",""),'Vendor Level Info'!$F$4:$F$50,0)),"-")</f>
        <v>-</v>
      </c>
      <c r="U29" s="478">
        <f t="shared" si="1"/>
        <v>0</v>
      </c>
      <c r="V29" s="41">
        <f>IFERROR($Q29*$O29*Controls!$C$4,"-")</f>
        <v>61328451.474997722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8'!$D29,'Vendor Level Info'!$M$4:$M$300,0)),"-")</f>
        <v>-</v>
      </c>
    </row>
    <row r="30" spans="2:25" x14ac:dyDescent="0.35">
      <c r="B30" s="441">
        <f>IFERROR(INDEX(Controls!$L$4:$L$100,MATCH('Model 8'!$D30,Controls!$J$4:$J$100,0)),"-")</f>
        <v>9</v>
      </c>
      <c r="C30" s="467" t="str">
        <f>IFERROR(INDEX(Controls!$F$4:$F$71,MATCH('Model 8'!$E30,Controls!$G$4:$G$71,0)),"-")</f>
        <v>No Ad &amp; Tf</v>
      </c>
      <c r="D30" s="442" t="str">
        <f>IFERROR(INDEX(Controls!$H$4:$H$200,MATCH('Model 8'!$E30,Controls!$G$4:$G$200,0)),"-")</f>
        <v>cw_comm</v>
      </c>
      <c r="E30" s="25" t="s">
        <v>114</v>
      </c>
      <c r="F30" s="26">
        <v>1</v>
      </c>
      <c r="G30" s="27">
        <v>7.0160191800677868E-2</v>
      </c>
      <c r="H30" s="27">
        <v>1.1579692074671325E-3</v>
      </c>
      <c r="I30" s="27">
        <v>60.58899610477706</v>
      </c>
      <c r="J30" s="37">
        <v>0</v>
      </c>
      <c r="K30" s="27">
        <v>1.0968804316008627</v>
      </c>
      <c r="L30" s="39">
        <v>149017</v>
      </c>
      <c r="M30" s="39">
        <v>493963.36099997896</v>
      </c>
      <c r="N30" s="39">
        <v>135470</v>
      </c>
      <c r="O30" s="39">
        <v>253603.05399999156</v>
      </c>
      <c r="P30" s="28">
        <v>2.1165661518693205E-2</v>
      </c>
      <c r="Q30" s="29">
        <v>3.747825995517446E-2</v>
      </c>
      <c r="R30" s="75">
        <f t="shared" si="0"/>
        <v>9504.6011832378299</v>
      </c>
      <c r="S30" s="41">
        <f>IFERROR($Q30*$O30*Controls!$C$5,"-")</f>
        <v>5911861.9359739302</v>
      </c>
      <c r="T30" s="41">
        <f>IFERROR(INDEX('Vendor Level Info'!$I$4:$I$50,MATCH(SUBSTITUTE(SUBSTITUTE('Model 8'!$D30,"_pre",""),"_post",""),'Vendor Level Info'!$F$4:$F$50,0)),"-")</f>
        <v>607005</v>
      </c>
      <c r="U30" s="478">
        <f t="shared" si="1"/>
        <v>9.7393957808814271</v>
      </c>
      <c r="V30" s="41">
        <f>IFERROR($Q30*$O30*Controls!$C$4,"-")</f>
        <v>5018429.4247495746</v>
      </c>
      <c r="W30" s="41">
        <f>IFERROR($T30*(1-Controls!$C$6),0)</f>
        <v>467393.85000000003</v>
      </c>
      <c r="X30" s="90">
        <f t="shared" si="2"/>
        <v>10.737046336295554</v>
      </c>
      <c r="Y30" s="90">
        <f>IFERROR(R30/INDEX('Vendor Level Info'!$N$4:$N$300,MATCH('Model 8'!$D30,'Vendor Level Info'!$M$4:$M$300,0)),"-")</f>
        <v>6.3781992546070782E-2</v>
      </c>
    </row>
    <row r="31" spans="2:25" x14ac:dyDescent="0.35">
      <c r="B31" s="441">
        <f>IFERROR(INDEX(Controls!$L$4:$L$100,MATCH('Model 8'!$D31,Controls!$J$4:$J$100,0)),"-")</f>
        <v>2</v>
      </c>
      <c r="C31" s="467" t="str">
        <f>IFERROR(INDEX(Controls!$F$4:$F$71,MATCH('Model 8'!$E31,Controls!$G$4:$G$71,0)),"-")</f>
        <v>Ad: 70 &amp; Tf: RT8</v>
      </c>
      <c r="D31" s="442" t="str">
        <f>IFERROR(INDEX(Controls!$H$4:$H$200,MATCH('Model 8'!$E31,Controls!$G$4:$G$200,0)),"-")</f>
        <v>hcp_dox_eng</v>
      </c>
      <c r="E31" s="25" t="s">
        <v>107</v>
      </c>
      <c r="F31" s="26">
        <v>1</v>
      </c>
      <c r="G31" s="27">
        <v>3.6931065968867298E-2</v>
      </c>
      <c r="H31" s="27">
        <v>2.0423457302225995E-3</v>
      </c>
      <c r="I31" s="27">
        <v>18.082671029866283</v>
      </c>
      <c r="J31" s="37">
        <v>4.3916981607890567E-73</v>
      </c>
      <c r="K31" s="27">
        <v>1.0068855734675863</v>
      </c>
      <c r="L31" s="39">
        <v>49977.751053017659</v>
      </c>
      <c r="M31" s="39">
        <v>493963.36099997896</v>
      </c>
      <c r="N31" s="39">
        <v>18470.852527106519</v>
      </c>
      <c r="O31" s="39">
        <v>253603.05399999156</v>
      </c>
      <c r="P31" s="28">
        <v>3.7365759625939154E-3</v>
      </c>
      <c r="Q31" s="29">
        <v>2.6898267288997741E-3</v>
      </c>
      <c r="R31" s="75">
        <f t="shared" si="0"/>
        <v>682.14827317979007</v>
      </c>
      <c r="S31" s="41">
        <f>IFERROR($Q31*$O31*Controls!$C$5,"-")</f>
        <v>424296.22591782943</v>
      </c>
      <c r="T31" s="41">
        <f>IFERROR(INDEX('Vendor Level Info'!$I$4:$I$50,MATCH(SUBSTITUTE(SUBSTITUTE('Model 8'!$D31,"_pre",""),"_post",""),'Vendor Level Info'!$F$4:$F$50,0)),"-")</f>
        <v>311070</v>
      </c>
      <c r="U31" s="478">
        <f t="shared" si="1"/>
        <v>1.3639895390678285</v>
      </c>
      <c r="V31" s="41">
        <f>IFERROR($Q31*$O31*Controls!$C$4,"-")</f>
        <v>360174.28823892918</v>
      </c>
      <c r="W31" s="41">
        <f>IFERROR($T31*(1-Controls!$C$6),0)</f>
        <v>239523.9</v>
      </c>
      <c r="X31" s="90">
        <f t="shared" si="2"/>
        <v>1.5037091840894758</v>
      </c>
      <c r="Y31" s="90">
        <f>IFERROR(R31/INDEX('Vendor Level Info'!$N$4:$N$300,MATCH('Model 8'!$D31,'Vendor Level Info'!$M$4:$M$300,0)),"-")</f>
        <v>0.20158045897747934</v>
      </c>
    </row>
    <row r="32" spans="2:25" x14ac:dyDescent="0.35">
      <c r="B32" s="441">
        <f>IFERROR(INDEX(Controls!$L$4:$L$100,MATCH('Model 8'!$D32,Controls!$J$4:$J$100,0)),"-")</f>
        <v>4</v>
      </c>
      <c r="C32" s="467" t="str">
        <f>IFERROR(INDEX(Controls!$F$4:$F$71,MATCH('Model 8'!$E32,Controls!$G$4:$G$71,0)),"-")</f>
        <v>Ad: 30 &amp; Tf: RT4</v>
      </c>
      <c r="D32" s="442" t="str">
        <f>IFERROR(INDEX(Controls!$H$4:$H$200,MATCH('Model 8'!$E32,Controls!$G$4:$G$200,0)),"-")</f>
        <v>hcp_dpint_eng</v>
      </c>
      <c r="E32" s="25" t="s">
        <v>302</v>
      </c>
      <c r="F32" s="26">
        <v>1</v>
      </c>
      <c r="G32" s="27">
        <v>-6.7547286104975689E-3</v>
      </c>
      <c r="H32" s="27">
        <v>5.573777724399845E-3</v>
      </c>
      <c r="I32" s="27">
        <v>-1.2118762075724652</v>
      </c>
      <c r="J32" s="37">
        <v>0.2255598378248139</v>
      </c>
      <c r="K32" s="27">
        <v>1.0039901613772284</v>
      </c>
      <c r="L32" s="39">
        <v>8928.9079172865186</v>
      </c>
      <c r="M32" s="39">
        <v>493963.36099997896</v>
      </c>
      <c r="N32" s="39">
        <v>3455.8439363085504</v>
      </c>
      <c r="O32" s="39">
        <v>253603.05399999156</v>
      </c>
      <c r="P32" s="28">
        <v>-1.2209883268932587E-4</v>
      </c>
      <c r="Q32" s="29">
        <v>-9.2046556781602017E-5</v>
      </c>
      <c r="R32" s="75">
        <f t="shared" si="0"/>
        <v>-23.343287909997905</v>
      </c>
      <c r="S32" s="41">
        <f>IFERROR($Q32*$O32*Controls!$C$5,"-")</f>
        <v>-14519.525080018697</v>
      </c>
      <c r="T32" s="41">
        <f>IFERROR(INDEX('Vendor Level Info'!$I$4:$I$50,MATCH(SUBSTITUTE(SUBSTITUTE('Model 8'!$D32,"_pre",""),"_post",""),'Vendor Level Info'!$F$4:$F$50,0)),"-")</f>
        <v>35707.999999999993</v>
      </c>
      <c r="U32" s="478">
        <f t="shared" si="1"/>
        <v>-0.40661826705552534</v>
      </c>
      <c r="V32" s="41">
        <f>IFERROR($Q32*$O32*Controls!$C$4,"-")</f>
        <v>-12325.256016478894</v>
      </c>
      <c r="W32" s="41">
        <f>IFERROR($T32*(1-Controls!$C$6),0)</f>
        <v>27495.159999999996</v>
      </c>
      <c r="X32" s="90">
        <f t="shared" si="2"/>
        <v>-0.44827002339607752</v>
      </c>
      <c r="Y32" s="90">
        <f>IFERROR(R32/INDEX('Vendor Level Info'!$N$4:$N$300,MATCH('Model 8'!$D32,'Vendor Level Info'!$M$4:$M$300,0)),"-")</f>
        <v>-3.2556886903762766E-2</v>
      </c>
    </row>
    <row r="33" spans="2:25" x14ac:dyDescent="0.35">
      <c r="B33" s="441">
        <f>IFERROR(INDEX(Controls!$L$4:$L$100,MATCH('Model 8'!$D33,Controls!$J$4:$J$100,0)),"-")</f>
        <v>5</v>
      </c>
      <c r="C33" s="467" t="str">
        <f>IFERROR(INDEX(Controls!$F$4:$F$71,MATCH('Model 8'!$E33,Controls!$G$4:$G$71,0)),"-")</f>
        <v>No Ad &amp; Tf</v>
      </c>
      <c r="D33" s="442" t="str">
        <f>IFERROR(INDEX(Controls!$H$4:$H$200,MATCH('Model 8'!$E33,Controls!$G$4:$G$200,0)),"-")</f>
        <v>hcp_edh_eng</v>
      </c>
      <c r="E33" s="25" t="s">
        <v>15</v>
      </c>
      <c r="F33" s="26">
        <v>1</v>
      </c>
      <c r="G33" s="27">
        <v>8.6192455119794911E-2</v>
      </c>
      <c r="H33" s="27">
        <v>9.2453824365581472E-3</v>
      </c>
      <c r="I33" s="27">
        <v>9.322757139712488</v>
      </c>
      <c r="J33" s="37">
        <v>1.1340676079314099E-20</v>
      </c>
      <c r="K33" s="27">
        <v>1.0031859483543029</v>
      </c>
      <c r="L33" s="39">
        <v>1366</v>
      </c>
      <c r="M33" s="39">
        <v>493963.36099997896</v>
      </c>
      <c r="N33" s="39">
        <v>0</v>
      </c>
      <c r="O33" s="39">
        <v>253603.05399999156</v>
      </c>
      <c r="P33" s="28">
        <v>2.3835551984116666E-4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8'!$D33,"_pre",""),"_post",""),'Vendor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8'!$D33,'Vendor Level Info'!$M$4:$M$300,0)),"-")</f>
        <v>-</v>
      </c>
    </row>
    <row r="34" spans="2:25" x14ac:dyDescent="0.35">
      <c r="B34" s="441">
        <f>IFERROR(INDEX(Controls!$L$4:$L$100,MATCH('Model 8'!$D34,Controls!$J$4:$J$100,0)),"-")</f>
        <v>3</v>
      </c>
      <c r="C34" s="467" t="str">
        <f>IFERROR(INDEX(Controls!$F$4:$F$71,MATCH('Model 8'!$E34,Controls!$G$4:$G$71,0)),"-")</f>
        <v>Ad: 90 &amp; Tf: RT4</v>
      </c>
      <c r="D34" s="442" t="str">
        <f>IFERROR(INDEX(Controls!$H$4:$H$200,MATCH('Model 8'!$E34,Controls!$G$4:$G$200,0)),"-")</f>
        <v>hcp_epoc_eng</v>
      </c>
      <c r="E34" s="25" t="s">
        <v>76</v>
      </c>
      <c r="F34" s="26">
        <v>1</v>
      </c>
      <c r="G34" s="27">
        <v>9.2455549207794054E-3</v>
      </c>
      <c r="H34" s="27">
        <v>1.4079197771414713E-3</v>
      </c>
      <c r="I34" s="27">
        <v>6.5668194103721218</v>
      </c>
      <c r="J34" s="37">
        <v>5.1407159060893109E-11</v>
      </c>
      <c r="K34" s="27">
        <v>1.005068375672016</v>
      </c>
      <c r="L34" s="39">
        <v>77163.024847624198</v>
      </c>
      <c r="M34" s="39">
        <v>493963.36099997896</v>
      </c>
      <c r="N34" s="39">
        <v>38235.874906254132</v>
      </c>
      <c r="O34" s="39">
        <v>253603.05399999156</v>
      </c>
      <c r="P34" s="28">
        <v>1.4442670052247171E-3</v>
      </c>
      <c r="Q34" s="29">
        <v>1.3939575088470165E-3</v>
      </c>
      <c r="R34" s="75">
        <f t="shared" si="0"/>
        <v>353.51188138982366</v>
      </c>
      <c r="S34" s="41">
        <f>IFERROR($Q34*$O34*Controls!$C$5,"-")</f>
        <v>219884.39022447032</v>
      </c>
      <c r="T34" s="41">
        <f>IFERROR(INDEX('Vendor Level Info'!$I$4:$I$50,MATCH(SUBSTITUTE(SUBSTITUTE('Model 8'!$D34,"_pre",""),"_post",""),'Vendor Level Info'!$F$4:$F$50,0)),"-")</f>
        <v>255935</v>
      </c>
      <c r="U34" s="478">
        <f t="shared" si="1"/>
        <v>0.85914154072116089</v>
      </c>
      <c r="V34" s="41">
        <f>IFERROR($Q34*$O34*Controls!$C$4,"-")</f>
        <v>186654.2733738269</v>
      </c>
      <c r="W34" s="41">
        <f>IFERROR($T34*(1-Controls!$C$6),0)</f>
        <v>197069.95</v>
      </c>
      <c r="X34" s="90">
        <f t="shared" si="2"/>
        <v>0.94714731177344336</v>
      </c>
      <c r="Y34" s="90">
        <f>IFERROR(R34/INDEX('Vendor Level Info'!$N$4:$N$300,MATCH('Model 8'!$D34,'Vendor Level Info'!$M$4:$M$300,0)),"-")</f>
        <v>0.11701816663019651</v>
      </c>
    </row>
    <row r="35" spans="2:25" x14ac:dyDescent="0.35">
      <c r="B35" s="441">
        <f>IFERROR(INDEX(Controls!$L$4:$L$100,MATCH('Model 8'!$D35,Controls!$J$4:$J$100,0)),"-")</f>
        <v>7.4</v>
      </c>
      <c r="C35" s="467" t="str">
        <f>IFERROR(INDEX(Controls!$F$4:$F$71,MATCH('Model 8'!$E35,Controls!$G$4:$G$71,0)),"-")</f>
        <v>Ad: 60 &amp; No Tf</v>
      </c>
      <c r="D35" s="442" t="str">
        <f>IFERROR(INDEX(Controls!$H$4:$H$200,MATCH('Model 8'!$E35,Controls!$G$4:$G$200,0)),"-")</f>
        <v>hcp_field_eng_post</v>
      </c>
      <c r="E35" s="25" t="s">
        <v>308</v>
      </c>
      <c r="F35" s="26">
        <v>1</v>
      </c>
      <c r="G35" s="27">
        <v>7.8123487832535948E-2</v>
      </c>
      <c r="H35" s="27">
        <v>1.031467780441931E-3</v>
      </c>
      <c r="I35" s="27">
        <v>75.740114537619434</v>
      </c>
      <c r="J35" s="37">
        <v>0</v>
      </c>
      <c r="K35" s="27">
        <v>1.0603338485395861</v>
      </c>
      <c r="L35" s="39">
        <v>79642.199956046126</v>
      </c>
      <c r="M35" s="39">
        <v>493963.36099997896</v>
      </c>
      <c r="N35" s="39">
        <v>69522.453260069335</v>
      </c>
      <c r="O35" s="39">
        <v>253603.05399999156</v>
      </c>
      <c r="P35" s="28">
        <v>1.2595927006867277E-2</v>
      </c>
      <c r="Q35" s="29">
        <v>2.1416684246047195E-2</v>
      </c>
      <c r="R35" s="75">
        <f t="shared" si="0"/>
        <v>5431.3365313510758</v>
      </c>
      <c r="S35" s="41">
        <f>IFERROR($Q35*$O35*Controls!$C$5,"-")</f>
        <v>3378291.322500369</v>
      </c>
      <c r="T35" s="41">
        <f>IFERROR(INDEX('Vendor Level Info'!$I$4:$I$50,MATCH(SUBSTITUTE(SUBSTITUTE('Model 8'!$D35,"_pre",""),"_post",""),'Vendor Level Info'!$F$4:$F$50,0)),"-")</f>
        <v>0</v>
      </c>
      <c r="U35" s="478">
        <f t="shared" si="1"/>
        <v>0</v>
      </c>
      <c r="V35" s="41">
        <f>IFERROR($Q35*$O35*Controls!$C$4,"-")</f>
        <v>2867745.6885533682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8'!$D35,'Vendor Level Info'!$M$4:$M$300,0)),"-")</f>
        <v>0.1869908604059449</v>
      </c>
    </row>
    <row r="36" spans="2:25" x14ac:dyDescent="0.35">
      <c r="B36" s="441">
        <f>IFERROR(INDEX(Controls!$L$4:$L$100,MATCH('Model 8'!$D36,Controls!$J$4:$J$100,0)),"-")</f>
        <v>7.8</v>
      </c>
      <c r="C36" s="467" t="str">
        <f>IFERROR(INDEX(Controls!$F$4:$F$71,MATCH('Model 8'!$E36,Controls!$G$4:$G$71,0)),"-")</f>
        <v>Ad: 60 &amp; No Tf</v>
      </c>
      <c r="D36" s="442" t="str">
        <f>IFERROR(INDEX(Controls!$H$4:$H$200,MATCH('Model 8'!$E36,Controls!$G$4:$G$200,0)),"-")</f>
        <v>hcp_field_eng_pre</v>
      </c>
      <c r="E36" s="25" t="s">
        <v>309</v>
      </c>
      <c r="F36" s="26">
        <v>1</v>
      </c>
      <c r="G36" s="27">
        <v>6.4886377553848823E-2</v>
      </c>
      <c r="H36" s="27">
        <v>1.5228309387242459E-3</v>
      </c>
      <c r="I36" s="27">
        <v>42.609048650014621</v>
      </c>
      <c r="J36" s="37">
        <v>0</v>
      </c>
      <c r="K36" s="27">
        <v>1.0431886991735506</v>
      </c>
      <c r="L36" s="39">
        <v>47767.58015630774</v>
      </c>
      <c r="M36" s="39">
        <v>493963.36099997896</v>
      </c>
      <c r="N36" s="39">
        <v>1466.740292329674</v>
      </c>
      <c r="O36" s="39">
        <v>253603.05399999156</v>
      </c>
      <c r="P36" s="28">
        <v>6.2746865163873016E-3</v>
      </c>
      <c r="Q36" s="29">
        <v>3.7527728030258256E-4</v>
      </c>
      <c r="R36" s="75">
        <f t="shared" si="0"/>
        <v>95.171464381545817</v>
      </c>
      <c r="S36" s="41">
        <f>IFERROR($Q36*$O36*Controls!$C$5,"-")</f>
        <v>59196.650845321499</v>
      </c>
      <c r="T36" s="41">
        <f>IFERROR(INDEX('Vendor Level Info'!$I$4:$I$50,MATCH(SUBSTITUTE(SUBSTITUTE('Model 8'!$D36,"_pre",""),"_post",""),'Vendor Level Info'!$F$4:$F$50,0)),"-")</f>
        <v>0</v>
      </c>
      <c r="U36" s="478">
        <f t="shared" si="1"/>
        <v>0</v>
      </c>
      <c r="V36" s="41">
        <f>IFERROR($Q36*$O36*Controls!$C$4,"-")</f>
        <v>50250.533193456191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8'!$D36,'Vendor Level Info'!$M$4:$M$300,0)),"-")</f>
        <v>-</v>
      </c>
    </row>
    <row r="37" spans="2:25" x14ac:dyDescent="0.35">
      <c r="B37" s="441">
        <f>IFERROR(INDEX(Controls!$L$4:$L$100,MATCH('Model 8'!$D37,Controls!$J$4:$J$100,0)),"-")</f>
        <v>15</v>
      </c>
      <c r="C37" s="467" t="str">
        <f>IFERROR(INDEX(Controls!$F$4:$F$71,MATCH('Model 8'!$E37,Controls!$G$4:$G$71,0)),"-")</f>
        <v>No Ad &amp; Tf</v>
      </c>
      <c r="D37" s="442" t="str">
        <f>IFERROR(INDEX(Controls!$H$4:$H$200,MATCH('Model 8'!$E37,Controls!$G$4:$G$200,0)),"-")</f>
        <v>hcp_grail_nrx_lag</v>
      </c>
      <c r="E37" s="25" t="s">
        <v>18</v>
      </c>
      <c r="F37" s="26">
        <v>1</v>
      </c>
      <c r="G37" s="27">
        <v>0.56538562798358394</v>
      </c>
      <c r="H37" s="27">
        <v>4.1202650608183422E-4</v>
      </c>
      <c r="I37" s="27">
        <v>1372.2069324134463</v>
      </c>
      <c r="J37" s="37">
        <v>0</v>
      </c>
      <c r="K37" s="27">
        <v>1.0909910690775968</v>
      </c>
      <c r="L37" s="39">
        <v>471890.94499998051</v>
      </c>
      <c r="M37" s="39">
        <v>493963.36099997896</v>
      </c>
      <c r="N37" s="39">
        <v>250931.21399999215</v>
      </c>
      <c r="O37" s="39">
        <v>253603.05399999156</v>
      </c>
      <c r="P37" s="28">
        <v>0.54012175667942341</v>
      </c>
      <c r="Q37" s="29">
        <v>0.55942899649809963</v>
      </c>
      <c r="R37" s="75">
        <f t="shared" si="0"/>
        <v>141872.90200806866</v>
      </c>
      <c r="S37" s="41">
        <f>IFERROR($Q37*$O37*Controls!$C$5,"-")</f>
        <v>88244945.049018711</v>
      </c>
      <c r="T37" s="41" t="str">
        <f>IFERROR(INDEX('Vendor Level Info'!$I$4:$I$50,MATCH(SUBSTITUTE(SUBSTITUTE('Model 8'!$D37,"_pre",""),"_post",""),'Vendor Level Info'!$F$4:$F$50,0)),"-")</f>
        <v>-</v>
      </c>
      <c r="U37" s="478">
        <f t="shared" si="1"/>
        <v>0</v>
      </c>
      <c r="V37" s="41">
        <f>IFERROR($Q37*$O37*Controls!$C$4,"-")</f>
        <v>74908892.260260254</v>
      </c>
      <c r="W37" s="41">
        <f>IFERROR($T37*(1-Controls!$C$6),0)</f>
        <v>0</v>
      </c>
      <c r="X37" s="90" t="str">
        <f t="shared" si="2"/>
        <v>-</v>
      </c>
      <c r="Y37" s="90" t="str">
        <f>IFERROR(R37/INDEX('Vendor Level Info'!$N$4:$N$300,MATCH('Model 8'!$D37,'Vendor Level Info'!$M$4:$M$300,0)),"-")</f>
        <v>-</v>
      </c>
    </row>
    <row r="38" spans="2:25" x14ac:dyDescent="0.35">
      <c r="B38" s="441">
        <f>IFERROR(INDEX(Controls!$L$4:$L$100,MATCH('Model 8'!$D38,Controls!$J$4:$J$100,0)),"-")</f>
        <v>13</v>
      </c>
      <c r="C38" s="467" t="str">
        <f>IFERROR(INDEX(Controls!$F$4:$F$71,MATCH('Model 8'!$E38,Controls!$G$4:$G$71,0)),"-")</f>
        <v>Ad: 60 &amp; No Tf</v>
      </c>
      <c r="D38" s="442" t="str">
        <f>IFERROR(INDEX(Controls!$H$4:$H$200,MATCH('Model 8'!$E38,Controls!$G$4:$G$200,0)),"-")</f>
        <v>hcp_grail_sdot</v>
      </c>
      <c r="E38" s="25" t="s">
        <v>101</v>
      </c>
      <c r="F38" s="26">
        <v>1</v>
      </c>
      <c r="G38" s="27">
        <v>3.4518838949596183E-3</v>
      </c>
      <c r="H38" s="27">
        <v>2.3554994100393778E-5</v>
      </c>
      <c r="I38" s="27">
        <v>146.54573379417283</v>
      </c>
      <c r="J38" s="37">
        <v>0</v>
      </c>
      <c r="K38" s="27">
        <v>1.214423275912099</v>
      </c>
      <c r="L38" s="39">
        <v>6006830.7551347129</v>
      </c>
      <c r="M38" s="39">
        <v>493963.36099997896</v>
      </c>
      <c r="N38" s="39">
        <v>2890664.2082145428</v>
      </c>
      <c r="O38" s="39">
        <v>253603.05399999156</v>
      </c>
      <c r="P38" s="28">
        <v>4.1976559357402465E-2</v>
      </c>
      <c r="Q38" s="29">
        <v>3.9345887475283753E-2</v>
      </c>
      <c r="R38" s="75">
        <f t="shared" si="0"/>
        <v>9978.2372260719767</v>
      </c>
      <c r="S38" s="41">
        <f>IFERROR($Q38*$O38*Controls!$C$5,"-")</f>
        <v>6206463.5546167698</v>
      </c>
      <c r="T38" s="41" t="str">
        <f>IFERROR(INDEX('Vendor Level Info'!$I$4:$I$50,MATCH(SUBSTITUTE(SUBSTITUTE('Model 8'!$D38,"_pre",""),"_post",""),'Vendor Level Info'!$F$4:$F$50,0)),"-")</f>
        <v>-</v>
      </c>
      <c r="U38" s="478">
        <f t="shared" si="1"/>
        <v>0</v>
      </c>
      <c r="V38" s="41">
        <f>IFERROR($Q38*$O38*Controls!$C$4,"-")</f>
        <v>5268509.2553660041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8'!$D38,'Vendor Level Info'!$M$4:$M$300,0)),"-")</f>
        <v>8.7608166260788132E-3</v>
      </c>
    </row>
    <row r="39" spans="2:25" x14ac:dyDescent="0.35">
      <c r="B39" s="441">
        <f>IFERROR(INDEX(Controls!$L$4:$L$100,MATCH('Model 8'!$D39,Controls!$J$4:$J$100,0)),"-")</f>
        <v>14</v>
      </c>
      <c r="C39" s="467" t="str">
        <f>IFERROR(INDEX(Controls!$F$4:$F$71,MATCH('Model 8'!$E39,Controls!$G$4:$G$71,0)),"-")</f>
        <v>Ad: 40 &amp; No Tf</v>
      </c>
      <c r="D39" s="442" t="str">
        <f>IFERROR(INDEX(Controls!$H$4:$H$200,MATCH('Model 8'!$E39,Controls!$G$4:$G$200,0)),"-")</f>
        <v>hcp_grail_vnrx</v>
      </c>
      <c r="E39" s="25" t="s">
        <v>102</v>
      </c>
      <c r="F39" s="26">
        <v>1</v>
      </c>
      <c r="G39" s="27">
        <v>0.18506256013848812</v>
      </c>
      <c r="H39" s="27">
        <v>1.8570191136749773E-3</v>
      </c>
      <c r="I39" s="27">
        <v>99.655711013256962</v>
      </c>
      <c r="J39" s="37">
        <v>0</v>
      </c>
      <c r="K39" s="27">
        <v>1.0119511783804986</v>
      </c>
      <c r="L39" s="39">
        <v>18193.587417265717</v>
      </c>
      <c r="M39" s="39">
        <v>493963.36099997896</v>
      </c>
      <c r="N39" s="39">
        <v>9147.9991274579043</v>
      </c>
      <c r="O39" s="39">
        <v>253603.05399999156</v>
      </c>
      <c r="P39" s="28">
        <v>6.8161975793640311E-3</v>
      </c>
      <c r="Q39" s="29">
        <v>6.6755983887799375E-3</v>
      </c>
      <c r="R39" s="75">
        <f t="shared" si="0"/>
        <v>1692.9521386720153</v>
      </c>
      <c r="S39" s="41">
        <f>IFERROR($Q39*$O39*Controls!$C$5,"-")</f>
        <v>1053016.2302539935</v>
      </c>
      <c r="T39" s="41" t="str">
        <f>IFERROR(INDEX('Vendor Level Info'!$I$4:$I$50,MATCH(SUBSTITUTE(SUBSTITUTE('Model 8'!$D39,"_pre",""),"_post",""),'Vendor Level Info'!$F$4:$F$50,0)),"-")</f>
        <v>-</v>
      </c>
      <c r="U39" s="478">
        <f t="shared" si="1"/>
        <v>0</v>
      </c>
      <c r="V39" s="41">
        <f>IFERROR($Q39*$O39*Controls!$C$4,"-")</f>
        <v>893878.72921882407</v>
      </c>
      <c r="W39" s="41">
        <f>IFERROR($T39*(1-Controls!$C$6),0)</f>
        <v>0</v>
      </c>
      <c r="X39" s="90" t="str">
        <f t="shared" si="2"/>
        <v>-</v>
      </c>
      <c r="Y39" s="90">
        <f>IFERROR(R39/INDEX('Vendor Level Info'!$N$4:$N$300,MATCH('Model 8'!$D39,'Vendor Level Info'!$M$4:$M$300,0)),"-")</f>
        <v>0.30747243406673219</v>
      </c>
    </row>
    <row r="40" spans="2:25" x14ac:dyDescent="0.35">
      <c r="B40" s="441">
        <f>IFERROR(INDEX(Controls!$L$4:$L$100,MATCH('Model 8'!$D40,Controls!$J$4:$J$100,0)),"-")</f>
        <v>6</v>
      </c>
      <c r="C40" s="467" t="str">
        <f>IFERROR(INDEX(Controls!$F$4:$F$71,MATCH('Model 8'!$E40,Controls!$G$4:$G$71,0)),"-")</f>
        <v>No Ad &amp; Tf</v>
      </c>
      <c r="D40" s="442" t="str">
        <f>IFERROR(INDEX(Controls!$H$4:$H$200,MATCH('Model 8'!$E40,Controls!$G$4:$G$200,0)),"-")</f>
        <v>hcp_mng_eng</v>
      </c>
      <c r="E40" s="25" t="s">
        <v>21</v>
      </c>
      <c r="F40" s="26">
        <v>1</v>
      </c>
      <c r="G40" s="27">
        <v>1.2907446137182343E-2</v>
      </c>
      <c r="H40" s="27">
        <v>4.1949903434987902E-3</v>
      </c>
      <c r="I40" s="27">
        <v>3.0768714777104864</v>
      </c>
      <c r="J40" s="37">
        <v>2.0918679227554956E-3</v>
      </c>
      <c r="K40" s="27">
        <v>1.0044308835810942</v>
      </c>
      <c r="L40" s="39">
        <v>4328</v>
      </c>
      <c r="M40" s="39">
        <v>493963.36099997896</v>
      </c>
      <c r="N40" s="39">
        <v>0</v>
      </c>
      <c r="O40" s="39">
        <v>253603.05399999156</v>
      </c>
      <c r="P40" s="28">
        <v>1.1309224791214335E-4</v>
      </c>
      <c r="Q40" s="29">
        <v>0</v>
      </c>
      <c r="R40" s="75">
        <f t="shared" si="0"/>
        <v>0</v>
      </c>
      <c r="S40" s="41">
        <f>IFERROR($Q40*$O40*Controls!$C$5,"-")</f>
        <v>0</v>
      </c>
      <c r="T40" s="41">
        <f>IFERROR(INDEX('Vendor Level Info'!$I$4:$I$50,MATCH(SUBSTITUTE(SUBSTITUTE('Model 8'!$D40,"_pre",""),"_post",""),'Vendor Level Info'!$F$4:$F$50,0)),"-")</f>
        <v>0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8'!$D40,'Vendor Level Info'!$M$4:$M$300,0)),"-")</f>
        <v>-</v>
      </c>
    </row>
    <row r="41" spans="2:25" x14ac:dyDescent="0.35">
      <c r="B41" s="441">
        <f>IFERROR(INDEX(Controls!$L$4:$L$100,MATCH('Model 8'!$D41,Controls!$J$4:$J$100,0)),"-")</f>
        <v>1</v>
      </c>
      <c r="C41" s="467" t="str">
        <f>IFERROR(INDEX(Controls!$F$4:$F$71,MATCH('Model 8'!$E41,Controls!$G$4:$G$71,0)),"-")</f>
        <v>Ad: 40 &amp; Tf: RT4</v>
      </c>
      <c r="D41" s="442" t="str">
        <f>IFERROR(INDEX(Controls!$H$4:$H$200,MATCH('Model 8'!$E41,Controls!$G$4:$G$200,0)),"-")</f>
        <v>hcp_mscap_eng</v>
      </c>
      <c r="E41" s="25" t="s">
        <v>108</v>
      </c>
      <c r="F41" s="26">
        <v>1</v>
      </c>
      <c r="G41" s="27">
        <v>5.6387988669522285E-2</v>
      </c>
      <c r="H41" s="27">
        <v>1.577266093753174E-3</v>
      </c>
      <c r="I41" s="27">
        <v>35.750460174633304</v>
      </c>
      <c r="J41" s="37">
        <v>7.1599249719511619E-280</v>
      </c>
      <c r="K41" s="27">
        <v>1.0121280075956867</v>
      </c>
      <c r="L41" s="39">
        <v>96440.782464303891</v>
      </c>
      <c r="M41" s="39">
        <v>493963.36099997896</v>
      </c>
      <c r="N41" s="39">
        <v>39381.443492171158</v>
      </c>
      <c r="O41" s="39">
        <v>253603.05399999156</v>
      </c>
      <c r="P41" s="28">
        <v>1.1009119659944298E-2</v>
      </c>
      <c r="Q41" s="29">
        <v>8.7563629633026947E-3</v>
      </c>
      <c r="R41" s="75">
        <f t="shared" si="0"/>
        <v>2220.6403894259793</v>
      </c>
      <c r="S41" s="41">
        <f>IFERROR($Q41*$O41*Controls!$C$5,"-")</f>
        <v>1381238.322222959</v>
      </c>
      <c r="T41" s="41">
        <f>IFERROR(INDEX('Vendor Level Info'!$I$4:$I$50,MATCH(SUBSTITUTE(SUBSTITUTE('Model 8'!$D41,"_pre",""),"_post",""),'Vendor Level Info'!$F$4:$F$50,0)),"-")</f>
        <v>483510.48</v>
      </c>
      <c r="U41" s="478">
        <f t="shared" si="1"/>
        <v>2.856687454267711</v>
      </c>
      <c r="V41" s="41">
        <f>IFERROR($Q41*$O41*Controls!$C$4,"-")</f>
        <v>1172498.1256169172</v>
      </c>
      <c r="W41" s="41">
        <f>IFERROR($T41*(1-Controls!$C$6),0)</f>
        <v>372303.06959999999</v>
      </c>
      <c r="X41" s="90">
        <f t="shared" si="2"/>
        <v>3.1493109279938025</v>
      </c>
      <c r="Y41" s="90">
        <f>IFERROR(R41/INDEX('Vendor Level Info'!$N$4:$N$300,MATCH('Model 8'!$D41,'Vendor Level Info'!$M$4:$M$300,0)),"-")</f>
        <v>0.17153100489927231</v>
      </c>
    </row>
    <row r="42" spans="2:25" x14ac:dyDescent="0.35">
      <c r="B42" s="441">
        <f>IFERROR(INDEX(Controls!$L$4:$L$100,MATCH('Model 8'!$D42,Controls!$J$4:$J$100,0)),"-")</f>
        <v>12</v>
      </c>
      <c r="C42" s="467" t="str">
        <f>IFERROR(INDEX(Controls!$F$4:$F$71,MATCH('Model 8'!$E42,Controls!$G$4:$G$71,0)),"-")</f>
        <v>Ad: 40 &amp; No Tf</v>
      </c>
      <c r="D42" s="442" t="str">
        <f>IFERROR(INDEX(Controls!$H$4:$H$200,MATCH('Model 8'!$E42,Controls!$G$4:$G$200,0)),"-")</f>
        <v>hcp_rdtl_totdet</v>
      </c>
      <c r="E42" s="25" t="s">
        <v>103</v>
      </c>
      <c r="F42" s="26"/>
      <c r="G42" s="27">
        <v>5.5198601540484879E-2</v>
      </c>
      <c r="H42" s="27">
        <v>4.5190762491288422E-4</v>
      </c>
      <c r="I42" s="27">
        <v>122.14576275654942</v>
      </c>
      <c r="J42" s="37">
        <v>0</v>
      </c>
      <c r="K42" s="27">
        <v>1.2663719227735364</v>
      </c>
      <c r="L42" s="39">
        <v>562696.92773887201</v>
      </c>
      <c r="M42" s="39">
        <v>493963.36099997896</v>
      </c>
      <c r="N42" s="39">
        <v>283462.85338760022</v>
      </c>
      <c r="O42" s="39">
        <v>253603.05399999156</v>
      </c>
      <c r="P42" s="28">
        <v>6.2879326595063664E-2</v>
      </c>
      <c r="Q42" s="29">
        <v>6.1697810215138614E-2</v>
      </c>
      <c r="R42" s="75">
        <f t="shared" si="0"/>
        <v>15646.753095671029</v>
      </c>
      <c r="S42" s="41">
        <f>IFERROR($Q42*$O42*Controls!$C$5,"-")</f>
        <v>9732280.4255073797</v>
      </c>
      <c r="T42" s="41">
        <f>IFERROR(INDEX('Vendor Level Info'!$I$4:$I$50,MATCH(SUBSTITUTE(SUBSTITUTE('Model 8'!$D42,"_pre",""),"_post",""),'Vendor Level Info'!$F$4:$F$50,0)),"-")</f>
        <v>0</v>
      </c>
      <c r="U42" s="478">
        <f t="shared" si="1"/>
        <v>0</v>
      </c>
      <c r="V42" s="41">
        <f>IFERROR($Q42*$O42*Controls!$C$4,"-")</f>
        <v>8261485.6345143029</v>
      </c>
      <c r="W42" s="41">
        <f>IFERROR($T42*(1-Controls!$C$6),0)</f>
        <v>0</v>
      </c>
      <c r="X42" s="90" t="str">
        <f t="shared" si="2"/>
        <v>-</v>
      </c>
      <c r="Y42" s="90">
        <f>IFERROR(R42/INDEX('Vendor Level Info'!$N$4:$N$300,MATCH('Model 8'!$D42,'Vendor Level Info'!$M$4:$M$300,0)),"-")</f>
        <v>9.2362994573188681E-2</v>
      </c>
    </row>
    <row r="43" spans="2:25" x14ac:dyDescent="0.35">
      <c r="B43" s="441">
        <f>IFERROR(INDEX(Controls!$L$4:$L$100,MATCH('Model 8'!$D43,Controls!$J$4:$J$100,0)),"-")</f>
        <v>8.4</v>
      </c>
      <c r="C43" s="467" t="str">
        <f>IFERROR(INDEX(Controls!$F$4:$F$71,MATCH('Model 8'!$E43,Controls!$G$4:$G$71,0)),"-")</f>
        <v>Ad: 70 &amp; Tf: RT4</v>
      </c>
      <c r="D43" s="442" t="str">
        <f>IFERROR(INDEX(Controls!$H$4:$H$200,MATCH('Model 8'!$E43,Controls!$G$4:$G$200,0)),"-")</f>
        <v>hcp_sfmc_eng_post</v>
      </c>
      <c r="E43" s="25" t="s">
        <v>310</v>
      </c>
      <c r="F43" s="26"/>
      <c r="G43" s="27">
        <v>8.0214208118409742E-3</v>
      </c>
      <c r="H43" s="27">
        <v>5.9431444409839378E-4</v>
      </c>
      <c r="I43" s="27">
        <v>13.496930608862941</v>
      </c>
      <c r="J43" s="37">
        <v>1.6334754642282811E-41</v>
      </c>
      <c r="K43" s="27">
        <v>1.1271302460774539</v>
      </c>
      <c r="L43" s="39">
        <v>446503.23994284763</v>
      </c>
      <c r="M43" s="39">
        <v>493963.36099997896</v>
      </c>
      <c r="N43" s="39">
        <v>384654.32929805701</v>
      </c>
      <c r="O43" s="39">
        <v>253603.05399999156</v>
      </c>
      <c r="P43" s="28">
        <v>7.2507207299371641E-3</v>
      </c>
      <c r="Q43" s="29">
        <v>1.2166550022683357E-2</v>
      </c>
      <c r="R43" s="75">
        <f t="shared" si="0"/>
        <v>3085.4742423961661</v>
      </c>
      <c r="S43" s="41">
        <f>IFERROR($Q43*$O43*Controls!$C$5,"-")</f>
        <v>1919164.9787704153</v>
      </c>
      <c r="T43" s="41">
        <f>IFERROR(INDEX('Vendor Level Info'!$I$4:$I$50,MATCH(SUBSTITUTE(SUBSTITUTE('Model 8'!$D43,"_pre",""),"_post",""),'Vendor Level Info'!$F$4:$F$50,0)),"-")</f>
        <v>194100</v>
      </c>
      <c r="U43" s="478">
        <f t="shared" si="1"/>
        <v>9.8875063306049213</v>
      </c>
      <c r="V43" s="41">
        <f>IFERROR($Q43*$O43*Controls!$C$4,"-")</f>
        <v>1629130.3999851758</v>
      </c>
      <c r="W43" s="41">
        <f>IFERROR($T43*(1-Controls!$C$6),0)</f>
        <v>149457</v>
      </c>
      <c r="X43" s="90">
        <f t="shared" si="2"/>
        <v>10.900328522485905</v>
      </c>
      <c r="Y43" s="90">
        <f>IFERROR(R43/INDEX('Vendor Level Info'!$N$4:$N$300,MATCH('Model 8'!$D43,'Vendor Level Info'!$M$4:$M$300,0)),"-")</f>
        <v>1.4409485178940475E-2</v>
      </c>
    </row>
    <row r="44" spans="2:25" x14ac:dyDescent="0.35">
      <c r="B44" s="441">
        <f>IFERROR(INDEX(Controls!$L$4:$L$100,MATCH('Model 8'!$D44,Controls!$J$4:$J$100,0)),"-")</f>
        <v>8.8000000000000007</v>
      </c>
      <c r="C44" s="467" t="str">
        <f>IFERROR(INDEX(Controls!$F$4:$F$71,MATCH('Model 8'!$E44,Controls!$G$4:$G$71,0)),"-")</f>
        <v>Ad: 70 &amp; Tf: RT4</v>
      </c>
      <c r="D44" s="442" t="str">
        <f>IFERROR(INDEX(Controls!$H$4:$H$200,MATCH('Model 8'!$E44,Controls!$G$4:$G$200,0)),"-")</f>
        <v>hcp_sfmc_eng_pre</v>
      </c>
      <c r="E44" s="25" t="s">
        <v>311</v>
      </c>
      <c r="F44" s="26">
        <v>1</v>
      </c>
      <c r="G44" s="27">
        <v>1.187433906595277E-2</v>
      </c>
      <c r="H44" s="27">
        <v>8.6164723221800979E-4</v>
      </c>
      <c r="I44" s="27">
        <v>13.780975115983873</v>
      </c>
      <c r="J44" s="37">
        <v>3.3246723891430789E-43</v>
      </c>
      <c r="K44" s="27">
        <v>1.0689962197394445</v>
      </c>
      <c r="L44" s="39">
        <v>242143.27088379097</v>
      </c>
      <c r="M44" s="39">
        <v>493963.36099997896</v>
      </c>
      <c r="N44" s="39">
        <v>70698.872598462505</v>
      </c>
      <c r="O44" s="39">
        <v>253603.05399999156</v>
      </c>
      <c r="P44" s="28">
        <v>5.8208594564427736E-3</v>
      </c>
      <c r="Q44" s="29">
        <v>3.3103007695434498E-3</v>
      </c>
      <c r="R44" s="75">
        <f t="shared" si="0"/>
        <v>839.50238481474116</v>
      </c>
      <c r="S44" s="41">
        <f>IFERROR($Q44*$O44*Controls!$C$5,"-")</f>
        <v>522170.48335476901</v>
      </c>
      <c r="T44" s="41">
        <f>IFERROR(INDEX('Vendor Level Info'!$I$4:$I$50,MATCH(SUBSTITUTE(SUBSTITUTE('Model 8'!$D44,"_pre",""),"_post",""),'Vendor Level Info'!$F$4:$F$50,0)),"-")</f>
        <v>194100</v>
      </c>
      <c r="U44" s="478">
        <f t="shared" si="1"/>
        <v>2.6902137215598607</v>
      </c>
      <c r="V44" s="41">
        <f>IFERROR($Q44*$O44*Controls!$C$4,"-")</f>
        <v>443257.2591821833</v>
      </c>
      <c r="W44" s="41">
        <f>IFERROR($T44*(1-Controls!$C$6),0)</f>
        <v>149457</v>
      </c>
      <c r="X44" s="90">
        <f t="shared" si="2"/>
        <v>2.9657845345630069</v>
      </c>
      <c r="Y44" s="90" t="str">
        <f>IFERROR(R44/INDEX('Vendor Level Info'!$N$4:$N$300,MATCH('Model 8'!$D44,'Vendor Level Info'!$M$4:$M$300,0)),"-")</f>
        <v>-</v>
      </c>
    </row>
    <row r="45" spans="2:25" x14ac:dyDescent="0.35">
      <c r="B45" s="441">
        <f>IFERROR(INDEX(Controls!$L$4:$L$100,MATCH('Model 8'!$D45,Controls!$J$4:$J$100,0)),"-")</f>
        <v>10</v>
      </c>
      <c r="C45" s="467" t="str">
        <f>IFERROR(INDEX(Controls!$F$4:$F$71,MATCH('Model 8'!$E45,Controls!$G$4:$G$71,0)),"-")</f>
        <v>No Ad &amp; Tf</v>
      </c>
      <c r="D45" s="442" t="str">
        <f>IFERROR(INDEX(Controls!$H$4:$H$200,MATCH('Model 8'!$E45,Controls!$G$4:$G$200,0)),"-")</f>
        <v>pp_hcp</v>
      </c>
      <c r="E45" s="25" t="s">
        <v>115</v>
      </c>
      <c r="F45" s="26">
        <v>1</v>
      </c>
      <c r="G45" s="27">
        <v>4.5707845864542424E-3</v>
      </c>
      <c r="H45" s="27">
        <v>1.6806776026633075E-3</v>
      </c>
      <c r="I45" s="27">
        <v>2.7196081980333942</v>
      </c>
      <c r="J45" s="37">
        <v>6.5359571954073771E-3</v>
      </c>
      <c r="K45" s="26">
        <v>1.0009647953570981</v>
      </c>
      <c r="L45" s="26">
        <v>63241</v>
      </c>
      <c r="M45" s="26">
        <v>493963.36099997896</v>
      </c>
      <c r="N45" s="26">
        <v>31572</v>
      </c>
      <c r="O45" s="26">
        <v>253603.05399999156</v>
      </c>
      <c r="P45" s="26">
        <v>5.8518710263606982E-4</v>
      </c>
      <c r="Q45" s="30">
        <v>5.6903420005162137E-4</v>
      </c>
      <c r="R45" s="75">
        <f t="shared" si="0"/>
        <v>144.30881096353335</v>
      </c>
      <c r="S45" s="41">
        <f>IFERROR($Q45*$O45*Controls!$C$5,"-")</f>
        <v>89760.080419317746</v>
      </c>
      <c r="T45" s="41">
        <f>IFERROR(INDEX('Vendor Level Info'!$I$4:$I$50,MATCH(SUBSTITUTE(SUBSTITUTE('Model 8'!$D45,"_pre",""),"_post",""),'Vendor Level Info'!$F$4:$F$50,0)),"-")</f>
        <v>195006</v>
      </c>
      <c r="U45" s="478">
        <f t="shared" si="1"/>
        <v>0.4602939418239323</v>
      </c>
      <c r="V45" s="41">
        <f>IFERROR($Q45*$O45*Controls!$C$4,"-")</f>
        <v>76195.052188745613</v>
      </c>
      <c r="W45" s="41">
        <f>IFERROR($T45*(1-Controls!$C$6),0)</f>
        <v>150154.62</v>
      </c>
      <c r="X45" s="90">
        <f t="shared" si="2"/>
        <v>0.5074439413768661</v>
      </c>
      <c r="Y45" s="90">
        <f>IFERROR(R45/INDEX('Vendor Level Info'!$N$4:$N$300,MATCH('Model 8'!$D45,'Vendor Level Info'!$M$4:$M$300,0)),"-")</f>
        <v>4.6504724618456816E-3</v>
      </c>
    </row>
    <row r="46" spans="2:25" x14ac:dyDescent="0.35">
      <c r="B46" s="441">
        <f>IFERROR(INDEX(Controls!$L$4:$L$100,MATCH('Model 8'!$D46,Controls!$J$4:$J$100,0)),"-")</f>
        <v>11</v>
      </c>
      <c r="C46" s="467" t="str">
        <f>IFERROR(INDEX(Controls!$F$4:$F$71,MATCH('Model 8'!$E46,Controls!$G$4:$G$71,0)),"-")</f>
        <v>No Ad &amp; Tf</v>
      </c>
      <c r="D46" s="442" t="str">
        <f>IFERROR(INDEX(Controls!$H$4:$H$200,MATCH('Model 8'!$E46,Controls!$G$4:$G$200,0)),"-")</f>
        <v>webmd</v>
      </c>
      <c r="E46" s="25" t="s">
        <v>116</v>
      </c>
      <c r="F46" s="26">
        <v>1</v>
      </c>
      <c r="G46" s="27">
        <v>4.9838868436336732E-2</v>
      </c>
      <c r="H46" s="27">
        <v>1.7135732024241498E-3</v>
      </c>
      <c r="I46" s="27">
        <v>29.084761809901622</v>
      </c>
      <c r="J46" s="37">
        <v>5.8347631934754262E-186</v>
      </c>
      <c r="K46" s="26">
        <v>1.0663391565803408</v>
      </c>
      <c r="L46" s="26">
        <v>64834</v>
      </c>
      <c r="M46" s="26">
        <v>493963.36099997896</v>
      </c>
      <c r="N46" s="26">
        <v>0</v>
      </c>
      <c r="O46" s="26">
        <v>253603.05399999156</v>
      </c>
      <c r="P46" s="26">
        <v>6.541483541734977E-3</v>
      </c>
      <c r="Q46" s="30">
        <v>0</v>
      </c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8'!$D46,"_pre",""),"_post",""),'Vendor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8'!$D46,'Vendor Level Info'!$M$4:$M$300,0)),"-")</f>
        <v>-</v>
      </c>
    </row>
    <row r="47" spans="2:25" x14ac:dyDescent="0.35">
      <c r="B47" s="441" t="str">
        <f>IFERROR(INDEX(Controls!$L$4:$L$100,MATCH('Model 8'!$D47,Controls!$J$4:$J$100,0)),"-")</f>
        <v>-</v>
      </c>
      <c r="C47" s="467" t="str">
        <f>IFERROR(INDEX(Controls!$F$4:$F$71,MATCH('Model 8'!$E47,Controls!$G$4:$G$71,0)),"-")</f>
        <v>-</v>
      </c>
      <c r="D47" s="442" t="str">
        <f>IFERROR(INDEX(Controls!$H$4:$H$200,MATCH('Model 8'!$E47,Controls!$G$4:$G$200,0)),"-")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8'!$D47,"_pre",""),"_post",""),'Vendor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8'!$D47,'Vendor Level Info'!$M$4:$M$300,0)),"-")</f>
        <v>-</v>
      </c>
    </row>
    <row r="48" spans="2:25" x14ac:dyDescent="0.35">
      <c r="B48" s="441" t="str">
        <f>IFERROR(INDEX(Controls!$L$4:$L$100,MATCH('Model 8'!$D48,Controls!$J$4:$J$100,0)),"-")</f>
        <v>-</v>
      </c>
      <c r="C48" s="467" t="str">
        <f>IFERROR(INDEX(Controls!$F$4:$F$71,MATCH('Model 8'!$E48,Controls!$G$4:$G$71,0)),"-")</f>
        <v>-</v>
      </c>
      <c r="D48" s="442" t="str">
        <f>IFERROR(INDEX(Controls!$H$4:$H$200,MATCH('Model 8'!$E48,Controls!$G$4:$G$200,0)),"-")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8'!$D48,"_pre",""),"_post",""),'Vendor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8'!$D48,'Vendor Level Info'!$M$4:$M$300,0)),"-")</f>
        <v>-</v>
      </c>
    </row>
    <row r="49" spans="2:25" x14ac:dyDescent="0.35">
      <c r="B49" s="441" t="str">
        <f>IFERROR(INDEX(Controls!$L$4:$L$100,MATCH('Model 8'!$D49,Controls!$J$4:$J$100,0)),"-")</f>
        <v>-</v>
      </c>
      <c r="C49" s="467" t="str">
        <f>IFERROR(INDEX(Controls!$F$4:$F$71,MATCH('Model 8'!$E49,Controls!$G$4:$G$71,0)),"-")</f>
        <v>-</v>
      </c>
      <c r="D49" s="442" t="str">
        <f>IFERROR(INDEX(Controls!$H$4:$H$200,MATCH('Model 8'!$E49,Controls!$G$4:$G$200,0)),"-")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8'!$D49,"_pre",""),"_post",""),'Vendor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8'!$D49,'Vendor Level Info'!$M$4:$M$300,0)),"-")</f>
        <v>-</v>
      </c>
    </row>
    <row r="50" spans="2:25" x14ac:dyDescent="0.35">
      <c r="B50" s="441" t="str">
        <f>IFERROR(INDEX(Controls!$L$4:$L$100,MATCH('Model 8'!$D50,Controls!$J$4:$J$100,0)),"-")</f>
        <v>-</v>
      </c>
      <c r="C50" s="467" t="str">
        <f>IFERROR(INDEX(Controls!$F$4:$F$71,MATCH('Model 8'!$E50,Controls!$G$4:$G$71,0)),"-")</f>
        <v>-</v>
      </c>
      <c r="D50" s="442" t="str">
        <f>IFERROR(INDEX(Controls!$H$4:$H$200,MATCH('Model 8'!$E50,Controls!$G$4:$G$200,0)),"-")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8'!$D50,"_pre",""),"_post",""),'Vendor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8'!$D50,'Vendor Level Info'!$M$4:$M$300,0)),"-")</f>
        <v>-</v>
      </c>
    </row>
    <row r="51" spans="2:25" x14ac:dyDescent="0.35">
      <c r="B51" s="441" t="str">
        <f>IFERROR(INDEX(Controls!$L$4:$L$100,MATCH('Model 8'!$D51,Controls!$J$4:$J$100,0)),"-")</f>
        <v>-</v>
      </c>
      <c r="C51" s="467" t="str">
        <f>IFERROR(INDEX(Controls!$F$4:$F$71,MATCH('Model 8'!$E51,Controls!$G$4:$G$71,0)),"-")</f>
        <v>-</v>
      </c>
      <c r="D51" s="442" t="str">
        <f>IFERROR(INDEX(Controls!$H$4:$H$200,MATCH('Model 8'!$E51,Controls!$G$4:$G$200,0)),"-")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8'!$D51,"_pre",""),"_post",""),'Vendor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8'!$D51,'Vendor Level Info'!$M$4:$M$300,0)),"-")</f>
        <v>-</v>
      </c>
    </row>
    <row r="52" spans="2:25" x14ac:dyDescent="0.35">
      <c r="B52" s="441" t="str">
        <f>IFERROR(INDEX(Controls!$L$4:$L$100,MATCH('Model 8'!$D52,Controls!$J$4:$J$100,0)),"-")</f>
        <v>-</v>
      </c>
      <c r="C52" s="467" t="str">
        <f>IFERROR(INDEX(Controls!$F$4:$F$71,MATCH('Model 8'!$E52,Controls!$G$4:$G$71,0)),"-")</f>
        <v>-</v>
      </c>
      <c r="D52" s="442" t="str">
        <f>IFERROR(INDEX(Controls!$H$4:$H$200,MATCH('Model 8'!$E52,Controls!$G$4:$G$200,0)),"-")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8'!$D52,"_pre",""),"_post",""),'Vendor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8'!$D52,'Vendor Level Info'!$M$4:$M$300,0)),"-")</f>
        <v>-</v>
      </c>
    </row>
    <row r="53" spans="2:25" x14ac:dyDescent="0.35">
      <c r="B53" s="441" t="str">
        <f>IFERROR(INDEX(Controls!$L$4:$L$100,MATCH('Model 8'!$D53,Controls!$J$4:$J$100,0)),"-")</f>
        <v>-</v>
      </c>
      <c r="C53" s="467" t="str">
        <f>IFERROR(INDEX(Controls!$F$4:$F$71,MATCH('Model 8'!$E53,Controls!$G$4:$G$71,0)),"-")</f>
        <v>-</v>
      </c>
      <c r="D53" s="442" t="str">
        <f>IFERROR(INDEX(Controls!$H$4:$H$200,MATCH('Model 8'!$E53,Controls!$G$4:$G$200,0)),"-")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8'!$D53,"_pre",""),"_post",""),'Vendor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8'!$D53,'Vendor Level Info'!$M$4:$M$300,0)),"-")</f>
        <v>-</v>
      </c>
    </row>
    <row r="54" spans="2:25" x14ac:dyDescent="0.35">
      <c r="B54" s="441" t="str">
        <f>IFERROR(INDEX(Controls!$L$4:$L$100,MATCH('Model 8'!$D54,Controls!$J$4:$J$100,0)),"-")</f>
        <v>-</v>
      </c>
      <c r="C54" s="467" t="str">
        <f>IFERROR(INDEX(Controls!$F$4:$F$71,MATCH('Model 8'!$E54,Controls!$G$4:$G$71,0)),"-")</f>
        <v>-</v>
      </c>
      <c r="D54" s="442" t="str">
        <f>IFERROR(INDEX(Controls!$H$4:$H$200,MATCH('Model 8'!$E54,Controls!$G$4:$G$200,0)),"-")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8'!$D54,"_pre",""),"_post",""),'Vendor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8'!$D54,'Vendor Level Info'!$M$4:$M$300,0)),"-")</f>
        <v>-</v>
      </c>
    </row>
    <row r="55" spans="2:25" x14ac:dyDescent="0.35">
      <c r="B55" s="441" t="str">
        <f>IFERROR(INDEX(Controls!$L$4:$L$100,MATCH('Model 8'!$D55,Controls!$J$4:$J$100,0)),"-")</f>
        <v>-</v>
      </c>
      <c r="C55" s="467" t="str">
        <f>IFERROR(INDEX(Controls!$F$4:$F$71,MATCH('Model 8'!$E55,Controls!$G$4:$G$71,0)),"-")</f>
        <v>-</v>
      </c>
      <c r="D55" s="442" t="str">
        <f>IFERROR(INDEX(Controls!$H$4:$H$200,MATCH('Model 8'!$E55,Controls!$G$4:$G$200,0)),"-")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8'!$D55,"_pre",""),"_post",""),'Vendor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8'!$D55,'Vendor Level Info'!$M$4:$M$300,0)),"-")</f>
        <v>-</v>
      </c>
    </row>
    <row r="56" spans="2:25" x14ac:dyDescent="0.35">
      <c r="B56" s="441" t="str">
        <f>IFERROR(INDEX(Controls!$L$4:$L$100,MATCH('Model 8'!$D56,Controls!$J$4:$J$100,0)),"-")</f>
        <v>-</v>
      </c>
      <c r="C56" s="467" t="str">
        <f>IFERROR(INDEX(Controls!$F$4:$F$71,MATCH('Model 8'!$E56,Controls!$G$4:$G$71,0)),"-")</f>
        <v>-</v>
      </c>
      <c r="D56" s="442" t="str">
        <f>IFERROR(INDEX(Controls!$H$4:$H$200,MATCH('Model 8'!$E56,Controls!$G$4:$G$200,0)),"-")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8'!$D56,"_pre",""),"_post",""),'Vendor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8'!$D56,'Vendor Level Info'!$M$4:$M$300,0)),"-")</f>
        <v>-</v>
      </c>
    </row>
    <row r="57" spans="2:25" x14ac:dyDescent="0.35">
      <c r="B57" s="441" t="str">
        <f>IFERROR(INDEX(Controls!$L$4:$L$100,MATCH('Model 8'!$D57,Controls!$J$4:$J$100,0)),"-")</f>
        <v>-</v>
      </c>
      <c r="C57" s="467" t="str">
        <f>IFERROR(INDEX(Controls!$F$4:$F$71,MATCH('Model 8'!$E57,Controls!$G$4:$G$71,0)),"-")</f>
        <v>-</v>
      </c>
      <c r="D57" s="442" t="str">
        <f>IFERROR(INDEX(Controls!$H$4:$H$200,MATCH('Model 8'!$E57,Controls!$G$4:$G$200,0)),"-")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8'!$D57,"_pre",""),"_post",""),'Vendor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8'!$D57,'Vendor Level Info'!$M$4:$M$300,0)),"-")</f>
        <v>-</v>
      </c>
    </row>
    <row r="58" spans="2:25" x14ac:dyDescent="0.35">
      <c r="B58" s="441" t="str">
        <f>IFERROR(INDEX(Controls!$L$4:$L$100,MATCH('Model 8'!$D58,Controls!$J$4:$J$100,0)),"-")</f>
        <v>-</v>
      </c>
      <c r="C58" s="467" t="str">
        <f>IFERROR(INDEX(Controls!$F$4:$F$71,MATCH('Model 8'!$E58,Controls!$G$4:$G$71,0)),"-")</f>
        <v>-</v>
      </c>
      <c r="D58" s="442" t="str">
        <f>IFERROR(INDEX(Controls!$H$4:$H$200,MATCH('Model 8'!$E58,Controls!$G$4:$G$200,0)),"-")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8'!$D58,"_pre",""),"_post",""),'Vendor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8'!$D58,'Vendor Level Info'!$M$4:$M$300,0)),"-")</f>
        <v>-</v>
      </c>
    </row>
    <row r="59" spans="2:25" x14ac:dyDescent="0.35">
      <c r="B59" s="441" t="str">
        <f>IFERROR(INDEX(Controls!$L$4:$L$100,MATCH('Model 8'!$D59,Controls!$J$4:$J$100,0)),"-")</f>
        <v>-</v>
      </c>
      <c r="C59" s="467" t="str">
        <f>IFERROR(INDEX(Controls!$F$4:$F$71,MATCH('Model 8'!$E59,Controls!$G$4:$G$71,0)),"-")</f>
        <v>-</v>
      </c>
      <c r="D59" s="442" t="str">
        <f>IFERROR(INDEX(Controls!$H$4:$H$200,MATCH('Model 8'!$E59,Controls!$G$4:$G$200,0)),"-")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8'!$D59,"_pre",""),"_post",""),'Vendor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8'!$D59,'Vendor Level Info'!$M$4:$M$300,0)),"-")</f>
        <v>-</v>
      </c>
    </row>
    <row r="60" spans="2:25" x14ac:dyDescent="0.35">
      <c r="B60" s="441" t="str">
        <f>IFERROR(INDEX(Controls!$L$4:$L$100,MATCH('Model 8'!$D60,Controls!$J$4:$J$100,0)),"-")</f>
        <v>-</v>
      </c>
      <c r="C60" s="467" t="str">
        <f>IFERROR(INDEX(Controls!$F$4:$F$71,MATCH('Model 8'!$E60,Controls!$G$4:$G$71,0)),"-")</f>
        <v>-</v>
      </c>
      <c r="D60" s="442" t="str">
        <f>IFERROR(INDEX(Controls!$H$4:$H$200,MATCH('Model 8'!$E60,Controls!$G$4:$G$200,0)),"-")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8'!$D60,"_pre",""),"_post",""),'Vendor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8'!$D60,'Vendor Level Info'!$M$4:$M$300,0)),"-")</f>
        <v>-</v>
      </c>
    </row>
    <row r="61" spans="2:25" x14ac:dyDescent="0.35">
      <c r="B61" s="441" t="str">
        <f>IFERROR(INDEX(Controls!$L$4:$L$100,MATCH('Model 8'!$D61,Controls!$J$4:$J$100,0)),"-")</f>
        <v>-</v>
      </c>
      <c r="C61" s="467" t="str">
        <f>IFERROR(INDEX(Controls!$F$4:$F$71,MATCH('Model 8'!$E61,Controls!$G$4:$G$71,0)),"-")</f>
        <v>-</v>
      </c>
      <c r="D61" s="442" t="str">
        <f>IFERROR(INDEX(Controls!$H$4:$H$200,MATCH('Model 8'!$E61,Controls!$G$4:$G$200,0)),"-")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8'!$D61,"_pre",""),"_post",""),'Vendor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8'!$D61,'Vendor Level Info'!$M$4:$M$300,0)),"-")</f>
        <v>-</v>
      </c>
    </row>
    <row r="62" spans="2:25" x14ac:dyDescent="0.35">
      <c r="B62" s="441" t="str">
        <f>IFERROR(INDEX(Controls!$L$4:$L$100,MATCH('Model 8'!$D62,Controls!$J$4:$J$100,0)),"-")</f>
        <v>-</v>
      </c>
      <c r="C62" s="467" t="str">
        <f>IFERROR(INDEX(Controls!$F$4:$F$71,MATCH('Model 8'!$E62,Controls!$G$4:$G$71,0)),"-")</f>
        <v>-</v>
      </c>
      <c r="D62" s="442" t="str">
        <f>IFERROR(INDEX(Controls!$H$4:$H$200,MATCH('Model 8'!$E62,Controls!$G$4:$G$200,0)),"-")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8'!$D62,"_pre",""),"_post",""),'Vendor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8'!$D62,'Vendor Level Info'!$M$4:$M$300,0)),"-")</f>
        <v>-</v>
      </c>
    </row>
    <row r="63" spans="2:25" x14ac:dyDescent="0.35">
      <c r="B63" s="441" t="str">
        <f>IFERROR(INDEX(Controls!$L$4:$L$100,MATCH('Model 8'!$D63,Controls!$J$4:$J$100,0)),"-")</f>
        <v>-</v>
      </c>
      <c r="C63" s="467" t="str">
        <f>IFERROR(INDEX(Controls!$F$4:$F$71,MATCH('Model 8'!$E63,Controls!$G$4:$G$71,0)),"-")</f>
        <v>-</v>
      </c>
      <c r="D63" s="442" t="str">
        <f>IFERROR(INDEX(Controls!$H$4:$H$200,MATCH('Model 8'!$E63,Controls!$G$4:$G$200,0)),"-")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8'!$D63,"_pre",""),"_post",""),'Vendor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8'!$D63,'Vendor Level Info'!$M$4:$M$300,0)),"-")</f>
        <v>-</v>
      </c>
    </row>
    <row r="64" spans="2:25" x14ac:dyDescent="0.35">
      <c r="B64" s="441" t="str">
        <f>IFERROR(INDEX(Controls!$L$4:$L$100,MATCH('Model 8'!$D64,Controls!$J$4:$J$100,0)),"-")</f>
        <v>-</v>
      </c>
      <c r="C64" s="467" t="str">
        <f>IFERROR(INDEX(Controls!$F$4:$F$71,MATCH('Model 8'!$E64,Controls!$G$4:$G$71,0)),"-")</f>
        <v>-</v>
      </c>
      <c r="D64" s="442" t="str">
        <f>IFERROR(INDEX(Controls!$H$4:$H$200,MATCH('Model 8'!$E64,Controls!$G$4:$G$200,0)),"-")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8'!$D64,"_pre",""),"_post",""),'Vendor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8'!$D64,'Vendor Level Info'!$M$4:$M$300,0)),"-")</f>
        <v>-</v>
      </c>
    </row>
    <row r="65" spans="2:25" x14ac:dyDescent="0.35">
      <c r="B65" s="441" t="str">
        <f>IFERROR(INDEX(Controls!$L$4:$L$100,MATCH('Model 8'!$D65,Controls!$J$4:$J$100,0)),"-")</f>
        <v>-</v>
      </c>
      <c r="C65" s="467" t="str">
        <f>IFERROR(INDEX(Controls!$F$4:$F$71,MATCH('Model 8'!$E65,Controls!$G$4:$G$71,0)),"-")</f>
        <v>-</v>
      </c>
      <c r="D65" s="442" t="str">
        <f>IFERROR(INDEX(Controls!$H$4:$H$200,MATCH('Model 8'!$E65,Controls!$G$4:$G$200,0)),"-")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8'!$D65,"_pre",""),"_post",""),'Vendor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8'!$D65,'Vendor Level Info'!$M$4:$M$300,0)),"-")</f>
        <v>-</v>
      </c>
    </row>
    <row r="66" spans="2:25" x14ac:dyDescent="0.35">
      <c r="B66" s="441" t="str">
        <f>IFERROR(INDEX(Controls!$L$4:$L$100,MATCH('Model 8'!$D66,Controls!$J$4:$J$100,0)),"-")</f>
        <v>-</v>
      </c>
      <c r="C66" s="467" t="str">
        <f>IFERROR(INDEX(Controls!$F$4:$F$71,MATCH('Model 8'!$E66,Controls!$G$4:$G$71,0)),"-")</f>
        <v>-</v>
      </c>
      <c r="D66" s="442" t="str">
        <f>IFERROR(INDEX(Controls!$H$4:$H$200,MATCH('Model 8'!$E66,Controls!$G$4:$G$200,0)),"-")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8'!$D66,"_pre",""),"_post",""),'Vendor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8'!$D66,'Vendor Level Info'!$M$4:$M$300,0)),"-")</f>
        <v>-</v>
      </c>
    </row>
    <row r="67" spans="2:25" x14ac:dyDescent="0.35">
      <c r="B67" s="441" t="str">
        <f>IFERROR(INDEX(Controls!$L$4:$L$100,MATCH('Model 8'!$D67,Controls!$J$4:$J$100,0)),"-")</f>
        <v>-</v>
      </c>
      <c r="C67" s="467" t="str">
        <f>IFERROR(INDEX(Controls!$F$4:$F$71,MATCH('Model 8'!$E67,Controls!$G$4:$G$71,0)),"-")</f>
        <v>-</v>
      </c>
      <c r="D67" s="442" t="str">
        <f>IFERROR(INDEX(Controls!$H$4:$H$200,MATCH('Model 8'!$E67,Controls!$G$4:$G$200,0)),"-")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8'!$D67,"_pre",""),"_post",""),'Vendor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8'!$D67,'Vendor Level Info'!$M$4:$M$300,0)),"-")</f>
        <v>-</v>
      </c>
    </row>
    <row r="68" spans="2:25" x14ac:dyDescent="0.35">
      <c r="B68" s="441" t="str">
        <f>IFERROR(INDEX(Controls!$L$4:$L$100,MATCH('Model 8'!$D68,Controls!$J$4:$J$100,0)),"-")</f>
        <v>-</v>
      </c>
      <c r="C68" s="467" t="str">
        <f>IFERROR(INDEX(Controls!$F$4:$F$71,MATCH('Model 8'!$E68,Controls!$G$4:$G$71,0)),"-")</f>
        <v>-</v>
      </c>
      <c r="D68" s="442" t="str">
        <f>IFERROR(INDEX(Controls!$H$4:$H$200,MATCH('Model 8'!$E68,Controls!$G$4:$G$200,0)),"-")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8'!$D68,"_pre",""),"_post",""),'Vendor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8'!$D68,'Vendor Level Info'!$M$4:$M$300,0)),"-")</f>
        <v>-</v>
      </c>
    </row>
    <row r="69" spans="2:25" x14ac:dyDescent="0.35">
      <c r="B69" s="441" t="str">
        <f>IFERROR(INDEX(Controls!$L$4:$L$100,MATCH('Model 8'!$D69,Controls!$J$4:$J$100,0)),"-")</f>
        <v>-</v>
      </c>
      <c r="C69" s="467" t="str">
        <f>IFERROR(INDEX(Controls!$F$4:$F$71,MATCH('Model 8'!$E69,Controls!$G$4:$G$71,0)),"-")</f>
        <v>-</v>
      </c>
      <c r="D69" s="442" t="str">
        <f>IFERROR(INDEX(Controls!$H$4:$H$200,MATCH('Model 8'!$E69,Controls!$G$4:$G$200,0)),"-")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8'!$D69,"_pre",""),"_post",""),'Vendor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8'!$D69,'Vendor Level Info'!$M$4:$M$300,0)),"-")</f>
        <v>-</v>
      </c>
    </row>
    <row r="70" spans="2:25" x14ac:dyDescent="0.35">
      <c r="B70" s="441" t="str">
        <f>IFERROR(INDEX(Controls!$L$4:$L$100,MATCH('Model 8'!$D70,Controls!$J$4:$J$100,0)),"-")</f>
        <v>-</v>
      </c>
      <c r="C70" s="467" t="str">
        <f>IFERROR(INDEX(Controls!$F$4:$F$71,MATCH('Model 8'!$E70,Controls!$G$4:$G$71,0)),"-")</f>
        <v>-</v>
      </c>
      <c r="D70" s="442" t="str">
        <f>IFERROR(INDEX(Controls!$H$4:$H$200,MATCH('Model 8'!$E70,Controls!$G$4:$G$200,0)),"-")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8'!$D70,"_pre",""),"_post",""),'Vendor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8'!$D70,'Vendor Level Info'!$M$4:$M$300,0)),"-")</f>
        <v>-</v>
      </c>
    </row>
    <row r="71" spans="2:25" x14ac:dyDescent="0.35">
      <c r="B71" s="441" t="str">
        <f>IFERROR(INDEX(Controls!$L$4:$L$100,MATCH('Model 8'!$D71,Controls!$J$4:$J$100,0)),"-")</f>
        <v>-</v>
      </c>
      <c r="C71" s="467" t="str">
        <f>IFERROR(INDEX(Controls!$F$4:$F$71,MATCH('Model 8'!$E71,Controls!$G$4:$G$71,0)),"-")</f>
        <v>-</v>
      </c>
      <c r="D71" s="442" t="str">
        <f>IFERROR(INDEX(Controls!$H$4:$H$200,MATCH('Model 8'!$E71,Controls!$G$4:$G$200,0)),"-")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8'!$D71,"_pre",""),"_post",""),'Vendor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8'!$D71,'Vendor Level Info'!$M$4:$M$300,0)),"-")</f>
        <v>-</v>
      </c>
    </row>
    <row r="72" spans="2:25" ht="15" thickBot="1" x14ac:dyDescent="0.4">
      <c r="B72" s="443" t="str">
        <f>IFERROR(INDEX(Controls!$L$4:$L$100,MATCH('Model 8'!$D72,Controls!$J$4:$J$100,0)),"-")</f>
        <v>-</v>
      </c>
      <c r="C72" s="468" t="str">
        <f>IFERROR(INDEX(Controls!$F$4:$F$71,MATCH('Model 8'!$E72,Controls!$G$4:$G$71,0)),"-")</f>
        <v>-</v>
      </c>
      <c r="D72" s="444" t="str">
        <f>IFERROR(INDEX(Controls!$H$4:$H$200,MATCH('Model 8'!$E72,Controls!$G$4:$G$200,0)),"-")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8'!$D72,"_pre",""),"_post",""),'Vendor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8'!$D72,'Vendor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749C-CE65-4ECC-BBD0-C993B747B1C7}">
  <sheetPr>
    <tabColor theme="9" tint="0.59999389629810485"/>
  </sheetPr>
  <dimension ref="B1:AC72"/>
  <sheetViews>
    <sheetView showGridLines="0" zoomScale="55" zoomScaleNormal="55" workbookViewId="0">
      <pane xSplit="5" ySplit="4" topLeftCell="F5" activePane="bottomRight" state="frozen"/>
      <selection pane="topRight"/>
      <selection pane="bottomLeft"/>
      <selection pane="bottomRight" activeCell="X5" sqref="X5"/>
    </sheetView>
  </sheetViews>
  <sheetFormatPr defaultRowHeight="14.5" x14ac:dyDescent="0.35"/>
  <cols>
    <col min="2" max="2" width="19.90625" bestFit="1" customWidth="1"/>
    <col min="3" max="3" width="20.7265625" customWidth="1"/>
    <col min="4" max="4" width="31.36328125" bestFit="1" customWidth="1"/>
    <col min="5" max="5" width="23.7265625" customWidth="1"/>
    <col min="6" max="6" width="9.36328125" customWidth="1"/>
    <col min="7" max="7" width="16.1796875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0.26953125" bestFit="1" customWidth="1"/>
    <col min="15" max="15" width="17.72656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9'!$D5,Controls!$J$4:$J$100,0)),"-")</f>
        <v>16</v>
      </c>
      <c r="C5" s="466" t="str">
        <f>IFERROR(INDEX(Controls!$F$4:$F$71,MATCH('Model 9'!$E5,Controls!$G$4:$G$71,0)),"-")</f>
        <v>No Ad &amp; Tf</v>
      </c>
      <c r="D5" s="446" t="str">
        <f>IFERROR(INDEX(Controls!$H$4:$H$200,MATCH('Model 9'!$E5,Controls!$G$4:$G$200,0)),"-")</f>
        <v>Intercept</v>
      </c>
      <c r="E5" s="42" t="s">
        <v>6</v>
      </c>
      <c r="F5" s="43"/>
      <c r="G5" s="44">
        <v>-1.0612200064319646</v>
      </c>
      <c r="H5" s="44">
        <v>3.3017960205088827E-2</v>
      </c>
      <c r="I5" s="44">
        <v>-32.140689486578466</v>
      </c>
      <c r="J5" s="45">
        <v>1.2684687120751196E-226</v>
      </c>
      <c r="K5" s="44">
        <v>0</v>
      </c>
      <c r="L5" s="46">
        <v>4281672</v>
      </c>
      <c r="M5" s="46">
        <v>493963.36099997966</v>
      </c>
      <c r="N5" s="46">
        <v>2140836</v>
      </c>
      <c r="O5" s="46">
        <v>253603.05399999153</v>
      </c>
      <c r="P5" s="47">
        <v>-9.1986498313986296</v>
      </c>
      <c r="Q5" s="48">
        <v>-8.9584804199158317</v>
      </c>
      <c r="R5" s="405">
        <f>IFERROR(G5*N5,"-")</f>
        <v>-2271897.9936897815</v>
      </c>
      <c r="S5" s="406">
        <f>IFERROR($Q5*$O5*Controls!$C$5,"-")</f>
        <v>-1413120552.0750442</v>
      </c>
      <c r="T5" s="406" t="str">
        <f>IFERROR(INDEX('Vendor Level Info'!$I$4:$I$50,MATCH(SUBSTITUTE(SUBSTITUTE('Model 9'!$D5,"_pre",""),"_post",""),'Vendor Level Info'!$F$4:$F$50,0)),"-")</f>
        <v>-</v>
      </c>
      <c r="U5" s="480">
        <f>IFERROR(S5/$T5,0)</f>
        <v>0</v>
      </c>
      <c r="V5" s="406">
        <f>IFERROR($Q5*$O5*Controls!$C$4,"-")</f>
        <v>-1199562140.6682045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9'!$E5,'Vendor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9'!$D6,Controls!$J$4:$J$100,0)),"-")</f>
        <v>17</v>
      </c>
      <c r="C6" s="467" t="str">
        <f>IFERROR(INDEX(Controls!$F$4:$F$71,MATCH('Model 9'!$E6,Controls!$G$4:$G$71,0)),"-")</f>
        <v>No Ad &amp; Tf</v>
      </c>
      <c r="D6" s="442" t="str">
        <f>IFERROR(INDEX(Controls!$H$4:$H$200,MATCH('Model 9'!$E6,Controls!$G$4:$G$200,0)),"-")</f>
        <v>RTIME</v>
      </c>
      <c r="E6" s="25" t="s">
        <v>8</v>
      </c>
      <c r="F6" s="26"/>
      <c r="G6" s="27">
        <v>4.8120116548785168E-2</v>
      </c>
      <c r="H6" s="27">
        <v>1.4046585785746195E-3</v>
      </c>
      <c r="I6" s="27">
        <v>34.257518006699655</v>
      </c>
      <c r="J6" s="37">
        <v>3.6531567878523166E-257</v>
      </c>
      <c r="K6" s="27">
        <v>2302.2343181898646</v>
      </c>
      <c r="L6" s="39">
        <v>53520900</v>
      </c>
      <c r="M6" s="39">
        <v>493963.36099997966</v>
      </c>
      <c r="N6" s="39">
        <v>16056270</v>
      </c>
      <c r="O6" s="39">
        <v>253603.05399999153</v>
      </c>
      <c r="P6" s="28">
        <v>5.2138116895596678</v>
      </c>
      <c r="Q6" s="29">
        <v>3.0466099345112325</v>
      </c>
      <c r="R6" s="75">
        <f t="shared" ref="R6:R69" si="0">IFERROR(G6*N6,"-")</f>
        <v>772629.58373876277</v>
      </c>
      <c r="S6" s="41">
        <f>IFERROR($Q6*$O6*Controls!$C$5,"-")</f>
        <v>480575601.08551043</v>
      </c>
      <c r="T6" s="41" t="str">
        <f>IFERROR(INDEX('Vendor Level Info'!$I$4:$I$50,MATCH(SUBSTITUTE(SUBSTITUTE('Model 9'!$D6,"_pre",""),"_post",""),'Vendor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407948420.21406674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9'!$E6,'Vendor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9'!$D7,Controls!$J$4:$J$100,0)),"-")</f>
        <v>18</v>
      </c>
      <c r="C7" s="467" t="str">
        <f>IFERROR(INDEX(Controls!$F$4:$F$71,MATCH('Model 9'!$E7,Controls!$G$4:$G$71,0)),"-")</f>
        <v>No Ad &amp; Tf</v>
      </c>
      <c r="D7" s="442" t="str">
        <f>IFERROR(INDEX(Controls!$H$4:$H$200,MATCH('Model 9'!$E7,Controls!$G$4:$G$200,0)),"-")</f>
        <v>T1</v>
      </c>
      <c r="E7" s="25" t="s">
        <v>34</v>
      </c>
      <c r="F7" s="26"/>
      <c r="G7" s="27">
        <v>1.0437550741246329</v>
      </c>
      <c r="H7" s="27">
        <v>3.1627455765796987E-2</v>
      </c>
      <c r="I7" s="27">
        <v>33.001550357186346</v>
      </c>
      <c r="J7" s="37">
        <v>8.2712471414790538E-239</v>
      </c>
      <c r="K7" s="27">
        <v>972.64697320728521</v>
      </c>
      <c r="L7" s="39">
        <v>178403</v>
      </c>
      <c r="M7" s="39">
        <v>493963.36099997966</v>
      </c>
      <c r="N7" s="39">
        <v>0</v>
      </c>
      <c r="O7" s="39">
        <v>253603.05399999153</v>
      </c>
      <c r="P7" s="28">
        <v>0.37696932847832121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9'!$D7,"_pre",""),"_post",""),'Vendor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9'!$E7,'Vendor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9'!$D8,Controls!$J$4:$J$100,0)),"-")</f>
        <v>27</v>
      </c>
      <c r="C8" s="467" t="str">
        <f>IFERROR(INDEX(Controls!$F$4:$F$71,MATCH('Model 9'!$E8,Controls!$G$4:$G$71,0)),"-")</f>
        <v>No Ad &amp; Tf</v>
      </c>
      <c r="D8" s="442" t="str">
        <f>IFERROR(INDEX(Controls!$H$4:$H$200,MATCH('Model 9'!$E8,Controls!$G$4:$G$200,0)),"-")</f>
        <v>T10</v>
      </c>
      <c r="E8" s="25" t="s">
        <v>43</v>
      </c>
      <c r="F8" s="26"/>
      <c r="G8" s="27">
        <v>0.59930666177088854</v>
      </c>
      <c r="H8" s="27">
        <v>1.9001134639009626E-2</v>
      </c>
      <c r="I8" s="27">
        <v>31.540572347742994</v>
      </c>
      <c r="J8" s="37">
        <v>2.5587549482641503E-218</v>
      </c>
      <c r="K8" s="27">
        <v>351.06359534567173</v>
      </c>
      <c r="L8" s="39">
        <v>178403</v>
      </c>
      <c r="M8" s="39">
        <v>493963.36099997966</v>
      </c>
      <c r="N8" s="39">
        <v>178403</v>
      </c>
      <c r="O8" s="39">
        <v>253603.05399999153</v>
      </c>
      <c r="P8" s="28">
        <v>0.21644946735212661</v>
      </c>
      <c r="Q8" s="29">
        <v>0.42159628874152044</v>
      </c>
      <c r="R8" s="75">
        <f t="shared" si="0"/>
        <v>106918.10637991183</v>
      </c>
      <c r="S8" s="41">
        <f>IFERROR($Q8*$O8*Controls!$C$5,"-")</f>
        <v>66503062.168305159</v>
      </c>
      <c r="T8" s="41" t="str">
        <f>IFERROR(INDEX('Vendor Level Info'!$I$4:$I$50,MATCH(SUBSTITUTE(SUBSTITUTE('Model 9'!$D8,"_pre",""),"_post",""),'Vendor Level Info'!$F$4:$F$50,0)),"-")</f>
        <v>-</v>
      </c>
      <c r="U8" s="478">
        <f t="shared" si="1"/>
        <v>0</v>
      </c>
      <c r="V8" s="41">
        <f>IFERROR($Q8*$O8*Controls!$C$4,"-")</f>
        <v>56452760.168593444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9'!$E8,'Vendor Level Info'!$M$4:$M$300,0)),"-")</f>
        <v>-</v>
      </c>
      <c r="AB8" s="134" t="s">
        <v>66</v>
      </c>
      <c r="AC8" s="135">
        <v>0.36249999999999999</v>
      </c>
    </row>
    <row r="9" spans="2:29" x14ac:dyDescent="0.35">
      <c r="B9" s="441">
        <f>IFERROR(INDEX(Controls!$L$4:$L$100,MATCH('Model 9'!$D9,Controls!$J$4:$J$100,0)),"-")</f>
        <v>28</v>
      </c>
      <c r="C9" s="467" t="str">
        <f>IFERROR(INDEX(Controls!$F$4:$F$71,MATCH('Model 9'!$E9,Controls!$G$4:$G$71,0)),"-")</f>
        <v>No Ad &amp; Tf</v>
      </c>
      <c r="D9" s="442" t="str">
        <f>IFERROR(INDEX(Controls!$H$4:$H$200,MATCH('Model 9'!$E9,Controls!$G$4:$G$200,0)),"-")</f>
        <v>T11</v>
      </c>
      <c r="E9" s="25" t="s">
        <v>44</v>
      </c>
      <c r="F9" s="26"/>
      <c r="G9" s="27">
        <v>0.57042155335406619</v>
      </c>
      <c r="H9" s="27">
        <v>1.7599876522918424E-2</v>
      </c>
      <c r="I9" s="27">
        <v>32.410542915529412</v>
      </c>
      <c r="J9" s="37">
        <v>2.0797355231066209E-230</v>
      </c>
      <c r="K9" s="27">
        <v>301.19375816148727</v>
      </c>
      <c r="L9" s="39">
        <v>178403</v>
      </c>
      <c r="M9" s="39">
        <v>493963.36099997966</v>
      </c>
      <c r="N9" s="39">
        <v>178403</v>
      </c>
      <c r="O9" s="39">
        <v>253603.05399999153</v>
      </c>
      <c r="P9" s="28">
        <v>0.20601713490857404</v>
      </c>
      <c r="Q9" s="29">
        <v>0.40127638361574647</v>
      </c>
      <c r="R9" s="75">
        <f t="shared" si="0"/>
        <v>101764.91638302547</v>
      </c>
      <c r="S9" s="41">
        <f>IFERROR($Q9*$O9*Controls!$C$5,"-")</f>
        <v>63297777.99024184</v>
      </c>
      <c r="T9" s="41" t="str">
        <f>IFERROR(INDEX('Vendor Level Info'!$I$4:$I$50,MATCH(SUBSTITUTE(SUBSTITUTE('Model 9'!$D9,"_pre",""),"_post",""),'Vendor Level Info'!$F$4:$F$50,0)),"-")</f>
        <v>-</v>
      </c>
      <c r="U9" s="478">
        <f t="shared" si="1"/>
        <v>0</v>
      </c>
      <c r="V9" s="41">
        <f>IFERROR($Q9*$O9*Controls!$C$4,"-")</f>
        <v>53731875.850237444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9'!$E9,'Vendor Level Info'!$M$4:$M$300,0)),"-")</f>
        <v>-</v>
      </c>
    </row>
    <row r="10" spans="2:29" x14ac:dyDescent="0.35">
      <c r="B10" s="441">
        <f>IFERROR(INDEX(Controls!$L$4:$L$100,MATCH('Model 9'!$D10,Controls!$J$4:$J$100,0)),"-")</f>
        <v>29</v>
      </c>
      <c r="C10" s="467" t="str">
        <f>IFERROR(INDEX(Controls!$F$4:$F$71,MATCH('Model 9'!$E10,Controls!$G$4:$G$71,0)),"-")</f>
        <v>No Ad &amp; Tf</v>
      </c>
      <c r="D10" s="442" t="str">
        <f>IFERROR(INDEX(Controls!$H$4:$H$200,MATCH('Model 9'!$E10,Controls!$G$4:$G$200,0)),"-")</f>
        <v>T12</v>
      </c>
      <c r="E10" s="25" t="s">
        <v>45</v>
      </c>
      <c r="F10" s="26"/>
      <c r="G10" s="27">
        <v>0.51140686090134446</v>
      </c>
      <c r="H10" s="27">
        <v>1.6198341833958019E-2</v>
      </c>
      <c r="I10" s="27">
        <v>31.571556282954653</v>
      </c>
      <c r="J10" s="37">
        <v>9.617866792889002E-219</v>
      </c>
      <c r="K10" s="27">
        <v>255.13371035480955</v>
      </c>
      <c r="L10" s="39">
        <v>178403</v>
      </c>
      <c r="M10" s="39">
        <v>493963.36099997966</v>
      </c>
      <c r="N10" s="39">
        <v>178403</v>
      </c>
      <c r="O10" s="39">
        <v>253603.05399999153</v>
      </c>
      <c r="P10" s="28">
        <v>0.18470300716369592</v>
      </c>
      <c r="Q10" s="29">
        <v>0.35976111788222237</v>
      </c>
      <c r="R10" s="75">
        <f t="shared" si="0"/>
        <v>91236.518205382556</v>
      </c>
      <c r="S10" s="41">
        <f>IFERROR($Q10*$O10*Controls!$C$5,"-")</f>
        <v>56749114.323747948</v>
      </c>
      <c r="T10" s="41" t="str">
        <f>IFERROR(INDEX('Vendor Level Info'!$I$4:$I$50,MATCH(SUBSTITUTE(SUBSTITUTE('Model 9'!$D10,"_pre",""),"_post",""),'Vendor Level Info'!$F$4:$F$50,0)),"-")</f>
        <v>-</v>
      </c>
      <c r="U10" s="478">
        <f t="shared" si="1"/>
        <v>0</v>
      </c>
      <c r="V10" s="41">
        <f>IFERROR($Q10*$O10*Controls!$C$4,"-")</f>
        <v>48172881.612441987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9'!$E10,'Vendor Level Info'!$M$4:$M$300,0)),"-")</f>
        <v>-</v>
      </c>
    </row>
    <row r="11" spans="2:29" x14ac:dyDescent="0.35">
      <c r="B11" s="441">
        <f>IFERROR(INDEX(Controls!$L$4:$L$100,MATCH('Model 9'!$D11,Controls!$J$4:$J$100,0)),"-")</f>
        <v>30</v>
      </c>
      <c r="C11" s="467" t="str">
        <f>IFERROR(INDEX(Controls!$F$4:$F$71,MATCH('Model 9'!$E11,Controls!$G$4:$G$71,0)),"-")</f>
        <v>No Ad &amp; Tf</v>
      </c>
      <c r="D11" s="442" t="str">
        <f>IFERROR(INDEX(Controls!$H$4:$H$200,MATCH('Model 9'!$E11,Controls!$G$4:$G$200,0)),"-")</f>
        <v>T13</v>
      </c>
      <c r="E11" s="25" t="s">
        <v>46</v>
      </c>
      <c r="F11" s="26"/>
      <c r="G11" s="27">
        <v>0.45933814809555695</v>
      </c>
      <c r="H11" s="27">
        <v>1.4797996758062985E-2</v>
      </c>
      <c r="I11" s="27">
        <v>31.040562827889346</v>
      </c>
      <c r="J11" s="37">
        <v>1.6150621361862095E-211</v>
      </c>
      <c r="K11" s="27">
        <v>212.92790511397646</v>
      </c>
      <c r="L11" s="39">
        <v>178403</v>
      </c>
      <c r="M11" s="39">
        <v>493963.36099997966</v>
      </c>
      <c r="N11" s="39">
        <v>178403</v>
      </c>
      <c r="O11" s="39">
        <v>253603.05399999153</v>
      </c>
      <c r="P11" s="28">
        <v>0.1658975343207591</v>
      </c>
      <c r="Q11" s="29">
        <v>0.32313216399473793</v>
      </c>
      <c r="R11" s="75">
        <f t="shared" si="0"/>
        <v>81947.303634691649</v>
      </c>
      <c r="S11" s="41">
        <f>IFERROR($Q11*$O11*Controls!$C$5,"-")</f>
        <v>50971222.860778205</v>
      </c>
      <c r="T11" s="41" t="str">
        <f>IFERROR(INDEX('Vendor Level Info'!$I$4:$I$50,MATCH(SUBSTITUTE(SUBSTITUTE('Model 9'!$D11,"_pre",""),"_post",""),'Vendor Level Info'!$F$4:$F$50,0)),"-")</f>
        <v>-</v>
      </c>
      <c r="U11" s="478">
        <f t="shared" si="1"/>
        <v>0</v>
      </c>
      <c r="V11" s="41">
        <f>IFERROR($Q11*$O11*Controls!$C$4,"-")</f>
        <v>43268176.319117188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9'!$E11,'Vendor Level Info'!$M$4:$M$300,0)),"-")</f>
        <v>-</v>
      </c>
    </row>
    <row r="12" spans="2:29" x14ac:dyDescent="0.35">
      <c r="B12" s="441">
        <f>IFERROR(INDEX(Controls!$L$4:$L$100,MATCH('Model 9'!$D12,Controls!$J$4:$J$100,0)),"-")</f>
        <v>31</v>
      </c>
      <c r="C12" s="467" t="str">
        <f>IFERROR(INDEX(Controls!$F$4:$F$71,MATCH('Model 9'!$E12,Controls!$G$4:$G$71,0)),"-")</f>
        <v>No Ad &amp; Tf</v>
      </c>
      <c r="D12" s="442" t="str">
        <f>IFERROR(INDEX(Controls!$H$4:$H$200,MATCH('Model 9'!$E12,Controls!$G$4:$G$200,0)),"-")</f>
        <v>T14</v>
      </c>
      <c r="E12" s="25" t="s">
        <v>47</v>
      </c>
      <c r="F12" s="26"/>
      <c r="G12" s="27">
        <v>0.42053341961563862</v>
      </c>
      <c r="H12" s="27">
        <v>1.3399240658598981E-2</v>
      </c>
      <c r="I12" s="27">
        <v>31.384869510927153</v>
      </c>
      <c r="J12" s="37">
        <v>3.4452307612351414E-216</v>
      </c>
      <c r="K12" s="27">
        <v>174.57702985747332</v>
      </c>
      <c r="L12" s="39">
        <v>178403</v>
      </c>
      <c r="M12" s="39">
        <v>493963.36099997966</v>
      </c>
      <c r="N12" s="39">
        <v>0</v>
      </c>
      <c r="O12" s="39">
        <v>253603.05399999153</v>
      </c>
      <c r="P12" s="28">
        <v>0.15188256778358886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9'!$D12,"_pre",""),"_post",""),'Vendor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9'!$E12,'Vendor Level Info'!$M$4:$M$300,0)),"-")</f>
        <v>-</v>
      </c>
    </row>
    <row r="13" spans="2:29" x14ac:dyDescent="0.35">
      <c r="B13" s="441">
        <f>IFERROR(INDEX(Controls!$L$4:$L$100,MATCH('Model 9'!$D13,Controls!$J$4:$J$100,0)),"-")</f>
        <v>32</v>
      </c>
      <c r="C13" s="467" t="str">
        <f>IFERROR(INDEX(Controls!$F$4:$F$71,MATCH('Model 9'!$E13,Controls!$G$4:$G$71,0)),"-")</f>
        <v>No Ad &amp; Tf</v>
      </c>
      <c r="D13" s="442" t="str">
        <f>IFERROR(INDEX(Controls!$H$4:$H$200,MATCH('Model 9'!$E13,Controls!$G$4:$G$200,0)),"-")</f>
        <v>T15</v>
      </c>
      <c r="E13" s="25" t="s">
        <v>48</v>
      </c>
      <c r="F13" s="26"/>
      <c r="G13" s="27">
        <v>0.36365086742977076</v>
      </c>
      <c r="H13" s="27">
        <v>1.2000941254204436E-2</v>
      </c>
      <c r="I13" s="27">
        <v>30.301862139552473</v>
      </c>
      <c r="J13" s="37">
        <v>1.1381681699292203E-201</v>
      </c>
      <c r="K13" s="27">
        <v>140.04169070769612</v>
      </c>
      <c r="L13" s="39">
        <v>178403</v>
      </c>
      <c r="M13" s="39">
        <v>493963.36099997966</v>
      </c>
      <c r="N13" s="39">
        <v>0</v>
      </c>
      <c r="O13" s="39">
        <v>253603.05399999153</v>
      </c>
      <c r="P13" s="28">
        <v>0.13133849759775212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9'!$D13,"_pre",""),"_post",""),'Vendor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9'!$E13,'Vendor Level Info'!$M$4:$M$300,0)),"-")</f>
        <v>-</v>
      </c>
    </row>
    <row r="14" spans="2:29" x14ac:dyDescent="0.35">
      <c r="B14" s="441">
        <f>IFERROR(INDEX(Controls!$L$4:$L$100,MATCH('Model 9'!$D14,Controls!$J$4:$J$100,0)),"-")</f>
        <v>33</v>
      </c>
      <c r="C14" s="467" t="str">
        <f>IFERROR(INDEX(Controls!$F$4:$F$71,MATCH('Model 9'!$E14,Controls!$G$4:$G$71,0)),"-")</f>
        <v>No Ad &amp; Tf</v>
      </c>
      <c r="D14" s="442" t="str">
        <f>IFERROR(INDEX(Controls!$H$4:$H$200,MATCH('Model 9'!$E14,Controls!$G$4:$G$200,0)),"-")</f>
        <v>T16</v>
      </c>
      <c r="E14" s="25" t="s">
        <v>49</v>
      </c>
      <c r="F14" s="26"/>
      <c r="G14" s="27">
        <v>0.3185995052258942</v>
      </c>
      <c r="H14" s="27">
        <v>1.0604512935243081E-2</v>
      </c>
      <c r="I14" s="27">
        <v>30.043766005231539</v>
      </c>
      <c r="J14" s="37">
        <v>2.7622054790825006E-198</v>
      </c>
      <c r="K14" s="27">
        <v>109.3473287260298</v>
      </c>
      <c r="L14" s="39">
        <v>178403</v>
      </c>
      <c r="M14" s="39">
        <v>493963.36099997966</v>
      </c>
      <c r="N14" s="39">
        <v>0</v>
      </c>
      <c r="O14" s="39">
        <v>253603.05399999153</v>
      </c>
      <c r="P14" s="28">
        <v>0.11506745645213459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9'!$D14,"_pre",""),"_post",""),'Vendor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9'!$D14,'Vendor Level Info'!$M$4:$M$300,0)),"-")</f>
        <v>-</v>
      </c>
    </row>
    <row r="15" spans="2:29" x14ac:dyDescent="0.35">
      <c r="B15" s="441">
        <f>IFERROR(INDEX(Controls!$L$4:$L$100,MATCH('Model 9'!$D15,Controls!$J$4:$J$100,0)),"-")</f>
        <v>34</v>
      </c>
      <c r="C15" s="467" t="str">
        <f>IFERROR(INDEX(Controls!$F$4:$F$71,MATCH('Model 9'!$E15,Controls!$G$4:$G$71,0)),"-")</f>
        <v>No Ad &amp; Tf</v>
      </c>
      <c r="D15" s="442" t="str">
        <f>IFERROR(INDEX(Controls!$H$4:$H$200,MATCH('Model 9'!$E15,Controls!$G$4:$G$200,0)),"-")</f>
        <v>T17</v>
      </c>
      <c r="E15" s="25" t="s">
        <v>50</v>
      </c>
      <c r="F15" s="26"/>
      <c r="G15" s="27">
        <v>0.2678924210050484</v>
      </c>
      <c r="H15" s="27">
        <v>9.2106319002458713E-3</v>
      </c>
      <c r="I15" s="27">
        <v>29.085129435896487</v>
      </c>
      <c r="J15" s="37">
        <v>5.7726473265168127E-186</v>
      </c>
      <c r="K15" s="27">
        <v>82.490811898931895</v>
      </c>
      <c r="L15" s="39">
        <v>178403</v>
      </c>
      <c r="M15" s="39">
        <v>493963.36099997966</v>
      </c>
      <c r="N15" s="39">
        <v>0</v>
      </c>
      <c r="O15" s="39">
        <v>253603.05399999153</v>
      </c>
      <c r="P15" s="28">
        <v>9.675375818929538E-2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9'!$D15,"_pre",""),"_post",""),'Vendor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9'!$D15,'Vendor Level Info'!$M$4:$M$300,0)),"-")</f>
        <v>-</v>
      </c>
    </row>
    <row r="16" spans="2:29" x14ac:dyDescent="0.35">
      <c r="B16" s="441">
        <f>IFERROR(INDEX(Controls!$L$4:$L$100,MATCH('Model 9'!$D16,Controls!$J$4:$J$100,0)),"-")</f>
        <v>35</v>
      </c>
      <c r="C16" s="467" t="str">
        <f>IFERROR(INDEX(Controls!$F$4:$F$71,MATCH('Model 9'!$E16,Controls!$G$4:$G$71,0)),"-")</f>
        <v>No Ad &amp; Tf</v>
      </c>
      <c r="D16" s="442" t="str">
        <f>IFERROR(INDEX(Controls!$H$4:$H$200,MATCH('Model 9'!$E16,Controls!$G$4:$G$200,0)),"-")</f>
        <v>T18</v>
      </c>
      <c r="E16" s="25" t="s">
        <v>51</v>
      </c>
      <c r="F16" s="26"/>
      <c r="G16" s="27">
        <v>0.21837039253141979</v>
      </c>
      <c r="H16" s="27">
        <v>7.8205626137059277E-3</v>
      </c>
      <c r="I16" s="27">
        <v>27.922593720906313</v>
      </c>
      <c r="J16" s="37">
        <v>1.4703572301071167E-171</v>
      </c>
      <c r="K16" s="27">
        <v>59.470654834705961</v>
      </c>
      <c r="L16" s="39">
        <v>178403</v>
      </c>
      <c r="M16" s="39">
        <v>493963.36099997966</v>
      </c>
      <c r="N16" s="39">
        <v>0</v>
      </c>
      <c r="O16" s="39">
        <v>253603.05399999153</v>
      </c>
      <c r="P16" s="28">
        <v>7.8868062319270862E-2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9'!$D16,"_pre",""),"_post",""),'Vendor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9'!$D16,'Vendor Level Info'!$M$4:$M$300,0)),"-")</f>
        <v>-</v>
      </c>
    </row>
    <row r="17" spans="2:25" x14ac:dyDescent="0.35">
      <c r="B17" s="441">
        <f>IFERROR(INDEX(Controls!$L$4:$L$100,MATCH('Model 9'!$D17,Controls!$J$4:$J$100,0)),"-")</f>
        <v>36</v>
      </c>
      <c r="C17" s="467" t="str">
        <f>IFERROR(INDEX(Controls!$F$4:$F$71,MATCH('Model 9'!$E17,Controls!$G$4:$G$71,0)),"-")</f>
        <v>No Ad &amp; Tf</v>
      </c>
      <c r="D17" s="442" t="str">
        <f>IFERROR(INDEX(Controls!$H$4:$H$200,MATCH('Model 9'!$E17,Controls!$G$4:$G$200,0)),"-")</f>
        <v>T19</v>
      </c>
      <c r="E17" s="25" t="s">
        <v>52</v>
      </c>
      <c r="F17" s="26"/>
      <c r="G17" s="27">
        <v>0.17134544208232833</v>
      </c>
      <c r="H17" s="27">
        <v>6.4368938004717583E-3</v>
      </c>
      <c r="I17" s="27">
        <v>26.619274357108466</v>
      </c>
      <c r="J17" s="37">
        <v>4.1826867611188211E-156</v>
      </c>
      <c r="K17" s="27">
        <v>40.288343712048452</v>
      </c>
      <c r="L17" s="39">
        <v>178403</v>
      </c>
      <c r="M17" s="39">
        <v>493963.36099997966</v>
      </c>
      <c r="N17" s="39">
        <v>0</v>
      </c>
      <c r="O17" s="39">
        <v>253603.05399999153</v>
      </c>
      <c r="P17" s="28">
        <v>6.188422728748677E-2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9'!$D17,"_pre",""),"_post",""),'Vendor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9'!$D17,'Vendor Level Info'!$M$4:$M$300,0)),"-")</f>
        <v>-</v>
      </c>
    </row>
    <row r="18" spans="2:25" x14ac:dyDescent="0.35">
      <c r="B18" s="441">
        <f>IFERROR(INDEX(Controls!$L$4:$L$100,MATCH('Model 9'!$D18,Controls!$J$4:$J$100,0)),"-")</f>
        <v>19</v>
      </c>
      <c r="C18" s="467" t="str">
        <f>IFERROR(INDEX(Controls!$F$4:$F$71,MATCH('Model 9'!$E18,Controls!$G$4:$G$71,0)),"-")</f>
        <v>No Ad &amp; Tf</v>
      </c>
      <c r="D18" s="442" t="str">
        <f>IFERROR(INDEX(Controls!$H$4:$H$200,MATCH('Model 9'!$E18,Controls!$G$4:$G$200,0)),"-")</f>
        <v>T2</v>
      </c>
      <c r="E18" s="25" t="s">
        <v>35</v>
      </c>
      <c r="F18" s="26"/>
      <c r="G18" s="27">
        <v>1.0022177582535714</v>
      </c>
      <c r="H18" s="27">
        <v>3.0223971264646349E-2</v>
      </c>
      <c r="I18" s="27">
        <v>33.159697958880997</v>
      </c>
      <c r="J18" s="37">
        <v>4.4057043740785337E-241</v>
      </c>
      <c r="K18" s="27">
        <v>888.23888366252299</v>
      </c>
      <c r="L18" s="39">
        <v>178403</v>
      </c>
      <c r="M18" s="39">
        <v>493963.36099997966</v>
      </c>
      <c r="N18" s="39">
        <v>178403</v>
      </c>
      <c r="O18" s="39">
        <v>253603.05399999153</v>
      </c>
      <c r="P18" s="28">
        <v>0.36196744301794331</v>
      </c>
      <c r="Q18" s="29">
        <v>0.70503352347530435</v>
      </c>
      <c r="R18" s="75">
        <f t="shared" si="0"/>
        <v>178798.65472571191</v>
      </c>
      <c r="S18" s="41">
        <f>IFERROR($Q18*$O18*Controls!$C$5,"-")</f>
        <v>111212763.2393928</v>
      </c>
      <c r="T18" s="41" t="str">
        <f>IFERROR(INDEX('Vendor Level Info'!$I$4:$I$50,MATCH(SUBSTITUTE(SUBSTITUTE('Model 9'!$D18,"_pre",""),"_post",""),'Vendor Level Info'!$F$4:$F$50,0)),"-")</f>
        <v>-</v>
      </c>
      <c r="U18" s="478">
        <f t="shared" si="1"/>
        <v>0</v>
      </c>
      <c r="V18" s="41">
        <f>IFERROR($Q18*$O18*Controls!$C$4,"-")</f>
        <v>94405689.695175886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9'!$D18,'Vendor Level Info'!$M$4:$M$300,0)),"-")</f>
        <v>-</v>
      </c>
    </row>
    <row r="19" spans="2:25" x14ac:dyDescent="0.35">
      <c r="B19" s="441">
        <f>IFERROR(INDEX(Controls!$L$4:$L$100,MATCH('Model 9'!$D19,Controls!$J$4:$J$100,0)),"-")</f>
        <v>37</v>
      </c>
      <c r="C19" s="467" t="str">
        <f>IFERROR(INDEX(Controls!$F$4:$F$71,MATCH('Model 9'!$E19,Controls!$G$4:$G$71,0)),"-")</f>
        <v>No Ad &amp; Tf</v>
      </c>
      <c r="D19" s="442" t="str">
        <f>IFERROR(INDEX(Controls!$H$4:$H$200,MATCH('Model 9'!$E19,Controls!$G$4:$G$200,0)),"-")</f>
        <v>T20</v>
      </c>
      <c r="E19" s="25" t="s">
        <v>53</v>
      </c>
      <c r="F19" s="26"/>
      <c r="G19" s="27">
        <v>0.12632473871824462</v>
      </c>
      <c r="H19" s="27">
        <v>5.065074498468926E-3</v>
      </c>
      <c r="I19" s="27">
        <v>24.940351569642292</v>
      </c>
      <c r="J19" s="37">
        <v>2.7797793635570171E-137</v>
      </c>
      <c r="K19" s="27">
        <v>24.945855397726152</v>
      </c>
      <c r="L19" s="39">
        <v>178403</v>
      </c>
      <c r="M19" s="39">
        <v>493963.36099997966</v>
      </c>
      <c r="N19" s="39">
        <v>0</v>
      </c>
      <c r="O19" s="39">
        <v>253603.05399999153</v>
      </c>
      <c r="P19" s="28">
        <v>4.5624259086600401E-2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9'!$D19,"_pre",""),"_post",""),'Vendor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9'!$D19,'Vendor Level Info'!$M$4:$M$300,0)),"-")</f>
        <v>-</v>
      </c>
    </row>
    <row r="20" spans="2:25" x14ac:dyDescent="0.35">
      <c r="B20" s="441">
        <f>IFERROR(INDEX(Controls!$L$4:$L$100,MATCH('Model 9'!$D20,Controls!$J$4:$J$100,0)),"-")</f>
        <v>38</v>
      </c>
      <c r="C20" s="467" t="str">
        <f>IFERROR(INDEX(Controls!$F$4:$F$71,MATCH('Model 9'!$E20,Controls!$G$4:$G$71,0)),"-")</f>
        <v>No Ad &amp; Tf</v>
      </c>
      <c r="D20" s="442" t="str">
        <f>IFERROR(INDEX(Controls!$H$4:$H$200,MATCH('Model 9'!$E20,Controls!$G$4:$G$200,0)),"-")</f>
        <v>T21</v>
      </c>
      <c r="E20" s="25" t="s">
        <v>54</v>
      </c>
      <c r="F20" s="26"/>
      <c r="G20" s="27">
        <v>7.2651463804642241E-2</v>
      </c>
      <c r="H20" s="27">
        <v>3.7157131165779121E-3</v>
      </c>
      <c r="I20" s="27">
        <v>19.552495449797426</v>
      </c>
      <c r="J20" s="37">
        <v>3.9621168086287682E-85</v>
      </c>
      <c r="K20" s="27">
        <v>13.424900535156427</v>
      </c>
      <c r="L20" s="39">
        <v>178403</v>
      </c>
      <c r="M20" s="39">
        <v>493963.36099997966</v>
      </c>
      <c r="N20" s="39">
        <v>0</v>
      </c>
      <c r="O20" s="39">
        <v>253603.05399999153</v>
      </c>
      <c r="P20" s="28">
        <v>2.6239272222338211E-2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9'!$D20,"_pre",""),"_post",""),'Vendor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9'!$D20,'Vendor Level Info'!$M$4:$M$300,0)),"-")</f>
        <v>-</v>
      </c>
    </row>
    <row r="21" spans="2:25" x14ac:dyDescent="0.35">
      <c r="B21" s="441">
        <f>IFERROR(INDEX(Controls!$L$4:$L$100,MATCH('Model 9'!$D21,Controls!$J$4:$J$100,0)),"-")</f>
        <v>39</v>
      </c>
      <c r="C21" s="467" t="str">
        <f>IFERROR(INDEX(Controls!$F$4:$F$71,MATCH('Model 9'!$E21,Controls!$G$4:$G$71,0)),"-")</f>
        <v>No Ad &amp; Tf</v>
      </c>
      <c r="D21" s="442" t="str">
        <f>IFERROR(INDEX(Controls!$H$4:$H$200,MATCH('Model 9'!$E21,Controls!$G$4:$G$200,0)),"-")</f>
        <v>T22</v>
      </c>
      <c r="E21" s="25" t="s">
        <v>55</v>
      </c>
      <c r="F21" s="26"/>
      <c r="G21" s="27">
        <v>2.984642942009658E-2</v>
      </c>
      <c r="H21" s="27">
        <v>2.4323446085128268E-3</v>
      </c>
      <c r="I21" s="27">
        <v>12.270641797892754</v>
      </c>
      <c r="J21" s="37">
        <v>1.3039182111593704E-34</v>
      </c>
      <c r="K21" s="27">
        <v>5.7527689948334464</v>
      </c>
      <c r="L21" s="39">
        <v>178403</v>
      </c>
      <c r="M21" s="39">
        <v>493963.36099997966</v>
      </c>
      <c r="N21" s="39">
        <v>0</v>
      </c>
      <c r="O21" s="39">
        <v>253603.05399999153</v>
      </c>
      <c r="P21" s="28">
        <v>1.0779529350221806E-2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9'!$D21,"_pre",""),"_post",""),'Vendor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9'!$D21,'Vendor Level Info'!$M$4:$M$300,0)),"-")</f>
        <v>-</v>
      </c>
    </row>
    <row r="22" spans="2:25" x14ac:dyDescent="0.35">
      <c r="B22" s="441">
        <f>IFERROR(INDEX(Controls!$L$4:$L$100,MATCH('Model 9'!$D22,Controls!$J$4:$J$100,0)),"-")</f>
        <v>40</v>
      </c>
      <c r="C22" s="467" t="str">
        <f>IFERROR(INDEX(Controls!$F$4:$F$71,MATCH('Model 9'!$E22,Controls!$G$4:$G$71,0)),"-")</f>
        <v>No Ad &amp; Tf</v>
      </c>
      <c r="D22" s="442" t="str">
        <f>IFERROR(INDEX(Controls!$H$4:$H$200,MATCH('Model 9'!$E22,Controls!$G$4:$G$200,0)),"-")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493963.36099997966</v>
      </c>
      <c r="N22" s="39">
        <v>0</v>
      </c>
      <c r="O22" s="39">
        <v>253603.05399999153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9'!$D22,"_pre",""),"_post",""),'Vendor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9'!$D22,'Vendor Level Info'!$M$4:$M$300,0)),"-")</f>
        <v>-</v>
      </c>
    </row>
    <row r="23" spans="2:25" x14ac:dyDescent="0.35">
      <c r="B23" s="441">
        <f>IFERROR(INDEX(Controls!$L$4:$L$100,MATCH('Model 9'!$D23,Controls!$J$4:$J$100,0)),"-")</f>
        <v>20</v>
      </c>
      <c r="C23" s="467" t="str">
        <f>IFERROR(INDEX(Controls!$F$4:$F$71,MATCH('Model 9'!$E23,Controls!$G$4:$G$71,0)),"-")</f>
        <v>No Ad &amp; Tf</v>
      </c>
      <c r="D23" s="442" t="str">
        <f>IFERROR(INDEX(Controls!$H$4:$H$200,MATCH('Model 9'!$E23,Controls!$G$4:$G$200,0)),"-")</f>
        <v>T3</v>
      </c>
      <c r="E23" s="25" t="s">
        <v>36</v>
      </c>
      <c r="F23" s="26"/>
      <c r="G23" s="27">
        <v>0.94827198741425711</v>
      </c>
      <c r="H23" s="27">
        <v>2.8820404391734829E-2</v>
      </c>
      <c r="I23" s="27">
        <v>32.902799507081319</v>
      </c>
      <c r="J23" s="37">
        <v>2.1464941945532247E-237</v>
      </c>
      <c r="K23" s="27">
        <v>807.65682287850336</v>
      </c>
      <c r="L23" s="39">
        <v>178403</v>
      </c>
      <c r="M23" s="39">
        <v>493963.36099997966</v>
      </c>
      <c r="N23" s="39">
        <v>178403</v>
      </c>
      <c r="O23" s="39">
        <v>253603.05399999153</v>
      </c>
      <c r="P23" s="28">
        <v>0.34248403976397895</v>
      </c>
      <c r="Q23" s="29">
        <v>0.66708410921057504</v>
      </c>
      <c r="R23" s="75">
        <f t="shared" si="0"/>
        <v>169174.56737066573</v>
      </c>
      <c r="S23" s="41">
        <f>IFERROR($Q23*$O23*Controls!$C$5,"-")</f>
        <v>105226580.90455408</v>
      </c>
      <c r="T23" s="41" t="str">
        <f>IFERROR(INDEX('Vendor Level Info'!$I$4:$I$50,MATCH(SUBSTITUTE(SUBSTITUTE('Model 9'!$D23,"_pre",""),"_post",""),'Vendor Level Info'!$F$4:$F$50,0)),"-")</f>
        <v>-</v>
      </c>
      <c r="U23" s="478">
        <f t="shared" si="1"/>
        <v>0</v>
      </c>
      <c r="V23" s="41">
        <f>IFERROR($Q23*$O23*Controls!$C$4,"-")</f>
        <v>89324171.57171151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9'!$D23,'Vendor Level Info'!$M$4:$M$300,0)),"-")</f>
        <v>-</v>
      </c>
    </row>
    <row r="24" spans="2:25" x14ac:dyDescent="0.35">
      <c r="B24" s="441">
        <f>IFERROR(INDEX(Controls!$L$4:$L$100,MATCH('Model 9'!$D24,Controls!$J$4:$J$100,0)),"-")</f>
        <v>21</v>
      </c>
      <c r="C24" s="467" t="str">
        <f>IFERROR(INDEX(Controls!$F$4:$F$71,MATCH('Model 9'!$E24,Controls!$G$4:$G$71,0)),"-")</f>
        <v>No Ad &amp; Tf</v>
      </c>
      <c r="D24" s="442" t="str">
        <f>IFERROR(INDEX(Controls!$H$4:$H$200,MATCH('Model 9'!$E24,Controls!$G$4:$G$200,0)),"-")</f>
        <v>T4</v>
      </c>
      <c r="E24" s="25" t="s">
        <v>37</v>
      </c>
      <c r="F24" s="26"/>
      <c r="G24" s="27">
        <v>0.89964178337371925</v>
      </c>
      <c r="H24" s="27">
        <v>2.7417025205125987E-2</v>
      </c>
      <c r="I24" s="27">
        <v>32.813252956616132</v>
      </c>
      <c r="J24" s="37">
        <v>4.0777750766924354E-236</v>
      </c>
      <c r="K24" s="27">
        <v>730.91586435793465</v>
      </c>
      <c r="L24" s="39">
        <v>178403</v>
      </c>
      <c r="M24" s="39">
        <v>493963.36099997966</v>
      </c>
      <c r="N24" s="39">
        <v>178403</v>
      </c>
      <c r="O24" s="39">
        <v>253603.05399999153</v>
      </c>
      <c r="P24" s="28">
        <v>0.32492044097017192</v>
      </c>
      <c r="Q24" s="29">
        <v>0.63287405473921055</v>
      </c>
      <c r="R24" s="75">
        <f t="shared" si="0"/>
        <v>160498.79307922162</v>
      </c>
      <c r="S24" s="41">
        <f>IFERROR($Q24*$O24*Controls!$C$5,"-")</f>
        <v>99830249.295275852</v>
      </c>
      <c r="T24" s="41" t="str">
        <f>IFERROR(INDEX('Vendor Level Info'!$I$4:$I$50,MATCH(SUBSTITUTE(SUBSTITUTE('Model 9'!$D24,"_pre",""),"_post",""),'Vendor Level Info'!$F$4:$F$50,0)),"-")</f>
        <v>-</v>
      </c>
      <c r="U24" s="478">
        <f t="shared" si="1"/>
        <v>0</v>
      </c>
      <c r="V24" s="41">
        <f>IFERROR($Q24*$O24*Controls!$C$4,"-")</f>
        <v>84743362.745829016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9'!$D24,'Vendor Level Info'!$M$4:$M$300,0)),"-")</f>
        <v>-</v>
      </c>
    </row>
    <row r="25" spans="2:25" x14ac:dyDescent="0.35">
      <c r="B25" s="441">
        <f>IFERROR(INDEX(Controls!$L$4:$L$100,MATCH('Model 9'!$D25,Controls!$J$4:$J$100,0)),"-")</f>
        <v>22</v>
      </c>
      <c r="C25" s="467" t="str">
        <f>IFERROR(INDEX(Controls!$F$4:$F$71,MATCH('Model 9'!$E25,Controls!$G$4:$G$71,0)),"-")</f>
        <v>No Ad &amp; Tf</v>
      </c>
      <c r="D25" s="442" t="str">
        <f>IFERROR(INDEX(Controls!$H$4:$H$200,MATCH('Model 9'!$E25,Controls!$G$4:$G$200,0)),"-")</f>
        <v>T5</v>
      </c>
      <c r="E25" s="25" t="s">
        <v>38</v>
      </c>
      <c r="F25" s="26"/>
      <c r="G25" s="27">
        <v>0.8492727069636129</v>
      </c>
      <c r="H25" s="27">
        <v>2.6013800198316679E-2</v>
      </c>
      <c r="I25" s="27">
        <v>32.647006607614685</v>
      </c>
      <c r="J25" s="37">
        <v>9.4437528317801697E-234</v>
      </c>
      <c r="K25" s="27">
        <v>658.01277633436177</v>
      </c>
      <c r="L25" s="39">
        <v>178403</v>
      </c>
      <c r="M25" s="39">
        <v>493963.36099997966</v>
      </c>
      <c r="N25" s="39">
        <v>178403</v>
      </c>
      <c r="O25" s="39">
        <v>253603.05399999153</v>
      </c>
      <c r="P25" s="28">
        <v>0.30672881979284222</v>
      </c>
      <c r="Q25" s="29">
        <v>0.59744074982801465</v>
      </c>
      <c r="R25" s="75">
        <f t="shared" si="0"/>
        <v>151512.79874042943</v>
      </c>
      <c r="S25" s="41">
        <f>IFERROR($Q25*$O25*Controls!$C$5,"-")</f>
        <v>94240960.816547096</v>
      </c>
      <c r="T25" s="41" t="str">
        <f>IFERROR(INDEX('Vendor Level Info'!$I$4:$I$50,MATCH(SUBSTITUTE(SUBSTITUTE('Model 9'!$D25,"_pre",""),"_post",""),'Vendor Level Info'!$F$4:$F$50,0)),"-")</f>
        <v>-</v>
      </c>
      <c r="U25" s="478">
        <f t="shared" si="1"/>
        <v>0</v>
      </c>
      <c r="V25" s="41">
        <f>IFERROR($Q25*$O25*Controls!$C$4,"-")</f>
        <v>79998757.734946743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9'!$D25,'Vendor Level Info'!$M$4:$M$300,0)),"-")</f>
        <v>-</v>
      </c>
    </row>
    <row r="26" spans="2:25" x14ac:dyDescent="0.35">
      <c r="B26" s="441">
        <f>IFERROR(INDEX(Controls!$L$4:$L$100,MATCH('Model 9'!$D26,Controls!$J$4:$J$100,0)),"-")</f>
        <v>23</v>
      </c>
      <c r="C26" s="467" t="str">
        <f>IFERROR(INDEX(Controls!$F$4:$F$71,MATCH('Model 9'!$E26,Controls!$G$4:$G$71,0)),"-")</f>
        <v>No Ad &amp; Tf</v>
      </c>
      <c r="D26" s="442" t="str">
        <f>IFERROR(INDEX(Controls!$H$4:$H$200,MATCH('Model 9'!$E26,Controls!$G$4:$G$200,0)),"-")</f>
        <v>T6</v>
      </c>
      <c r="E26" s="25" t="s">
        <v>39</v>
      </c>
      <c r="F26" s="26"/>
      <c r="G26" s="27">
        <v>0.8084033028698554</v>
      </c>
      <c r="H26" s="27">
        <v>2.4610880466245037E-2</v>
      </c>
      <c r="I26" s="27">
        <v>32.847394630135966</v>
      </c>
      <c r="J26" s="37">
        <v>1.3283182263207341E-236</v>
      </c>
      <c r="K26" s="27">
        <v>588.9535281621055</v>
      </c>
      <c r="L26" s="39">
        <v>178403</v>
      </c>
      <c r="M26" s="39">
        <v>493963.36099997966</v>
      </c>
      <c r="N26" s="39">
        <v>178403</v>
      </c>
      <c r="O26" s="39">
        <v>253603.05399999153</v>
      </c>
      <c r="P26" s="28">
        <v>0.29196816166674505</v>
      </c>
      <c r="Q26" s="29">
        <v>0.5686902116009046</v>
      </c>
      <c r="R26" s="75">
        <f t="shared" si="0"/>
        <v>144221.57444189081</v>
      </c>
      <c r="S26" s="41">
        <f>IFERROR($Q26*$O26*Controls!$C$5,"-")</f>
        <v>89705819.302856088</v>
      </c>
      <c r="T26" s="41" t="str">
        <f>IFERROR(INDEX('Vendor Level Info'!$I$4:$I$50,MATCH(SUBSTITUTE(SUBSTITUTE('Model 9'!$D26,"_pre",""),"_post",""),'Vendor Level Info'!$F$4:$F$50,0)),"-")</f>
        <v>-</v>
      </c>
      <c r="U26" s="478">
        <f t="shared" si="1"/>
        <v>0</v>
      </c>
      <c r="V26" s="41">
        <f>IFERROR($Q26*$O26*Controls!$C$4,"-")</f>
        <v>76148991.305318356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9'!$D26,'Vendor Level Info'!$M$4:$M$300,0)),"-")</f>
        <v>-</v>
      </c>
    </row>
    <row r="27" spans="2:25" x14ac:dyDescent="0.35">
      <c r="B27" s="441">
        <f>IFERROR(INDEX(Controls!$L$4:$L$100,MATCH('Model 9'!$D27,Controls!$J$4:$J$100,0)),"-")</f>
        <v>24</v>
      </c>
      <c r="C27" s="467" t="str">
        <f>IFERROR(INDEX(Controls!$F$4:$F$71,MATCH('Model 9'!$E27,Controls!$G$4:$G$71,0)),"-")</f>
        <v>No Ad &amp; Tf</v>
      </c>
      <c r="D27" s="442" t="str">
        <f>IFERROR(INDEX(Controls!$H$4:$H$200,MATCH('Model 9'!$E27,Controls!$G$4:$G$200,0)),"-")</f>
        <v>T7</v>
      </c>
      <c r="E27" s="25" t="s">
        <v>40</v>
      </c>
      <c r="F27" s="26"/>
      <c r="G27" s="27">
        <v>0.74728063263706757</v>
      </c>
      <c r="H27" s="27">
        <v>2.3208042580516456E-2</v>
      </c>
      <c r="I27" s="27">
        <v>32.199209823254215</v>
      </c>
      <c r="J27" s="37">
        <v>1.9279148117050304E-227</v>
      </c>
      <c r="K27" s="27">
        <v>523.72553714656681</v>
      </c>
      <c r="L27" s="39">
        <v>178403</v>
      </c>
      <c r="M27" s="39">
        <v>493963.36099997966</v>
      </c>
      <c r="N27" s="39">
        <v>178403</v>
      </c>
      <c r="O27" s="39">
        <v>253603.05399999153</v>
      </c>
      <c r="P27" s="28">
        <v>0.26989270304271867</v>
      </c>
      <c r="Q27" s="29">
        <v>0.52569203959332134</v>
      </c>
      <c r="R27" s="75">
        <f t="shared" si="0"/>
        <v>133317.10670435076</v>
      </c>
      <c r="S27" s="41">
        <f>IFERROR($Q27*$O27*Controls!$C$5,"-")</f>
        <v>82923240.370106176</v>
      </c>
      <c r="T27" s="41" t="str">
        <f>IFERROR(INDEX('Vendor Level Info'!$I$4:$I$50,MATCH(SUBSTITUTE(SUBSTITUTE('Model 9'!$D27,"_pre",""),"_post",""),'Vendor Level Info'!$F$4:$F$50,0)),"-")</f>
        <v>-</v>
      </c>
      <c r="U27" s="478">
        <f t="shared" si="1"/>
        <v>0</v>
      </c>
      <c r="V27" s="41">
        <f>IFERROR($Q27*$O27*Controls!$C$4,"-")</f>
        <v>70391432.3398972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9'!$D27,'Vendor Level Info'!$M$4:$M$300,0)),"-")</f>
        <v>-</v>
      </c>
    </row>
    <row r="28" spans="2:25" x14ac:dyDescent="0.35">
      <c r="B28" s="441">
        <f>IFERROR(INDEX(Controls!$L$4:$L$100,MATCH('Model 9'!$D28,Controls!$J$4:$J$100,0)),"-")</f>
        <v>25</v>
      </c>
      <c r="C28" s="467" t="str">
        <f>IFERROR(INDEX(Controls!$F$4:$F$71,MATCH('Model 9'!$E28,Controls!$G$4:$G$71,0)),"-")</f>
        <v>No Ad &amp; Tf</v>
      </c>
      <c r="D28" s="442" t="str">
        <f>IFERROR(INDEX(Controls!$H$4:$H$200,MATCH('Model 9'!$E28,Controls!$G$4:$G$200,0)),"-")</f>
        <v>T8</v>
      </c>
      <c r="E28" s="25" t="s">
        <v>41</v>
      </c>
      <c r="F28" s="26"/>
      <c r="G28" s="27">
        <v>0.70363266979104366</v>
      </c>
      <c r="H28" s="27">
        <v>2.1805486416726506E-2</v>
      </c>
      <c r="I28" s="27">
        <v>32.268606915886203</v>
      </c>
      <c r="J28" s="37">
        <v>2.0554175397987104E-228</v>
      </c>
      <c r="K28" s="27">
        <v>462.33660921848116</v>
      </c>
      <c r="L28" s="39">
        <v>178403</v>
      </c>
      <c r="M28" s="39">
        <v>493963.36099997966</v>
      </c>
      <c r="N28" s="39">
        <v>178403</v>
      </c>
      <c r="O28" s="39">
        <v>253603.05399999153</v>
      </c>
      <c r="P28" s="28">
        <v>0.25412852267951253</v>
      </c>
      <c r="Q28" s="29">
        <v>0.49498685922266439</v>
      </c>
      <c r="R28" s="75">
        <f t="shared" si="0"/>
        <v>125530.17918873156</v>
      </c>
      <c r="S28" s="41">
        <f>IFERROR($Q28*$O28*Controls!$C$5,"-")</f>
        <v>78079771.455391034</v>
      </c>
      <c r="T28" s="41" t="str">
        <f>IFERROR(INDEX('Vendor Level Info'!$I$4:$I$50,MATCH(SUBSTITUTE(SUBSTITUTE('Model 9'!$D28,"_pre",""),"_post",""),'Vendor Level Info'!$F$4:$F$50,0)),"-")</f>
        <v>-</v>
      </c>
      <c r="U28" s="478">
        <f t="shared" si="1"/>
        <v>0</v>
      </c>
      <c r="V28" s="41">
        <f>IFERROR($Q28*$O28*Controls!$C$4,"-")</f>
        <v>66279934.611650266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9'!$D28,'Vendor Level Info'!$M$4:$M$300,0)),"-")</f>
        <v>-</v>
      </c>
    </row>
    <row r="29" spans="2:25" x14ac:dyDescent="0.35">
      <c r="B29" s="441">
        <f>IFERROR(INDEX(Controls!$L$4:$L$100,MATCH('Model 9'!$D29,Controls!$J$4:$J$100,0)),"-")</f>
        <v>26</v>
      </c>
      <c r="C29" s="467" t="str">
        <f>IFERROR(INDEX(Controls!$F$4:$F$71,MATCH('Model 9'!$E29,Controls!$G$4:$G$71,0)),"-")</f>
        <v>No Ad &amp; Tf</v>
      </c>
      <c r="D29" s="442" t="str">
        <f>IFERROR(INDEX(Controls!$H$4:$H$200,MATCH('Model 9'!$E29,Controls!$G$4:$G$200,0)),"-")</f>
        <v>T9</v>
      </c>
      <c r="E29" s="25" t="s">
        <v>42</v>
      </c>
      <c r="F29" s="26"/>
      <c r="G29" s="27">
        <v>0.65168216003694113</v>
      </c>
      <c r="H29" s="27">
        <v>2.0403159811848457E-2</v>
      </c>
      <c r="I29" s="27">
        <v>31.940256609591341</v>
      </c>
      <c r="J29" s="37">
        <v>7.8405346869259402E-224</v>
      </c>
      <c r="K29" s="27">
        <v>404.78236937511377</v>
      </c>
      <c r="L29" s="39">
        <v>178403</v>
      </c>
      <c r="M29" s="39">
        <v>493963.36099997966</v>
      </c>
      <c r="N29" s="39">
        <v>178403</v>
      </c>
      <c r="O29" s="39">
        <v>253603.05399999153</v>
      </c>
      <c r="P29" s="28">
        <v>0.23536574081468201</v>
      </c>
      <c r="Q29" s="29">
        <v>0.45844105803660506</v>
      </c>
      <c r="R29" s="75">
        <f t="shared" si="0"/>
        <v>116262.05239707041</v>
      </c>
      <c r="S29" s="41">
        <f>IFERROR($Q29*$O29*Controls!$C$5,"-")</f>
        <v>72314996.590977788</v>
      </c>
      <c r="T29" s="41" t="str">
        <f>IFERROR(INDEX('Vendor Level Info'!$I$4:$I$50,MATCH(SUBSTITUTE(SUBSTITUTE('Model 9'!$D29,"_pre",""),"_post",""),'Vendor Level Info'!$F$4:$F$50,0)),"-")</f>
        <v>-</v>
      </c>
      <c r="U29" s="478">
        <f t="shared" si="1"/>
        <v>0</v>
      </c>
      <c r="V29" s="41">
        <f>IFERROR($Q29*$O29*Controls!$C$4,"-")</f>
        <v>61386363.665653177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9'!$D29,'Vendor Level Info'!$M$4:$M$300,0)),"-")</f>
        <v>-</v>
      </c>
    </row>
    <row r="30" spans="2:25" x14ac:dyDescent="0.35">
      <c r="B30" s="441">
        <f>IFERROR(INDEX(Controls!$L$4:$L$100,MATCH('Model 9'!$D30,Controls!$J$4:$J$100,0)),"-")</f>
        <v>9</v>
      </c>
      <c r="C30" s="467" t="str">
        <f>IFERROR(INDEX(Controls!$F$4:$F$71,MATCH('Model 9'!$E30,Controls!$G$4:$G$71,0)),"-")</f>
        <v>No Ad &amp; Tf</v>
      </c>
      <c r="D30" s="442" t="str">
        <f>IFERROR(INDEX(Controls!$H$4:$H$200,MATCH('Model 9'!$E30,Controls!$G$4:$G$200,0)),"-")</f>
        <v>cw_comm</v>
      </c>
      <c r="E30" s="25" t="s">
        <v>117</v>
      </c>
      <c r="F30" s="26">
        <v>1</v>
      </c>
      <c r="G30" s="27">
        <v>7.0543877932883622E-2</v>
      </c>
      <c r="H30" s="27">
        <v>1.1537744009402914E-3</v>
      </c>
      <c r="I30" s="27">
        <v>61.141829698589682</v>
      </c>
      <c r="J30" s="37">
        <v>0</v>
      </c>
      <c r="K30" s="27">
        <v>1.0889334743779189</v>
      </c>
      <c r="L30" s="39">
        <v>149017</v>
      </c>
      <c r="M30" s="39">
        <v>493963.36099997966</v>
      </c>
      <c r="N30" s="39">
        <v>135470</v>
      </c>
      <c r="O30" s="39">
        <v>253603.05399999153</v>
      </c>
      <c r="P30" s="28">
        <v>2.1281410501061335E-2</v>
      </c>
      <c r="Q30" s="29">
        <v>3.7683217898346222E-2</v>
      </c>
      <c r="R30" s="75">
        <f t="shared" si="0"/>
        <v>9556.5791435677438</v>
      </c>
      <c r="S30" s="41">
        <f>IFERROR($Q30*$O30*Controls!$C$5,"-")</f>
        <v>5944192.227299137</v>
      </c>
      <c r="T30" s="41">
        <f>IFERROR(INDEX('Vendor Level Info'!$I$4:$I$50,MATCH(SUBSTITUTE(SUBSTITUTE('Model 9'!$D30,"_pre",""),"_post",""),'Vendor Level Info'!$F$4:$F$50,0)),"-")</f>
        <v>607005</v>
      </c>
      <c r="U30" s="478">
        <f t="shared" si="1"/>
        <v>9.7926577660795822</v>
      </c>
      <c r="V30" s="41">
        <f>IFERROR($Q30*$O30*Controls!$C$4,"-")</f>
        <v>5045873.7878037691</v>
      </c>
      <c r="W30" s="41">
        <f>IFERROR($T30*(1-Controls!$C$6),0)</f>
        <v>467393.85000000003</v>
      </c>
      <c r="X30" s="90">
        <f t="shared" si="2"/>
        <v>10.795764188604041</v>
      </c>
      <c r="Y30" s="90">
        <f>IFERROR(R30/INDEX('Vendor Level Info'!$N$4:$N$300,MATCH('Model 9'!$D30,'Vendor Level Info'!$M$4:$M$300,0)),"-")</f>
        <v>6.4130798120803287E-2</v>
      </c>
    </row>
    <row r="31" spans="2:25" x14ac:dyDescent="0.35">
      <c r="B31" s="441">
        <f>IFERROR(INDEX(Controls!$L$4:$L$100,MATCH('Model 9'!$D31,Controls!$J$4:$J$100,0)),"-")</f>
        <v>2</v>
      </c>
      <c r="C31" s="467" t="str">
        <f>IFERROR(INDEX(Controls!$F$4:$F$71,MATCH('Model 9'!$E31,Controls!$G$4:$G$71,0)),"-")</f>
        <v>Ad: 70 &amp; Tf: RT8</v>
      </c>
      <c r="D31" s="442" t="str">
        <f>IFERROR(INDEX(Controls!$H$4:$H$200,MATCH('Model 9'!$E31,Controls!$G$4:$G$200,0)),"-")</f>
        <v>hcp_dox_eng</v>
      </c>
      <c r="E31" s="25" t="s">
        <v>107</v>
      </c>
      <c r="F31" s="26">
        <v>1</v>
      </c>
      <c r="G31" s="27">
        <v>3.6873765034076585E-2</v>
      </c>
      <c r="H31" s="27">
        <v>2.0421599483067656E-3</v>
      </c>
      <c r="I31" s="27">
        <v>18.056257084392463</v>
      </c>
      <c r="J31" s="37">
        <v>7.0881068472604236E-73</v>
      </c>
      <c r="K31" s="27">
        <v>1.0066891484649179</v>
      </c>
      <c r="L31" s="39">
        <v>49977.75105301771</v>
      </c>
      <c r="M31" s="39">
        <v>493963.36099997966</v>
      </c>
      <c r="N31" s="39">
        <v>18470.852527106519</v>
      </c>
      <c r="O31" s="39">
        <v>253603.05399999153</v>
      </c>
      <c r="P31" s="28">
        <v>3.7307784235855999E-3</v>
      </c>
      <c r="Q31" s="29">
        <v>2.6856532889530118E-3</v>
      </c>
      <c r="R31" s="75">
        <f t="shared" si="0"/>
        <v>681.08987606360552</v>
      </c>
      <c r="S31" s="41">
        <f>IFERROR($Q31*$O31*Controls!$C$5,"-")</f>
        <v>423637.90291156265</v>
      </c>
      <c r="T31" s="41">
        <f>IFERROR(INDEX('Vendor Level Info'!$I$4:$I$50,MATCH(SUBSTITUTE(SUBSTITUTE('Model 9'!$D31,"_pre",""),"_post",""),'Vendor Level Info'!$F$4:$F$50,0)),"-")</f>
        <v>311070</v>
      </c>
      <c r="U31" s="478">
        <f t="shared" si="1"/>
        <v>1.361873221177107</v>
      </c>
      <c r="V31" s="41">
        <f>IFERROR($Q31*$O31*Controls!$C$4,"-")</f>
        <v>359615.4545615837</v>
      </c>
      <c r="W31" s="41">
        <f>IFERROR($T31*(1-Controls!$C$6),0)</f>
        <v>239523.9</v>
      </c>
      <c r="X31" s="90">
        <f t="shared" si="2"/>
        <v>1.501376082142883</v>
      </c>
      <c r="Y31" s="90">
        <f>IFERROR(R31/INDEX('Vendor Level Info'!$N$4:$N$300,MATCH('Model 9'!$D31,'Vendor Level Info'!$M$4:$M$300,0)),"-")</f>
        <v>0.20126769387222385</v>
      </c>
    </row>
    <row r="32" spans="2:25" x14ac:dyDescent="0.35">
      <c r="B32" s="441">
        <f>IFERROR(INDEX(Controls!$L$4:$L$100,MATCH('Model 9'!$D32,Controls!$J$4:$J$100,0)),"-")</f>
        <v>4</v>
      </c>
      <c r="C32" s="467" t="str">
        <f>IFERROR(INDEX(Controls!$F$4:$F$71,MATCH('Model 9'!$E32,Controls!$G$4:$G$71,0)),"-")</f>
        <v>Ad: 30 &amp; Tf: RT4</v>
      </c>
      <c r="D32" s="442" t="str">
        <f>IFERROR(INDEX(Controls!$H$4:$H$200,MATCH('Model 9'!$E32,Controls!$G$4:$G$200,0)),"-")</f>
        <v>hcp_dpint_eng</v>
      </c>
      <c r="E32" s="25" t="s">
        <v>302</v>
      </c>
      <c r="F32" s="26">
        <v>1</v>
      </c>
      <c r="G32" s="27">
        <v>-6.4721114576033936E-3</v>
      </c>
      <c r="H32" s="27">
        <v>5.5728326158517383E-3</v>
      </c>
      <c r="I32" s="27">
        <v>-1.1613683567659445</v>
      </c>
      <c r="J32" s="37">
        <v>0.24549219636724673</v>
      </c>
      <c r="K32" s="27">
        <v>1.0036364998048499</v>
      </c>
      <c r="L32" s="39">
        <v>8928.9079172865186</v>
      </c>
      <c r="M32" s="39">
        <v>493963.36099997966</v>
      </c>
      <c r="N32" s="39">
        <v>3455.8439363085499</v>
      </c>
      <c r="O32" s="39">
        <v>253603.05399999153</v>
      </c>
      <c r="P32" s="28">
        <v>-1.1699023004128865E-4</v>
      </c>
      <c r="Q32" s="29">
        <v>-8.8195338278034008E-5</v>
      </c>
      <c r="R32" s="75">
        <f t="shared" si="0"/>
        <v>-22.366607135871778</v>
      </c>
      <c r="S32" s="41">
        <f>IFERROR($Q32*$O32*Controls!$C$5,"-")</f>
        <v>-13912.029638512246</v>
      </c>
      <c r="T32" s="41">
        <f>IFERROR(INDEX('Vendor Level Info'!$I$4:$I$50,MATCH(SUBSTITUTE(SUBSTITUTE('Model 9'!$D32,"_pre",""),"_post",""),'Vendor Level Info'!$F$4:$F$50,0)),"-")</f>
        <v>35707.999999999993</v>
      </c>
      <c r="U32" s="478">
        <f t="shared" si="1"/>
        <v>-0.38960540042881842</v>
      </c>
      <c r="V32" s="41">
        <f>IFERROR($Q32*$O32*Controls!$C$4,"-")</f>
        <v>-11809.568567740298</v>
      </c>
      <c r="W32" s="41">
        <f>IFERROR($T32*(1-Controls!$C$6),0)</f>
        <v>27495.159999999996</v>
      </c>
      <c r="X32" s="90">
        <f t="shared" si="2"/>
        <v>-0.42951445155221135</v>
      </c>
      <c r="Y32" s="90">
        <f>IFERROR(R32/INDEX('Vendor Level Info'!$N$4:$N$300,MATCH('Model 9'!$D32,'Vendor Level Info'!$M$4:$M$300,0)),"-")</f>
        <v>-3.1194710091871379E-2</v>
      </c>
    </row>
    <row r="33" spans="2:25" x14ac:dyDescent="0.35">
      <c r="B33" s="441">
        <f>IFERROR(INDEX(Controls!$L$4:$L$100,MATCH('Model 9'!$D33,Controls!$J$4:$J$100,0)),"-")</f>
        <v>5</v>
      </c>
      <c r="C33" s="467" t="str">
        <f>IFERROR(INDEX(Controls!$F$4:$F$71,MATCH('Model 9'!$E33,Controls!$G$4:$G$71,0)),"-")</f>
        <v>No Ad &amp; Tf</v>
      </c>
      <c r="D33" s="442" t="str">
        <f>IFERROR(INDEX(Controls!$H$4:$H$200,MATCH('Model 9'!$E33,Controls!$G$4:$G$200,0)),"-")</f>
        <v>hcp_edh_eng</v>
      </c>
      <c r="E33" s="25" t="s">
        <v>15</v>
      </c>
      <c r="F33" s="26">
        <v>1</v>
      </c>
      <c r="G33" s="27">
        <v>8.5967338131037366E-2</v>
      </c>
      <c r="H33" s="27">
        <v>9.2450672804424792E-3</v>
      </c>
      <c r="I33" s="27">
        <v>9.2987249874208455</v>
      </c>
      <c r="J33" s="37">
        <v>1.4220338435614256E-20</v>
      </c>
      <c r="K33" s="27">
        <v>1.003104352900045</v>
      </c>
      <c r="L33" s="39">
        <v>1366</v>
      </c>
      <c r="M33" s="39">
        <v>493963.36099997966</v>
      </c>
      <c r="N33" s="39">
        <v>0</v>
      </c>
      <c r="O33" s="39">
        <v>253603.05399999153</v>
      </c>
      <c r="P33" s="28">
        <v>2.3773298418180023E-4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9'!$D33,"_pre",""),"_post",""),'Vendor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9'!$D33,'Vendor Level Info'!$M$4:$M$300,0)),"-")</f>
        <v>-</v>
      </c>
    </row>
    <row r="34" spans="2:25" x14ac:dyDescent="0.35">
      <c r="B34" s="441">
        <f>IFERROR(INDEX(Controls!$L$4:$L$100,MATCH('Model 9'!$D34,Controls!$J$4:$J$100,0)),"-")</f>
        <v>3</v>
      </c>
      <c r="C34" s="467" t="str">
        <f>IFERROR(INDEX(Controls!$F$4:$F$71,MATCH('Model 9'!$E34,Controls!$G$4:$G$71,0)),"-")</f>
        <v>Ad: 90 &amp; Tf: RT4</v>
      </c>
      <c r="D34" s="442" t="str">
        <f>IFERROR(INDEX(Controls!$H$4:$H$200,MATCH('Model 9'!$E34,Controls!$G$4:$G$200,0)),"-")</f>
        <v>hcp_epoc_eng</v>
      </c>
      <c r="E34" s="25" t="s">
        <v>76</v>
      </c>
      <c r="F34" s="26">
        <v>1</v>
      </c>
      <c r="G34" s="27">
        <v>9.3366957642651519E-3</v>
      </c>
      <c r="H34" s="27">
        <v>1.4078128502536429E-3</v>
      </c>
      <c r="I34" s="27">
        <v>6.6320574944197856</v>
      </c>
      <c r="J34" s="37">
        <v>3.3107865712948887E-11</v>
      </c>
      <c r="K34" s="27">
        <v>1.0049024909905944</v>
      </c>
      <c r="L34" s="39">
        <v>77163.024847624314</v>
      </c>
      <c r="M34" s="39">
        <v>493963.36099997966</v>
      </c>
      <c r="N34" s="39">
        <v>38235.874906254146</v>
      </c>
      <c r="O34" s="39">
        <v>253603.05399999153</v>
      </c>
      <c r="P34" s="28">
        <v>1.458504302412685E-3</v>
      </c>
      <c r="Q34" s="29">
        <v>1.407698865015274E-3</v>
      </c>
      <c r="R34" s="75">
        <f t="shared" si="0"/>
        <v>356.99673128019532</v>
      </c>
      <c r="S34" s="41">
        <f>IFERROR($Q34*$O34*Controls!$C$5,"-")</f>
        <v>222051.96685628148</v>
      </c>
      <c r="T34" s="41">
        <f>IFERROR(INDEX('Vendor Level Info'!$I$4:$I$50,MATCH(SUBSTITUTE(SUBSTITUTE('Model 9'!$D34,"_pre",""),"_post",""),'Vendor Level Info'!$F$4:$F$50,0)),"-")</f>
        <v>255935</v>
      </c>
      <c r="U34" s="478">
        <f t="shared" si="1"/>
        <v>0.86761078733382102</v>
      </c>
      <c r="V34" s="41">
        <f>IFERROR($Q34*$O34*Controls!$C$4,"-")</f>
        <v>188494.27411594312</v>
      </c>
      <c r="W34" s="41">
        <f>IFERROR($T34*(1-Controls!$C$6),0)</f>
        <v>197069.95</v>
      </c>
      <c r="X34" s="90">
        <f t="shared" si="2"/>
        <v>0.95648410179199372</v>
      </c>
      <c r="Y34" s="90">
        <f>IFERROR(R34/INDEX('Vendor Level Info'!$N$4:$N$300,MATCH('Model 9'!$D34,'Vendor Level Info'!$M$4:$M$300,0)),"-")</f>
        <v>0.11817170846745956</v>
      </c>
    </row>
    <row r="35" spans="2:25" x14ac:dyDescent="0.35">
      <c r="B35" s="441">
        <f>IFERROR(INDEX(Controls!$L$4:$L$100,MATCH('Model 9'!$D35,Controls!$J$4:$J$100,0)),"-")</f>
        <v>7</v>
      </c>
      <c r="C35" s="467" t="str">
        <f>IFERROR(INDEX(Controls!$F$4:$F$71,MATCH('Model 9'!$E35,Controls!$G$4:$G$71,0)),"-")</f>
        <v>Ad: 60 &amp; No Tf</v>
      </c>
      <c r="D35" s="442" t="str">
        <f>IFERROR(INDEX(Controls!$H$4:$H$200,MATCH('Model 9'!$E35,Controls!$G$4:$G$200,0)),"-")</f>
        <v>hcp_field_eng</v>
      </c>
      <c r="E35" s="25" t="s">
        <v>106</v>
      </c>
      <c r="F35" s="26">
        <v>1</v>
      </c>
      <c r="G35" s="27">
        <v>7.3911062252415935E-2</v>
      </c>
      <c r="H35" s="27">
        <v>8.5144453634822682E-4</v>
      </c>
      <c r="I35" s="27">
        <v>86.806666902126352</v>
      </c>
      <c r="J35" s="37">
        <v>0</v>
      </c>
      <c r="K35" s="27">
        <v>1.0705227603012093</v>
      </c>
      <c r="L35" s="39">
        <v>127409.78011233589</v>
      </c>
      <c r="M35" s="39">
        <v>493963.36099997966</v>
      </c>
      <c r="N35" s="39">
        <v>70989.193552400058</v>
      </c>
      <c r="O35" s="39">
        <v>253603.05399999153</v>
      </c>
      <c r="P35" s="28">
        <v>1.9064151175880169E-2</v>
      </c>
      <c r="Q35" s="29">
        <v>2.0689367186802171E-2</v>
      </c>
      <c r="R35" s="75">
        <f t="shared" si="0"/>
        <v>5246.8867039002444</v>
      </c>
      <c r="S35" s="41">
        <f>IFERROR($Q35*$O35*Controls!$C$5,"-")</f>
        <v>3263563.5298259519</v>
      </c>
      <c r="T35" s="41">
        <f>IFERROR(INDEX('Vendor Level Info'!$I$4:$I$50,MATCH(SUBSTITUTE(SUBSTITUTE('Model 9'!$D35,"_pre",""),"_post",""),'Vendor Level Info'!$F$4:$F$50,0)),"-")</f>
        <v>0</v>
      </c>
      <c r="U35" s="478">
        <f t="shared" si="1"/>
        <v>0</v>
      </c>
      <c r="V35" s="41">
        <f>IFERROR($Q35*$O35*Controls!$C$4,"-")</f>
        <v>2770356.1796593289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9'!$D35,'Vendor Level Info'!$M$4:$M$300,0)),"-")</f>
        <v>0.1806405943641205</v>
      </c>
    </row>
    <row r="36" spans="2:25" x14ac:dyDescent="0.35">
      <c r="B36" s="441">
        <f>IFERROR(INDEX(Controls!$L$4:$L$100,MATCH('Model 9'!$D36,Controls!$J$4:$J$100,0)),"-")</f>
        <v>15</v>
      </c>
      <c r="C36" s="467" t="str">
        <f>IFERROR(INDEX(Controls!$F$4:$F$71,MATCH('Model 9'!$E36,Controls!$G$4:$G$71,0)),"-")</f>
        <v>No Ad &amp; Tf</v>
      </c>
      <c r="D36" s="442" t="str">
        <f>IFERROR(INDEX(Controls!$H$4:$H$200,MATCH('Model 9'!$E36,Controls!$G$4:$G$200,0)),"-")</f>
        <v>hcp_grail_nrx_lag</v>
      </c>
      <c r="E36" s="25" t="s">
        <v>18</v>
      </c>
      <c r="F36" s="26">
        <v>1</v>
      </c>
      <c r="G36" s="27">
        <v>0.56542706102068507</v>
      </c>
      <c r="H36" s="27">
        <v>4.1199062175021473E-4</v>
      </c>
      <c r="I36" s="27">
        <v>1372.4270193788468</v>
      </c>
      <c r="J36" s="37">
        <v>0</v>
      </c>
      <c r="K36" s="27">
        <v>1.0907866858818633</v>
      </c>
      <c r="L36" s="39">
        <v>471890.94499998057</v>
      </c>
      <c r="M36" s="39">
        <v>493963.36099997966</v>
      </c>
      <c r="N36" s="39">
        <v>250931.21399999206</v>
      </c>
      <c r="O36" s="39">
        <v>253603.05399999153</v>
      </c>
      <c r="P36" s="28">
        <v>0.54016133830951019</v>
      </c>
      <c r="Q36" s="29">
        <v>0.55946999301661737</v>
      </c>
      <c r="R36" s="75">
        <f t="shared" si="0"/>
        <v>141883.2988503681</v>
      </c>
      <c r="S36" s="41">
        <f>IFERROR($Q36*$O36*Controls!$C$5,"-")</f>
        <v>88251411.884928957</v>
      </c>
      <c r="T36" s="41" t="str">
        <f>IFERROR(INDEX('Vendor Level Info'!$I$4:$I$50,MATCH(SUBSTITUTE(SUBSTITUTE('Model 9'!$D36,"_pre",""),"_post",""),'Vendor Level Info'!$F$4:$F$50,0)),"-")</f>
        <v>-</v>
      </c>
      <c r="U36" s="478">
        <f t="shared" si="1"/>
        <v>0</v>
      </c>
      <c r="V36" s="41">
        <f>IFERROR($Q36*$O36*Controls!$C$4,"-")</f>
        <v>74914381.79299435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9'!$D36,'Vendor Level Info'!$M$4:$M$300,0)),"-")</f>
        <v>-</v>
      </c>
    </row>
    <row r="37" spans="2:25" x14ac:dyDescent="0.35">
      <c r="B37" s="441">
        <f>IFERROR(INDEX(Controls!$L$4:$L$100,MATCH('Model 9'!$D37,Controls!$J$4:$J$100,0)),"-")</f>
        <v>13</v>
      </c>
      <c r="C37" s="467" t="str">
        <f>IFERROR(INDEX(Controls!$F$4:$F$71,MATCH('Model 9'!$E37,Controls!$G$4:$G$71,0)),"-")</f>
        <v>Ad: 60 &amp; No Tf</v>
      </c>
      <c r="D37" s="442" t="str">
        <f>IFERROR(INDEX(Controls!$H$4:$H$200,MATCH('Model 9'!$E37,Controls!$G$4:$G$200,0)),"-")</f>
        <v>hcp_grail_sdot</v>
      </c>
      <c r="E37" s="25" t="s">
        <v>101</v>
      </c>
      <c r="F37" s="26">
        <v>1</v>
      </c>
      <c r="G37" s="27">
        <v>3.4495459126452489E-3</v>
      </c>
      <c r="H37" s="27">
        <v>2.3551970619304906E-5</v>
      </c>
      <c r="I37" s="27">
        <v>146.46527750920981</v>
      </c>
      <c r="J37" s="37">
        <v>0</v>
      </c>
      <c r="K37" s="27">
        <v>1.2140955523669796</v>
      </c>
      <c r="L37" s="39">
        <v>6006830.7551347166</v>
      </c>
      <c r="M37" s="39">
        <v>493963.36099997966</v>
      </c>
      <c r="N37" s="39">
        <v>2890664.20821454</v>
      </c>
      <c r="O37" s="39">
        <v>253603.05399999153</v>
      </c>
      <c r="P37" s="28">
        <v>4.1948128374095318E-2</v>
      </c>
      <c r="Q37" s="29">
        <v>3.9319238262314905E-2</v>
      </c>
      <c r="R37" s="75">
        <f t="shared" si="0"/>
        <v>9971.4789042763805</v>
      </c>
      <c r="S37" s="41">
        <f>IFERROR($Q37*$O37*Controls!$C$5,"-")</f>
        <v>6202259.878459909</v>
      </c>
      <c r="T37" s="41" t="str">
        <f>IFERROR(INDEX('Vendor Level Info'!$I$4:$I$50,MATCH(SUBSTITUTE(SUBSTITUTE('Model 9'!$D37,"_pre",""),"_post",""),'Vendor Level Info'!$F$4:$F$50,0)),"-")</f>
        <v>-</v>
      </c>
      <c r="U37" s="478">
        <f t="shared" si="1"/>
        <v>0</v>
      </c>
      <c r="V37" s="41">
        <f>IFERROR($Q37*$O37*Controls!$C$4,"-")</f>
        <v>5264940.861457929</v>
      </c>
      <c r="W37" s="41">
        <f>IFERROR($T37*(1-Controls!$C$6),0)</f>
        <v>0</v>
      </c>
      <c r="X37" s="90" t="str">
        <f t="shared" si="2"/>
        <v>-</v>
      </c>
      <c r="Y37" s="90">
        <f>IFERROR(R37/INDEX('Vendor Level Info'!$N$4:$N$300,MATCH('Model 9'!$D37,'Vendor Level Info'!$M$4:$M$300,0)),"-")</f>
        <v>8.75488287078619E-3</v>
      </c>
    </row>
    <row r="38" spans="2:25" x14ac:dyDescent="0.35">
      <c r="B38" s="441">
        <f>IFERROR(INDEX(Controls!$L$4:$L$100,MATCH('Model 9'!$D38,Controls!$J$4:$J$100,0)),"-")</f>
        <v>14</v>
      </c>
      <c r="C38" s="467" t="str">
        <f>IFERROR(INDEX(Controls!$F$4:$F$71,MATCH('Model 9'!$E38,Controls!$G$4:$G$71,0)),"-")</f>
        <v>Ad: 40 &amp; No Tf</v>
      </c>
      <c r="D38" s="442" t="str">
        <f>IFERROR(INDEX(Controls!$H$4:$H$200,MATCH('Model 9'!$E38,Controls!$G$4:$G$200,0)),"-")</f>
        <v>hcp_grail_vnrx</v>
      </c>
      <c r="E38" s="25" t="s">
        <v>102</v>
      </c>
      <c r="F38" s="26">
        <v>1</v>
      </c>
      <c r="G38" s="27">
        <v>0.18511445433953302</v>
      </c>
      <c r="H38" s="27">
        <v>1.857018593868423E-3</v>
      </c>
      <c r="I38" s="27">
        <v>99.683683809495079</v>
      </c>
      <c r="J38" s="37">
        <v>0</v>
      </c>
      <c r="K38" s="27">
        <v>1.0119372920769534</v>
      </c>
      <c r="L38" s="39">
        <v>18193.587417265713</v>
      </c>
      <c r="M38" s="39">
        <v>493963.36099997966</v>
      </c>
      <c r="N38" s="39">
        <v>9147.9991274579024</v>
      </c>
      <c r="O38" s="39">
        <v>253603.05399999153</v>
      </c>
      <c r="P38" s="28">
        <v>6.818108939107885E-3</v>
      </c>
      <c r="Q38" s="29">
        <v>6.6774703224904792E-3</v>
      </c>
      <c r="R38" s="75">
        <f t="shared" si="0"/>
        <v>1693.4268667778938</v>
      </c>
      <c r="S38" s="41">
        <f>IFERROR($Q38*$O38*Controls!$C$5,"-")</f>
        <v>1053311.5111358499</v>
      </c>
      <c r="T38" s="41" t="str">
        <f>IFERROR(INDEX('Vendor Level Info'!$I$4:$I$50,MATCH(SUBSTITUTE(SUBSTITUTE('Model 9'!$D38,"_pre",""),"_post",""),'Vendor Level Info'!$F$4:$F$50,0)),"-")</f>
        <v>-</v>
      </c>
      <c r="U38" s="478">
        <f t="shared" si="1"/>
        <v>0</v>
      </c>
      <c r="V38" s="41">
        <f>IFERROR($Q38*$O38*Controls!$C$4,"-")</f>
        <v>894129.38565872796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9'!$D38,'Vendor Level Info'!$M$4:$M$300,0)),"-")</f>
        <v>0.30755865375534597</v>
      </c>
    </row>
    <row r="39" spans="2:25" x14ac:dyDescent="0.35">
      <c r="B39" s="441">
        <f>IFERROR(INDEX(Controls!$L$4:$L$100,MATCH('Model 9'!$D39,Controls!$J$4:$J$100,0)),"-")</f>
        <v>6</v>
      </c>
      <c r="C39" s="467" t="str">
        <f>IFERROR(INDEX(Controls!$F$4:$F$71,MATCH('Model 9'!$E39,Controls!$G$4:$G$71,0)),"-")</f>
        <v>No Ad &amp; Tf</v>
      </c>
      <c r="D39" s="442" t="str">
        <f>IFERROR(INDEX(Controls!$H$4:$H$200,MATCH('Model 9'!$E39,Controls!$G$4:$G$200,0)),"-")</f>
        <v>hcp_mng_eng</v>
      </c>
      <c r="E39" s="25" t="s">
        <v>21</v>
      </c>
      <c r="F39" s="26">
        <v>1</v>
      </c>
      <c r="G39" s="27">
        <v>1.2901468287536936E-2</v>
      </c>
      <c r="H39" s="27">
        <v>4.1950066903504264E-3</v>
      </c>
      <c r="I39" s="27">
        <v>3.0754344962580316</v>
      </c>
      <c r="J39" s="37">
        <v>2.1019741806086612E-3</v>
      </c>
      <c r="K39" s="27">
        <v>1.0044254907306946</v>
      </c>
      <c r="L39" s="39">
        <v>4328</v>
      </c>
      <c r="M39" s="39">
        <v>493963.36099997966</v>
      </c>
      <c r="N39" s="39">
        <v>0</v>
      </c>
      <c r="O39" s="39">
        <v>253603.05399999153</v>
      </c>
      <c r="P39" s="28">
        <v>1.1303987128806939E-4</v>
      </c>
      <c r="Q39" s="29">
        <v>0</v>
      </c>
      <c r="R39" s="75">
        <f t="shared" si="0"/>
        <v>0</v>
      </c>
      <c r="S39" s="41">
        <f>IFERROR($Q39*$O39*Controls!$C$5,"-")</f>
        <v>0</v>
      </c>
      <c r="T39" s="41">
        <f>IFERROR(INDEX('Vendor Level Info'!$I$4:$I$50,MATCH(SUBSTITUTE(SUBSTITUTE('Model 9'!$D39,"_pre",""),"_post",""),'Vendor Level Info'!$F$4:$F$50,0)),"-")</f>
        <v>0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9'!$D39,'Vendor Level Info'!$M$4:$M$300,0)),"-")</f>
        <v>-</v>
      </c>
    </row>
    <row r="40" spans="2:25" x14ac:dyDescent="0.35">
      <c r="B40" s="441">
        <f>IFERROR(INDEX(Controls!$L$4:$L$100,MATCH('Model 9'!$D40,Controls!$J$4:$J$100,0)),"-")</f>
        <v>1</v>
      </c>
      <c r="C40" s="467" t="str">
        <f>IFERROR(INDEX(Controls!$F$4:$F$71,MATCH('Model 9'!$E40,Controls!$G$4:$G$71,0)),"-")</f>
        <v>Ad: 40 &amp; Tf: RT4</v>
      </c>
      <c r="D40" s="442" t="str">
        <f>IFERROR(INDEX(Controls!$H$4:$H$200,MATCH('Model 9'!$E40,Controls!$G$4:$G$200,0)),"-")</f>
        <v>hcp_mscap_eng</v>
      </c>
      <c r="E40" s="25" t="s">
        <v>108</v>
      </c>
      <c r="F40" s="26">
        <v>1</v>
      </c>
      <c r="G40" s="27">
        <v>5.6388621079018354E-2</v>
      </c>
      <c r="H40" s="27">
        <v>1.5772877955092519E-3</v>
      </c>
      <c r="I40" s="27">
        <v>35.75036923481197</v>
      </c>
      <c r="J40" s="37">
        <v>7.1832516938000917E-280</v>
      </c>
      <c r="K40" s="27">
        <v>1.012142537235144</v>
      </c>
      <c r="L40" s="39">
        <v>96440.782464304139</v>
      </c>
      <c r="M40" s="39">
        <v>493963.36099997966</v>
      </c>
      <c r="N40" s="39">
        <v>39381.443492171129</v>
      </c>
      <c r="O40" s="39">
        <v>253603.05399999153</v>
      </c>
      <c r="P40" s="28">
        <v>1.1009243130775257E-2</v>
      </c>
      <c r="Q40" s="29">
        <v>8.7564611687400463E-3</v>
      </c>
      <c r="R40" s="75">
        <f t="shared" si="0"/>
        <v>2220.6652946248109</v>
      </c>
      <c r="S40" s="41">
        <f>IFERROR($Q40*$O40*Controls!$C$5,"-")</f>
        <v>1381253.8132566323</v>
      </c>
      <c r="T40" s="41">
        <f>IFERROR(INDEX('Vendor Level Info'!$I$4:$I$50,MATCH(SUBSTITUTE(SUBSTITUTE('Model 9'!$D40,"_pre",""),"_post",""),'Vendor Level Info'!$F$4:$F$50,0)),"-")</f>
        <v>483510.48</v>
      </c>
      <c r="U40" s="478">
        <f t="shared" si="1"/>
        <v>2.8567194929397028</v>
      </c>
      <c r="V40" s="41">
        <f>IFERROR($Q40*$O40*Controls!$C$4,"-")</f>
        <v>1172511.2755619001</v>
      </c>
      <c r="W40" s="41">
        <f>IFERROR($T40*(1-Controls!$C$6),0)</f>
        <v>372303.06959999999</v>
      </c>
      <c r="X40" s="90">
        <f t="shared" si="2"/>
        <v>3.1493462485325159</v>
      </c>
      <c r="Y40" s="90">
        <f>IFERROR(R40/INDEX('Vendor Level Info'!$N$4:$N$300,MATCH('Model 9'!$D40,'Vendor Level Info'!$M$4:$M$300,0)),"-")</f>
        <v>0.17153292867486566</v>
      </c>
    </row>
    <row r="41" spans="2:25" x14ac:dyDescent="0.35">
      <c r="B41" s="441">
        <f>IFERROR(INDEX(Controls!$L$4:$L$100,MATCH('Model 9'!$D41,Controls!$J$4:$J$100,0)),"-")</f>
        <v>12</v>
      </c>
      <c r="C41" s="467" t="str">
        <f>IFERROR(INDEX(Controls!$F$4:$F$71,MATCH('Model 9'!$E41,Controls!$G$4:$G$71,0)),"-")</f>
        <v>Ad: 40 &amp; No Tf</v>
      </c>
      <c r="D41" s="442" t="str">
        <f>IFERROR(INDEX(Controls!$H$4:$H$200,MATCH('Model 9'!$E41,Controls!$G$4:$G$200,0)),"-")</f>
        <v>hcp_rdtl_totdet</v>
      </c>
      <c r="E41" s="25" t="s">
        <v>103</v>
      </c>
      <c r="F41" s="26"/>
      <c r="G41" s="27">
        <v>5.5089977222280172E-2</v>
      </c>
      <c r="H41" s="27">
        <v>4.5171576980543483E-4</v>
      </c>
      <c r="I41" s="27">
        <v>121.95717064739358</v>
      </c>
      <c r="J41" s="37">
        <v>0</v>
      </c>
      <c r="K41" s="27">
        <v>1.2652802329211268</v>
      </c>
      <c r="L41" s="39">
        <v>562696.92773887143</v>
      </c>
      <c r="M41" s="39">
        <v>493963.36099997966</v>
      </c>
      <c r="N41" s="39">
        <v>283462.85338759993</v>
      </c>
      <c r="O41" s="39">
        <v>253603.05399999153</v>
      </c>
      <c r="P41" s="28">
        <v>6.2755587518530012E-2</v>
      </c>
      <c r="Q41" s="29">
        <v>6.1576396223075237E-2</v>
      </c>
      <c r="R41" s="75">
        <f t="shared" si="0"/>
        <v>15615.962136485425</v>
      </c>
      <c r="S41" s="41">
        <f>IFERROR($Q41*$O41*Controls!$C$5,"-")</f>
        <v>9713128.4488939345</v>
      </c>
      <c r="T41" s="41">
        <f>IFERROR(INDEX('Vendor Level Info'!$I$4:$I$50,MATCH(SUBSTITUTE(SUBSTITUTE('Model 9'!$D41,"_pre",""),"_post",""),'Vendor Level Info'!$F$4:$F$50,0)),"-")</f>
        <v>0</v>
      </c>
      <c r="U41" s="478">
        <f t="shared" si="1"/>
        <v>0</v>
      </c>
      <c r="V41" s="41">
        <f>IFERROR($Q41*$O41*Controls!$C$4,"-")</f>
        <v>8245228.0080643045</v>
      </c>
      <c r="W41" s="41">
        <f>IFERROR($T41*(1-Controls!$C$6),0)</f>
        <v>0</v>
      </c>
      <c r="X41" s="90" t="str">
        <f t="shared" si="2"/>
        <v>-</v>
      </c>
      <c r="Y41" s="90">
        <f>IFERROR(R41/INDEX('Vendor Level Info'!$N$4:$N$300,MATCH('Model 9'!$D41,'Vendor Level Info'!$M$4:$M$300,0)),"-")</f>
        <v>9.2181235125795721E-2</v>
      </c>
    </row>
    <row r="42" spans="2:25" x14ac:dyDescent="0.35">
      <c r="B42" s="441">
        <f>IFERROR(INDEX(Controls!$L$4:$L$100,MATCH('Model 9'!$D42,Controls!$J$4:$J$100,0)),"-")</f>
        <v>8</v>
      </c>
      <c r="C42" s="467" t="str">
        <f>IFERROR(INDEX(Controls!$F$4:$F$71,MATCH('Model 9'!$E42,Controls!$G$4:$G$71,0)),"-")</f>
        <v>Ad: 70 &amp; Tf: RT4</v>
      </c>
      <c r="D42" s="442" t="str">
        <f>IFERROR(INDEX(Controls!$H$4:$H$200,MATCH('Model 9'!$E42,Controls!$G$4:$G$200,0)),"-")</f>
        <v>hcp_sfmc_eng</v>
      </c>
      <c r="E42" s="25" t="s">
        <v>303</v>
      </c>
      <c r="F42" s="26"/>
      <c r="G42" s="27">
        <v>1.0451432419405899E-2</v>
      </c>
      <c r="H42" s="27">
        <v>4.9007105702634016E-4</v>
      </c>
      <c r="I42" s="27">
        <v>21.326361288959284</v>
      </c>
      <c r="J42" s="37">
        <v>6.5434184156057689E-101</v>
      </c>
      <c r="K42" s="27">
        <v>1.0426085419930431</v>
      </c>
      <c r="L42" s="39">
        <v>632438.05858418881</v>
      </c>
      <c r="M42" s="39">
        <v>493963.36099997966</v>
      </c>
      <c r="N42" s="39">
        <v>415092.59716872167</v>
      </c>
      <c r="O42" s="39">
        <v>253603.05399999153</v>
      </c>
      <c r="P42" s="28">
        <v>1.3381323698526681E-2</v>
      </c>
      <c r="Q42" s="29">
        <v>1.7106703403913726E-2</v>
      </c>
      <c r="R42" s="75">
        <f t="shared" si="0"/>
        <v>4338.3122271045713</v>
      </c>
      <c r="S42" s="41">
        <f>IFERROR($Q42*$O42*Controls!$C$5,"-")</f>
        <v>2698430.2052590433</v>
      </c>
      <c r="T42" s="41">
        <f>IFERROR(INDEX('Vendor Level Info'!$I$4:$I$50,MATCH(SUBSTITUTE(SUBSTITUTE('Model 9'!$D42,"_pre",""),"_post",""),'Vendor Level Info'!$F$4:$F$50,0)),"-")</f>
        <v>194100</v>
      </c>
      <c r="U42" s="478">
        <f t="shared" si="1"/>
        <v>13.902267930237214</v>
      </c>
      <c r="V42" s="41">
        <f>IFERROR($Q42*$O42*Controls!$C$4,"-")</f>
        <v>2290628.8559112134</v>
      </c>
      <c r="W42" s="41">
        <f>IFERROR($T42*(1-Controls!$C$6),0)</f>
        <v>149457</v>
      </c>
      <c r="X42" s="90">
        <f t="shared" si="2"/>
        <v>15.326340391625775</v>
      </c>
      <c r="Y42" s="90">
        <f>IFERROR(R42/INDEX('Vendor Level Info'!$N$4:$N$300,MATCH('Model 9'!$D42,'Vendor Level Info'!$M$4:$M$300,0)),"-")</f>
        <v>2.0260368691178039E-2</v>
      </c>
    </row>
    <row r="43" spans="2:25" x14ac:dyDescent="0.35">
      <c r="B43" s="441">
        <f>IFERROR(INDEX(Controls!$L$4:$L$100,MATCH('Model 9'!$D43,Controls!$J$4:$J$100,0)),"-")</f>
        <v>10</v>
      </c>
      <c r="C43" s="467" t="str">
        <f>IFERROR(INDEX(Controls!$F$4:$F$71,MATCH('Model 9'!$E43,Controls!$G$4:$G$71,0)),"-")</f>
        <v>No Ad &amp; Tf</v>
      </c>
      <c r="D43" s="442" t="str">
        <f>IFERROR(INDEX(Controls!$H$4:$H$200,MATCH('Model 9'!$E43,Controls!$G$4:$G$200,0)),"-")</f>
        <v>pp_hcp</v>
      </c>
      <c r="E43" s="25" t="s">
        <v>118</v>
      </c>
      <c r="F43" s="26">
        <v>1</v>
      </c>
      <c r="G43" s="27">
        <v>4.6421694102871539E-3</v>
      </c>
      <c r="H43" s="27">
        <v>1.6806712037698984E-3</v>
      </c>
      <c r="I43" s="27">
        <v>2.7620925496160971</v>
      </c>
      <c r="J43" s="37">
        <v>5.7432440883710004E-3</v>
      </c>
      <c r="K43" s="27">
        <v>1.0009439982829582</v>
      </c>
      <c r="L43" s="39">
        <v>63241</v>
      </c>
      <c r="M43" s="39">
        <v>493963.36099997966</v>
      </c>
      <c r="N43" s="39">
        <v>31572</v>
      </c>
      <c r="O43" s="39">
        <v>253603.05399999153</v>
      </c>
      <c r="P43" s="28">
        <v>5.9432633845890039E-4</v>
      </c>
      <c r="Q43" s="29">
        <v>5.7792116581368495E-4</v>
      </c>
      <c r="R43" s="75">
        <f t="shared" si="0"/>
        <v>146.56257262158601</v>
      </c>
      <c r="S43" s="41">
        <f>IFERROR($Q43*$O43*Controls!$C$5,"-")</f>
        <v>91161.920170626501</v>
      </c>
      <c r="T43" s="41">
        <f>IFERROR(INDEX('Vendor Level Info'!$I$4:$I$50,MATCH(SUBSTITUTE(SUBSTITUTE('Model 9'!$D43,"_pre",""),"_post",""),'Vendor Level Info'!$F$4:$F$50,0)),"-")</f>
        <v>195006</v>
      </c>
      <c r="U43" s="478">
        <f t="shared" si="1"/>
        <v>0.46748264243472765</v>
      </c>
      <c r="V43" s="41">
        <f>IFERROR($Q43*$O43*Controls!$C$4,"-")</f>
        <v>77385.038344197412</v>
      </c>
      <c r="W43" s="41">
        <f>IFERROR($T43*(1-Controls!$C$6),0)</f>
        <v>150154.62</v>
      </c>
      <c r="X43" s="90">
        <f t="shared" si="2"/>
        <v>0.51536901324912554</v>
      </c>
      <c r="Y43" s="90">
        <f>IFERROR(R43/INDEX('Vendor Level Info'!$N$4:$N$300,MATCH('Model 9'!$D43,'Vendor Level Info'!$M$4:$M$300,0)),"-")</f>
        <v>4.7231018214555125E-3</v>
      </c>
    </row>
    <row r="44" spans="2:25" x14ac:dyDescent="0.35">
      <c r="B44" s="441">
        <f>IFERROR(INDEX(Controls!$L$4:$L$100,MATCH('Model 9'!$D44,Controls!$J$4:$J$100,0)),"-")</f>
        <v>11</v>
      </c>
      <c r="C44" s="467" t="str">
        <f>IFERROR(INDEX(Controls!$F$4:$F$71,MATCH('Model 9'!$E44,Controls!$G$4:$G$71,0)),"-")</f>
        <v>No Ad &amp; Tf</v>
      </c>
      <c r="D44" s="442" t="str">
        <f>IFERROR(INDEX(Controls!$H$4:$H$200,MATCH('Model 9'!$E44,Controls!$G$4:$G$200,0)),"-")</f>
        <v>webmd</v>
      </c>
      <c r="E44" s="25" t="s">
        <v>119</v>
      </c>
      <c r="F44" s="26">
        <v>1</v>
      </c>
      <c r="G44" s="27">
        <v>4.9305551195254212E-2</v>
      </c>
      <c r="H44" s="27">
        <v>1.7094969105768171E-3</v>
      </c>
      <c r="I44" s="27">
        <v>28.842141152871445</v>
      </c>
      <c r="J44" s="37">
        <v>6.6206185506992648E-183</v>
      </c>
      <c r="K44" s="27">
        <v>1.0612579519924097</v>
      </c>
      <c r="L44" s="39">
        <v>64834</v>
      </c>
      <c r="M44" s="39">
        <v>493963.36099997966</v>
      </c>
      <c r="N44" s="39">
        <v>0</v>
      </c>
      <c r="O44" s="39">
        <v>253603.05399999153</v>
      </c>
      <c r="P44" s="28">
        <v>6.4714842406970409E-3</v>
      </c>
      <c r="Q44" s="29">
        <v>0</v>
      </c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9'!$D44,"_pre",""),"_post",""),'Vendor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9'!$D44,'Vendor Level Info'!$M$4:$M$300,0)),"-")</f>
        <v>-</v>
      </c>
    </row>
    <row r="45" spans="2:25" x14ac:dyDescent="0.35">
      <c r="B45" s="441" t="str">
        <f>IFERROR(INDEX(Controls!$L$4:$L$100,MATCH('Model 9'!$D45,Controls!$J$4:$J$100,0)),"-")</f>
        <v>-</v>
      </c>
      <c r="C45" s="467" t="str">
        <f>IFERROR(INDEX(Controls!$F$4:$F$71,MATCH('Model 9'!$E45,Controls!$G$4:$G$71,0)),"-")</f>
        <v>-</v>
      </c>
      <c r="D45" s="442" t="str">
        <f>IFERROR(INDEX(Controls!$H$4:$H$200,MATCH('Model 9'!$E45,Controls!$G$4:$G$200,0)),"-")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9'!$D45,"_pre",""),"_post",""),'Vendor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9'!$D45,'Vendor Level Info'!$M$4:$M$300,0)),"-")</f>
        <v>-</v>
      </c>
    </row>
    <row r="46" spans="2:25" x14ac:dyDescent="0.35">
      <c r="B46" s="441" t="str">
        <f>IFERROR(INDEX(Controls!$L$4:$L$100,MATCH('Model 9'!$D46,Controls!$J$4:$J$100,0)),"-")</f>
        <v>-</v>
      </c>
      <c r="C46" s="467" t="str">
        <f>IFERROR(INDEX(Controls!$F$4:$F$71,MATCH('Model 9'!$E46,Controls!$G$4:$G$71,0)),"-")</f>
        <v>-</v>
      </c>
      <c r="D46" s="442" t="str">
        <f>IFERROR(INDEX(Controls!$H$4:$H$200,MATCH('Model 9'!$E46,Controls!$G$4:$G$200,0)),"-")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9'!$D46,"_pre",""),"_post",""),'Vendor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9'!$D46,'Vendor Level Info'!$M$4:$M$300,0)),"-")</f>
        <v>-</v>
      </c>
    </row>
    <row r="47" spans="2:25" x14ac:dyDescent="0.35">
      <c r="B47" s="441" t="str">
        <f>IFERROR(INDEX(Controls!$L$4:$L$100,MATCH('Model 9'!$D47,Controls!$J$4:$J$100,0)),"-")</f>
        <v>-</v>
      </c>
      <c r="C47" s="467" t="str">
        <f>IFERROR(INDEX(Controls!$F$4:$F$71,MATCH('Model 9'!$E47,Controls!$G$4:$G$71,0)),"-")</f>
        <v>-</v>
      </c>
      <c r="D47" s="442" t="str">
        <f>IFERROR(INDEX(Controls!$H$4:$H$200,MATCH('Model 9'!$E47,Controls!$G$4:$G$200,0)),"-")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9'!$D47,"_pre",""),"_post",""),'Vendor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9'!$D47,'Vendor Level Info'!$M$4:$M$300,0)),"-")</f>
        <v>-</v>
      </c>
    </row>
    <row r="48" spans="2:25" x14ac:dyDescent="0.35">
      <c r="B48" s="441" t="str">
        <f>IFERROR(INDEX(Controls!$L$4:$L$100,MATCH('Model 9'!$D48,Controls!$J$4:$J$100,0)),"-")</f>
        <v>-</v>
      </c>
      <c r="C48" s="467" t="str">
        <f>IFERROR(INDEX(Controls!$F$4:$F$71,MATCH('Model 9'!$E48,Controls!$G$4:$G$71,0)),"-")</f>
        <v>-</v>
      </c>
      <c r="D48" s="442" t="str">
        <f>IFERROR(INDEX(Controls!$H$4:$H$200,MATCH('Model 9'!$E48,Controls!$G$4:$G$200,0)),"-")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9'!$D48,"_pre",""),"_post",""),'Vendor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9'!$D48,'Vendor Level Info'!$M$4:$M$300,0)),"-")</f>
        <v>-</v>
      </c>
    </row>
    <row r="49" spans="2:25" x14ac:dyDescent="0.35">
      <c r="B49" s="441" t="str">
        <f>IFERROR(INDEX(Controls!$L$4:$L$100,MATCH('Model 9'!$D49,Controls!$J$4:$J$100,0)),"-")</f>
        <v>-</v>
      </c>
      <c r="C49" s="467" t="str">
        <f>IFERROR(INDEX(Controls!$F$4:$F$71,MATCH('Model 9'!$E49,Controls!$G$4:$G$71,0)),"-")</f>
        <v>-</v>
      </c>
      <c r="D49" s="442" t="str">
        <f>IFERROR(INDEX(Controls!$H$4:$H$200,MATCH('Model 9'!$E49,Controls!$G$4:$G$200,0)),"-")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9'!$D49,"_pre",""),"_post",""),'Vendor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9'!$D49,'Vendor Level Info'!$M$4:$M$300,0)),"-")</f>
        <v>-</v>
      </c>
    </row>
    <row r="50" spans="2:25" x14ac:dyDescent="0.35">
      <c r="B50" s="441" t="str">
        <f>IFERROR(INDEX(Controls!$L$4:$L$100,MATCH('Model 9'!$D50,Controls!$J$4:$J$100,0)),"-")</f>
        <v>-</v>
      </c>
      <c r="C50" s="467" t="str">
        <f>IFERROR(INDEX(Controls!$F$4:$F$71,MATCH('Model 9'!$E50,Controls!$G$4:$G$71,0)),"-")</f>
        <v>-</v>
      </c>
      <c r="D50" s="442" t="str">
        <f>IFERROR(INDEX(Controls!$H$4:$H$200,MATCH('Model 9'!$E50,Controls!$G$4:$G$200,0)),"-")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9'!$D50,"_pre",""),"_post",""),'Vendor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9'!$D50,'Vendor Level Info'!$M$4:$M$300,0)),"-")</f>
        <v>-</v>
      </c>
    </row>
    <row r="51" spans="2:25" x14ac:dyDescent="0.35">
      <c r="B51" s="441" t="str">
        <f>IFERROR(INDEX(Controls!$L$4:$L$100,MATCH('Model 9'!$D51,Controls!$J$4:$J$100,0)),"-")</f>
        <v>-</v>
      </c>
      <c r="C51" s="467" t="str">
        <f>IFERROR(INDEX(Controls!$F$4:$F$71,MATCH('Model 9'!$E51,Controls!$G$4:$G$71,0)),"-")</f>
        <v>-</v>
      </c>
      <c r="D51" s="442" t="str">
        <f>IFERROR(INDEX(Controls!$H$4:$H$200,MATCH('Model 9'!$E51,Controls!$G$4:$G$200,0)),"-")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9'!$D51,"_pre",""),"_post",""),'Vendor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9'!$D51,'Vendor Level Info'!$M$4:$M$300,0)),"-")</f>
        <v>-</v>
      </c>
    </row>
    <row r="52" spans="2:25" x14ac:dyDescent="0.35">
      <c r="B52" s="441" t="str">
        <f>IFERROR(INDEX(Controls!$L$4:$L$100,MATCH('Model 9'!$D52,Controls!$J$4:$J$100,0)),"-")</f>
        <v>-</v>
      </c>
      <c r="C52" s="467" t="str">
        <f>IFERROR(INDEX(Controls!$F$4:$F$71,MATCH('Model 9'!$E52,Controls!$G$4:$G$71,0)),"-")</f>
        <v>-</v>
      </c>
      <c r="D52" s="442" t="str">
        <f>IFERROR(INDEX(Controls!$H$4:$H$200,MATCH('Model 9'!$E52,Controls!$G$4:$G$200,0)),"-")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9'!$D52,"_pre",""),"_post",""),'Vendor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9'!$D52,'Vendor Level Info'!$M$4:$M$300,0)),"-")</f>
        <v>-</v>
      </c>
    </row>
    <row r="53" spans="2:25" x14ac:dyDescent="0.35">
      <c r="B53" s="441" t="str">
        <f>IFERROR(INDEX(Controls!$L$4:$L$100,MATCH('Model 9'!$D53,Controls!$J$4:$J$100,0)),"-")</f>
        <v>-</v>
      </c>
      <c r="C53" s="467" t="str">
        <f>IFERROR(INDEX(Controls!$F$4:$F$71,MATCH('Model 9'!$E53,Controls!$G$4:$G$71,0)),"-")</f>
        <v>-</v>
      </c>
      <c r="D53" s="442" t="str">
        <f>IFERROR(INDEX(Controls!$H$4:$H$200,MATCH('Model 9'!$E53,Controls!$G$4:$G$200,0)),"-")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9'!$D53,"_pre",""),"_post",""),'Vendor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9'!$D53,'Vendor Level Info'!$M$4:$M$300,0)),"-")</f>
        <v>-</v>
      </c>
    </row>
    <row r="54" spans="2:25" x14ac:dyDescent="0.35">
      <c r="B54" s="441" t="str">
        <f>IFERROR(INDEX(Controls!$L$4:$L$100,MATCH('Model 9'!$D54,Controls!$J$4:$J$100,0)),"-")</f>
        <v>-</v>
      </c>
      <c r="C54" s="467" t="str">
        <f>IFERROR(INDEX(Controls!$F$4:$F$71,MATCH('Model 9'!$E54,Controls!$G$4:$G$71,0)),"-")</f>
        <v>-</v>
      </c>
      <c r="D54" s="442" t="str">
        <f>IFERROR(INDEX(Controls!$H$4:$H$200,MATCH('Model 9'!$E54,Controls!$G$4:$G$200,0)),"-")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9'!$D54,"_pre",""),"_post",""),'Vendor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9'!$D54,'Vendor Level Info'!$M$4:$M$300,0)),"-")</f>
        <v>-</v>
      </c>
    </row>
    <row r="55" spans="2:25" x14ac:dyDescent="0.35">
      <c r="B55" s="441" t="str">
        <f>IFERROR(INDEX(Controls!$L$4:$L$100,MATCH('Model 9'!$D55,Controls!$J$4:$J$100,0)),"-")</f>
        <v>-</v>
      </c>
      <c r="C55" s="467" t="str">
        <f>IFERROR(INDEX(Controls!$F$4:$F$71,MATCH('Model 9'!$E55,Controls!$G$4:$G$71,0)),"-")</f>
        <v>-</v>
      </c>
      <c r="D55" s="442" t="str">
        <f>IFERROR(INDEX(Controls!$H$4:$H$200,MATCH('Model 9'!$E55,Controls!$G$4:$G$200,0)),"-")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9'!$D55,"_pre",""),"_post",""),'Vendor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9'!$D55,'Vendor Level Info'!$M$4:$M$300,0)),"-")</f>
        <v>-</v>
      </c>
    </row>
    <row r="56" spans="2:25" x14ac:dyDescent="0.35">
      <c r="B56" s="441" t="str">
        <f>IFERROR(INDEX(Controls!$L$4:$L$100,MATCH('Model 9'!$D56,Controls!$J$4:$J$100,0)),"-")</f>
        <v>-</v>
      </c>
      <c r="C56" s="467" t="str">
        <f>IFERROR(INDEX(Controls!$F$4:$F$71,MATCH('Model 9'!$E56,Controls!$G$4:$G$71,0)),"-")</f>
        <v>-</v>
      </c>
      <c r="D56" s="442" t="str">
        <f>IFERROR(INDEX(Controls!$H$4:$H$200,MATCH('Model 9'!$E56,Controls!$G$4:$G$200,0)),"-")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9'!$D56,"_pre",""),"_post",""),'Vendor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9'!$D56,'Vendor Level Info'!$M$4:$M$300,0)),"-")</f>
        <v>-</v>
      </c>
    </row>
    <row r="57" spans="2:25" x14ac:dyDescent="0.35">
      <c r="B57" s="441" t="str">
        <f>IFERROR(INDEX(Controls!$L$4:$L$100,MATCH('Model 9'!$D57,Controls!$J$4:$J$100,0)),"-")</f>
        <v>-</v>
      </c>
      <c r="C57" s="467" t="str">
        <f>IFERROR(INDEX(Controls!$F$4:$F$71,MATCH('Model 9'!$E57,Controls!$G$4:$G$71,0)),"-")</f>
        <v>-</v>
      </c>
      <c r="D57" s="442" t="str">
        <f>IFERROR(INDEX(Controls!$H$4:$H$200,MATCH('Model 9'!$E57,Controls!$G$4:$G$200,0)),"-")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9'!$D57,"_pre",""),"_post",""),'Vendor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9'!$D57,'Vendor Level Info'!$M$4:$M$300,0)),"-")</f>
        <v>-</v>
      </c>
    </row>
    <row r="58" spans="2:25" x14ac:dyDescent="0.35">
      <c r="B58" s="441" t="str">
        <f>IFERROR(INDEX(Controls!$L$4:$L$100,MATCH('Model 9'!$D58,Controls!$J$4:$J$100,0)),"-")</f>
        <v>-</v>
      </c>
      <c r="C58" s="467" t="str">
        <f>IFERROR(INDEX(Controls!$F$4:$F$71,MATCH('Model 9'!$E58,Controls!$G$4:$G$71,0)),"-")</f>
        <v>-</v>
      </c>
      <c r="D58" s="442" t="str">
        <f>IFERROR(INDEX(Controls!$H$4:$H$200,MATCH('Model 9'!$E58,Controls!$G$4:$G$200,0)),"-")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9'!$D58,"_pre",""),"_post",""),'Vendor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9'!$D58,'Vendor Level Info'!$M$4:$M$300,0)),"-")</f>
        <v>-</v>
      </c>
    </row>
    <row r="59" spans="2:25" x14ac:dyDescent="0.35">
      <c r="B59" s="441" t="str">
        <f>IFERROR(INDEX(Controls!$L$4:$L$100,MATCH('Model 9'!$D59,Controls!$J$4:$J$100,0)),"-")</f>
        <v>-</v>
      </c>
      <c r="C59" s="467" t="str">
        <f>IFERROR(INDEX(Controls!$F$4:$F$71,MATCH('Model 9'!$E59,Controls!$G$4:$G$71,0)),"-")</f>
        <v>-</v>
      </c>
      <c r="D59" s="442" t="str">
        <f>IFERROR(INDEX(Controls!$H$4:$H$200,MATCH('Model 9'!$E59,Controls!$G$4:$G$200,0)),"-")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9'!$D59,"_pre",""),"_post",""),'Vendor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9'!$D59,'Vendor Level Info'!$M$4:$M$300,0)),"-")</f>
        <v>-</v>
      </c>
    </row>
    <row r="60" spans="2:25" x14ac:dyDescent="0.35">
      <c r="B60" s="441" t="str">
        <f>IFERROR(INDEX(Controls!$L$4:$L$100,MATCH('Model 9'!$D60,Controls!$J$4:$J$100,0)),"-")</f>
        <v>-</v>
      </c>
      <c r="C60" s="467" t="str">
        <f>IFERROR(INDEX(Controls!$F$4:$F$71,MATCH('Model 9'!$E60,Controls!$G$4:$G$71,0)),"-")</f>
        <v>-</v>
      </c>
      <c r="D60" s="442" t="str">
        <f>IFERROR(INDEX(Controls!$H$4:$H$200,MATCH('Model 9'!$E60,Controls!$G$4:$G$200,0)),"-")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9'!$D60,"_pre",""),"_post",""),'Vendor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9'!$D60,'Vendor Level Info'!$M$4:$M$300,0)),"-")</f>
        <v>-</v>
      </c>
    </row>
    <row r="61" spans="2:25" x14ac:dyDescent="0.35">
      <c r="B61" s="441" t="str">
        <f>IFERROR(INDEX(Controls!$L$4:$L$100,MATCH('Model 9'!$D61,Controls!$J$4:$J$100,0)),"-")</f>
        <v>-</v>
      </c>
      <c r="C61" s="467" t="str">
        <f>IFERROR(INDEX(Controls!$F$4:$F$71,MATCH('Model 9'!$E61,Controls!$G$4:$G$71,0)),"-")</f>
        <v>-</v>
      </c>
      <c r="D61" s="442" t="str">
        <f>IFERROR(INDEX(Controls!$H$4:$H$200,MATCH('Model 9'!$E61,Controls!$G$4:$G$200,0)),"-")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9'!$D61,"_pre",""),"_post",""),'Vendor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9'!$D61,'Vendor Level Info'!$M$4:$M$300,0)),"-")</f>
        <v>-</v>
      </c>
    </row>
    <row r="62" spans="2:25" x14ac:dyDescent="0.35">
      <c r="B62" s="441" t="str">
        <f>IFERROR(INDEX(Controls!$L$4:$L$100,MATCH('Model 9'!$D62,Controls!$J$4:$J$100,0)),"-")</f>
        <v>-</v>
      </c>
      <c r="C62" s="467" t="str">
        <f>IFERROR(INDEX(Controls!$F$4:$F$71,MATCH('Model 9'!$E62,Controls!$G$4:$G$71,0)),"-")</f>
        <v>-</v>
      </c>
      <c r="D62" s="442" t="str">
        <f>IFERROR(INDEX(Controls!$H$4:$H$200,MATCH('Model 9'!$E62,Controls!$G$4:$G$200,0)),"-")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9'!$D62,"_pre",""),"_post",""),'Vendor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9'!$D62,'Vendor Level Info'!$M$4:$M$300,0)),"-")</f>
        <v>-</v>
      </c>
    </row>
    <row r="63" spans="2:25" x14ac:dyDescent="0.35">
      <c r="B63" s="441" t="str">
        <f>IFERROR(INDEX(Controls!$L$4:$L$100,MATCH('Model 9'!$D63,Controls!$J$4:$J$100,0)),"-")</f>
        <v>-</v>
      </c>
      <c r="C63" s="467" t="str">
        <f>IFERROR(INDEX(Controls!$F$4:$F$71,MATCH('Model 9'!$E63,Controls!$G$4:$G$71,0)),"-")</f>
        <v>-</v>
      </c>
      <c r="D63" s="442" t="str">
        <f>IFERROR(INDEX(Controls!$H$4:$H$200,MATCH('Model 9'!$E63,Controls!$G$4:$G$200,0)),"-")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9'!$D63,"_pre",""),"_post",""),'Vendor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9'!$D63,'Vendor Level Info'!$M$4:$M$300,0)),"-")</f>
        <v>-</v>
      </c>
    </row>
    <row r="64" spans="2:25" x14ac:dyDescent="0.35">
      <c r="B64" s="441" t="str">
        <f>IFERROR(INDEX(Controls!$L$4:$L$100,MATCH('Model 9'!$D64,Controls!$J$4:$J$100,0)),"-")</f>
        <v>-</v>
      </c>
      <c r="C64" s="467" t="str">
        <f>IFERROR(INDEX(Controls!$F$4:$F$71,MATCH('Model 9'!$E64,Controls!$G$4:$G$71,0)),"-")</f>
        <v>-</v>
      </c>
      <c r="D64" s="442" t="str">
        <f>IFERROR(INDEX(Controls!$H$4:$H$200,MATCH('Model 9'!$E64,Controls!$G$4:$G$200,0)),"-")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9'!$D64,"_pre",""),"_post",""),'Vendor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9'!$D64,'Vendor Level Info'!$M$4:$M$300,0)),"-")</f>
        <v>-</v>
      </c>
    </row>
    <row r="65" spans="2:25" x14ac:dyDescent="0.35">
      <c r="B65" s="441" t="str">
        <f>IFERROR(INDEX(Controls!$L$4:$L$100,MATCH('Model 9'!$D65,Controls!$J$4:$J$100,0)),"-")</f>
        <v>-</v>
      </c>
      <c r="C65" s="467" t="str">
        <f>IFERROR(INDEX(Controls!$F$4:$F$71,MATCH('Model 9'!$E65,Controls!$G$4:$G$71,0)),"-")</f>
        <v>-</v>
      </c>
      <c r="D65" s="442" t="str">
        <f>IFERROR(INDEX(Controls!$H$4:$H$200,MATCH('Model 9'!$E65,Controls!$G$4:$G$200,0)),"-")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9'!$D65,"_pre",""),"_post",""),'Vendor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9'!$D65,'Vendor Level Info'!$M$4:$M$300,0)),"-")</f>
        <v>-</v>
      </c>
    </row>
    <row r="66" spans="2:25" x14ac:dyDescent="0.35">
      <c r="B66" s="441" t="str">
        <f>IFERROR(INDEX(Controls!$L$4:$L$100,MATCH('Model 9'!$D66,Controls!$J$4:$J$100,0)),"-")</f>
        <v>-</v>
      </c>
      <c r="C66" s="467" t="str">
        <f>IFERROR(INDEX(Controls!$F$4:$F$71,MATCH('Model 9'!$E66,Controls!$G$4:$G$71,0)),"-")</f>
        <v>-</v>
      </c>
      <c r="D66" s="442" t="str">
        <f>IFERROR(INDEX(Controls!$H$4:$H$200,MATCH('Model 9'!$E66,Controls!$G$4:$G$200,0)),"-")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9'!$D66,"_pre",""),"_post",""),'Vendor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9'!$D66,'Vendor Level Info'!$M$4:$M$300,0)),"-")</f>
        <v>-</v>
      </c>
    </row>
    <row r="67" spans="2:25" x14ac:dyDescent="0.35">
      <c r="B67" s="441" t="str">
        <f>IFERROR(INDEX(Controls!$L$4:$L$100,MATCH('Model 9'!$D67,Controls!$J$4:$J$100,0)),"-")</f>
        <v>-</v>
      </c>
      <c r="C67" s="467" t="str">
        <f>IFERROR(INDEX(Controls!$F$4:$F$71,MATCH('Model 9'!$E67,Controls!$G$4:$G$71,0)),"-")</f>
        <v>-</v>
      </c>
      <c r="D67" s="442" t="str">
        <f>IFERROR(INDEX(Controls!$H$4:$H$200,MATCH('Model 9'!$E67,Controls!$G$4:$G$200,0)),"-")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9'!$D67,"_pre",""),"_post",""),'Vendor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9'!$D67,'Vendor Level Info'!$M$4:$M$300,0)),"-")</f>
        <v>-</v>
      </c>
    </row>
    <row r="68" spans="2:25" x14ac:dyDescent="0.35">
      <c r="B68" s="441" t="str">
        <f>IFERROR(INDEX(Controls!$L$4:$L$100,MATCH('Model 9'!$D68,Controls!$J$4:$J$100,0)),"-")</f>
        <v>-</v>
      </c>
      <c r="C68" s="467" t="str">
        <f>IFERROR(INDEX(Controls!$F$4:$F$71,MATCH('Model 9'!$E68,Controls!$G$4:$G$71,0)),"-")</f>
        <v>-</v>
      </c>
      <c r="D68" s="442" t="str">
        <f>IFERROR(INDEX(Controls!$H$4:$H$200,MATCH('Model 9'!$E68,Controls!$G$4:$G$200,0)),"-")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9'!$D68,"_pre",""),"_post",""),'Vendor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9'!$D68,'Vendor Level Info'!$M$4:$M$300,0)),"-")</f>
        <v>-</v>
      </c>
    </row>
    <row r="69" spans="2:25" x14ac:dyDescent="0.35">
      <c r="B69" s="441" t="str">
        <f>IFERROR(INDEX(Controls!$L$4:$L$100,MATCH('Model 9'!$D69,Controls!$J$4:$J$100,0)),"-")</f>
        <v>-</v>
      </c>
      <c r="C69" s="467" t="str">
        <f>IFERROR(INDEX(Controls!$F$4:$F$71,MATCH('Model 9'!$E69,Controls!$G$4:$G$71,0)),"-")</f>
        <v>-</v>
      </c>
      <c r="D69" s="442" t="str">
        <f>IFERROR(INDEX(Controls!$H$4:$H$200,MATCH('Model 9'!$E69,Controls!$G$4:$G$200,0)),"-")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9'!$D69,"_pre",""),"_post",""),'Vendor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9'!$D69,'Vendor Level Info'!$M$4:$M$300,0)),"-")</f>
        <v>-</v>
      </c>
    </row>
    <row r="70" spans="2:25" x14ac:dyDescent="0.35">
      <c r="B70" s="441" t="str">
        <f>IFERROR(INDEX(Controls!$L$4:$L$100,MATCH('Model 9'!$D70,Controls!$J$4:$J$100,0)),"-")</f>
        <v>-</v>
      </c>
      <c r="C70" s="467" t="str">
        <f>IFERROR(INDEX(Controls!$F$4:$F$71,MATCH('Model 9'!$E70,Controls!$G$4:$G$71,0)),"-")</f>
        <v>-</v>
      </c>
      <c r="D70" s="442" t="str">
        <f>IFERROR(INDEX(Controls!$H$4:$H$200,MATCH('Model 9'!$E70,Controls!$G$4:$G$200,0)),"-")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9'!$D70,"_pre",""),"_post",""),'Vendor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9'!$D70,'Vendor Level Info'!$M$4:$M$300,0)),"-")</f>
        <v>-</v>
      </c>
    </row>
    <row r="71" spans="2:25" x14ac:dyDescent="0.35">
      <c r="B71" s="441" t="str">
        <f>IFERROR(INDEX(Controls!$L$4:$L$100,MATCH('Model 9'!$D71,Controls!$J$4:$J$100,0)),"-")</f>
        <v>-</v>
      </c>
      <c r="C71" s="467" t="str">
        <f>IFERROR(INDEX(Controls!$F$4:$F$71,MATCH('Model 9'!$E71,Controls!$G$4:$G$71,0)),"-")</f>
        <v>-</v>
      </c>
      <c r="D71" s="442" t="str">
        <f>IFERROR(INDEX(Controls!$H$4:$H$200,MATCH('Model 9'!$E71,Controls!$G$4:$G$200,0)),"-")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9'!$D71,"_pre",""),"_post",""),'Vendor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9'!$D71,'Vendor Level Info'!$M$4:$M$300,0)),"-")</f>
        <v>-</v>
      </c>
    </row>
    <row r="72" spans="2:25" ht="15" thickBot="1" x14ac:dyDescent="0.4">
      <c r="B72" s="443" t="str">
        <f>IFERROR(INDEX(Controls!$L$4:$L$100,MATCH('Model 9'!$D72,Controls!$J$4:$J$100,0)),"-")</f>
        <v>-</v>
      </c>
      <c r="C72" s="468" t="str">
        <f>IFERROR(INDEX(Controls!$F$4:$F$71,MATCH('Model 9'!$E72,Controls!$G$4:$G$71,0)),"-")</f>
        <v>-</v>
      </c>
      <c r="D72" s="444" t="str">
        <f>IFERROR(INDEX(Controls!$H$4:$H$200,MATCH('Model 9'!$E72,Controls!$G$4:$G$200,0)),"-")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9'!$D72,"_pre",""),"_post",""),'Vendor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9'!$D72,'Vendor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A8C4-F215-43E0-950D-B367E2247BFF}">
  <sheetPr>
    <tabColor theme="9" tint="0.59999389629810485"/>
  </sheetPr>
  <dimension ref="B1:AC72"/>
  <sheetViews>
    <sheetView showGridLines="0" zoomScale="85" zoomScaleNormal="85" workbookViewId="0">
      <pane xSplit="5" ySplit="4" topLeftCell="N5" activePane="bottomRight" state="frozen"/>
      <selection pane="topRight"/>
      <selection pane="bottomLeft"/>
      <selection pane="bottomRight" activeCell="X5" sqref="X5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10'!$D5,Controls!$J$4:$J$100,0)),"-")</f>
        <v>16</v>
      </c>
      <c r="C5" s="466" t="str">
        <f>IFERROR(INDEX(Controls!$F$4:$F$71,MATCH('Model 10'!$E5,Controls!$G$4:$G$71,0)),"-")</f>
        <v>No Ad &amp; Tf</v>
      </c>
      <c r="D5" s="446" t="str">
        <f>IFERROR(INDEX(Controls!$H$4:$H$200,MATCH('Model 10'!$E5,Controls!$G$4:$G$200,0)),"-")</f>
        <v>Intercept</v>
      </c>
      <c r="E5" s="42" t="s">
        <v>6</v>
      </c>
      <c r="F5" s="43"/>
      <c r="G5" s="44">
        <v>-1.0611765226002268</v>
      </c>
      <c r="H5" s="44">
        <v>3.2833286074413118E-2</v>
      </c>
      <c r="I5" s="44">
        <v>-32.320143655288845</v>
      </c>
      <c r="J5" s="45">
        <v>3.9365022926108677E-229</v>
      </c>
      <c r="K5" s="44">
        <v>0</v>
      </c>
      <c r="L5" s="46">
        <v>3568060</v>
      </c>
      <c r="M5" s="46">
        <v>404472.3459999832</v>
      </c>
      <c r="N5" s="46">
        <v>1605627</v>
      </c>
      <c r="O5" s="46">
        <v>186184.45499999967</v>
      </c>
      <c r="P5" s="47">
        <v>-9.3611875834624367</v>
      </c>
      <c r="Q5" s="48">
        <v>-9.1514282245155076</v>
      </c>
      <c r="R5" s="405">
        <f>IFERROR(G5*N5,"-")</f>
        <v>-1703853.6764530344</v>
      </c>
      <c r="S5" s="406">
        <f>IFERROR($Q5*$O5*Controls!$C$5,"-")</f>
        <v>-1059796986.7537874</v>
      </c>
      <c r="T5" s="406" t="str">
        <f>IFERROR(INDEX('Vendor Level Info'!$I$4:$I$50,MATCH(SUBSTITUTE(SUBSTITUTE('Model 10'!$D5,"_pre",""),"_post",""),'Vendor Level Info'!$F$4:$F$50,0)),"-")</f>
        <v>-</v>
      </c>
      <c r="U5" s="480">
        <f>IFERROR(S5/$T5,0)</f>
        <v>0</v>
      </c>
      <c r="V5" s="406">
        <f>IFERROR($Q5*$O5*Controls!$C$4,"-")</f>
        <v>-899634741.16720212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10'!$E5,'Vendor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10'!$D6,Controls!$J$4:$J$100,0)),"-")</f>
        <v>17</v>
      </c>
      <c r="C6" s="467" t="str">
        <f>IFERROR(INDEX(Controls!$F$4:$F$71,MATCH('Model 10'!$E6,Controls!$G$4:$G$71,0)),"-")</f>
        <v>No Ad &amp; Tf</v>
      </c>
      <c r="D6" s="442" t="str">
        <f>IFERROR(INDEX(Controls!$H$4:$H$200,MATCH('Model 10'!$E6,Controls!$G$4:$G$200,0)),"-")</f>
        <v>RTIME</v>
      </c>
      <c r="E6" s="25" t="s">
        <v>8</v>
      </c>
      <c r="F6" s="26"/>
      <c r="G6" s="27">
        <v>4.8133426298904693E-2</v>
      </c>
      <c r="H6" s="27">
        <v>1.3967723375724467E-3</v>
      </c>
      <c r="I6" s="27">
        <v>34.460466465536761</v>
      </c>
      <c r="J6" s="37">
        <v>3.4651597192595367E-260</v>
      </c>
      <c r="K6" s="27">
        <v>1331.7383299402582</v>
      </c>
      <c r="L6" s="39">
        <v>51736870</v>
      </c>
      <c r="M6" s="39">
        <v>404472.3459999832</v>
      </c>
      <c r="N6" s="39">
        <v>14450643</v>
      </c>
      <c r="O6" s="39">
        <v>186184.45499999967</v>
      </c>
      <c r="P6" s="28">
        <v>6.1568432148909302</v>
      </c>
      <c r="Q6" s="29">
        <v>3.7358594723296545</v>
      </c>
      <c r="R6" s="75">
        <f t="shared" ref="R6:R69" si="0">IFERROR(G6*N6,"-")</f>
        <v>695558.95981228305</v>
      </c>
      <c r="S6" s="41">
        <f>IFERROR($Q6*$O6*Controls!$C$5,"-")</f>
        <v>432637673.00324005</v>
      </c>
      <c r="T6" s="41" t="str">
        <f>IFERROR(INDEX('Vendor Level Info'!$I$4:$I$50,MATCH(SUBSTITUTE(SUBSTITUTE('Model 10'!$D6,"_pre",""),"_post",""),'Vendor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367255130.78088546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10'!$E6,'Vendor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10'!$D7,Controls!$J$4:$J$100,0)),"-")</f>
        <v>27</v>
      </c>
      <c r="C7" s="467" t="str">
        <f>IFERROR(INDEX(Controls!$F$4:$F$71,MATCH('Model 10'!$E7,Controls!$G$4:$G$71,0)),"-")</f>
        <v>No Ad &amp; Tf</v>
      </c>
      <c r="D7" s="442" t="str">
        <f>IFERROR(INDEX(Controls!$H$4:$H$200,MATCH('Model 10'!$E7,Controls!$G$4:$G$200,0)),"-")</f>
        <v>T10</v>
      </c>
      <c r="E7" s="25" t="s">
        <v>43</v>
      </c>
      <c r="F7" s="26"/>
      <c r="G7" s="27">
        <v>0.59924055631713513</v>
      </c>
      <c r="H7" s="27">
        <v>1.8895882927741928E-2</v>
      </c>
      <c r="I7" s="27">
        <v>31.712757673649751</v>
      </c>
      <c r="J7" s="37">
        <v>1.1126157642773246E-220</v>
      </c>
      <c r="K7" s="27">
        <v>348.18013386027025</v>
      </c>
      <c r="L7" s="39">
        <v>178403</v>
      </c>
      <c r="M7" s="39">
        <v>404472.3459999832</v>
      </c>
      <c r="N7" s="39">
        <v>178403</v>
      </c>
      <c r="O7" s="39">
        <v>186184.45499999967</v>
      </c>
      <c r="P7" s="28">
        <v>0.26431056171303807</v>
      </c>
      <c r="Q7" s="29">
        <v>0.5741956973188016</v>
      </c>
      <c r="R7" s="75">
        <f t="shared" si="0"/>
        <v>106906.31296864586</v>
      </c>
      <c r="S7" s="41">
        <f>IFERROR($Q7*$O7*Controls!$C$5,"-")</f>
        <v>66495726.666497715</v>
      </c>
      <c r="T7" s="41" t="str">
        <f>IFERROR(INDEX('Vendor Level Info'!$I$4:$I$50,MATCH(SUBSTITUTE(SUBSTITUTE('Model 10'!$D7,"_pre",""),"_post",""),'Vendor Level Info'!$F$4:$F$50,0)),"-")</f>
        <v>-</v>
      </c>
      <c r="U7" s="478">
        <f t="shared" si="1"/>
        <v>0</v>
      </c>
      <c r="V7" s="41">
        <f>IFERROR($Q7*$O7*Controls!$C$4,"-")</f>
        <v>56446533.247445002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10'!$E7,'Vendor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10'!$D8,Controls!$J$4:$J$100,0)),"-")</f>
        <v>28</v>
      </c>
      <c r="C8" s="467" t="str">
        <f>IFERROR(INDEX(Controls!$F$4:$F$71,MATCH('Model 10'!$E8,Controls!$G$4:$G$71,0)),"-")</f>
        <v>No Ad &amp; Tf</v>
      </c>
      <c r="D8" s="442" t="str">
        <f>IFERROR(INDEX(Controls!$H$4:$H$200,MATCH('Model 10'!$E8,Controls!$G$4:$G$200,0)),"-")</f>
        <v>T11</v>
      </c>
      <c r="E8" s="25" t="s">
        <v>44</v>
      </c>
      <c r="F8" s="26"/>
      <c r="G8" s="27">
        <v>0.57021651597616674</v>
      </c>
      <c r="H8" s="27">
        <v>1.7502126022679386E-2</v>
      </c>
      <c r="I8" s="27">
        <v>32.579842885217253</v>
      </c>
      <c r="J8" s="37">
        <v>8.5668101494947339E-233</v>
      </c>
      <c r="K8" s="27">
        <v>298.71100435151891</v>
      </c>
      <c r="L8" s="39">
        <v>178403</v>
      </c>
      <c r="M8" s="39">
        <v>404472.3459999832</v>
      </c>
      <c r="N8" s="39">
        <v>178403</v>
      </c>
      <c r="O8" s="39">
        <v>186184.45499999967</v>
      </c>
      <c r="P8" s="28">
        <v>0.25150875728769923</v>
      </c>
      <c r="Q8" s="29">
        <v>0.54638469736743733</v>
      </c>
      <c r="R8" s="75">
        <f t="shared" si="0"/>
        <v>101728.33709969607</v>
      </c>
      <c r="S8" s="41">
        <f>IFERROR($Q8*$O8*Controls!$C$5,"-")</f>
        <v>63275025.676010959</v>
      </c>
      <c r="T8" s="41" t="str">
        <f>IFERROR(INDEX('Vendor Level Info'!$I$4:$I$50,MATCH(SUBSTITUTE(SUBSTITUTE('Model 10'!$D8,"_pre",""),"_post",""),'Vendor Level Info'!$F$4:$F$50,0)),"-")</f>
        <v>-</v>
      </c>
      <c r="U8" s="478">
        <f t="shared" si="1"/>
        <v>0</v>
      </c>
      <c r="V8" s="41">
        <f>IFERROR($Q8*$O8*Controls!$C$4,"-")</f>
        <v>53712561.988639526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10'!$E8,'Vendor Level Info'!$M$4:$M$300,0)),"-")</f>
        <v>-</v>
      </c>
      <c r="AB8" s="134" t="s">
        <v>66</v>
      </c>
      <c r="AC8" s="135">
        <v>0.36</v>
      </c>
    </row>
    <row r="9" spans="2:29" x14ac:dyDescent="0.35">
      <c r="B9" s="441">
        <f>IFERROR(INDEX(Controls!$L$4:$L$100,MATCH('Model 10'!$D9,Controls!$J$4:$J$100,0)),"-")</f>
        <v>29</v>
      </c>
      <c r="C9" s="467" t="str">
        <f>IFERROR(INDEX(Controls!$F$4:$F$71,MATCH('Model 10'!$E9,Controls!$G$4:$G$71,0)),"-")</f>
        <v>No Ad &amp; Tf</v>
      </c>
      <c r="D9" s="442" t="str">
        <f>IFERROR(INDEX(Controls!$H$4:$H$200,MATCH('Model 10'!$E9,Controls!$G$4:$G$200,0)),"-")</f>
        <v>T12</v>
      </c>
      <c r="E9" s="25" t="s">
        <v>45</v>
      </c>
      <c r="F9" s="26"/>
      <c r="G9" s="27">
        <v>0.51130828170964859</v>
      </c>
      <c r="H9" s="27">
        <v>1.6108292328927139E-2</v>
      </c>
      <c r="I9" s="27">
        <v>31.741929639024825</v>
      </c>
      <c r="J9" s="37">
        <v>4.4065566283182269E-221</v>
      </c>
      <c r="K9" s="27">
        <v>253.02801808207946</v>
      </c>
      <c r="L9" s="39">
        <v>178403</v>
      </c>
      <c r="M9" s="39">
        <v>404472.3459999832</v>
      </c>
      <c r="N9" s="39">
        <v>178403</v>
      </c>
      <c r="O9" s="39">
        <v>186184.45499999967</v>
      </c>
      <c r="P9" s="28">
        <v>0.22552575542914924</v>
      </c>
      <c r="Q9" s="29">
        <v>0.48993849342495649</v>
      </c>
      <c r="R9" s="75">
        <f t="shared" si="0"/>
        <v>91218.931381846443</v>
      </c>
      <c r="S9" s="41">
        <f>IFERROR($Q9*$O9*Controls!$C$5,"-")</f>
        <v>56738175.319508485</v>
      </c>
      <c r="T9" s="41" t="str">
        <f>IFERROR(INDEX('Vendor Level Info'!$I$4:$I$50,MATCH(SUBSTITUTE(SUBSTITUTE('Model 10'!$D9,"_pre",""),"_post",""),'Vendor Level Info'!$F$4:$F$50,0)),"-")</f>
        <v>-</v>
      </c>
      <c r="U9" s="478">
        <f t="shared" si="1"/>
        <v>0</v>
      </c>
      <c r="V9" s="41">
        <f>IFERROR($Q9*$O9*Controls!$C$4,"-")</f>
        <v>48163595.76961492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10'!$E9,'Vendor Level Info'!$M$4:$M$300,0)),"-")</f>
        <v>-</v>
      </c>
    </row>
    <row r="10" spans="2:29" x14ac:dyDescent="0.35">
      <c r="B10" s="441">
        <f>IFERROR(INDEX(Controls!$L$4:$L$100,MATCH('Model 10'!$D10,Controls!$J$4:$J$100,0)),"-")</f>
        <v>30</v>
      </c>
      <c r="C10" s="467" t="str">
        <f>IFERROR(INDEX(Controls!$F$4:$F$71,MATCH('Model 10'!$E10,Controls!$G$4:$G$71,0)),"-")</f>
        <v>No Ad &amp; Tf</v>
      </c>
      <c r="D10" s="442" t="str">
        <f>IFERROR(INDEX(Controls!$H$4:$H$200,MATCH('Model 10'!$E10,Controls!$G$4:$G$200,0)),"-")</f>
        <v>T13</v>
      </c>
      <c r="E10" s="25" t="s">
        <v>46</v>
      </c>
      <c r="F10" s="26"/>
      <c r="G10" s="27">
        <v>0.45913954407926805</v>
      </c>
      <c r="H10" s="27">
        <v>1.4715435493087832E-2</v>
      </c>
      <c r="I10" s="27">
        <v>31.201220262556017</v>
      </c>
      <c r="J10" s="37">
        <v>1.0961539794808777E-213</v>
      </c>
      <c r="K10" s="27">
        <v>211.16203921125452</v>
      </c>
      <c r="L10" s="39">
        <v>178403</v>
      </c>
      <c r="M10" s="39">
        <v>404472.3459999832</v>
      </c>
      <c r="N10" s="39">
        <v>178403</v>
      </c>
      <c r="O10" s="39">
        <v>186184.45499999967</v>
      </c>
      <c r="P10" s="28">
        <v>0.20251538304766342</v>
      </c>
      <c r="Q10" s="29">
        <v>0.4399501133559931</v>
      </c>
      <c r="R10" s="75">
        <f t="shared" si="0"/>
        <v>81911.872082373651</v>
      </c>
      <c r="S10" s="41">
        <f>IFERROR($Q10*$O10*Controls!$C$5,"-")</f>
        <v>50949184.435236409</v>
      </c>
      <c r="T10" s="41" t="str">
        <f>IFERROR(INDEX('Vendor Level Info'!$I$4:$I$50,MATCH(SUBSTITUTE(SUBSTITUTE('Model 10'!$D10,"_pre",""),"_post",""),'Vendor Level Info'!$F$4:$F$50,0)),"-")</f>
        <v>-</v>
      </c>
      <c r="U10" s="478">
        <f t="shared" si="1"/>
        <v>0</v>
      </c>
      <c r="V10" s="41">
        <f>IFERROR($Q10*$O10*Controls!$C$4,"-")</f>
        <v>43249468.459493287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10'!$E10,'Vendor Level Info'!$M$4:$M$300,0)),"-")</f>
        <v>-</v>
      </c>
    </row>
    <row r="11" spans="2:29" x14ac:dyDescent="0.35">
      <c r="B11" s="441">
        <f>IFERROR(INDEX(Controls!$L$4:$L$100,MATCH('Model 10'!$D11,Controls!$J$4:$J$100,0)),"-")</f>
        <v>31</v>
      </c>
      <c r="C11" s="467" t="str">
        <f>IFERROR(INDEX(Controls!$F$4:$F$71,MATCH('Model 10'!$E11,Controls!$G$4:$G$71,0)),"-")</f>
        <v>No Ad &amp; Tf</v>
      </c>
      <c r="D11" s="442" t="str">
        <f>IFERROR(INDEX(Controls!$H$4:$H$200,MATCH('Model 10'!$E11,Controls!$G$4:$G$200,0)),"-")</f>
        <v>T14</v>
      </c>
      <c r="E11" s="25" t="s">
        <v>47</v>
      </c>
      <c r="F11" s="26"/>
      <c r="G11" s="27">
        <v>0.42016294151403999</v>
      </c>
      <c r="H11" s="27">
        <v>1.3324343178294555E-2</v>
      </c>
      <c r="I11" s="27">
        <v>31.533482430750375</v>
      </c>
      <c r="J11" s="37">
        <v>3.2376698506370197E-218</v>
      </c>
      <c r="K11" s="27">
        <v>173.12557479295666</v>
      </c>
      <c r="L11" s="39">
        <v>178403</v>
      </c>
      <c r="M11" s="39">
        <v>404472.3459999832</v>
      </c>
      <c r="N11" s="39">
        <v>0</v>
      </c>
      <c r="O11" s="39">
        <v>186184.45499999967</v>
      </c>
      <c r="P11" s="28">
        <v>0.18532374338129015</v>
      </c>
      <c r="Q11" s="29">
        <v>0</v>
      </c>
      <c r="R11" s="75">
        <f t="shared" si="0"/>
        <v>0</v>
      </c>
      <c r="S11" s="41">
        <f>IFERROR($Q11*$O11*Controls!$C$5,"-")</f>
        <v>0</v>
      </c>
      <c r="T11" s="41" t="str">
        <f>IFERROR(INDEX('Vendor Level Info'!$I$4:$I$50,MATCH(SUBSTITUTE(SUBSTITUTE('Model 10'!$D11,"_pre",""),"_post",""),'Vendor Level Info'!$F$4:$F$50,0)),"-")</f>
        <v>-</v>
      </c>
      <c r="U11" s="478">
        <f t="shared" si="1"/>
        <v>0</v>
      </c>
      <c r="V11" s="41">
        <f>IFERROR($Q11*$O11*Controls!$C$4,"-")</f>
        <v>0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10'!$E11,'Vendor Level Info'!$M$4:$M$300,0)),"-")</f>
        <v>-</v>
      </c>
    </row>
    <row r="12" spans="2:29" x14ac:dyDescent="0.35">
      <c r="B12" s="441">
        <f>IFERROR(INDEX(Controls!$L$4:$L$100,MATCH('Model 10'!$D12,Controls!$J$4:$J$100,0)),"-")</f>
        <v>32</v>
      </c>
      <c r="C12" s="467" t="str">
        <f>IFERROR(INDEX(Controls!$F$4:$F$71,MATCH('Model 10'!$E12,Controls!$G$4:$G$71,0)),"-")</f>
        <v>No Ad &amp; Tf</v>
      </c>
      <c r="D12" s="442" t="str">
        <f>IFERROR(INDEX(Controls!$H$4:$H$200,MATCH('Model 10'!$E12,Controls!$G$4:$G$200,0)),"-")</f>
        <v>T15</v>
      </c>
      <c r="E12" s="25" t="s">
        <v>48</v>
      </c>
      <c r="F12" s="26"/>
      <c r="G12" s="27">
        <v>0.36334320760308525</v>
      </c>
      <c r="H12" s="27">
        <v>1.1933684816750965E-2</v>
      </c>
      <c r="I12" s="27">
        <v>30.446858047823667</v>
      </c>
      <c r="J12" s="37">
        <v>1.4002806389583699E-203</v>
      </c>
      <c r="K12" s="27">
        <v>138.8732936147953</v>
      </c>
      <c r="L12" s="39">
        <v>178403</v>
      </c>
      <c r="M12" s="39">
        <v>404472.3459999832</v>
      </c>
      <c r="N12" s="39">
        <v>0</v>
      </c>
      <c r="O12" s="39">
        <v>186184.45499999967</v>
      </c>
      <c r="P12" s="28">
        <v>0.16026192867587519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10'!$D12,"_pre",""),"_post",""),'Vendor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10'!$E12,'Vendor Level Info'!$M$4:$M$300,0)),"-")</f>
        <v>-</v>
      </c>
    </row>
    <row r="13" spans="2:29" x14ac:dyDescent="0.35">
      <c r="B13" s="441">
        <f>IFERROR(INDEX(Controls!$L$4:$L$100,MATCH('Model 10'!$D13,Controls!$J$4:$J$100,0)),"-")</f>
        <v>33</v>
      </c>
      <c r="C13" s="467" t="str">
        <f>IFERROR(INDEX(Controls!$F$4:$F$71,MATCH('Model 10'!$E13,Controls!$G$4:$G$71,0)),"-")</f>
        <v>No Ad &amp; Tf</v>
      </c>
      <c r="D13" s="442" t="str">
        <f>IFERROR(INDEX(Controls!$H$4:$H$200,MATCH('Model 10'!$E13,Controls!$G$4:$G$200,0)),"-")</f>
        <v>T16</v>
      </c>
      <c r="E13" s="25" t="s">
        <v>49</v>
      </c>
      <c r="F13" s="26"/>
      <c r="G13" s="27">
        <v>0.31838759012419571</v>
      </c>
      <c r="H13" s="27">
        <v>1.0544853774823806E-2</v>
      </c>
      <c r="I13" s="27">
        <v>30.193646770556157</v>
      </c>
      <c r="J13" s="37">
        <v>3.0425641659094037E-200</v>
      </c>
      <c r="K13" s="27">
        <v>108.43031822797248</v>
      </c>
      <c r="L13" s="39">
        <v>178403</v>
      </c>
      <c r="M13" s="39">
        <v>404472.3459999832</v>
      </c>
      <c r="N13" s="39">
        <v>0</v>
      </c>
      <c r="O13" s="39">
        <v>186184.45499999967</v>
      </c>
      <c r="P13" s="28">
        <v>0.14043308968502199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10'!$D13,"_pre",""),"_post",""),'Vendor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10'!$E13,'Vendor Level Info'!$M$4:$M$300,0)),"-")</f>
        <v>-</v>
      </c>
    </row>
    <row r="14" spans="2:29" x14ac:dyDescent="0.35">
      <c r="B14" s="441">
        <f>IFERROR(INDEX(Controls!$L$4:$L$100,MATCH('Model 10'!$D14,Controls!$J$4:$J$100,0)),"-")</f>
        <v>34</v>
      </c>
      <c r="C14" s="467" t="str">
        <f>IFERROR(INDEX(Controls!$F$4:$F$71,MATCH('Model 10'!$E14,Controls!$G$4:$G$71,0)),"-")</f>
        <v>No Ad &amp; Tf</v>
      </c>
      <c r="D14" s="442" t="str">
        <f>IFERROR(INDEX(Controls!$H$4:$H$200,MATCH('Model 10'!$E14,Controls!$G$4:$G$200,0)),"-")</f>
        <v>T17</v>
      </c>
      <c r="E14" s="25" t="s">
        <v>50</v>
      </c>
      <c r="F14" s="26"/>
      <c r="G14" s="27">
        <v>0.26793766888537418</v>
      </c>
      <c r="H14" s="27">
        <v>9.1585077465527499E-3</v>
      </c>
      <c r="I14" s="27">
        <v>29.255603238008458</v>
      </c>
      <c r="J14" s="37">
        <v>4.0118343861351935E-188</v>
      </c>
      <c r="K14" s="27">
        <v>81.793547210247297</v>
      </c>
      <c r="L14" s="39">
        <v>178403</v>
      </c>
      <c r="M14" s="39">
        <v>404472.3459999832</v>
      </c>
      <c r="N14" s="39">
        <v>0</v>
      </c>
      <c r="O14" s="39">
        <v>186184.45499999967</v>
      </c>
      <c r="P14" s="28">
        <v>0.11818084577322227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10'!$D14,"_pre",""),"_post",""),'Vendor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10'!$D14,'Vendor Level Info'!$M$4:$M$300,0)),"-")</f>
        <v>-</v>
      </c>
    </row>
    <row r="15" spans="2:29" x14ac:dyDescent="0.35">
      <c r="B15" s="441">
        <f>IFERROR(INDEX(Controls!$L$4:$L$100,MATCH('Model 10'!$D15,Controls!$J$4:$J$100,0)),"-")</f>
        <v>35</v>
      </c>
      <c r="C15" s="467" t="str">
        <f>IFERROR(INDEX(Controls!$F$4:$F$71,MATCH('Model 10'!$E15,Controls!$G$4:$G$71,0)),"-")</f>
        <v>No Ad &amp; Tf</v>
      </c>
      <c r="D15" s="442" t="str">
        <f>IFERROR(INDEX(Controls!$H$4:$H$200,MATCH('Model 10'!$E15,Controls!$G$4:$G$200,0)),"-")</f>
        <v>T18</v>
      </c>
      <c r="E15" s="25" t="s">
        <v>51</v>
      </c>
      <c r="F15" s="26"/>
      <c r="G15" s="27">
        <v>0.21846878662360905</v>
      </c>
      <c r="H15" s="27">
        <v>7.7762471339702308E-3</v>
      </c>
      <c r="I15" s="27">
        <v>28.09437288447749</v>
      </c>
      <c r="J15" s="37">
        <v>1.1989644415979063E-173</v>
      </c>
      <c r="K15" s="27">
        <v>58.967092897537221</v>
      </c>
      <c r="L15" s="39">
        <v>178403</v>
      </c>
      <c r="M15" s="39">
        <v>404472.3459999832</v>
      </c>
      <c r="N15" s="39">
        <v>0</v>
      </c>
      <c r="O15" s="39">
        <v>186184.45499999967</v>
      </c>
      <c r="P15" s="28">
        <v>9.636131450137099E-2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10'!$D15,"_pre",""),"_post",""),'Vendor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10'!$D15,'Vendor Level Info'!$M$4:$M$300,0)),"-")</f>
        <v>-</v>
      </c>
    </row>
    <row r="16" spans="2:29" x14ac:dyDescent="0.35">
      <c r="B16" s="441">
        <f>IFERROR(INDEX(Controls!$L$4:$L$100,MATCH('Model 10'!$D16,Controls!$J$4:$J$100,0)),"-")</f>
        <v>36</v>
      </c>
      <c r="C16" s="467" t="str">
        <f>IFERROR(INDEX(Controls!$F$4:$F$71,MATCH('Model 10'!$E16,Controls!$G$4:$G$71,0)),"-")</f>
        <v>No Ad &amp; Tf</v>
      </c>
      <c r="D16" s="442" t="str">
        <f>IFERROR(INDEX(Controls!$H$4:$H$200,MATCH('Model 10'!$E16,Controls!$G$4:$G$200,0)),"-")</f>
        <v>T19</v>
      </c>
      <c r="E16" s="25" t="s">
        <v>52</v>
      </c>
      <c r="F16" s="26"/>
      <c r="G16" s="27">
        <v>0.17140978939917853</v>
      </c>
      <c r="H16" s="27">
        <v>6.4004069131496861E-3</v>
      </c>
      <c r="I16" s="27">
        <v>26.781076847944743</v>
      </c>
      <c r="J16" s="37">
        <v>5.5659555879205362E-158</v>
      </c>
      <c r="K16" s="27">
        <v>39.947056155941318</v>
      </c>
      <c r="L16" s="39">
        <v>178403</v>
      </c>
      <c r="M16" s="39">
        <v>404472.3459999832</v>
      </c>
      <c r="N16" s="39">
        <v>0</v>
      </c>
      <c r="O16" s="39">
        <v>186184.45499999967</v>
      </c>
      <c r="P16" s="28">
        <v>7.5604725417205448E-2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10'!$D16,"_pre",""),"_post",""),'Vendor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10'!$D16,'Vendor Level Info'!$M$4:$M$300,0)),"-")</f>
        <v>-</v>
      </c>
    </row>
    <row r="17" spans="2:25" x14ac:dyDescent="0.35">
      <c r="B17" s="441">
        <f>IFERROR(INDEX(Controls!$L$4:$L$100,MATCH('Model 10'!$D17,Controls!$J$4:$J$100,0)),"-")</f>
        <v>37</v>
      </c>
      <c r="C17" s="467" t="str">
        <f>IFERROR(INDEX(Controls!$F$4:$F$71,MATCH('Model 10'!$E17,Controls!$G$4:$G$71,0)),"-")</f>
        <v>No Ad &amp; Tf</v>
      </c>
      <c r="D17" s="442" t="str">
        <f>IFERROR(INDEX(Controls!$H$4:$H$200,MATCH('Model 10'!$E17,Controls!$G$4:$G$200,0)),"-")</f>
        <v>T20</v>
      </c>
      <c r="E17" s="25" t="s">
        <v>53</v>
      </c>
      <c r="F17" s="26"/>
      <c r="G17" s="27">
        <v>0.1264051161961873</v>
      </c>
      <c r="H17" s="27">
        <v>5.0363118639061974E-3</v>
      </c>
      <c r="I17" s="27">
        <v>25.098746783751917</v>
      </c>
      <c r="J17" s="37">
        <v>5.2776566924946569E-139</v>
      </c>
      <c r="K17" s="27">
        <v>24.734027485963257</v>
      </c>
      <c r="L17" s="39">
        <v>178403</v>
      </c>
      <c r="M17" s="39">
        <v>404472.3459999832</v>
      </c>
      <c r="N17" s="39">
        <v>0</v>
      </c>
      <c r="O17" s="39">
        <v>186184.45499999967</v>
      </c>
      <c r="P17" s="28">
        <v>5.5754249129183579E-2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10'!$D17,"_pre",""),"_post",""),'Vendor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10'!$D17,'Vendor Level Info'!$M$4:$M$300,0)),"-")</f>
        <v>-</v>
      </c>
    </row>
    <row r="18" spans="2:25" x14ac:dyDescent="0.35">
      <c r="B18" s="441">
        <f>IFERROR(INDEX(Controls!$L$4:$L$100,MATCH('Model 10'!$D18,Controls!$J$4:$J$100,0)),"-")</f>
        <v>38</v>
      </c>
      <c r="C18" s="467" t="str">
        <f>IFERROR(INDEX(Controls!$F$4:$F$71,MATCH('Model 10'!$E18,Controls!$G$4:$G$71,0)),"-")</f>
        <v>No Ad &amp; Tf</v>
      </c>
      <c r="D18" s="442" t="str">
        <f>IFERROR(INDEX(Controls!$H$4:$H$200,MATCH('Model 10'!$E18,Controls!$G$4:$G$200,0)),"-")</f>
        <v>T21</v>
      </c>
      <c r="E18" s="25" t="s">
        <v>54</v>
      </c>
      <c r="F18" s="26"/>
      <c r="G18" s="27">
        <v>7.2790280007935942E-2</v>
      </c>
      <c r="H18" s="27">
        <v>3.6944673177979285E-3</v>
      </c>
      <c r="I18" s="27">
        <v>19.70251019876995</v>
      </c>
      <c r="J18" s="37">
        <v>2.0737920104992464E-86</v>
      </c>
      <c r="K18" s="27">
        <v>13.309853243290517</v>
      </c>
      <c r="L18" s="39">
        <v>178403</v>
      </c>
      <c r="M18" s="39">
        <v>404472.3459999832</v>
      </c>
      <c r="N18" s="39">
        <v>0</v>
      </c>
      <c r="O18" s="39">
        <v>186184.45499999967</v>
      </c>
      <c r="P18" s="28">
        <v>3.2106037539229783E-2</v>
      </c>
      <c r="Q18" s="29">
        <v>0</v>
      </c>
      <c r="R18" s="75">
        <f t="shared" si="0"/>
        <v>0</v>
      </c>
      <c r="S18" s="41">
        <f>IFERROR($Q18*$O18*Controls!$C$5,"-")</f>
        <v>0</v>
      </c>
      <c r="T18" s="41" t="str">
        <f>IFERROR(INDEX('Vendor Level Info'!$I$4:$I$50,MATCH(SUBSTITUTE(SUBSTITUTE('Model 10'!$D18,"_pre",""),"_post",""),'Vendor Level Info'!$F$4:$F$50,0)),"-")</f>
        <v>-</v>
      </c>
      <c r="U18" s="478">
        <f t="shared" si="1"/>
        <v>0</v>
      </c>
      <c r="V18" s="41">
        <f>IFERROR($Q18*$O18*Controls!$C$4,"-")</f>
        <v>0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10'!$D18,'Vendor Level Info'!$M$4:$M$300,0)),"-")</f>
        <v>-</v>
      </c>
    </row>
    <row r="19" spans="2:25" x14ac:dyDescent="0.35">
      <c r="B19" s="441">
        <f>IFERROR(INDEX(Controls!$L$4:$L$100,MATCH('Model 10'!$D19,Controls!$J$4:$J$100,0)),"-")</f>
        <v>39</v>
      </c>
      <c r="C19" s="467" t="str">
        <f>IFERROR(INDEX(Controls!$F$4:$F$71,MATCH('Model 10'!$E19,Controls!$G$4:$G$71,0)),"-")</f>
        <v>No Ad &amp; Tf</v>
      </c>
      <c r="D19" s="442" t="str">
        <f>IFERROR(INDEX(Controls!$H$4:$H$200,MATCH('Model 10'!$E19,Controls!$G$4:$G$200,0)),"-")</f>
        <v>T22</v>
      </c>
      <c r="E19" s="25" t="s">
        <v>55</v>
      </c>
      <c r="F19" s="26"/>
      <c r="G19" s="27">
        <v>2.9883445409022154E-2</v>
      </c>
      <c r="H19" s="27">
        <v>2.4183860704426654E-3</v>
      </c>
      <c r="I19" s="27">
        <v>12.356772053170253</v>
      </c>
      <c r="J19" s="37">
        <v>4.4852058226637668E-35</v>
      </c>
      <c r="K19" s="27">
        <v>5.7032298432229602</v>
      </c>
      <c r="L19" s="39">
        <v>178403</v>
      </c>
      <c r="M19" s="39">
        <v>404472.3459999832</v>
      </c>
      <c r="N19" s="39">
        <v>0</v>
      </c>
      <c r="O19" s="39">
        <v>186184.45499999967</v>
      </c>
      <c r="P19" s="28">
        <v>1.31808672806175E-2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10'!$D19,"_pre",""),"_post",""),'Vendor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10'!$D19,'Vendor Level Info'!$M$4:$M$300,0)),"-")</f>
        <v>-</v>
      </c>
    </row>
    <row r="20" spans="2:25" x14ac:dyDescent="0.35">
      <c r="B20" s="441">
        <f>IFERROR(INDEX(Controls!$L$4:$L$100,MATCH('Model 10'!$D20,Controls!$J$4:$J$100,0)),"-")</f>
        <v>40</v>
      </c>
      <c r="C20" s="467" t="str">
        <f>IFERROR(INDEX(Controls!$F$4:$F$71,MATCH('Model 10'!$E20,Controls!$G$4:$G$71,0)),"-")</f>
        <v>No Ad &amp; Tf</v>
      </c>
      <c r="D20" s="442" t="str">
        <f>IFERROR(INDEX(Controls!$H$4:$H$200,MATCH('Model 10'!$E20,Controls!$G$4:$G$200,0)),"-")</f>
        <v>T23</v>
      </c>
      <c r="E20" s="25" t="s">
        <v>56</v>
      </c>
      <c r="F20" s="26">
        <v>0</v>
      </c>
      <c r="G20" s="27">
        <v>0</v>
      </c>
      <c r="H20" s="27"/>
      <c r="I20" s="27"/>
      <c r="J20" s="37"/>
      <c r="K20" s="27"/>
      <c r="L20" s="39">
        <v>178403</v>
      </c>
      <c r="M20" s="39">
        <v>404472.3459999832</v>
      </c>
      <c r="N20" s="39">
        <v>0</v>
      </c>
      <c r="O20" s="39">
        <v>186184.45499999967</v>
      </c>
      <c r="P20" s="28">
        <v>0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10'!$D20,"_pre",""),"_post",""),'Vendor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10'!$D20,'Vendor Level Info'!$M$4:$M$300,0)),"-")</f>
        <v>-</v>
      </c>
    </row>
    <row r="21" spans="2:25" x14ac:dyDescent="0.35">
      <c r="B21" s="441">
        <f>IFERROR(INDEX(Controls!$L$4:$L$100,MATCH('Model 10'!$D21,Controls!$J$4:$J$100,0)),"-")</f>
        <v>22</v>
      </c>
      <c r="C21" s="467" t="str">
        <f>IFERROR(INDEX(Controls!$F$4:$F$71,MATCH('Model 10'!$E21,Controls!$G$4:$G$71,0)),"-")</f>
        <v>No Ad &amp; Tf</v>
      </c>
      <c r="D21" s="442" t="str">
        <f>IFERROR(INDEX(Controls!$H$4:$H$200,MATCH('Model 10'!$E21,Controls!$G$4:$G$200,0)),"-")</f>
        <v>T5</v>
      </c>
      <c r="E21" s="25" t="s">
        <v>38</v>
      </c>
      <c r="F21" s="26"/>
      <c r="G21" s="27">
        <v>0.84940548334070565</v>
      </c>
      <c r="H21" s="27">
        <v>2.5869304776595103E-2</v>
      </c>
      <c r="I21" s="27">
        <v>32.834492100815694</v>
      </c>
      <c r="J21" s="37">
        <v>2.0575658734262631E-236</v>
      </c>
      <c r="K21" s="27">
        <v>652.58806032944358</v>
      </c>
      <c r="L21" s="39">
        <v>178403</v>
      </c>
      <c r="M21" s="39">
        <v>404472.3459999832</v>
      </c>
      <c r="N21" s="39">
        <v>178403</v>
      </c>
      <c r="O21" s="39">
        <v>186184.45499999967</v>
      </c>
      <c r="P21" s="28">
        <v>0.37465227955148805</v>
      </c>
      <c r="Q21" s="29">
        <v>0.8139051482275047</v>
      </c>
      <c r="R21" s="75">
        <f t="shared" si="0"/>
        <v>151536.48644443191</v>
      </c>
      <c r="S21" s="41">
        <f>IFERROR($Q21*$O21*Controls!$C$5,"-")</f>
        <v>94255694.568436652</v>
      </c>
      <c r="T21" s="41" t="str">
        <f>IFERROR(INDEX('Vendor Level Info'!$I$4:$I$50,MATCH(SUBSTITUTE(SUBSTITUTE('Model 10'!$D21,"_pre",""),"_post",""),'Vendor Level Info'!$F$4:$F$50,0)),"-")</f>
        <v>-</v>
      </c>
      <c r="U21" s="478">
        <f t="shared" si="1"/>
        <v>0</v>
      </c>
      <c r="V21" s="41">
        <f>IFERROR($Q21*$O21*Controls!$C$4,"-")</f>
        <v>80011264.842660055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10'!$D21,'Vendor Level Info'!$M$4:$M$300,0)),"-")</f>
        <v>-</v>
      </c>
    </row>
    <row r="22" spans="2:25" x14ac:dyDescent="0.35">
      <c r="B22" s="441">
        <f>IFERROR(INDEX(Controls!$L$4:$L$100,MATCH('Model 10'!$D22,Controls!$J$4:$J$100,0)),"-")</f>
        <v>23</v>
      </c>
      <c r="C22" s="467" t="str">
        <f>IFERROR(INDEX(Controls!$F$4:$F$71,MATCH('Model 10'!$E22,Controls!$G$4:$G$71,0)),"-")</f>
        <v>No Ad &amp; Tf</v>
      </c>
      <c r="D22" s="442" t="str">
        <f>IFERROR(INDEX(Controls!$H$4:$H$200,MATCH('Model 10'!$E22,Controls!$G$4:$G$200,0)),"-")</f>
        <v>T6</v>
      </c>
      <c r="E22" s="25" t="s">
        <v>39</v>
      </c>
      <c r="F22" s="26"/>
      <c r="G22" s="27">
        <v>0.80854369649484703</v>
      </c>
      <c r="H22" s="27">
        <v>2.447435004339588E-2</v>
      </c>
      <c r="I22" s="27">
        <v>33.03637052919504</v>
      </c>
      <c r="J22" s="37">
        <v>2.6544307198891627E-239</v>
      </c>
      <c r="K22" s="27">
        <v>584.1063710710763</v>
      </c>
      <c r="L22" s="39">
        <v>178403</v>
      </c>
      <c r="M22" s="39">
        <v>404472.3459999832</v>
      </c>
      <c r="N22" s="39">
        <v>178403</v>
      </c>
      <c r="O22" s="39">
        <v>186184.45499999967</v>
      </c>
      <c r="P22" s="28">
        <v>0.3566291305506859</v>
      </c>
      <c r="Q22" s="29">
        <v>0.77475115248354354</v>
      </c>
      <c r="R22" s="75">
        <f t="shared" si="0"/>
        <v>144246.6210857702</v>
      </c>
      <c r="S22" s="41">
        <f>IFERROR($Q22*$O22*Controls!$C$5,"-")</f>
        <v>89721398.315349057</v>
      </c>
      <c r="T22" s="41" t="str">
        <f>IFERROR(INDEX('Vendor Level Info'!$I$4:$I$50,MATCH(SUBSTITUTE(SUBSTITUTE('Model 10'!$D22,"_pre",""),"_post",""),'Vendor Level Info'!$F$4:$F$50,0)),"-")</f>
        <v>-</v>
      </c>
      <c r="U22" s="478">
        <f t="shared" si="1"/>
        <v>0</v>
      </c>
      <c r="V22" s="41">
        <f>IFERROR($Q22*$O22*Controls!$C$4,"-")</f>
        <v>76162215.933286667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10'!$D22,'Vendor Level Info'!$M$4:$M$300,0)),"-")</f>
        <v>-</v>
      </c>
    </row>
    <row r="23" spans="2:25" x14ac:dyDescent="0.35">
      <c r="B23" s="441">
        <f>IFERROR(INDEX(Controls!$L$4:$L$100,MATCH('Model 10'!$D23,Controls!$J$4:$J$100,0)),"-")</f>
        <v>24</v>
      </c>
      <c r="C23" s="467" t="str">
        <f>IFERROR(INDEX(Controls!$F$4:$F$71,MATCH('Model 10'!$E23,Controls!$G$4:$G$71,0)),"-")</f>
        <v>No Ad &amp; Tf</v>
      </c>
      <c r="D23" s="442" t="str">
        <f>IFERROR(INDEX(Controls!$H$4:$H$200,MATCH('Model 10'!$E23,Controls!$G$4:$G$200,0)),"-")</f>
        <v>T7</v>
      </c>
      <c r="E23" s="25" t="s">
        <v>40</v>
      </c>
      <c r="F23" s="26"/>
      <c r="G23" s="27">
        <v>0.74733472474964613</v>
      </c>
      <c r="H23" s="27">
        <v>2.3079297360622489E-2</v>
      </c>
      <c r="I23" s="27">
        <v>32.38117318184635</v>
      </c>
      <c r="J23" s="37">
        <v>5.4587995004612594E-230</v>
      </c>
      <c r="K23" s="27">
        <v>519.41534333746404</v>
      </c>
      <c r="L23" s="39">
        <v>178403</v>
      </c>
      <c r="M23" s="39">
        <v>404472.3459999832</v>
      </c>
      <c r="N23" s="39">
        <v>178403</v>
      </c>
      <c r="O23" s="39">
        <v>186184.45499999967</v>
      </c>
      <c r="P23" s="28">
        <v>0.32963132886102592</v>
      </c>
      <c r="Q23" s="29">
        <v>0.71610036884932937</v>
      </c>
      <c r="R23" s="75">
        <f t="shared" si="0"/>
        <v>133326.75689951112</v>
      </c>
      <c r="S23" s="41">
        <f>IFERROR($Q23*$O23*Controls!$C$5,"-")</f>
        <v>82929242.791495919</v>
      </c>
      <c r="T23" s="41" t="str">
        <f>IFERROR(INDEX('Vendor Level Info'!$I$4:$I$50,MATCH(SUBSTITUTE(SUBSTITUTE('Model 10'!$D23,"_pre",""),"_post",""),'Vendor Level Info'!$F$4:$F$50,0)),"-")</f>
        <v>-</v>
      </c>
      <c r="U23" s="478">
        <f t="shared" si="1"/>
        <v>0</v>
      </c>
      <c r="V23" s="41">
        <f>IFERROR($Q23*$O23*Controls!$C$4,"-")</f>
        <v>70396527.642941877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10'!$D23,'Vendor Level Info'!$M$4:$M$300,0)),"-")</f>
        <v>-</v>
      </c>
    </row>
    <row r="24" spans="2:25" x14ac:dyDescent="0.35">
      <c r="B24" s="441">
        <f>IFERROR(INDEX(Controls!$L$4:$L$100,MATCH('Model 10'!$D24,Controls!$J$4:$J$100,0)),"-")</f>
        <v>25</v>
      </c>
      <c r="C24" s="467" t="str">
        <f>IFERROR(INDEX(Controls!$F$4:$F$71,MATCH('Model 10'!$E24,Controls!$G$4:$G$71,0)),"-")</f>
        <v>No Ad &amp; Tf</v>
      </c>
      <c r="D24" s="442" t="str">
        <f>IFERROR(INDEX(Controls!$H$4:$H$200,MATCH('Model 10'!$E24,Controls!$G$4:$G$200,0)),"-")</f>
        <v>T8</v>
      </c>
      <c r="E24" s="25" t="s">
        <v>41</v>
      </c>
      <c r="F24" s="26"/>
      <c r="G24" s="27">
        <v>0.70366571420469504</v>
      </c>
      <c r="H24" s="27">
        <v>2.1684592324429704E-2</v>
      </c>
      <c r="I24" s="27">
        <v>32.450031970946966</v>
      </c>
      <c r="J24" s="37">
        <v>5.8488929213412053E-231</v>
      </c>
      <c r="K24" s="27">
        <v>458.53462126012488</v>
      </c>
      <c r="L24" s="39">
        <v>178403</v>
      </c>
      <c r="M24" s="39">
        <v>404472.3459999832</v>
      </c>
      <c r="N24" s="39">
        <v>178403</v>
      </c>
      <c r="O24" s="39">
        <v>186184.45499999967</v>
      </c>
      <c r="P24" s="28">
        <v>0.31036998116866421</v>
      </c>
      <c r="Q24" s="29">
        <v>0.67425647544667699</v>
      </c>
      <c r="R24" s="75">
        <f t="shared" si="0"/>
        <v>125536.07441126021</v>
      </c>
      <c r="S24" s="41">
        <f>IFERROR($Q24*$O24*Controls!$C$5,"-")</f>
        <v>78083438.28380385</v>
      </c>
      <c r="T24" s="41" t="str">
        <f>IFERROR(INDEX('Vendor Level Info'!$I$4:$I$50,MATCH(SUBSTITUTE(SUBSTITUTE('Model 10'!$D24,"_pre",""),"_post",""),'Vendor Level Info'!$F$4:$F$50,0)),"-")</f>
        <v>-</v>
      </c>
      <c r="U24" s="478">
        <f t="shared" si="1"/>
        <v>0</v>
      </c>
      <c r="V24" s="41">
        <f>IFERROR($Q24*$O24*Controls!$C$4,"-")</f>
        <v>66283047.289145395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10'!$D24,'Vendor Level Info'!$M$4:$M$300,0)),"-")</f>
        <v>-</v>
      </c>
    </row>
    <row r="25" spans="2:25" x14ac:dyDescent="0.35">
      <c r="B25" s="441">
        <f>IFERROR(INDEX(Controls!$L$4:$L$100,MATCH('Model 10'!$D25,Controls!$J$4:$J$100,0)),"-")</f>
        <v>26</v>
      </c>
      <c r="C25" s="467" t="str">
        <f>IFERROR(INDEX(Controls!$F$4:$F$71,MATCH('Model 10'!$E25,Controls!$G$4:$G$71,0)),"-")</f>
        <v>No Ad &amp; Tf</v>
      </c>
      <c r="D25" s="442" t="str">
        <f>IFERROR(INDEX(Controls!$H$4:$H$200,MATCH('Model 10'!$E25,Controls!$G$4:$G$200,0)),"-")</f>
        <v>T9</v>
      </c>
      <c r="E25" s="25" t="s">
        <v>42</v>
      </c>
      <c r="F25" s="26"/>
      <c r="G25" s="27">
        <v>0.65168857913846567</v>
      </c>
      <c r="H25" s="27">
        <v>2.0290196690739008E-2</v>
      </c>
      <c r="I25" s="27">
        <v>32.118396340431431</v>
      </c>
      <c r="J25" s="37">
        <v>2.6301628960564534E-226</v>
      </c>
      <c r="K25" s="27">
        <v>401.45985456894135</v>
      </c>
      <c r="L25" s="39">
        <v>178403</v>
      </c>
      <c r="M25" s="39">
        <v>404472.3459999832</v>
      </c>
      <c r="N25" s="39">
        <v>178403</v>
      </c>
      <c r="O25" s="39">
        <v>186184.45499999967</v>
      </c>
      <c r="P25" s="28">
        <v>0.2874441200586913</v>
      </c>
      <c r="Q25" s="29">
        <v>0.62445169004060996</v>
      </c>
      <c r="R25" s="75">
        <f t="shared" si="0"/>
        <v>116263.19758403969</v>
      </c>
      <c r="S25" s="41">
        <f>IFERROR($Q25*$O25*Controls!$C$5,"-")</f>
        <v>72315708.897272691</v>
      </c>
      <c r="T25" s="41" t="str">
        <f>IFERROR(INDEX('Vendor Level Info'!$I$4:$I$50,MATCH(SUBSTITUTE(SUBSTITUTE('Model 10'!$D25,"_pre",""),"_post",""),'Vendor Level Info'!$F$4:$F$50,0)),"-")</f>
        <v>-</v>
      </c>
      <c r="U25" s="478">
        <f t="shared" si="1"/>
        <v>0</v>
      </c>
      <c r="V25" s="41">
        <f>IFERROR($Q25*$O25*Controls!$C$4,"-")</f>
        <v>61386968.324372955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10'!$D25,'Vendor Level Info'!$M$4:$M$300,0)),"-")</f>
        <v>-</v>
      </c>
    </row>
    <row r="26" spans="2:25" x14ac:dyDescent="0.35">
      <c r="B26" s="441">
        <f>IFERROR(INDEX(Controls!$L$4:$L$100,MATCH('Model 10'!$D26,Controls!$J$4:$J$100,0)),"-")</f>
        <v>9</v>
      </c>
      <c r="C26" s="467" t="str">
        <f>IFERROR(INDEX(Controls!$F$4:$F$71,MATCH('Model 10'!$E26,Controls!$G$4:$G$71,0)),"-")</f>
        <v>No Ad &amp; Tf</v>
      </c>
      <c r="D26" s="442" t="str">
        <f>IFERROR(INDEX(Controls!$H$4:$H$200,MATCH('Model 10'!$E26,Controls!$G$4:$G$200,0)),"-")</f>
        <v>cw_comm</v>
      </c>
      <c r="E26" s="25" t="s">
        <v>114</v>
      </c>
      <c r="F26" s="26">
        <v>1</v>
      </c>
      <c r="G26" s="27">
        <v>7.2759954132617197E-2</v>
      </c>
      <c r="H26" s="27">
        <v>1.4406310354803382E-3</v>
      </c>
      <c r="I26" s="27">
        <v>50.505613401808617</v>
      </c>
      <c r="J26" s="37">
        <v>0</v>
      </c>
      <c r="K26" s="27">
        <v>1.1022803720012426</v>
      </c>
      <c r="L26" s="39">
        <v>94829</v>
      </c>
      <c r="M26" s="39">
        <v>404472.3459999832</v>
      </c>
      <c r="N26" s="39">
        <v>94829</v>
      </c>
      <c r="O26" s="39">
        <v>186184.45499999967</v>
      </c>
      <c r="P26" s="28">
        <v>1.7058653721760849E-2</v>
      </c>
      <c r="Q26" s="29">
        <v>3.7058699075827616E-2</v>
      </c>
      <c r="R26" s="75">
        <f t="shared" si="0"/>
        <v>6899.7536904419558</v>
      </c>
      <c r="S26" s="41">
        <f>IFERROR($Q26*$O26*Controls!$C$5,"-")</f>
        <v>4291646.7954548961</v>
      </c>
      <c r="T26" s="41">
        <f>IFERROR(INDEX('Vendor Level Info'!$I$4:$I$50,MATCH(SUBSTITUTE(SUBSTITUTE('Model 10'!$D26,"_pre",""),"_post",""),'Vendor Level Info'!$F$4:$F$50,0)),"-")</f>
        <v>607005</v>
      </c>
      <c r="U26" s="478">
        <f t="shared" si="1"/>
        <v>7.0702000732364576</v>
      </c>
      <c r="V26" s="41">
        <f>IFERROR($Q26*$O26*Controls!$C$4,"-")</f>
        <v>3643069.9485533526</v>
      </c>
      <c r="W26" s="41">
        <f>IFERROR($T26*(1-Controls!$C$6),0)</f>
        <v>467393.85000000003</v>
      </c>
      <c r="X26" s="90">
        <f t="shared" si="2"/>
        <v>7.7944327862965084</v>
      </c>
      <c r="Y26" s="90">
        <f>IFERROR(R26/INDEX('Vendor Level Info'!$N$4:$N$300,MATCH('Model 10'!$D26,'Vendor Level Info'!$M$4:$M$300,0)),"-")</f>
        <v>4.6301788993483667E-2</v>
      </c>
    </row>
    <row r="27" spans="2:25" x14ac:dyDescent="0.35">
      <c r="B27" s="441">
        <f>IFERROR(INDEX(Controls!$L$4:$L$100,MATCH('Model 10'!$D27,Controls!$J$4:$J$100,0)),"-")</f>
        <v>2</v>
      </c>
      <c r="C27" s="467" t="str">
        <f>IFERROR(INDEX(Controls!$F$4:$F$71,MATCH('Model 10'!$E27,Controls!$G$4:$G$71,0)),"-")</f>
        <v>Ad: 70 &amp; Tf: RT8</v>
      </c>
      <c r="D27" s="442" t="str">
        <f>IFERROR(INDEX(Controls!$H$4:$H$200,MATCH('Model 10'!$E27,Controls!$G$4:$G$200,0)),"-")</f>
        <v>hcp_dox_eng</v>
      </c>
      <c r="E27" s="25" t="s">
        <v>107</v>
      </c>
      <c r="F27" s="26">
        <v>1</v>
      </c>
      <c r="G27" s="27">
        <v>3.5797695092842766E-2</v>
      </c>
      <c r="H27" s="27">
        <v>2.1282131605578469E-3</v>
      </c>
      <c r="I27" s="27">
        <v>16.820540233601168</v>
      </c>
      <c r="J27" s="37">
        <v>1.7355532378293314E-63</v>
      </c>
      <c r="K27" s="27">
        <v>1.0070349673964092</v>
      </c>
      <c r="L27" s="39">
        <v>45623.310417145782</v>
      </c>
      <c r="M27" s="39">
        <v>404472.3459999832</v>
      </c>
      <c r="N27" s="39">
        <v>14912.822880088457</v>
      </c>
      <c r="O27" s="39">
        <v>186184.45499999967</v>
      </c>
      <c r="P27" s="28">
        <v>4.0378764372661696E-3</v>
      </c>
      <c r="Q27" s="29">
        <v>2.8672892505175948E-3</v>
      </c>
      <c r="R27" s="75">
        <f t="shared" si="0"/>
        <v>533.84468643497587</v>
      </c>
      <c r="S27" s="41">
        <f>IFERROR($Q27*$O27*Controls!$C$5,"-")</f>
        <v>332051.39496255497</v>
      </c>
      <c r="T27" s="41">
        <f>IFERROR(INDEX('Vendor Level Info'!$I$4:$I$50,MATCH(SUBSTITUTE(SUBSTITUTE('Model 10'!$D27,"_pre",""),"_post",""),'Vendor Level Info'!$F$4:$F$50,0)),"-")</f>
        <v>311070</v>
      </c>
      <c r="U27" s="478">
        <f t="shared" si="1"/>
        <v>1.0674491110121676</v>
      </c>
      <c r="V27" s="41">
        <f>IFERROR($Q27*$O27*Controls!$C$4,"-")</f>
        <v>281869.99443766725</v>
      </c>
      <c r="W27" s="41">
        <f>IFERROR($T27*(1-Controls!$C$6),0)</f>
        <v>239523.9</v>
      </c>
      <c r="X27" s="90">
        <f t="shared" si="2"/>
        <v>1.1767927728200287</v>
      </c>
      <c r="Y27" s="90">
        <f>IFERROR(R27/INDEX('Vendor Level Info'!$N$4:$N$300,MATCH('Model 10'!$D27,'Vendor Level Info'!$M$4:$M$300,0)),"-")</f>
        <v>0.15775552199615125</v>
      </c>
    </row>
    <row r="28" spans="2:25" x14ac:dyDescent="0.35">
      <c r="B28" s="441">
        <f>IFERROR(INDEX(Controls!$L$4:$L$100,MATCH('Model 10'!$D28,Controls!$J$4:$J$100,0)),"-")</f>
        <v>4</v>
      </c>
      <c r="C28" s="467" t="str">
        <f>IFERROR(INDEX(Controls!$F$4:$F$71,MATCH('Model 10'!$E28,Controls!$G$4:$G$71,0)),"-")</f>
        <v>Ad: 30 &amp; Tf: RT4</v>
      </c>
      <c r="D28" s="442" t="str">
        <f>IFERROR(INDEX(Controls!$H$4:$H$200,MATCH('Model 10'!$E28,Controls!$G$4:$G$200,0)),"-")</f>
        <v>hcp_dpint_eng</v>
      </c>
      <c r="E28" s="25" t="s">
        <v>302</v>
      </c>
      <c r="F28" s="26">
        <v>1</v>
      </c>
      <c r="G28" s="27">
        <v>-7.6627463370431892E-3</v>
      </c>
      <c r="H28" s="27">
        <v>5.726169575577365E-3</v>
      </c>
      <c r="I28" s="27">
        <v>-1.3381975919339693</v>
      </c>
      <c r="J28" s="37">
        <v>0.18083211918266984</v>
      </c>
      <c r="K28" s="27">
        <v>1.0039486363904941</v>
      </c>
      <c r="L28" s="39">
        <v>8359.4413625841826</v>
      </c>
      <c r="M28" s="39">
        <v>404472.3459999832</v>
      </c>
      <c r="N28" s="39">
        <v>3039.096855462064</v>
      </c>
      <c r="O28" s="39">
        <v>186184.45499999967</v>
      </c>
      <c r="P28" s="28">
        <v>-1.5836998329886299E-4</v>
      </c>
      <c r="Q28" s="29">
        <v>-1.2507933756935534E-4</v>
      </c>
      <c r="R28" s="75">
        <f t="shared" si="0"/>
        <v>-23.287828297111407</v>
      </c>
      <c r="S28" s="41">
        <f>IFERROR($Q28*$O28*Controls!$C$5,"-")</f>
        <v>-14485.029200803296</v>
      </c>
      <c r="T28" s="41">
        <f>IFERROR(INDEX('Vendor Level Info'!$I$4:$I$50,MATCH(SUBSTITUTE(SUBSTITUTE('Model 10'!$D28,"_pre",""),"_post",""),'Vendor Level Info'!$F$4:$F$50,0)),"-")</f>
        <v>35707.999999999993</v>
      </c>
      <c r="U28" s="478">
        <f t="shared" si="1"/>
        <v>-0.40565221241187688</v>
      </c>
      <c r="V28" s="41">
        <f>IFERROR($Q28*$O28*Controls!$C$4,"-")</f>
        <v>-12295.973340874823</v>
      </c>
      <c r="W28" s="41">
        <f>IFERROR($T28*(1-Controls!$C$6),0)</f>
        <v>27495.159999999996</v>
      </c>
      <c r="X28" s="90">
        <f t="shared" si="2"/>
        <v>-0.44720501138654312</v>
      </c>
      <c r="Y28" s="90">
        <f>IFERROR(R28/INDEX('Vendor Level Info'!$N$4:$N$300,MATCH('Model 10'!$D28,'Vendor Level Info'!$M$4:$M$300,0)),"-")</f>
        <v>-3.2479537373935018E-2</v>
      </c>
    </row>
    <row r="29" spans="2:25" x14ac:dyDescent="0.35">
      <c r="B29" s="441">
        <f>IFERROR(INDEX(Controls!$L$4:$L$100,MATCH('Model 10'!$D29,Controls!$J$4:$J$100,0)),"-")</f>
        <v>5</v>
      </c>
      <c r="C29" s="467" t="str">
        <f>IFERROR(INDEX(Controls!$F$4:$F$71,MATCH('Model 10'!$E29,Controls!$G$4:$G$71,0)),"-")</f>
        <v>No Ad &amp; Tf</v>
      </c>
      <c r="D29" s="442" t="str">
        <f>IFERROR(INDEX(Controls!$H$4:$H$200,MATCH('Model 10'!$E29,Controls!$G$4:$G$200,0)),"-")</f>
        <v>hcp_edh_eng</v>
      </c>
      <c r="E29" s="25" t="s">
        <v>15</v>
      </c>
      <c r="F29" s="26">
        <v>1</v>
      </c>
      <c r="G29" s="27">
        <v>8.659829748023834E-2</v>
      </c>
      <c r="H29" s="27">
        <v>9.192334206722684E-3</v>
      </c>
      <c r="I29" s="27">
        <v>9.4207081175209986</v>
      </c>
      <c r="J29" s="37">
        <v>4.4830888252811975E-21</v>
      </c>
      <c r="K29" s="27">
        <v>1.0032175071833751</v>
      </c>
      <c r="L29" s="39">
        <v>1366</v>
      </c>
      <c r="M29" s="39">
        <v>404472.3459999832</v>
      </c>
      <c r="N29" s="39">
        <v>0</v>
      </c>
      <c r="O29" s="39">
        <v>186184.45499999967</v>
      </c>
      <c r="P29" s="28">
        <v>2.9246319440096036E-4</v>
      </c>
      <c r="Q29" s="29">
        <v>0</v>
      </c>
      <c r="R29" s="75">
        <f t="shared" si="0"/>
        <v>0</v>
      </c>
      <c r="S29" s="41">
        <f>IFERROR($Q29*$O29*Controls!$C$5,"-")</f>
        <v>0</v>
      </c>
      <c r="T29" s="41">
        <f>IFERROR(INDEX('Vendor Level Info'!$I$4:$I$50,MATCH(SUBSTITUTE(SUBSTITUTE('Model 10'!$D29,"_pre",""),"_post",""),'Vendor Level Info'!$F$4:$F$50,0)),"-")</f>
        <v>0</v>
      </c>
      <c r="U29" s="478">
        <f t="shared" si="1"/>
        <v>0</v>
      </c>
      <c r="V29" s="41">
        <f>IFERROR($Q29*$O29*Controls!$C$4,"-")</f>
        <v>0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10'!$D29,'Vendor Level Info'!$M$4:$M$300,0)),"-")</f>
        <v>-</v>
      </c>
    </row>
    <row r="30" spans="2:25" x14ac:dyDescent="0.35">
      <c r="B30" s="441">
        <f>IFERROR(INDEX(Controls!$L$4:$L$100,MATCH('Model 10'!$D30,Controls!$J$4:$J$100,0)),"-")</f>
        <v>3</v>
      </c>
      <c r="C30" s="467" t="str">
        <f>IFERROR(INDEX(Controls!$F$4:$F$71,MATCH('Model 10'!$E30,Controls!$G$4:$G$71,0)),"-")</f>
        <v>Ad: 90 &amp; Tf: RT4</v>
      </c>
      <c r="D30" s="442" t="str">
        <f>IFERROR(INDEX(Controls!$H$4:$H$200,MATCH('Model 10'!$E30,Controls!$G$4:$G$200,0)),"-")</f>
        <v>hcp_epoc_eng</v>
      </c>
      <c r="E30" s="25" t="s">
        <v>76</v>
      </c>
      <c r="F30" s="26">
        <v>1</v>
      </c>
      <c r="G30" s="27">
        <v>9.6378383593898592E-3</v>
      </c>
      <c r="H30" s="27">
        <v>1.504484760274959E-3</v>
      </c>
      <c r="I30" s="27">
        <v>6.4060724401279092</v>
      </c>
      <c r="J30" s="37">
        <v>1.4933451125596134E-10</v>
      </c>
      <c r="K30" s="27">
        <v>1.0050134415093293</v>
      </c>
      <c r="L30" s="39">
        <v>65266.265764559343</v>
      </c>
      <c r="M30" s="39">
        <v>404472.3459999832</v>
      </c>
      <c r="N30" s="39">
        <v>29189.241706123663</v>
      </c>
      <c r="O30" s="39">
        <v>186184.45499999967</v>
      </c>
      <c r="P30" s="28">
        <v>1.5551760855359671E-3</v>
      </c>
      <c r="Q30" s="29">
        <v>1.5109811041785493E-3</v>
      </c>
      <c r="R30" s="75">
        <f t="shared" si="0"/>
        <v>281.32119339678093</v>
      </c>
      <c r="S30" s="41">
        <f>IFERROR($Q30*$O30*Controls!$C$5,"-")</f>
        <v>174981.78229279772</v>
      </c>
      <c r="T30" s="41">
        <f>IFERROR(INDEX('Vendor Level Info'!$I$4:$I$50,MATCH(SUBSTITUTE(SUBSTITUTE('Model 10'!$D30,"_pre",""),"_post",""),'Vendor Level Info'!$F$4:$F$50,0)),"-")</f>
        <v>255935</v>
      </c>
      <c r="U30" s="478">
        <f t="shared" si="1"/>
        <v>0.6836961818149051</v>
      </c>
      <c r="V30" s="41">
        <f>IFERROR($Q30*$O30*Controls!$C$4,"-")</f>
        <v>148537.59011350034</v>
      </c>
      <c r="W30" s="41">
        <f>IFERROR($T30*(1-Controls!$C$6),0)</f>
        <v>197069.95</v>
      </c>
      <c r="X30" s="90">
        <f t="shared" si="2"/>
        <v>0.75373028771509976</v>
      </c>
      <c r="Y30" s="90">
        <f>IFERROR(R30/INDEX('Vendor Level Info'!$N$4:$N$300,MATCH('Model 10'!$D30,'Vendor Level Info'!$M$4:$M$300,0)),"-")</f>
        <v>9.3121877986355822E-2</v>
      </c>
    </row>
    <row r="31" spans="2:25" x14ac:dyDescent="0.35">
      <c r="B31" s="441">
        <f>IFERROR(INDEX(Controls!$L$4:$L$100,MATCH('Model 10'!$D31,Controls!$J$4:$J$100,0)),"-")</f>
        <v>7.4</v>
      </c>
      <c r="C31" s="467" t="str">
        <f>IFERROR(INDEX(Controls!$F$4:$F$71,MATCH('Model 10'!$E31,Controls!$G$4:$G$71,0)),"-")</f>
        <v>Ad: 60 &amp; No Tf</v>
      </c>
      <c r="D31" s="442" t="str">
        <f>IFERROR(INDEX(Controls!$H$4:$H$200,MATCH('Model 10'!$E31,Controls!$G$4:$G$200,0)),"-")</f>
        <v>hcp_field_eng_post</v>
      </c>
      <c r="E31" s="25" t="s">
        <v>308</v>
      </c>
      <c r="F31" s="26">
        <v>1</v>
      </c>
      <c r="G31" s="27">
        <v>7.6071796798551833E-2</v>
      </c>
      <c r="H31" s="27">
        <v>1.1504694844967462E-3</v>
      </c>
      <c r="I31" s="27">
        <v>66.1223942257175</v>
      </c>
      <c r="J31" s="37">
        <v>0</v>
      </c>
      <c r="K31" s="27">
        <v>1.0600827479551151</v>
      </c>
      <c r="L31" s="39">
        <v>61463.765092888832</v>
      </c>
      <c r="M31" s="39">
        <v>404472.3459999832</v>
      </c>
      <c r="N31" s="39">
        <v>55480.885092887969</v>
      </c>
      <c r="O31" s="39">
        <v>186184.45499999967</v>
      </c>
      <c r="P31" s="28">
        <v>1.1559897963012671E-2</v>
      </c>
      <c r="Q31" s="29">
        <v>2.2668544573122305E-2</v>
      </c>
      <c r="R31" s="75">
        <f t="shared" si="0"/>
        <v>4220.5306169899768</v>
      </c>
      <c r="S31" s="41">
        <f>IFERROR($Q31*$O31*Controls!$C$5,"-")</f>
        <v>2625170.0437677656</v>
      </c>
      <c r="T31" s="41">
        <f>IFERROR(INDEX('Vendor Level Info'!$I$4:$I$50,MATCH(SUBSTITUTE(SUBSTITUTE('Model 10'!$D31,"_pre",""),"_post",""),'Vendor Level Info'!$F$4:$F$50,0)),"-")</f>
        <v>0</v>
      </c>
      <c r="U31" s="478">
        <f t="shared" si="1"/>
        <v>0</v>
      </c>
      <c r="V31" s="41">
        <f>IFERROR($Q31*$O31*Controls!$C$4,"-")</f>
        <v>2228440.1657707077</v>
      </c>
      <c r="W31" s="41">
        <f>IFERROR($T31*(1-Controls!$C$6),0)</f>
        <v>0</v>
      </c>
      <c r="X31" s="90" t="str">
        <f t="shared" si="2"/>
        <v>-</v>
      </c>
      <c r="Y31" s="90">
        <f>IFERROR(R31/INDEX('Vendor Level Info'!$N$4:$N$300,MATCH('Model 10'!$D31,'Vendor Level Info'!$M$4:$M$300,0)),"-")</f>
        <v>0.14530505463712651</v>
      </c>
    </row>
    <row r="32" spans="2:25" x14ac:dyDescent="0.35">
      <c r="B32" s="441">
        <f>IFERROR(INDEX(Controls!$L$4:$L$100,MATCH('Model 10'!$D32,Controls!$J$4:$J$100,0)),"-")</f>
        <v>7.8</v>
      </c>
      <c r="C32" s="467" t="str">
        <f>IFERROR(INDEX(Controls!$F$4:$F$71,MATCH('Model 10'!$E32,Controls!$G$4:$G$71,0)),"-")</f>
        <v>Ad: 60 &amp; No Tf</v>
      </c>
      <c r="D32" s="442" t="str">
        <f>IFERROR(INDEX(Controls!$H$4:$H$200,MATCH('Model 10'!$E32,Controls!$G$4:$G$200,0)),"-")</f>
        <v>hcp_field_eng_pre</v>
      </c>
      <c r="E32" s="25" t="s">
        <v>309</v>
      </c>
      <c r="F32" s="26">
        <v>1</v>
      </c>
      <c r="G32" s="27">
        <v>6.6327233708540406E-2</v>
      </c>
      <c r="H32" s="27">
        <v>1.5168923932757997E-3</v>
      </c>
      <c r="I32" s="27">
        <v>43.725734272622766</v>
      </c>
      <c r="J32" s="37">
        <v>0</v>
      </c>
      <c r="K32" s="27">
        <v>1.0457198668096492</v>
      </c>
      <c r="L32" s="39">
        <v>47754.686391226416</v>
      </c>
      <c r="M32" s="39">
        <v>404472.3459999832</v>
      </c>
      <c r="N32" s="39">
        <v>1455.1264230469533</v>
      </c>
      <c r="O32" s="39">
        <v>186184.45499999967</v>
      </c>
      <c r="P32" s="28">
        <v>7.8310328908099448E-3</v>
      </c>
      <c r="Q32" s="29">
        <v>5.1838114163133475E-4</v>
      </c>
      <c r="R32" s="75">
        <f t="shared" si="0"/>
        <v>96.514510336907705</v>
      </c>
      <c r="S32" s="41">
        <f>IFERROR($Q32*$O32*Controls!$C$5,"-")</f>
        <v>60032.02542955659</v>
      </c>
      <c r="T32" s="41">
        <f>IFERROR(INDEX('Vendor Level Info'!$I$4:$I$50,MATCH(SUBSTITUTE(SUBSTITUTE('Model 10'!$D32,"_pre",""),"_post",""),'Vendor Level Info'!$F$4:$F$50,0)),"-")</f>
        <v>0</v>
      </c>
      <c r="U32" s="478">
        <f t="shared" si="1"/>
        <v>0</v>
      </c>
      <c r="V32" s="41">
        <f>IFERROR($Q32*$O32*Controls!$C$4,"-")</f>
        <v>50959.661457887269</v>
      </c>
      <c r="W32" s="41">
        <f>IFERROR($T32*(1-Controls!$C$6),0)</f>
        <v>0</v>
      </c>
      <c r="X32" s="90" t="str">
        <f t="shared" si="2"/>
        <v>-</v>
      </c>
      <c r="Y32" s="90" t="str">
        <f>IFERROR(R32/INDEX('Vendor Level Info'!$N$4:$N$300,MATCH('Model 10'!$D32,'Vendor Level Info'!$M$4:$M$300,0)),"-")</f>
        <v>-</v>
      </c>
    </row>
    <row r="33" spans="2:25" x14ac:dyDescent="0.35">
      <c r="B33" s="441">
        <f>IFERROR(INDEX(Controls!$L$4:$L$100,MATCH('Model 10'!$D33,Controls!$J$4:$J$100,0)),"-")</f>
        <v>15</v>
      </c>
      <c r="C33" s="467" t="str">
        <f>IFERROR(INDEX(Controls!$F$4:$F$71,MATCH('Model 10'!$E33,Controls!$G$4:$G$71,0)),"-")</f>
        <v>No Ad &amp; Tf</v>
      </c>
      <c r="D33" s="442" t="str">
        <f>IFERROR(INDEX(Controls!$H$4:$H$200,MATCH('Model 10'!$E33,Controls!$G$4:$G$200,0)),"-")</f>
        <v>hcp_grail_nrx_lag</v>
      </c>
      <c r="E33" s="25" t="s">
        <v>18</v>
      </c>
      <c r="F33" s="26">
        <v>1</v>
      </c>
      <c r="G33" s="27">
        <v>0.56714914146571105</v>
      </c>
      <c r="H33" s="27">
        <v>4.5384214633726407E-4</v>
      </c>
      <c r="I33" s="27">
        <v>1249.6616853302228</v>
      </c>
      <c r="J33" s="37">
        <v>0</v>
      </c>
      <c r="K33" s="27">
        <v>1.0880019138719306</v>
      </c>
      <c r="L33" s="39">
        <v>382170.98199998465</v>
      </c>
      <c r="M33" s="39">
        <v>404472.3459999832</v>
      </c>
      <c r="N33" s="39">
        <v>184016.64300000027</v>
      </c>
      <c r="O33" s="39">
        <v>186184.45499999967</v>
      </c>
      <c r="P33" s="28">
        <v>0.53587827815157485</v>
      </c>
      <c r="Q33" s="29">
        <v>0.56054562177520451</v>
      </c>
      <c r="R33" s="75">
        <f t="shared" si="0"/>
        <v>104364.8810928524</v>
      </c>
      <c r="S33" s="41">
        <f>IFERROR($Q33*$O33*Controls!$C$5,"-")</f>
        <v>64914956.039754197</v>
      </c>
      <c r="T33" s="41" t="str">
        <f>IFERROR(INDEX('Vendor Level Info'!$I$4:$I$50,MATCH(SUBSTITUTE(SUBSTITUTE('Model 10'!$D33,"_pre",""),"_post",""),'Vendor Level Info'!$F$4:$F$50,0)),"-")</f>
        <v>-</v>
      </c>
      <c r="U33" s="478">
        <f t="shared" si="1"/>
        <v>0</v>
      </c>
      <c r="V33" s="41">
        <f>IFERROR($Q33*$O33*Controls!$C$4,"-")</f>
        <v>55104657.21702607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10'!$D33,'Vendor Level Info'!$M$4:$M$300,0)),"-")</f>
        <v>-</v>
      </c>
    </row>
    <row r="34" spans="2:25" x14ac:dyDescent="0.35">
      <c r="B34" s="441">
        <f>IFERROR(INDEX(Controls!$L$4:$L$100,MATCH('Model 10'!$D34,Controls!$J$4:$J$100,0)),"-")</f>
        <v>13</v>
      </c>
      <c r="C34" s="467" t="str">
        <f>IFERROR(INDEX(Controls!$F$4:$F$71,MATCH('Model 10'!$E34,Controls!$G$4:$G$71,0)),"-")</f>
        <v>Ad: 60 &amp; No Tf</v>
      </c>
      <c r="D34" s="442" t="str">
        <f>IFERROR(INDEX(Controls!$H$4:$H$200,MATCH('Model 10'!$E34,Controls!$G$4:$G$200,0)),"-")</f>
        <v>hcp_grail_sdot</v>
      </c>
      <c r="E34" s="25" t="s">
        <v>101</v>
      </c>
      <c r="F34" s="26">
        <v>1</v>
      </c>
      <c r="G34" s="27">
        <v>3.3586221526427057E-3</v>
      </c>
      <c r="H34" s="27">
        <v>2.5334615009197311E-5</v>
      </c>
      <c r="I34" s="27">
        <v>132.57048316792711</v>
      </c>
      <c r="J34" s="37">
        <v>0</v>
      </c>
      <c r="K34" s="27">
        <v>1.2094046256634547</v>
      </c>
      <c r="L34" s="39">
        <v>5113068.4809790021</v>
      </c>
      <c r="M34" s="39">
        <v>404472.3459999832</v>
      </c>
      <c r="N34" s="39">
        <v>2205223.0973019628</v>
      </c>
      <c r="O34" s="39">
        <v>186184.45499999967</v>
      </c>
      <c r="P34" s="28">
        <v>4.2457451635509284E-2</v>
      </c>
      <c r="Q34" s="29">
        <v>3.9780502330969289E-2</v>
      </c>
      <c r="R34" s="75">
        <f t="shared" si="0"/>
        <v>7406.511146117733</v>
      </c>
      <c r="S34" s="41">
        <f>IFERROR($Q34*$O34*Controls!$C$5,"-")</f>
        <v>4606849.9328852296</v>
      </c>
      <c r="T34" s="41" t="str">
        <f>IFERROR(INDEX('Vendor Level Info'!$I$4:$I$50,MATCH(SUBSTITUTE(SUBSTITUTE('Model 10'!$D34,"_pre",""),"_post",""),'Vendor Level Info'!$F$4:$F$50,0)),"-")</f>
        <v>-</v>
      </c>
      <c r="U34" s="478">
        <f t="shared" si="1"/>
        <v>0</v>
      </c>
      <c r="V34" s="41">
        <f>IFERROR($Q34*$O34*Controls!$C$4,"-")</f>
        <v>3910637.885150163</v>
      </c>
      <c r="W34" s="41">
        <f>IFERROR($T34*(1-Controls!$C$6),0)</f>
        <v>0</v>
      </c>
      <c r="X34" s="90" t="str">
        <f t="shared" si="2"/>
        <v>-</v>
      </c>
      <c r="Y34" s="90">
        <f>IFERROR(R34/INDEX('Vendor Level Info'!$N$4:$N$300,MATCH('Model 10'!$D34,'Vendor Level Info'!$M$4:$M$300,0)),"-")</f>
        <v>6.5028606275869894E-3</v>
      </c>
    </row>
    <row r="35" spans="2:25" x14ac:dyDescent="0.35">
      <c r="B35" s="441">
        <f>IFERROR(INDEX(Controls!$L$4:$L$100,MATCH('Model 10'!$D35,Controls!$J$4:$J$100,0)),"-")</f>
        <v>14</v>
      </c>
      <c r="C35" s="467" t="str">
        <f>IFERROR(INDEX(Controls!$F$4:$F$71,MATCH('Model 10'!$E35,Controls!$G$4:$G$71,0)),"-")</f>
        <v>Ad: 40 &amp; No Tf</v>
      </c>
      <c r="D35" s="442" t="str">
        <f>IFERROR(INDEX(Controls!$H$4:$H$200,MATCH('Model 10'!$E35,Controls!$G$4:$G$200,0)),"-")</f>
        <v>hcp_grail_vnrx</v>
      </c>
      <c r="E35" s="25" t="s">
        <v>102</v>
      </c>
      <c r="F35" s="26">
        <v>1</v>
      </c>
      <c r="G35" s="27">
        <v>0.17958485317496484</v>
      </c>
      <c r="H35" s="27">
        <v>1.9337651151417571E-3</v>
      </c>
      <c r="I35" s="27">
        <v>92.867976451111105</v>
      </c>
      <c r="J35" s="37">
        <v>0</v>
      </c>
      <c r="K35" s="27">
        <v>1.0120269561927244</v>
      </c>
      <c r="L35" s="39">
        <v>15246.273486940638</v>
      </c>
      <c r="M35" s="39">
        <v>404472.3459999832</v>
      </c>
      <c r="N35" s="39">
        <v>6891.1190712342705</v>
      </c>
      <c r="O35" s="39">
        <v>186184.45499999967</v>
      </c>
      <c r="P35" s="28">
        <v>6.7693126926845759E-3</v>
      </c>
      <c r="Q35" s="29">
        <v>6.646852480884125E-3</v>
      </c>
      <c r="R35" s="75">
        <f t="shared" si="0"/>
        <v>1237.5406066188066</v>
      </c>
      <c r="S35" s="41">
        <f>IFERROR($Q35*$O35*Controls!$C$5,"-")</f>
        <v>769750.25731689774</v>
      </c>
      <c r="T35" s="41" t="str">
        <f>IFERROR(INDEX('Vendor Level Info'!$I$4:$I$50,MATCH(SUBSTITUTE(SUBSTITUTE('Model 10'!$D35,"_pre",""),"_post",""),'Vendor Level Info'!$F$4:$F$50,0)),"-")</f>
        <v>-</v>
      </c>
      <c r="U35" s="478">
        <f t="shared" si="1"/>
        <v>0</v>
      </c>
      <c r="V35" s="41">
        <f>IFERROR($Q35*$O35*Controls!$C$4,"-")</f>
        <v>653421.44029472989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10'!$D35,'Vendor Level Info'!$M$4:$M$300,0)),"-")</f>
        <v>0.22476100409547548</v>
      </c>
    </row>
    <row r="36" spans="2:25" x14ac:dyDescent="0.35">
      <c r="B36" s="441">
        <f>IFERROR(INDEX(Controls!$L$4:$L$100,MATCH('Model 10'!$D36,Controls!$J$4:$J$100,0)),"-")</f>
        <v>6</v>
      </c>
      <c r="C36" s="467" t="str">
        <f>IFERROR(INDEX(Controls!$F$4:$F$71,MATCH('Model 10'!$E36,Controls!$G$4:$G$71,0)),"-")</f>
        <v>No Ad &amp; Tf</v>
      </c>
      <c r="D36" s="442" t="str">
        <f>IFERROR(INDEX(Controls!$H$4:$H$200,MATCH('Model 10'!$E36,Controls!$G$4:$G$200,0)),"-")</f>
        <v>hcp_mng_eng</v>
      </c>
      <c r="E36" s="25" t="s">
        <v>21</v>
      </c>
      <c r="F36" s="26">
        <v>1</v>
      </c>
      <c r="G36" s="27">
        <v>1.2955266256257029E-2</v>
      </c>
      <c r="H36" s="27">
        <v>4.1707809430671251E-3</v>
      </c>
      <c r="I36" s="27">
        <v>3.1061967610147216</v>
      </c>
      <c r="J36" s="37">
        <v>1.8951205496623878E-3</v>
      </c>
      <c r="K36" s="27">
        <v>1.0043502164480571</v>
      </c>
      <c r="L36" s="39">
        <v>4328</v>
      </c>
      <c r="M36" s="39">
        <v>404472.3459999832</v>
      </c>
      <c r="N36" s="39">
        <v>0</v>
      </c>
      <c r="O36" s="39">
        <v>186184.45499999967</v>
      </c>
      <c r="P36" s="28">
        <v>1.3862602205462707E-4</v>
      </c>
      <c r="Q36" s="29">
        <v>0</v>
      </c>
      <c r="R36" s="75">
        <f t="shared" si="0"/>
        <v>0</v>
      </c>
      <c r="S36" s="41">
        <f>IFERROR($Q36*$O36*Controls!$C$5,"-")</f>
        <v>0</v>
      </c>
      <c r="T36" s="41">
        <f>IFERROR(INDEX('Vendor Level Info'!$I$4:$I$50,MATCH(SUBSTITUTE(SUBSTITUTE('Model 10'!$D36,"_pre",""),"_post",""),'Vendor Level Info'!$F$4:$F$50,0)),"-")</f>
        <v>0</v>
      </c>
      <c r="U36" s="478">
        <f t="shared" si="1"/>
        <v>0</v>
      </c>
      <c r="V36" s="41">
        <f>IFERROR($Q36*$O36*Controls!$C$4,"-")</f>
        <v>0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10'!$D36,'Vendor Level Info'!$M$4:$M$300,0)),"-")</f>
        <v>-</v>
      </c>
    </row>
    <row r="37" spans="2:25" x14ac:dyDescent="0.35">
      <c r="B37" s="441">
        <f>IFERROR(INDEX(Controls!$L$4:$L$100,MATCH('Model 10'!$D37,Controls!$J$4:$J$100,0)),"-")</f>
        <v>1</v>
      </c>
      <c r="C37" s="467" t="str">
        <f>IFERROR(INDEX(Controls!$F$4:$F$71,MATCH('Model 10'!$E37,Controls!$G$4:$G$71,0)),"-")</f>
        <v>Ad: 40 &amp; Tf: RT4</v>
      </c>
      <c r="D37" s="442" t="str">
        <f>IFERROR(INDEX(Controls!$H$4:$H$200,MATCH('Model 10'!$E37,Controls!$G$4:$G$200,0)),"-")</f>
        <v>hcp_mscap_eng</v>
      </c>
      <c r="E37" s="25" t="s">
        <v>108</v>
      </c>
      <c r="F37" s="26">
        <v>1</v>
      </c>
      <c r="G37" s="27">
        <v>5.4083299720146305E-2</v>
      </c>
      <c r="H37" s="27">
        <v>1.65182525746826E-3</v>
      </c>
      <c r="I37" s="27">
        <v>32.741538171561416</v>
      </c>
      <c r="J37" s="37">
        <v>4.3432559416875034E-235</v>
      </c>
      <c r="K37" s="27">
        <v>1.0115220472919448</v>
      </c>
      <c r="L37" s="39">
        <v>86512.104858584673</v>
      </c>
      <c r="M37" s="39">
        <v>404472.3459999832</v>
      </c>
      <c r="N37" s="39">
        <v>31029.699886339979</v>
      </c>
      <c r="O37" s="39">
        <v>186184.45499999967</v>
      </c>
      <c r="P37" s="28">
        <v>1.1567812095830538E-2</v>
      </c>
      <c r="Q37" s="29">
        <v>9.0135804258154508E-3</v>
      </c>
      <c r="R37" s="75">
        <f t="shared" si="0"/>
        <v>1678.1885591791147</v>
      </c>
      <c r="S37" s="41">
        <f>IFERROR($Q37*$O37*Controls!$C$5,"-")</f>
        <v>1043833.2838094094</v>
      </c>
      <c r="T37" s="41">
        <f>IFERROR(INDEX('Vendor Level Info'!$I$4:$I$50,MATCH(SUBSTITUTE(SUBSTITUTE('Model 10'!$D37,"_pre",""),"_post",""),'Vendor Level Info'!$F$4:$F$50,0)),"-")</f>
        <v>483510.48</v>
      </c>
      <c r="U37" s="478">
        <f t="shared" si="1"/>
        <v>2.1588638240259228</v>
      </c>
      <c r="V37" s="41">
        <f>IFERROR($Q37*$O37*Controls!$C$4,"-")</f>
        <v>886083.55924657255</v>
      </c>
      <c r="W37" s="41">
        <f>IFERROR($T37*(1-Controls!$C$6),0)</f>
        <v>372303.06959999999</v>
      </c>
      <c r="X37" s="90">
        <f t="shared" si="2"/>
        <v>2.3800060531291751</v>
      </c>
      <c r="Y37" s="90">
        <f>IFERROR(R37/INDEX('Vendor Level Info'!$N$4:$N$300,MATCH('Model 10'!$D37,'Vendor Level Info'!$M$4:$M$300,0)),"-")</f>
        <v>0.12962989025020197</v>
      </c>
    </row>
    <row r="38" spans="2:25" x14ac:dyDescent="0.35">
      <c r="B38" s="441">
        <f>IFERROR(INDEX(Controls!$L$4:$L$100,MATCH('Model 10'!$D38,Controls!$J$4:$J$100,0)),"-")</f>
        <v>12</v>
      </c>
      <c r="C38" s="467" t="str">
        <f>IFERROR(INDEX(Controls!$F$4:$F$71,MATCH('Model 10'!$E38,Controls!$G$4:$G$71,0)),"-")</f>
        <v>Ad: 40 &amp; No Tf</v>
      </c>
      <c r="D38" s="442" t="str">
        <f>IFERROR(INDEX(Controls!$H$4:$H$200,MATCH('Model 10'!$E38,Controls!$G$4:$G$200,0)),"-")</f>
        <v>hcp_rdtl_totdet</v>
      </c>
      <c r="E38" s="25" t="s">
        <v>103</v>
      </c>
      <c r="F38" s="26">
        <v>1</v>
      </c>
      <c r="G38" s="27">
        <v>5.2964264263988627E-2</v>
      </c>
      <c r="H38" s="27">
        <v>4.8343095418549236E-4</v>
      </c>
      <c r="I38" s="27">
        <v>109.55910829753415</v>
      </c>
      <c r="J38" s="37">
        <v>0</v>
      </c>
      <c r="K38" s="27">
        <v>1.2626614942022367</v>
      </c>
      <c r="L38" s="39">
        <v>482077.489797969</v>
      </c>
      <c r="M38" s="39">
        <v>404472.3459999832</v>
      </c>
      <c r="N38" s="39">
        <v>222933.02383843347</v>
      </c>
      <c r="O38" s="39">
        <v>186184.45499999967</v>
      </c>
      <c r="P38" s="28">
        <v>6.3126391254894276E-2</v>
      </c>
      <c r="Q38" s="29">
        <v>6.3418203134890536E-2</v>
      </c>
      <c r="R38" s="75">
        <f t="shared" si="0"/>
        <v>11807.483587748866</v>
      </c>
      <c r="S38" s="41">
        <f>IFERROR($Q38*$O38*Controls!$C$5,"-")</f>
        <v>7344254.7915797932</v>
      </c>
      <c r="T38" s="41">
        <f>IFERROR(INDEX('Vendor Level Info'!$I$4:$I$50,MATCH(SUBSTITUTE(SUBSTITUTE('Model 10'!$D38,"_pre",""),"_post",""),'Vendor Level Info'!$F$4:$F$50,0)),"-")</f>
        <v>0</v>
      </c>
      <c r="U38" s="478">
        <f t="shared" si="1"/>
        <v>0</v>
      </c>
      <c r="V38" s="41">
        <f>IFERROR($Q38*$O38*Controls!$C$4,"-")</f>
        <v>6234351.3343313998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10'!$D38,'Vendor Level Info'!$M$4:$M$300,0)),"-")</f>
        <v>6.9699734882375755E-2</v>
      </c>
    </row>
    <row r="39" spans="2:25" x14ac:dyDescent="0.35">
      <c r="B39" s="441">
        <f>IFERROR(INDEX(Controls!$L$4:$L$100,MATCH('Model 10'!$D39,Controls!$J$4:$J$100,0)),"-")</f>
        <v>8.4</v>
      </c>
      <c r="C39" s="467" t="str">
        <f>IFERROR(INDEX(Controls!$F$4:$F$71,MATCH('Model 10'!$E39,Controls!$G$4:$G$71,0)),"-")</f>
        <v>Ad: 70 &amp; Tf: RT4</v>
      </c>
      <c r="D39" s="442" t="str">
        <f>IFERROR(INDEX(Controls!$H$4:$H$200,MATCH('Model 10'!$E39,Controls!$G$4:$G$200,0)),"-")</f>
        <v>hcp_sfmc_eng_post</v>
      </c>
      <c r="E39" s="25" t="s">
        <v>310</v>
      </c>
      <c r="F39" s="26">
        <v>1</v>
      </c>
      <c r="G39" s="27">
        <v>8.476635809235732E-3</v>
      </c>
      <c r="H39" s="27">
        <v>7.008434451006943E-4</v>
      </c>
      <c r="I39" s="27">
        <v>12.09490631394554</v>
      </c>
      <c r="J39" s="37">
        <v>1.1254128336364132E-33</v>
      </c>
      <c r="K39" s="27">
        <v>1.1445358680262794</v>
      </c>
      <c r="L39" s="39">
        <v>314336.01294304978</v>
      </c>
      <c r="M39" s="39">
        <v>404472.3459999832</v>
      </c>
      <c r="N39" s="39">
        <v>284333.44287291926</v>
      </c>
      <c r="O39" s="39">
        <v>186184.45499999967</v>
      </c>
      <c r="P39" s="28">
        <v>6.5876244193108649E-3</v>
      </c>
      <c r="Q39" s="29">
        <v>1.2945178713334976E-2</v>
      </c>
      <c r="R39" s="75">
        <f t="shared" si="0"/>
        <v>2410.1910436198696</v>
      </c>
      <c r="S39" s="41">
        <f>IFERROR($Q39*$O39*Controls!$C$5,"-")</f>
        <v>1499138.8291315588</v>
      </c>
      <c r="T39" s="41">
        <f>IFERROR(INDEX('Vendor Level Info'!$I$4:$I$50,MATCH(SUBSTITUTE(SUBSTITUTE('Model 10'!$D39,"_pre",""),"_post",""),'Vendor Level Info'!$F$4:$F$50,0)),"-")</f>
        <v>194100</v>
      </c>
      <c r="U39" s="478">
        <f t="shared" si="1"/>
        <v>7.723538532362487</v>
      </c>
      <c r="V39" s="41">
        <f>IFERROR($Q39*$O39*Controls!$C$4,"-")</f>
        <v>1272580.8710312911</v>
      </c>
      <c r="W39" s="41">
        <f>IFERROR($T39*(1-Controls!$C$6),0)</f>
        <v>149457</v>
      </c>
      <c r="X39" s="90">
        <f t="shared" si="2"/>
        <v>8.514695671874124</v>
      </c>
      <c r="Y39" s="90">
        <f>IFERROR(R39/INDEX('Vendor Level Info'!$N$4:$N$300,MATCH('Model 10'!$D39,'Vendor Level Info'!$M$4:$M$300,0)),"-")</f>
        <v>1.1255842503642071E-2</v>
      </c>
    </row>
    <row r="40" spans="2:25" x14ac:dyDescent="0.35">
      <c r="B40" s="441">
        <f>IFERROR(INDEX(Controls!$L$4:$L$100,MATCH('Model 10'!$D40,Controls!$J$4:$J$100,0)),"-")</f>
        <v>8.8000000000000007</v>
      </c>
      <c r="C40" s="467" t="str">
        <f>IFERROR(INDEX(Controls!$F$4:$F$71,MATCH('Model 10'!$E40,Controls!$G$4:$G$71,0)),"-")</f>
        <v>Ad: 70 &amp; Tf: RT4</v>
      </c>
      <c r="D40" s="442" t="str">
        <f>IFERROR(INDEX(Controls!$H$4:$H$200,MATCH('Model 10'!$E40,Controls!$G$4:$G$200,0)),"-")</f>
        <v>hcp_sfmc_eng_pre</v>
      </c>
      <c r="E40" s="25" t="s">
        <v>311</v>
      </c>
      <c r="F40" s="26">
        <v>1</v>
      </c>
      <c r="G40" s="27">
        <v>1.1895999583778984E-2</v>
      </c>
      <c r="H40" s="27">
        <v>8.6370346556025707E-4</v>
      </c>
      <c r="I40" s="27">
        <v>13.773245168192565</v>
      </c>
      <c r="J40" s="37">
        <v>3.7018869937070442E-43</v>
      </c>
      <c r="K40" s="27">
        <v>1.0721415587952725</v>
      </c>
      <c r="L40" s="39">
        <v>231754.51795397938</v>
      </c>
      <c r="M40" s="39">
        <v>404472.3459999832</v>
      </c>
      <c r="N40" s="39">
        <v>62380.514311436724</v>
      </c>
      <c r="O40" s="39">
        <v>186184.45499999967</v>
      </c>
      <c r="P40" s="28">
        <v>6.8161684633924321E-3</v>
      </c>
      <c r="Q40" s="29">
        <v>3.9857171334995263E-3</v>
      </c>
      <c r="R40" s="75">
        <f t="shared" si="0"/>
        <v>742.07857228477019</v>
      </c>
      <c r="S40" s="41">
        <f>IFERROR($Q40*$O40*Controls!$C$5,"-")</f>
        <v>461572.87196112704</v>
      </c>
      <c r="T40" s="41">
        <f>IFERROR(INDEX('Vendor Level Info'!$I$4:$I$50,MATCH(SUBSTITUTE(SUBSTITUTE('Model 10'!$D40,"_pre",""),"_post",""),'Vendor Level Info'!$F$4:$F$50,0)),"-")</f>
        <v>194100</v>
      </c>
      <c r="U40" s="478">
        <f t="shared" si="1"/>
        <v>2.3780158266930811</v>
      </c>
      <c r="V40" s="41">
        <f>IFERROR($Q40*$O40*Controls!$C$4,"-")</f>
        <v>391817.48616635863</v>
      </c>
      <c r="W40" s="41">
        <f>IFERROR($T40*(1-Controls!$C$6),0)</f>
        <v>149457</v>
      </c>
      <c r="X40" s="90">
        <f t="shared" si="2"/>
        <v>2.6216067910259047</v>
      </c>
      <c r="Y40" s="90" t="str">
        <f>IFERROR(R40/INDEX('Vendor Level Info'!$N$4:$N$300,MATCH('Model 10'!$D40,'Vendor Level Info'!$M$4:$M$300,0)),"-")</f>
        <v>-</v>
      </c>
    </row>
    <row r="41" spans="2:25" x14ac:dyDescent="0.35">
      <c r="B41" s="441">
        <f>IFERROR(INDEX(Controls!$L$4:$L$100,MATCH('Model 10'!$D41,Controls!$J$4:$J$100,0)),"-")</f>
        <v>10</v>
      </c>
      <c r="C41" s="467" t="str">
        <f>IFERROR(INDEX(Controls!$F$4:$F$71,MATCH('Model 10'!$E41,Controls!$G$4:$G$71,0)),"-")</f>
        <v>No Ad &amp; Tf</v>
      </c>
      <c r="D41" s="442" t="str">
        <f>IFERROR(INDEX(Controls!$H$4:$H$200,MATCH('Model 10'!$E41,Controls!$G$4:$G$200,0)),"-")</f>
        <v>pp_hcp</v>
      </c>
      <c r="E41" s="25" t="s">
        <v>115</v>
      </c>
      <c r="F41" s="26">
        <v>1</v>
      </c>
      <c r="G41" s="27">
        <v>6.2937710821234132E-3</v>
      </c>
      <c r="H41" s="27">
        <v>1.8210858498949136E-3</v>
      </c>
      <c r="I41" s="27">
        <v>3.4560540253973184</v>
      </c>
      <c r="J41" s="37">
        <v>5.4815181919618005E-4</v>
      </c>
      <c r="K41" s="27">
        <v>1.0010557383709733</v>
      </c>
      <c r="L41" s="39">
        <v>53258</v>
      </c>
      <c r="M41" s="39">
        <v>404472.3459999832</v>
      </c>
      <c r="N41" s="39">
        <v>23679</v>
      </c>
      <c r="O41" s="39">
        <v>186184.45499999967</v>
      </c>
      <c r="P41" s="28">
        <v>8.2871836259417017E-4</v>
      </c>
      <c r="Q41" s="29">
        <v>8.0044386870859103E-4</v>
      </c>
      <c r="R41" s="75">
        <f t="shared" si="0"/>
        <v>149.0302054536003</v>
      </c>
      <c r="S41" s="41">
        <f>IFERROR($Q41*$O41*Controls!$C$5,"-")</f>
        <v>92696.787792139381</v>
      </c>
      <c r="T41" s="41">
        <f>IFERROR(INDEX('Vendor Level Info'!$I$4:$I$50,MATCH(SUBSTITUTE(SUBSTITUTE('Model 10'!$D41,"_pre",""),"_post",""),'Vendor Level Info'!$F$4:$F$50,0)),"-")</f>
        <v>195006</v>
      </c>
      <c r="U41" s="478">
        <f t="shared" si="1"/>
        <v>0.47535351626175287</v>
      </c>
      <c r="V41" s="41">
        <f>IFERROR($Q41*$O41*Controls!$C$4,"-")</f>
        <v>78687.948479500963</v>
      </c>
      <c r="W41" s="41">
        <f>IFERROR($T41*(1-Controls!$C$6),0)</f>
        <v>150154.62</v>
      </c>
      <c r="X41" s="90">
        <f t="shared" si="2"/>
        <v>0.52404613643923159</v>
      </c>
      <c r="Y41" s="90">
        <f>IFERROR(R41/INDEX('Vendor Level Info'!$N$4:$N$300,MATCH('Model 10'!$D41,'Vendor Level Info'!$M$4:$M$300,0)),"-")</f>
        <v>4.802623359015188E-3</v>
      </c>
    </row>
    <row r="42" spans="2:25" x14ac:dyDescent="0.35">
      <c r="B42" s="441">
        <f>IFERROR(INDEX(Controls!$L$4:$L$100,MATCH('Model 10'!$D42,Controls!$J$4:$J$100,0)),"-")</f>
        <v>11</v>
      </c>
      <c r="C42" s="467" t="str">
        <f>IFERROR(INDEX(Controls!$F$4:$F$71,MATCH('Model 10'!$E42,Controls!$G$4:$G$71,0)),"-")</f>
        <v>No Ad &amp; Tf</v>
      </c>
      <c r="D42" s="442" t="str">
        <f>IFERROR(INDEX(Controls!$H$4:$H$200,MATCH('Model 10'!$E42,Controls!$G$4:$G$200,0)),"-")</f>
        <v>webmd</v>
      </c>
      <c r="E42" s="25" t="s">
        <v>116</v>
      </c>
      <c r="F42" s="26">
        <v>1</v>
      </c>
      <c r="G42" s="27">
        <v>5.1176077330221795E-2</v>
      </c>
      <c r="H42" s="27">
        <v>1.7061869067696268E-3</v>
      </c>
      <c r="I42" s="27">
        <v>29.994414519986528</v>
      </c>
      <c r="J42" s="37">
        <v>1.2284208152357962E-197</v>
      </c>
      <c r="K42" s="27">
        <v>1.0661931388411678</v>
      </c>
      <c r="L42" s="39">
        <v>64834</v>
      </c>
      <c r="M42" s="39">
        <v>404472.3459999832</v>
      </c>
      <c r="N42" s="39">
        <v>0</v>
      </c>
      <c r="O42" s="39">
        <v>186184.45499999967</v>
      </c>
      <c r="P42" s="28">
        <v>8.2031561129960115E-3</v>
      </c>
      <c r="Q42" s="29">
        <v>0</v>
      </c>
      <c r="R42" s="75">
        <f t="shared" si="0"/>
        <v>0</v>
      </c>
      <c r="S42" s="41">
        <f>IFERROR($Q42*$O42*Controls!$C$5,"-")</f>
        <v>0</v>
      </c>
      <c r="T42" s="41" t="str">
        <f>IFERROR(INDEX('Vendor Level Info'!$I$4:$I$50,MATCH(SUBSTITUTE(SUBSTITUTE('Model 10'!$D42,"_pre",""),"_post",""),'Vendor Level Info'!$F$4:$F$50,0)),"-")</f>
        <v>-</v>
      </c>
      <c r="U42" s="478">
        <f t="shared" si="1"/>
        <v>0</v>
      </c>
      <c r="V42" s="41">
        <f>IFERROR($Q42*$O42*Controls!$C$4,"-")</f>
        <v>0</v>
      </c>
      <c r="W42" s="41">
        <f>IFERROR($T42*(1-Controls!$C$6),0)</f>
        <v>0</v>
      </c>
      <c r="X42" s="90" t="str">
        <f t="shared" si="2"/>
        <v>-</v>
      </c>
      <c r="Y42" s="90" t="str">
        <f>IFERROR(R42/INDEX('Vendor Level Info'!$N$4:$N$300,MATCH('Model 10'!$D42,'Vendor Level Info'!$M$4:$M$300,0)),"-")</f>
        <v>-</v>
      </c>
    </row>
    <row r="43" spans="2:25" x14ac:dyDescent="0.35">
      <c r="B43" s="441" t="str">
        <f>IFERROR(INDEX(Controls!$L$4:$L$100,MATCH('Model 10'!$D43,Controls!$J$4:$J$100,0)),"-")</f>
        <v>-</v>
      </c>
      <c r="C43" s="467" t="str">
        <f>IFERROR(INDEX(Controls!$F$4:$F$71,MATCH('Model 10'!$E43,Controls!$G$4:$G$71,0)),"-")</f>
        <v>-</v>
      </c>
      <c r="D43" s="442" t="str">
        <f>IFERROR(INDEX(Controls!$H$4:$H$200,MATCH('Model 10'!$E43,Controls!$G$4:$G$200,0)),"-")</f>
        <v>-</v>
      </c>
      <c r="E43" s="25"/>
      <c r="F43" s="26"/>
      <c r="G43" s="27"/>
      <c r="H43" s="27"/>
      <c r="I43" s="27"/>
      <c r="J43" s="37"/>
      <c r="K43" s="27"/>
      <c r="L43" s="39"/>
      <c r="M43" s="39"/>
      <c r="N43" s="39"/>
      <c r="O43" s="39"/>
      <c r="P43" s="28"/>
      <c r="Q43" s="29"/>
      <c r="R43" s="75">
        <f t="shared" si="0"/>
        <v>0</v>
      </c>
      <c r="S43" s="41">
        <f>IFERROR($Q43*$O43*Controls!$C$5,"-")</f>
        <v>0</v>
      </c>
      <c r="T43" s="41" t="str">
        <f>IFERROR(INDEX('Vendor Level Info'!$I$4:$I$50,MATCH(SUBSTITUTE(SUBSTITUTE('Model 10'!$D43,"_pre",""),"_post",""),'Vendor Level Info'!$F$4:$F$50,0)),"-")</f>
        <v>-</v>
      </c>
      <c r="U43" s="478">
        <f t="shared" si="1"/>
        <v>0</v>
      </c>
      <c r="V43" s="41">
        <f>IFERROR($Q43*$O43*Controls!$C$4,"-")</f>
        <v>0</v>
      </c>
      <c r="W43" s="41">
        <f>IFERROR($T43*(1-Controls!$C$6),0)</f>
        <v>0</v>
      </c>
      <c r="X43" s="90" t="str">
        <f t="shared" si="2"/>
        <v>-</v>
      </c>
      <c r="Y43" s="90" t="str">
        <f>IFERROR(R43/INDEX('Vendor Level Info'!$N$4:$N$300,MATCH('Model 10'!$D43,'Vendor Level Info'!$M$4:$M$300,0)),"-")</f>
        <v>-</v>
      </c>
    </row>
    <row r="44" spans="2:25" x14ac:dyDescent="0.35">
      <c r="B44" s="441" t="str">
        <f>IFERROR(INDEX(Controls!$L$4:$L$100,MATCH('Model 10'!$D44,Controls!$J$4:$J$100,0)),"-")</f>
        <v>-</v>
      </c>
      <c r="C44" s="467" t="str">
        <f>IFERROR(INDEX(Controls!$F$4:$F$71,MATCH('Model 10'!$E44,Controls!$G$4:$G$71,0)),"-")</f>
        <v>-</v>
      </c>
      <c r="D44" s="442" t="str">
        <f>IFERROR(INDEX(Controls!$H$4:$H$200,MATCH('Model 10'!$E44,Controls!$G$4:$G$200,0)),"-")</f>
        <v>-</v>
      </c>
      <c r="E44" s="25"/>
      <c r="F44" s="26"/>
      <c r="G44" s="27"/>
      <c r="H44" s="27"/>
      <c r="I44" s="27"/>
      <c r="J44" s="37"/>
      <c r="K44" s="27"/>
      <c r="L44" s="39"/>
      <c r="M44" s="39"/>
      <c r="N44" s="39"/>
      <c r="O44" s="39"/>
      <c r="P44" s="28"/>
      <c r="Q44" s="29"/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10'!$D44,"_pre",""),"_post",""),'Vendor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10'!$D44,'Vendor Level Info'!$M$4:$M$300,0)),"-")</f>
        <v>-</v>
      </c>
    </row>
    <row r="45" spans="2:25" x14ac:dyDescent="0.35">
      <c r="B45" s="441" t="str">
        <f>IFERROR(INDEX(Controls!$L$4:$L$100,MATCH('Model 10'!$D45,Controls!$J$4:$J$100,0)),"-")</f>
        <v>-</v>
      </c>
      <c r="C45" s="467" t="str">
        <f>IFERROR(INDEX(Controls!$F$4:$F$71,MATCH('Model 10'!$E45,Controls!$G$4:$G$71,0)),"-")</f>
        <v>-</v>
      </c>
      <c r="D45" s="442" t="str">
        <f>IFERROR(INDEX(Controls!$H$4:$H$200,MATCH('Model 10'!$E45,Controls!$G$4:$G$200,0)),"-")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10'!$D45,"_pre",""),"_post",""),'Vendor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10'!$D45,'Vendor Level Info'!$M$4:$M$300,0)),"-")</f>
        <v>-</v>
      </c>
    </row>
    <row r="46" spans="2:25" x14ac:dyDescent="0.35">
      <c r="B46" s="441" t="str">
        <f>IFERROR(INDEX(Controls!$L$4:$L$100,MATCH('Model 10'!$D46,Controls!$J$4:$J$100,0)),"-")</f>
        <v>-</v>
      </c>
      <c r="C46" s="467" t="str">
        <f>IFERROR(INDEX(Controls!$F$4:$F$71,MATCH('Model 10'!$E46,Controls!$G$4:$G$71,0)),"-")</f>
        <v>-</v>
      </c>
      <c r="D46" s="442" t="str">
        <f>IFERROR(INDEX(Controls!$H$4:$H$200,MATCH('Model 10'!$E46,Controls!$G$4:$G$200,0)),"-")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10'!$D46,"_pre",""),"_post",""),'Vendor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10'!$D46,'Vendor Level Info'!$M$4:$M$300,0)),"-")</f>
        <v>-</v>
      </c>
    </row>
    <row r="47" spans="2:25" x14ac:dyDescent="0.35">
      <c r="B47" s="441" t="str">
        <f>IFERROR(INDEX(Controls!$L$4:$L$100,MATCH('Model 10'!$D47,Controls!$J$4:$J$100,0)),"-")</f>
        <v>-</v>
      </c>
      <c r="C47" s="467" t="str">
        <f>IFERROR(INDEX(Controls!$F$4:$F$71,MATCH('Model 10'!$E47,Controls!$G$4:$G$71,0)),"-")</f>
        <v>-</v>
      </c>
      <c r="D47" s="442" t="str">
        <f>IFERROR(INDEX(Controls!$H$4:$H$200,MATCH('Model 10'!$E47,Controls!$G$4:$G$200,0)),"-")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10'!$D47,"_pre",""),"_post",""),'Vendor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10'!$D47,'Vendor Level Info'!$M$4:$M$300,0)),"-")</f>
        <v>-</v>
      </c>
    </row>
    <row r="48" spans="2:25" x14ac:dyDescent="0.35">
      <c r="B48" s="441" t="str">
        <f>IFERROR(INDEX(Controls!$L$4:$L$100,MATCH('Model 10'!$D48,Controls!$J$4:$J$100,0)),"-")</f>
        <v>-</v>
      </c>
      <c r="C48" s="467" t="str">
        <f>IFERROR(INDEX(Controls!$F$4:$F$71,MATCH('Model 10'!$E48,Controls!$G$4:$G$71,0)),"-")</f>
        <v>-</v>
      </c>
      <c r="D48" s="442" t="str">
        <f>IFERROR(INDEX(Controls!$H$4:$H$200,MATCH('Model 10'!$E48,Controls!$G$4:$G$200,0)),"-")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10'!$D48,"_pre",""),"_post",""),'Vendor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10'!$D48,'Vendor Level Info'!$M$4:$M$300,0)),"-")</f>
        <v>-</v>
      </c>
    </row>
    <row r="49" spans="2:25" x14ac:dyDescent="0.35">
      <c r="B49" s="441" t="str">
        <f>IFERROR(INDEX(Controls!$L$4:$L$100,MATCH('Model 10'!$D49,Controls!$J$4:$J$100,0)),"-")</f>
        <v>-</v>
      </c>
      <c r="C49" s="467" t="str">
        <f>IFERROR(INDEX(Controls!$F$4:$F$71,MATCH('Model 10'!$E49,Controls!$G$4:$G$71,0)),"-")</f>
        <v>-</v>
      </c>
      <c r="D49" s="442" t="str">
        <f>IFERROR(INDEX(Controls!$H$4:$H$200,MATCH('Model 10'!$E49,Controls!$G$4:$G$200,0)),"-")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10'!$D49,"_pre",""),"_post",""),'Vendor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10'!$D49,'Vendor Level Info'!$M$4:$M$300,0)),"-")</f>
        <v>-</v>
      </c>
    </row>
    <row r="50" spans="2:25" x14ac:dyDescent="0.35">
      <c r="B50" s="441" t="str">
        <f>IFERROR(INDEX(Controls!$L$4:$L$100,MATCH('Model 10'!$D50,Controls!$J$4:$J$100,0)),"-")</f>
        <v>-</v>
      </c>
      <c r="C50" s="467" t="str">
        <f>IFERROR(INDEX(Controls!$F$4:$F$71,MATCH('Model 10'!$E50,Controls!$G$4:$G$71,0)),"-")</f>
        <v>-</v>
      </c>
      <c r="D50" s="442" t="str">
        <f>IFERROR(INDEX(Controls!$H$4:$H$200,MATCH('Model 10'!$E50,Controls!$G$4:$G$200,0)),"-")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10'!$D50,"_pre",""),"_post",""),'Vendor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10'!$D50,'Vendor Level Info'!$M$4:$M$300,0)),"-")</f>
        <v>-</v>
      </c>
    </row>
    <row r="51" spans="2:25" x14ac:dyDescent="0.35">
      <c r="B51" s="441" t="str">
        <f>IFERROR(INDEX(Controls!$L$4:$L$100,MATCH('Model 10'!$D51,Controls!$J$4:$J$100,0)),"-")</f>
        <v>-</v>
      </c>
      <c r="C51" s="467" t="str">
        <f>IFERROR(INDEX(Controls!$F$4:$F$71,MATCH('Model 10'!$E51,Controls!$G$4:$G$71,0)),"-")</f>
        <v>-</v>
      </c>
      <c r="D51" s="442" t="str">
        <f>IFERROR(INDEX(Controls!$H$4:$H$200,MATCH('Model 10'!$E51,Controls!$G$4:$G$200,0)),"-")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10'!$D51,"_pre",""),"_post",""),'Vendor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10'!$D51,'Vendor Level Info'!$M$4:$M$300,0)),"-")</f>
        <v>-</v>
      </c>
    </row>
    <row r="52" spans="2:25" x14ac:dyDescent="0.35">
      <c r="B52" s="441" t="str">
        <f>IFERROR(INDEX(Controls!$L$4:$L$100,MATCH('Model 10'!$D52,Controls!$J$4:$J$100,0)),"-")</f>
        <v>-</v>
      </c>
      <c r="C52" s="467" t="str">
        <f>IFERROR(INDEX(Controls!$F$4:$F$71,MATCH('Model 10'!$E52,Controls!$G$4:$G$71,0)),"-")</f>
        <v>-</v>
      </c>
      <c r="D52" s="442" t="str">
        <f>IFERROR(INDEX(Controls!$H$4:$H$200,MATCH('Model 10'!$E52,Controls!$G$4:$G$200,0)),"-")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10'!$D52,"_pre",""),"_post",""),'Vendor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10'!$D52,'Vendor Level Info'!$M$4:$M$300,0)),"-")</f>
        <v>-</v>
      </c>
    </row>
    <row r="53" spans="2:25" x14ac:dyDescent="0.35">
      <c r="B53" s="441" t="str">
        <f>IFERROR(INDEX(Controls!$L$4:$L$100,MATCH('Model 10'!$D53,Controls!$J$4:$J$100,0)),"-")</f>
        <v>-</v>
      </c>
      <c r="C53" s="467" t="str">
        <f>IFERROR(INDEX(Controls!$F$4:$F$71,MATCH('Model 10'!$E53,Controls!$G$4:$G$71,0)),"-")</f>
        <v>-</v>
      </c>
      <c r="D53" s="442" t="str">
        <f>IFERROR(INDEX(Controls!$H$4:$H$200,MATCH('Model 10'!$E53,Controls!$G$4:$G$200,0)),"-")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10'!$D53,"_pre",""),"_post",""),'Vendor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10'!$D53,'Vendor Level Info'!$M$4:$M$300,0)),"-")</f>
        <v>-</v>
      </c>
    </row>
    <row r="54" spans="2:25" x14ac:dyDescent="0.35">
      <c r="B54" s="441" t="str">
        <f>IFERROR(INDEX(Controls!$L$4:$L$100,MATCH('Model 10'!$D54,Controls!$J$4:$J$100,0)),"-")</f>
        <v>-</v>
      </c>
      <c r="C54" s="467" t="str">
        <f>IFERROR(INDEX(Controls!$F$4:$F$71,MATCH('Model 10'!$E54,Controls!$G$4:$G$71,0)),"-")</f>
        <v>-</v>
      </c>
      <c r="D54" s="442" t="str">
        <f>IFERROR(INDEX(Controls!$H$4:$H$200,MATCH('Model 10'!$E54,Controls!$G$4:$G$200,0)),"-")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10'!$D54,"_pre",""),"_post",""),'Vendor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10'!$D54,'Vendor Level Info'!$M$4:$M$300,0)),"-")</f>
        <v>-</v>
      </c>
    </row>
    <row r="55" spans="2:25" x14ac:dyDescent="0.35">
      <c r="B55" s="441" t="str">
        <f>IFERROR(INDEX(Controls!$L$4:$L$100,MATCH('Model 10'!$D55,Controls!$J$4:$J$100,0)),"-")</f>
        <v>-</v>
      </c>
      <c r="C55" s="467" t="str">
        <f>IFERROR(INDEX(Controls!$F$4:$F$71,MATCH('Model 10'!$E55,Controls!$G$4:$G$71,0)),"-")</f>
        <v>-</v>
      </c>
      <c r="D55" s="442" t="str">
        <f>IFERROR(INDEX(Controls!$H$4:$H$200,MATCH('Model 10'!$E55,Controls!$G$4:$G$200,0)),"-")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10'!$D55,"_pre",""),"_post",""),'Vendor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10'!$D55,'Vendor Level Info'!$M$4:$M$300,0)),"-")</f>
        <v>-</v>
      </c>
    </row>
    <row r="56" spans="2:25" x14ac:dyDescent="0.35">
      <c r="B56" s="441" t="str">
        <f>IFERROR(INDEX(Controls!$L$4:$L$100,MATCH('Model 10'!$D56,Controls!$J$4:$J$100,0)),"-")</f>
        <v>-</v>
      </c>
      <c r="C56" s="467" t="str">
        <f>IFERROR(INDEX(Controls!$F$4:$F$71,MATCH('Model 10'!$E56,Controls!$G$4:$G$71,0)),"-")</f>
        <v>-</v>
      </c>
      <c r="D56" s="442" t="str">
        <f>IFERROR(INDEX(Controls!$H$4:$H$200,MATCH('Model 10'!$E56,Controls!$G$4:$G$200,0)),"-")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10'!$D56,"_pre",""),"_post",""),'Vendor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10'!$D56,'Vendor Level Info'!$M$4:$M$300,0)),"-")</f>
        <v>-</v>
      </c>
    </row>
    <row r="57" spans="2:25" x14ac:dyDescent="0.35">
      <c r="B57" s="441" t="str">
        <f>IFERROR(INDEX(Controls!$L$4:$L$100,MATCH('Model 10'!$D57,Controls!$J$4:$J$100,0)),"-")</f>
        <v>-</v>
      </c>
      <c r="C57" s="467" t="str">
        <f>IFERROR(INDEX(Controls!$F$4:$F$71,MATCH('Model 10'!$E57,Controls!$G$4:$G$71,0)),"-")</f>
        <v>-</v>
      </c>
      <c r="D57" s="442" t="str">
        <f>IFERROR(INDEX(Controls!$H$4:$H$200,MATCH('Model 10'!$E57,Controls!$G$4:$G$200,0)),"-")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10'!$D57,"_pre",""),"_post",""),'Vendor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10'!$D57,'Vendor Level Info'!$M$4:$M$300,0)),"-")</f>
        <v>-</v>
      </c>
    </row>
    <row r="58" spans="2:25" x14ac:dyDescent="0.35">
      <c r="B58" s="441" t="str">
        <f>IFERROR(INDEX(Controls!$L$4:$L$100,MATCH('Model 10'!$D58,Controls!$J$4:$J$100,0)),"-")</f>
        <v>-</v>
      </c>
      <c r="C58" s="467" t="str">
        <f>IFERROR(INDEX(Controls!$F$4:$F$71,MATCH('Model 10'!$E58,Controls!$G$4:$G$71,0)),"-")</f>
        <v>-</v>
      </c>
      <c r="D58" s="442" t="str">
        <f>IFERROR(INDEX(Controls!$H$4:$H$200,MATCH('Model 10'!$E58,Controls!$G$4:$G$200,0)),"-")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10'!$D58,"_pre",""),"_post",""),'Vendor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10'!$D58,'Vendor Level Info'!$M$4:$M$300,0)),"-")</f>
        <v>-</v>
      </c>
    </row>
    <row r="59" spans="2:25" x14ac:dyDescent="0.35">
      <c r="B59" s="441" t="str">
        <f>IFERROR(INDEX(Controls!$L$4:$L$100,MATCH('Model 10'!$D59,Controls!$J$4:$J$100,0)),"-")</f>
        <v>-</v>
      </c>
      <c r="C59" s="467" t="str">
        <f>IFERROR(INDEX(Controls!$F$4:$F$71,MATCH('Model 10'!$E59,Controls!$G$4:$G$71,0)),"-")</f>
        <v>-</v>
      </c>
      <c r="D59" s="442" t="str">
        <f>IFERROR(INDEX(Controls!$H$4:$H$200,MATCH('Model 10'!$E59,Controls!$G$4:$G$200,0)),"-")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10'!$D59,"_pre",""),"_post",""),'Vendor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10'!$D59,'Vendor Level Info'!$M$4:$M$300,0)),"-")</f>
        <v>-</v>
      </c>
    </row>
    <row r="60" spans="2:25" x14ac:dyDescent="0.35">
      <c r="B60" s="441" t="str">
        <f>IFERROR(INDEX(Controls!$L$4:$L$100,MATCH('Model 10'!$D60,Controls!$J$4:$J$100,0)),"-")</f>
        <v>-</v>
      </c>
      <c r="C60" s="467" t="str">
        <f>IFERROR(INDEX(Controls!$F$4:$F$71,MATCH('Model 10'!$E60,Controls!$G$4:$G$71,0)),"-")</f>
        <v>-</v>
      </c>
      <c r="D60" s="442" t="str">
        <f>IFERROR(INDEX(Controls!$H$4:$H$200,MATCH('Model 10'!$E60,Controls!$G$4:$G$200,0)),"-")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10'!$D60,"_pre",""),"_post",""),'Vendor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10'!$D60,'Vendor Level Info'!$M$4:$M$300,0)),"-")</f>
        <v>-</v>
      </c>
    </row>
    <row r="61" spans="2:25" x14ac:dyDescent="0.35">
      <c r="B61" s="441" t="str">
        <f>IFERROR(INDEX(Controls!$L$4:$L$100,MATCH('Model 10'!$D61,Controls!$J$4:$J$100,0)),"-")</f>
        <v>-</v>
      </c>
      <c r="C61" s="467" t="str">
        <f>IFERROR(INDEX(Controls!$F$4:$F$71,MATCH('Model 10'!$E61,Controls!$G$4:$G$71,0)),"-")</f>
        <v>-</v>
      </c>
      <c r="D61" s="442" t="str">
        <f>IFERROR(INDEX(Controls!$H$4:$H$200,MATCH('Model 10'!$E61,Controls!$G$4:$G$200,0)),"-")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10'!$D61,"_pre",""),"_post",""),'Vendor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10'!$D61,'Vendor Level Info'!$M$4:$M$300,0)),"-")</f>
        <v>-</v>
      </c>
    </row>
    <row r="62" spans="2:25" x14ac:dyDescent="0.35">
      <c r="B62" s="441" t="str">
        <f>IFERROR(INDEX(Controls!$L$4:$L$100,MATCH('Model 10'!$D62,Controls!$J$4:$J$100,0)),"-")</f>
        <v>-</v>
      </c>
      <c r="C62" s="467" t="str">
        <f>IFERROR(INDEX(Controls!$F$4:$F$71,MATCH('Model 10'!$E62,Controls!$G$4:$G$71,0)),"-")</f>
        <v>-</v>
      </c>
      <c r="D62" s="442" t="str">
        <f>IFERROR(INDEX(Controls!$H$4:$H$200,MATCH('Model 10'!$E62,Controls!$G$4:$G$200,0)),"-")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10'!$D62,"_pre",""),"_post",""),'Vendor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10'!$D62,'Vendor Level Info'!$M$4:$M$300,0)),"-")</f>
        <v>-</v>
      </c>
    </row>
    <row r="63" spans="2:25" x14ac:dyDescent="0.35">
      <c r="B63" s="441" t="str">
        <f>IFERROR(INDEX(Controls!$L$4:$L$100,MATCH('Model 10'!$D63,Controls!$J$4:$J$100,0)),"-")</f>
        <v>-</v>
      </c>
      <c r="C63" s="467" t="str">
        <f>IFERROR(INDEX(Controls!$F$4:$F$71,MATCH('Model 10'!$E63,Controls!$G$4:$G$71,0)),"-")</f>
        <v>-</v>
      </c>
      <c r="D63" s="442" t="str">
        <f>IFERROR(INDEX(Controls!$H$4:$H$200,MATCH('Model 10'!$E63,Controls!$G$4:$G$200,0)),"-")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10'!$D63,"_pre",""),"_post",""),'Vendor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10'!$D63,'Vendor Level Info'!$M$4:$M$300,0)),"-")</f>
        <v>-</v>
      </c>
    </row>
    <row r="64" spans="2:25" x14ac:dyDescent="0.35">
      <c r="B64" s="441" t="str">
        <f>IFERROR(INDEX(Controls!$L$4:$L$100,MATCH('Model 10'!$D64,Controls!$J$4:$J$100,0)),"-")</f>
        <v>-</v>
      </c>
      <c r="C64" s="467" t="str">
        <f>IFERROR(INDEX(Controls!$F$4:$F$71,MATCH('Model 10'!$E64,Controls!$G$4:$G$71,0)),"-")</f>
        <v>-</v>
      </c>
      <c r="D64" s="442" t="str">
        <f>IFERROR(INDEX(Controls!$H$4:$H$200,MATCH('Model 10'!$E64,Controls!$G$4:$G$200,0)),"-")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10'!$D64,"_pre",""),"_post",""),'Vendor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10'!$D64,'Vendor Level Info'!$M$4:$M$300,0)),"-")</f>
        <v>-</v>
      </c>
    </row>
    <row r="65" spans="2:25" x14ac:dyDescent="0.35">
      <c r="B65" s="441" t="str">
        <f>IFERROR(INDEX(Controls!$L$4:$L$100,MATCH('Model 10'!$D65,Controls!$J$4:$J$100,0)),"-")</f>
        <v>-</v>
      </c>
      <c r="C65" s="467" t="str">
        <f>IFERROR(INDEX(Controls!$F$4:$F$71,MATCH('Model 10'!$E65,Controls!$G$4:$G$71,0)),"-")</f>
        <v>-</v>
      </c>
      <c r="D65" s="442" t="str">
        <f>IFERROR(INDEX(Controls!$H$4:$H$200,MATCH('Model 10'!$E65,Controls!$G$4:$G$200,0)),"-")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10'!$D65,"_pre",""),"_post",""),'Vendor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10'!$D65,'Vendor Level Info'!$M$4:$M$300,0)),"-")</f>
        <v>-</v>
      </c>
    </row>
    <row r="66" spans="2:25" x14ac:dyDescent="0.35">
      <c r="B66" s="441" t="str">
        <f>IFERROR(INDEX(Controls!$L$4:$L$100,MATCH('Model 10'!$D66,Controls!$J$4:$J$100,0)),"-")</f>
        <v>-</v>
      </c>
      <c r="C66" s="467" t="str">
        <f>IFERROR(INDEX(Controls!$F$4:$F$71,MATCH('Model 10'!$E66,Controls!$G$4:$G$71,0)),"-")</f>
        <v>-</v>
      </c>
      <c r="D66" s="442" t="str">
        <f>IFERROR(INDEX(Controls!$H$4:$H$200,MATCH('Model 10'!$E66,Controls!$G$4:$G$200,0)),"-")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10'!$D66,"_pre",""),"_post",""),'Vendor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10'!$D66,'Vendor Level Info'!$M$4:$M$300,0)),"-")</f>
        <v>-</v>
      </c>
    </row>
    <row r="67" spans="2:25" x14ac:dyDescent="0.35">
      <c r="B67" s="441" t="str">
        <f>IFERROR(INDEX(Controls!$L$4:$L$100,MATCH('Model 10'!$D67,Controls!$J$4:$J$100,0)),"-")</f>
        <v>-</v>
      </c>
      <c r="C67" s="467" t="str">
        <f>IFERROR(INDEX(Controls!$F$4:$F$71,MATCH('Model 10'!$E67,Controls!$G$4:$G$71,0)),"-")</f>
        <v>-</v>
      </c>
      <c r="D67" s="442" t="str">
        <f>IFERROR(INDEX(Controls!$H$4:$H$200,MATCH('Model 10'!$E67,Controls!$G$4:$G$200,0)),"-")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10'!$D67,"_pre",""),"_post",""),'Vendor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10'!$D67,'Vendor Level Info'!$M$4:$M$300,0)),"-")</f>
        <v>-</v>
      </c>
    </row>
    <row r="68" spans="2:25" x14ac:dyDescent="0.35">
      <c r="B68" s="441" t="str">
        <f>IFERROR(INDEX(Controls!$L$4:$L$100,MATCH('Model 10'!$D68,Controls!$J$4:$J$100,0)),"-")</f>
        <v>-</v>
      </c>
      <c r="C68" s="467" t="str">
        <f>IFERROR(INDEX(Controls!$F$4:$F$71,MATCH('Model 10'!$E68,Controls!$G$4:$G$71,0)),"-")</f>
        <v>-</v>
      </c>
      <c r="D68" s="442" t="str">
        <f>IFERROR(INDEX(Controls!$H$4:$H$200,MATCH('Model 10'!$E68,Controls!$G$4:$G$200,0)),"-")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10'!$D68,"_pre",""),"_post",""),'Vendor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10'!$D68,'Vendor Level Info'!$M$4:$M$300,0)),"-")</f>
        <v>-</v>
      </c>
    </row>
    <row r="69" spans="2:25" x14ac:dyDescent="0.35">
      <c r="B69" s="441" t="str">
        <f>IFERROR(INDEX(Controls!$L$4:$L$100,MATCH('Model 10'!$D69,Controls!$J$4:$J$100,0)),"-")</f>
        <v>-</v>
      </c>
      <c r="C69" s="467" t="str">
        <f>IFERROR(INDEX(Controls!$F$4:$F$71,MATCH('Model 10'!$E69,Controls!$G$4:$G$71,0)),"-")</f>
        <v>-</v>
      </c>
      <c r="D69" s="442" t="str">
        <f>IFERROR(INDEX(Controls!$H$4:$H$200,MATCH('Model 10'!$E69,Controls!$G$4:$G$200,0)),"-")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10'!$D69,"_pre",""),"_post",""),'Vendor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10'!$D69,'Vendor Level Info'!$M$4:$M$300,0)),"-")</f>
        <v>-</v>
      </c>
    </row>
    <row r="70" spans="2:25" x14ac:dyDescent="0.35">
      <c r="B70" s="441" t="str">
        <f>IFERROR(INDEX(Controls!$L$4:$L$100,MATCH('Model 10'!$D70,Controls!$J$4:$J$100,0)),"-")</f>
        <v>-</v>
      </c>
      <c r="C70" s="467" t="str">
        <f>IFERROR(INDEX(Controls!$F$4:$F$71,MATCH('Model 10'!$E70,Controls!$G$4:$G$71,0)),"-")</f>
        <v>-</v>
      </c>
      <c r="D70" s="442" t="str">
        <f>IFERROR(INDEX(Controls!$H$4:$H$200,MATCH('Model 10'!$E70,Controls!$G$4:$G$200,0)),"-")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10'!$D70,"_pre",""),"_post",""),'Vendor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10'!$D70,'Vendor Level Info'!$M$4:$M$300,0)),"-")</f>
        <v>-</v>
      </c>
    </row>
    <row r="71" spans="2:25" x14ac:dyDescent="0.35">
      <c r="B71" s="441" t="str">
        <f>IFERROR(INDEX(Controls!$L$4:$L$100,MATCH('Model 10'!$D71,Controls!$J$4:$J$100,0)),"-")</f>
        <v>-</v>
      </c>
      <c r="C71" s="467" t="str">
        <f>IFERROR(INDEX(Controls!$F$4:$F$71,MATCH('Model 10'!$E71,Controls!$G$4:$G$71,0)),"-")</f>
        <v>-</v>
      </c>
      <c r="D71" s="442" t="str">
        <f>IFERROR(INDEX(Controls!$H$4:$H$200,MATCH('Model 10'!$E71,Controls!$G$4:$G$200,0)),"-")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10'!$D71,"_pre",""),"_post",""),'Vendor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10'!$D71,'Vendor Level Info'!$M$4:$M$300,0)),"-")</f>
        <v>-</v>
      </c>
    </row>
    <row r="72" spans="2:25" ht="15" thickBot="1" x14ac:dyDescent="0.4">
      <c r="B72" s="443" t="str">
        <f>IFERROR(INDEX(Controls!$L$4:$L$100,MATCH('Model 10'!$D72,Controls!$J$4:$J$100,0)),"-")</f>
        <v>-</v>
      </c>
      <c r="C72" s="468" t="str">
        <f>IFERROR(INDEX(Controls!$F$4:$F$71,MATCH('Model 10'!$E72,Controls!$G$4:$G$71,0)),"-")</f>
        <v>-</v>
      </c>
      <c r="D72" s="444" t="str">
        <f>IFERROR(INDEX(Controls!$H$4:$H$200,MATCH('Model 10'!$E72,Controls!$G$4:$G$200,0)),"-")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10'!$D72,"_pre",""),"_post",""),'Vendor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10'!$D72,'Vendor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6C3B-F676-47B1-BC97-D685A1F554D2}">
  <sheetPr>
    <tabColor theme="9" tint="0.59999389629810485"/>
  </sheetPr>
  <dimension ref="B1:AC72"/>
  <sheetViews>
    <sheetView showGridLines="0" zoomScale="85" zoomScaleNormal="85" workbookViewId="0">
      <pane xSplit="5" ySplit="4" topLeftCell="F5" activePane="bottomRight" state="frozen"/>
      <selection pane="topRight"/>
      <selection pane="bottomLeft"/>
      <selection pane="bottomRight" activeCell="N1" sqref="N1:N2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N2" s="461"/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11'!$D5,Controls!$J$4:$J$100,0)),"-")</f>
        <v>16</v>
      </c>
      <c r="C5" s="466" t="str">
        <f>IFERROR(INDEX(Controls!$F$4:$F$71,MATCH('Model 11'!$E5,Controls!$G$4:$G$71,0)),"-")</f>
        <v>No Ad &amp; Tf</v>
      </c>
      <c r="D5" s="446" t="str">
        <f>IFERROR(INDEX(Controls!$H$4:$H$200,MATCH('Model 11'!$E5,Controls!$G$4:$G$200,0)),"-")</f>
        <v>Intercept</v>
      </c>
      <c r="E5" s="42" t="s">
        <v>6</v>
      </c>
      <c r="F5" s="43"/>
      <c r="G5" s="44">
        <v>-1.0619796401362402</v>
      </c>
      <c r="H5" s="44">
        <v>3.2830964069645398E-2</v>
      </c>
      <c r="I5" s="44">
        <v>-32.346891729509622</v>
      </c>
      <c r="J5" s="45">
        <v>1.6567553973123741E-229</v>
      </c>
      <c r="K5" s="44">
        <v>0</v>
      </c>
      <c r="L5" s="46">
        <v>3568060</v>
      </c>
      <c r="M5" s="46">
        <v>404472.34599998314</v>
      </c>
      <c r="N5" s="46">
        <v>1605627</v>
      </c>
      <c r="O5" s="46">
        <v>186184.45499999973</v>
      </c>
      <c r="P5" s="47">
        <v>-9.368272299102177</v>
      </c>
      <c r="Q5" s="48">
        <v>-9.1583541904883177</v>
      </c>
      <c r="R5" s="405">
        <f>IFERROR(G5*N5,"-")</f>
        <v>-1705143.183653031</v>
      </c>
      <c r="S5" s="406">
        <f>IFERROR($Q5*$O5*Controls!$C$5,"-")</f>
        <v>-1060599060.2321852</v>
      </c>
      <c r="T5" s="406" t="str">
        <f>IFERROR(INDEX('Vendor Level Info'!$I$4:$I$50,MATCH(SUBSTITUTE(SUBSTITUTE('Model 11'!$D5,"_pre",""),"_post",""),'Vendor Level Info'!$F$4:$F$50,0)),"-")</f>
        <v>-</v>
      </c>
      <c r="U5" s="480">
        <f>IFERROR(S5/$T5,0)</f>
        <v>0</v>
      </c>
      <c r="V5" s="406">
        <f>IFERROR($Q5*$O5*Controls!$C$4,"-")</f>
        <v>-900315600.96880043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11'!$E5,'Vendor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11'!$D6,Controls!$J$4:$J$100,0)),"-")</f>
        <v>17</v>
      </c>
      <c r="C6" s="467" t="str">
        <f>IFERROR(INDEX(Controls!$F$4:$F$71,MATCH('Model 11'!$E6,Controls!$G$4:$G$71,0)),"-")</f>
        <v>No Ad &amp; Tf</v>
      </c>
      <c r="D6" s="442" t="str">
        <f>IFERROR(INDEX(Controls!$H$4:$H$200,MATCH('Model 11'!$E6,Controls!$G$4:$G$200,0)),"-")</f>
        <v>RTIME</v>
      </c>
      <c r="E6" s="25" t="s">
        <v>8</v>
      </c>
      <c r="F6" s="26"/>
      <c r="G6" s="27">
        <v>4.8162234718215798E-2</v>
      </c>
      <c r="H6" s="27">
        <v>1.3966945603503839E-3</v>
      </c>
      <c r="I6" s="27">
        <v>34.483011594269762</v>
      </c>
      <c r="J6" s="37">
        <v>1.592324529674331E-260</v>
      </c>
      <c r="K6" s="27">
        <v>1331.5818939928279</v>
      </c>
      <c r="L6" s="39">
        <v>51736870</v>
      </c>
      <c r="M6" s="39">
        <v>404472.34599998314</v>
      </c>
      <c r="N6" s="39">
        <v>14450643</v>
      </c>
      <c r="O6" s="39">
        <v>186184.45499999973</v>
      </c>
      <c r="P6" s="28">
        <v>6.1605281576553601</v>
      </c>
      <c r="Q6" s="29">
        <v>3.7380954279729912</v>
      </c>
      <c r="R6" s="75">
        <f t="shared" ref="R6:R69" si="0">IFERROR(G6*N6,"-")</f>
        <v>695975.25999514211</v>
      </c>
      <c r="S6" s="41">
        <f>IFERROR($Q6*$O6*Controls!$C$5,"-")</f>
        <v>432896611.71697837</v>
      </c>
      <c r="T6" s="41" t="str">
        <f>IFERROR(INDEX('Vendor Level Info'!$I$4:$I$50,MATCH(SUBSTITUTE(SUBSTITUTE('Model 11'!$D6,"_pre",""),"_post",""),'Vendor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367474937.27743506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11'!$E6,'Vendor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11'!$D7,Controls!$J$4:$J$100,0)),"-")</f>
        <v>27</v>
      </c>
      <c r="C7" s="467" t="str">
        <f>IFERROR(INDEX(Controls!$F$4:$F$71,MATCH('Model 11'!$E7,Controls!$G$4:$G$71,0)),"-")</f>
        <v>No Ad &amp; Tf</v>
      </c>
      <c r="D7" s="442" t="str">
        <f>IFERROR(INDEX(Controls!$H$4:$H$200,MATCH('Model 11'!$E7,Controls!$G$4:$G$200,0)),"-")</f>
        <v>T10</v>
      </c>
      <c r="E7" s="25" t="s">
        <v>43</v>
      </c>
      <c r="F7" s="26"/>
      <c r="G7" s="27">
        <v>0.59968004559111632</v>
      </c>
      <c r="H7" s="27">
        <v>1.8893315151720227E-2</v>
      </c>
      <c r="I7" s="27">
        <v>31.740329358583516</v>
      </c>
      <c r="J7" s="37">
        <v>4.6363351108763335E-221</v>
      </c>
      <c r="K7" s="27">
        <v>348.08338657870894</v>
      </c>
      <c r="L7" s="39">
        <v>178403</v>
      </c>
      <c r="M7" s="39">
        <v>404472.34599998314</v>
      </c>
      <c r="N7" s="39">
        <v>178403</v>
      </c>
      <c r="O7" s="39">
        <v>186184.45499999973</v>
      </c>
      <c r="P7" s="28">
        <v>0.26450440983571316</v>
      </c>
      <c r="Q7" s="29">
        <v>0.57461681843197965</v>
      </c>
      <c r="R7" s="75">
        <f t="shared" si="0"/>
        <v>106984.71917359192</v>
      </c>
      <c r="S7" s="41">
        <f>IFERROR($Q7*$O7*Controls!$C$5,"-")</f>
        <v>66544495.325974181</v>
      </c>
      <c r="T7" s="41" t="str">
        <f>IFERROR(INDEX('Vendor Level Info'!$I$4:$I$50,MATCH(SUBSTITUTE(SUBSTITUTE('Model 11'!$D7,"_pre",""),"_post",""),'Vendor Level Info'!$F$4:$F$50,0)),"-")</f>
        <v>-</v>
      </c>
      <c r="U7" s="478">
        <f t="shared" si="1"/>
        <v>0</v>
      </c>
      <c r="V7" s="41">
        <f>IFERROR($Q7*$O7*Controls!$C$4,"-")</f>
        <v>56487931.723656543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11'!$E7,'Vendor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11'!$D8,Controls!$J$4:$J$100,0)),"-")</f>
        <v>28</v>
      </c>
      <c r="C8" s="467" t="str">
        <f>IFERROR(INDEX(Controls!$F$4:$F$71,MATCH('Model 11'!$E8,Controls!$G$4:$G$71,0)),"-")</f>
        <v>No Ad &amp; Tf</v>
      </c>
      <c r="D8" s="442" t="str">
        <f>IFERROR(INDEX(Controls!$H$4:$H$200,MATCH('Model 11'!$E8,Controls!$G$4:$G$200,0)),"-")</f>
        <v>T11</v>
      </c>
      <c r="E8" s="25" t="s">
        <v>44</v>
      </c>
      <c r="F8" s="26"/>
      <c r="G8" s="27">
        <v>0.57072993049472753</v>
      </c>
      <c r="H8" s="27">
        <v>1.7500070012099859E-2</v>
      </c>
      <c r="I8" s="27">
        <v>32.613008410830055</v>
      </c>
      <c r="J8" s="37">
        <v>2.9041025447275078E-233</v>
      </c>
      <c r="K8" s="27">
        <v>298.6390051264662</v>
      </c>
      <c r="L8" s="39">
        <v>178403</v>
      </c>
      <c r="M8" s="39">
        <v>404472.34599998314</v>
      </c>
      <c r="N8" s="39">
        <v>178403</v>
      </c>
      <c r="O8" s="39">
        <v>186184.45499999973</v>
      </c>
      <c r="P8" s="28">
        <v>0.25173521205342214</v>
      </c>
      <c r="Q8" s="29">
        <v>0.54687665406895025</v>
      </c>
      <c r="R8" s="75">
        <f t="shared" si="0"/>
        <v>101819.93179005088</v>
      </c>
      <c r="S8" s="41">
        <f>IFERROR($Q8*$O8*Controls!$C$5,"-")</f>
        <v>63331997.573411651</v>
      </c>
      <c r="T8" s="41" t="str">
        <f>IFERROR(INDEX('Vendor Level Info'!$I$4:$I$50,MATCH(SUBSTITUTE(SUBSTITUTE('Model 11'!$D8,"_pre",""),"_post",""),'Vendor Level Info'!$F$4:$F$50,0)),"-")</f>
        <v>-</v>
      </c>
      <c r="U8" s="478">
        <f t="shared" si="1"/>
        <v>0</v>
      </c>
      <c r="V8" s="41">
        <f>IFERROR($Q8*$O8*Controls!$C$4,"-")</f>
        <v>53760923.985146873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11'!$E8,'Vendor Level Info'!$M$4:$M$300,0)),"-")</f>
        <v>-</v>
      </c>
      <c r="AB8" s="134" t="s">
        <v>66</v>
      </c>
      <c r="AC8" s="135">
        <v>0.3569</v>
      </c>
    </row>
    <row r="9" spans="2:29" x14ac:dyDescent="0.35">
      <c r="B9" s="441">
        <f>IFERROR(INDEX(Controls!$L$4:$L$100,MATCH('Model 11'!$D9,Controls!$J$4:$J$100,0)),"-")</f>
        <v>29</v>
      </c>
      <c r="C9" s="467" t="str">
        <f>IFERROR(INDEX(Controls!$F$4:$F$71,MATCH('Model 11'!$E9,Controls!$G$4:$G$71,0)),"-")</f>
        <v>No Ad &amp; Tf</v>
      </c>
      <c r="D9" s="442" t="str">
        <f>IFERROR(INDEX(Controls!$H$4:$H$200,MATCH('Model 11'!$E9,Controls!$G$4:$G$200,0)),"-")</f>
        <v>T12</v>
      </c>
      <c r="E9" s="25" t="s">
        <v>45</v>
      </c>
      <c r="F9" s="26"/>
      <c r="G9" s="27">
        <v>0.5118159950690534</v>
      </c>
      <c r="H9" s="27">
        <v>1.6106283573229751E-2</v>
      </c>
      <c r="I9" s="27">
        <v>31.777411141558602</v>
      </c>
      <c r="J9" s="37">
        <v>1.4267748103835791E-221</v>
      </c>
      <c r="K9" s="27">
        <v>252.96337106064138</v>
      </c>
      <c r="L9" s="39">
        <v>178403</v>
      </c>
      <c r="M9" s="39">
        <v>404472.34599998314</v>
      </c>
      <c r="N9" s="39">
        <v>178403</v>
      </c>
      <c r="O9" s="39">
        <v>186184.45499999973</v>
      </c>
      <c r="P9" s="28">
        <v>0.22574969555102326</v>
      </c>
      <c r="Q9" s="29">
        <v>0.49042498724345418</v>
      </c>
      <c r="R9" s="75">
        <f t="shared" si="0"/>
        <v>91309.508968304333</v>
      </c>
      <c r="S9" s="41">
        <f>IFERROR($Q9*$O9*Controls!$C$5,"-")</f>
        <v>56794514.578285292</v>
      </c>
      <c r="T9" s="41" t="str">
        <f>IFERROR(INDEX('Vendor Level Info'!$I$4:$I$50,MATCH(SUBSTITUTE(SUBSTITUTE('Model 11'!$D9,"_pre",""),"_post",""),'Vendor Level Info'!$F$4:$F$50,0)),"-")</f>
        <v>-</v>
      </c>
      <c r="U9" s="478">
        <f t="shared" si="1"/>
        <v>0</v>
      </c>
      <c r="V9" s="41">
        <f>IFERROR($Q9*$O9*Controls!$C$4,"-")</f>
        <v>48211420.735264689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11'!$E9,'Vendor Level Info'!$M$4:$M$300,0)),"-")</f>
        <v>-</v>
      </c>
    </row>
    <row r="10" spans="2:29" x14ac:dyDescent="0.35">
      <c r="B10" s="441">
        <f>IFERROR(INDEX(Controls!$L$4:$L$100,MATCH('Model 11'!$D10,Controls!$J$4:$J$100,0)),"-")</f>
        <v>30</v>
      </c>
      <c r="C10" s="467" t="str">
        <f>IFERROR(INDEX(Controls!$F$4:$F$71,MATCH('Model 11'!$E10,Controls!$G$4:$G$71,0)),"-")</f>
        <v>No Ad &amp; Tf</v>
      </c>
      <c r="D10" s="442" t="str">
        <f>IFERROR(INDEX(Controls!$H$4:$H$200,MATCH('Model 11'!$E10,Controls!$G$4:$G$200,0)),"-")</f>
        <v>T13</v>
      </c>
      <c r="E10" s="25" t="s">
        <v>46</v>
      </c>
      <c r="F10" s="26"/>
      <c r="G10" s="27">
        <v>0.45971377957798276</v>
      </c>
      <c r="H10" s="27">
        <v>1.4713868724205605E-2</v>
      </c>
      <c r="I10" s="27">
        <v>31.243569464617639</v>
      </c>
      <c r="J10" s="37">
        <v>2.9187549610549996E-214</v>
      </c>
      <c r="K10" s="27">
        <v>211.11578758892824</v>
      </c>
      <c r="L10" s="39">
        <v>178403</v>
      </c>
      <c r="M10" s="39">
        <v>404472.34599998314</v>
      </c>
      <c r="N10" s="39">
        <v>178403</v>
      </c>
      <c r="O10" s="39">
        <v>186184.45499999973</v>
      </c>
      <c r="P10" s="28">
        <v>0.20276866448133957</v>
      </c>
      <c r="Q10" s="29">
        <v>0.44050034906539853</v>
      </c>
      <c r="R10" s="75">
        <f t="shared" si="0"/>
        <v>82014.317418050865</v>
      </c>
      <c r="S10" s="41">
        <f>IFERROR($Q10*$O10*Controls!$C$5,"-")</f>
        <v>51012905.434027635</v>
      </c>
      <c r="T10" s="41" t="str">
        <f>IFERROR(INDEX('Vendor Level Info'!$I$4:$I$50,MATCH(SUBSTITUTE(SUBSTITUTE('Model 11'!$D10,"_pre",""),"_post",""),'Vendor Level Info'!$F$4:$F$50,0)),"-")</f>
        <v>-</v>
      </c>
      <c r="U10" s="478">
        <f t="shared" si="1"/>
        <v>0</v>
      </c>
      <c r="V10" s="41">
        <f>IFERROR($Q10*$O10*Controls!$C$4,"-")</f>
        <v>43303559.596730858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11'!$E10,'Vendor Level Info'!$M$4:$M$300,0)),"-")</f>
        <v>-</v>
      </c>
    </row>
    <row r="11" spans="2:29" x14ac:dyDescent="0.35">
      <c r="B11" s="441">
        <f>IFERROR(INDEX(Controls!$L$4:$L$100,MATCH('Model 11'!$D11,Controls!$J$4:$J$100,0)),"-")</f>
        <v>31</v>
      </c>
      <c r="C11" s="467" t="str">
        <f>IFERROR(INDEX(Controls!$F$4:$F$71,MATCH('Model 11'!$E11,Controls!$G$4:$G$71,0)),"-")</f>
        <v>No Ad &amp; Tf</v>
      </c>
      <c r="D11" s="442" t="str">
        <f>IFERROR(INDEX(Controls!$H$4:$H$200,MATCH('Model 11'!$E11,Controls!$G$4:$G$200,0)),"-")</f>
        <v>T14</v>
      </c>
      <c r="E11" s="25" t="s">
        <v>47</v>
      </c>
      <c r="F11" s="26"/>
      <c r="G11" s="27">
        <v>0.42079050798625101</v>
      </c>
      <c r="H11" s="27">
        <v>1.3323114707430032E-2</v>
      </c>
      <c r="I11" s="27">
        <v>31.583493591898947</v>
      </c>
      <c r="J11" s="37">
        <v>6.6726803332544291E-219</v>
      </c>
      <c r="K11" s="27">
        <v>173.09259618445205</v>
      </c>
      <c r="L11" s="39">
        <v>178403</v>
      </c>
      <c r="M11" s="39">
        <v>404472.34599998314</v>
      </c>
      <c r="N11" s="39">
        <v>0</v>
      </c>
      <c r="O11" s="39">
        <v>186184.45499999973</v>
      </c>
      <c r="P11" s="28">
        <v>0.18560054782156668</v>
      </c>
      <c r="Q11" s="29">
        <v>0</v>
      </c>
      <c r="R11" s="75">
        <f t="shared" si="0"/>
        <v>0</v>
      </c>
      <c r="S11" s="41">
        <f>IFERROR($Q11*$O11*Controls!$C$5,"-")</f>
        <v>0</v>
      </c>
      <c r="T11" s="41" t="str">
        <f>IFERROR(INDEX('Vendor Level Info'!$I$4:$I$50,MATCH(SUBSTITUTE(SUBSTITUTE('Model 11'!$D11,"_pre",""),"_post",""),'Vendor Level Info'!$F$4:$F$50,0)),"-")</f>
        <v>-</v>
      </c>
      <c r="U11" s="478">
        <f t="shared" si="1"/>
        <v>0</v>
      </c>
      <c r="V11" s="41">
        <f>IFERROR($Q11*$O11*Controls!$C$4,"-")</f>
        <v>0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11'!$E11,'Vendor Level Info'!$M$4:$M$300,0)),"-")</f>
        <v>-</v>
      </c>
    </row>
    <row r="12" spans="2:29" x14ac:dyDescent="0.35">
      <c r="B12" s="441">
        <f>IFERROR(INDEX(Controls!$L$4:$L$100,MATCH('Model 11'!$D12,Controls!$J$4:$J$100,0)),"-")</f>
        <v>32</v>
      </c>
      <c r="C12" s="467" t="str">
        <f>IFERROR(INDEX(Controls!$F$4:$F$71,MATCH('Model 11'!$E12,Controls!$G$4:$G$71,0)),"-")</f>
        <v>No Ad &amp; Tf</v>
      </c>
      <c r="D12" s="442" t="str">
        <f>IFERROR(INDEX(Controls!$H$4:$H$200,MATCH('Model 11'!$E12,Controls!$G$4:$G$200,0)),"-")</f>
        <v>T15</v>
      </c>
      <c r="E12" s="25" t="s">
        <v>48</v>
      </c>
      <c r="F12" s="26"/>
      <c r="G12" s="27">
        <v>0.36394835171291229</v>
      </c>
      <c r="H12" s="27">
        <v>1.19327190714477E-2</v>
      </c>
      <c r="I12" s="27">
        <v>30.500035200171471</v>
      </c>
      <c r="J12" s="37">
        <v>2.7661250033471863E-204</v>
      </c>
      <c r="K12" s="27">
        <v>138.84997003380968</v>
      </c>
      <c r="L12" s="39">
        <v>178403</v>
      </c>
      <c r="M12" s="39">
        <v>404472.34599998314</v>
      </c>
      <c r="N12" s="39">
        <v>0</v>
      </c>
      <c r="O12" s="39">
        <v>186184.45499999973</v>
      </c>
      <c r="P12" s="28">
        <v>0.16052884315270691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11'!$D12,"_pre",""),"_post",""),'Vendor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11'!$E12,'Vendor Level Info'!$M$4:$M$300,0)),"-")</f>
        <v>-</v>
      </c>
    </row>
    <row r="13" spans="2:29" x14ac:dyDescent="0.35">
      <c r="B13" s="441">
        <f>IFERROR(INDEX(Controls!$L$4:$L$100,MATCH('Model 11'!$D13,Controls!$J$4:$J$100,0)),"-")</f>
        <v>33</v>
      </c>
      <c r="C13" s="467" t="str">
        <f>IFERROR(INDEX(Controls!$F$4:$F$71,MATCH('Model 11'!$E13,Controls!$G$4:$G$71,0)),"-")</f>
        <v>No Ad &amp; Tf</v>
      </c>
      <c r="D13" s="442" t="str">
        <f>IFERROR(INDEX(Controls!$H$4:$H$200,MATCH('Model 11'!$E13,Controls!$G$4:$G$200,0)),"-")</f>
        <v>T16</v>
      </c>
      <c r="E13" s="25" t="s">
        <v>49</v>
      </c>
      <c r="F13" s="26"/>
      <c r="G13" s="27">
        <v>0.31890599405914766</v>
      </c>
      <c r="H13" s="27">
        <v>1.0544207955035514E-2</v>
      </c>
      <c r="I13" s="27">
        <v>30.244660900001527</v>
      </c>
      <c r="J13" s="37">
        <v>6.5038369073210639E-201</v>
      </c>
      <c r="K13" s="27">
        <v>108.41637520223307</v>
      </c>
      <c r="L13" s="39">
        <v>178403</v>
      </c>
      <c r="M13" s="39">
        <v>404472.34599998314</v>
      </c>
      <c r="N13" s="39">
        <v>0</v>
      </c>
      <c r="O13" s="39">
        <v>186184.45499999973</v>
      </c>
      <c r="P13" s="28">
        <v>0.14066174516202029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11'!$D13,"_pre",""),"_post",""),'Vendor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11'!$E13,'Vendor Level Info'!$M$4:$M$300,0)),"-")</f>
        <v>-</v>
      </c>
    </row>
    <row r="14" spans="2:29" x14ac:dyDescent="0.35">
      <c r="B14" s="441">
        <f>IFERROR(INDEX(Controls!$L$4:$L$100,MATCH('Model 11'!$D14,Controls!$J$4:$J$100,0)),"-")</f>
        <v>34</v>
      </c>
      <c r="C14" s="467" t="str">
        <f>IFERROR(INDEX(Controls!$F$4:$F$71,MATCH('Model 11'!$E14,Controls!$G$4:$G$71,0)),"-")</f>
        <v>No Ad &amp; Tf</v>
      </c>
      <c r="D14" s="442" t="str">
        <f>IFERROR(INDEX(Controls!$H$4:$H$200,MATCH('Model 11'!$E14,Controls!$G$4:$G$200,0)),"-")</f>
        <v>T17</v>
      </c>
      <c r="E14" s="25" t="s">
        <v>50</v>
      </c>
      <c r="F14" s="26"/>
      <c r="G14" s="27">
        <v>0.26819804937510439</v>
      </c>
      <c r="H14" s="27">
        <v>9.1582329554829763E-3</v>
      </c>
      <c r="I14" s="27">
        <v>29.284912349225174</v>
      </c>
      <c r="J14" s="37">
        <v>1.699901828022002E-188</v>
      </c>
      <c r="K14" s="27">
        <v>81.788139777474441</v>
      </c>
      <c r="L14" s="39">
        <v>178403</v>
      </c>
      <c r="M14" s="39">
        <v>404472.34599998314</v>
      </c>
      <c r="N14" s="39">
        <v>0</v>
      </c>
      <c r="O14" s="39">
        <v>186184.45499999973</v>
      </c>
      <c r="P14" s="28">
        <v>0.11829569332947362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11'!$D14,"_pre",""),"_post",""),'Vendor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11'!$D14,'Vendor Level Info'!$M$4:$M$300,0)),"-")</f>
        <v>-</v>
      </c>
    </row>
    <row r="15" spans="2:29" x14ac:dyDescent="0.35">
      <c r="B15" s="441">
        <f>IFERROR(INDEX(Controls!$L$4:$L$100,MATCH('Model 11'!$D15,Controls!$J$4:$J$100,0)),"-")</f>
        <v>35</v>
      </c>
      <c r="C15" s="467" t="str">
        <f>IFERROR(INDEX(Controls!$F$4:$F$71,MATCH('Model 11'!$E15,Controls!$G$4:$G$71,0)),"-")</f>
        <v>No Ad &amp; Tf</v>
      </c>
      <c r="D15" s="442" t="str">
        <f>IFERROR(INDEX(Controls!$H$4:$H$200,MATCH('Model 11'!$E15,Controls!$G$4:$G$200,0)),"-")</f>
        <v>T18</v>
      </c>
      <c r="E15" s="25" t="s">
        <v>51</v>
      </c>
      <c r="F15" s="26"/>
      <c r="G15" s="27">
        <v>0.21867761690690762</v>
      </c>
      <c r="H15" s="27">
        <v>7.7760447878821607E-3</v>
      </c>
      <c r="I15" s="27">
        <v>28.121959540110289</v>
      </c>
      <c r="J15" s="37">
        <v>5.5169539469380164E-174</v>
      </c>
      <c r="K15" s="27">
        <v>58.963664238882359</v>
      </c>
      <c r="L15" s="39">
        <v>178403</v>
      </c>
      <c r="M15" s="39">
        <v>404472.34599998314</v>
      </c>
      <c r="N15" s="39">
        <v>0</v>
      </c>
      <c r="O15" s="39">
        <v>186184.45499999973</v>
      </c>
      <c r="P15" s="28">
        <v>9.6453424504439833E-2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11'!$D15,"_pre",""),"_post",""),'Vendor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11'!$D15,'Vendor Level Info'!$M$4:$M$300,0)),"-")</f>
        <v>-</v>
      </c>
    </row>
    <row r="16" spans="2:29" x14ac:dyDescent="0.35">
      <c r="B16" s="441">
        <f>IFERROR(INDEX(Controls!$L$4:$L$100,MATCH('Model 11'!$D16,Controls!$J$4:$J$100,0)),"-")</f>
        <v>36</v>
      </c>
      <c r="C16" s="467" t="str">
        <f>IFERROR(INDEX(Controls!$F$4:$F$71,MATCH('Model 11'!$E16,Controls!$G$4:$G$71,0)),"-")</f>
        <v>No Ad &amp; Tf</v>
      </c>
      <c r="D16" s="442" t="str">
        <f>IFERROR(INDEX(Controls!$H$4:$H$200,MATCH('Model 11'!$E16,Controls!$G$4:$G$200,0)),"-")</f>
        <v>T19</v>
      </c>
      <c r="E16" s="25" t="s">
        <v>52</v>
      </c>
      <c r="F16" s="26"/>
      <c r="G16" s="27">
        <v>0.17157428775891248</v>
      </c>
      <c r="H16" s="27">
        <v>6.4002257612684899E-3</v>
      </c>
      <c r="I16" s="27">
        <v>26.807536821155413</v>
      </c>
      <c r="J16" s="37">
        <v>2.7369661379911162E-158</v>
      </c>
      <c r="K16" s="27">
        <v>39.944551099698721</v>
      </c>
      <c r="L16" s="39">
        <v>178403</v>
      </c>
      <c r="M16" s="39">
        <v>404472.34599998314</v>
      </c>
      <c r="N16" s="39">
        <v>0</v>
      </c>
      <c r="O16" s="39">
        <v>186184.45499999973</v>
      </c>
      <c r="P16" s="28">
        <v>7.5677281677631769E-2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11'!$D16,"_pre",""),"_post",""),'Vendor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11'!$D16,'Vendor Level Info'!$M$4:$M$300,0)),"-")</f>
        <v>-</v>
      </c>
    </row>
    <row r="17" spans="2:25" x14ac:dyDescent="0.35">
      <c r="B17" s="441">
        <f>IFERROR(INDEX(Controls!$L$4:$L$100,MATCH('Model 11'!$D17,Controls!$J$4:$J$100,0)),"-")</f>
        <v>37</v>
      </c>
      <c r="C17" s="467" t="str">
        <f>IFERROR(INDEX(Controls!$F$4:$F$71,MATCH('Model 11'!$E17,Controls!$G$4:$G$71,0)),"-")</f>
        <v>No Ad &amp; Tf</v>
      </c>
      <c r="D17" s="442" t="str">
        <f>IFERROR(INDEX(Controls!$H$4:$H$200,MATCH('Model 11'!$E17,Controls!$G$4:$G$200,0)),"-")</f>
        <v>T20</v>
      </c>
      <c r="E17" s="25" t="s">
        <v>53</v>
      </c>
      <c r="F17" s="26"/>
      <c r="G17" s="27">
        <v>0.12654316990543718</v>
      </c>
      <c r="H17" s="27">
        <v>5.0361946500567288E-3</v>
      </c>
      <c r="I17" s="27">
        <v>25.126743245321499</v>
      </c>
      <c r="J17" s="37">
        <v>2.610201167853183E-139</v>
      </c>
      <c r="K17" s="27">
        <v>24.732725218157366</v>
      </c>
      <c r="L17" s="39">
        <v>178403</v>
      </c>
      <c r="M17" s="39">
        <v>404472.34599998314</v>
      </c>
      <c r="N17" s="39">
        <v>0</v>
      </c>
      <c r="O17" s="39">
        <v>186184.45499999973</v>
      </c>
      <c r="P17" s="28">
        <v>5.5815141291861402E-2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11'!$D17,"_pre",""),"_post",""),'Vendor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11'!$D17,'Vendor Level Info'!$M$4:$M$300,0)),"-")</f>
        <v>-</v>
      </c>
    </row>
    <row r="18" spans="2:25" x14ac:dyDescent="0.35">
      <c r="B18" s="441">
        <f>IFERROR(INDEX(Controls!$L$4:$L$100,MATCH('Model 11'!$D18,Controls!$J$4:$J$100,0)),"-")</f>
        <v>38</v>
      </c>
      <c r="C18" s="467" t="str">
        <f>IFERROR(INDEX(Controls!$F$4:$F$71,MATCH('Model 11'!$E18,Controls!$G$4:$G$71,0)),"-")</f>
        <v>No Ad &amp; Tf</v>
      </c>
      <c r="D18" s="442" t="str">
        <f>IFERROR(INDEX(Controls!$H$4:$H$200,MATCH('Model 11'!$E18,Controls!$G$4:$G$200,0)),"-")</f>
        <v>T21</v>
      </c>
      <c r="E18" s="25" t="s">
        <v>54</v>
      </c>
      <c r="F18" s="26"/>
      <c r="G18" s="27">
        <v>7.2862086556655464E-2</v>
      </c>
      <c r="H18" s="27">
        <v>3.6944491009945121E-3</v>
      </c>
      <c r="I18" s="27">
        <v>19.722043683601338</v>
      </c>
      <c r="J18" s="37">
        <v>1.4097120939758749E-86</v>
      </c>
      <c r="K18" s="27">
        <v>13.30964074119016</v>
      </c>
      <c r="L18" s="39">
        <v>178403</v>
      </c>
      <c r="M18" s="39">
        <v>404472.34599998314</v>
      </c>
      <c r="N18" s="39">
        <v>0</v>
      </c>
      <c r="O18" s="39">
        <v>186184.45499999973</v>
      </c>
      <c r="P18" s="28">
        <v>3.2137709676615431E-2</v>
      </c>
      <c r="Q18" s="29">
        <v>0</v>
      </c>
      <c r="R18" s="75">
        <f t="shared" si="0"/>
        <v>0</v>
      </c>
      <c r="S18" s="41">
        <f>IFERROR($Q18*$O18*Controls!$C$5,"-")</f>
        <v>0</v>
      </c>
      <c r="T18" s="41" t="str">
        <f>IFERROR(INDEX('Vendor Level Info'!$I$4:$I$50,MATCH(SUBSTITUTE(SUBSTITUTE('Model 11'!$D18,"_pre",""),"_post",""),'Vendor Level Info'!$F$4:$F$50,0)),"-")</f>
        <v>-</v>
      </c>
      <c r="U18" s="478">
        <f t="shared" si="1"/>
        <v>0</v>
      </c>
      <c r="V18" s="41">
        <f>IFERROR($Q18*$O18*Controls!$C$4,"-")</f>
        <v>0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11'!$D18,'Vendor Level Info'!$M$4:$M$300,0)),"-")</f>
        <v>-</v>
      </c>
    </row>
    <row r="19" spans="2:25" x14ac:dyDescent="0.35">
      <c r="B19" s="441">
        <f>IFERROR(INDEX(Controls!$L$4:$L$100,MATCH('Model 11'!$D19,Controls!$J$4:$J$100,0)),"-")</f>
        <v>39</v>
      </c>
      <c r="C19" s="467" t="str">
        <f>IFERROR(INDEX(Controls!$F$4:$F$71,MATCH('Model 11'!$E19,Controls!$G$4:$G$71,0)),"-")</f>
        <v>No Ad &amp; Tf</v>
      </c>
      <c r="D19" s="442" t="str">
        <f>IFERROR(INDEX(Controls!$H$4:$H$200,MATCH('Model 11'!$E19,Controls!$G$4:$G$200,0)),"-")</f>
        <v>T22</v>
      </c>
      <c r="E19" s="25" t="s">
        <v>55</v>
      </c>
      <c r="F19" s="26"/>
      <c r="G19" s="27">
        <v>2.9939208796802671E-2</v>
      </c>
      <c r="H19" s="27">
        <v>2.4183593197427047E-3</v>
      </c>
      <c r="I19" s="27">
        <v>12.379967092726311</v>
      </c>
      <c r="J19" s="37">
        <v>3.3604011092383695E-35</v>
      </c>
      <c r="K19" s="27">
        <v>5.7030688598433104</v>
      </c>
      <c r="L19" s="39">
        <v>178403</v>
      </c>
      <c r="M19" s="39">
        <v>404472.34599998314</v>
      </c>
      <c r="N19" s="39">
        <v>0</v>
      </c>
      <c r="O19" s="39">
        <v>186184.45499999973</v>
      </c>
      <c r="P19" s="28">
        <v>1.3205463166513266E-2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11'!$D19,"_pre",""),"_post",""),'Vendor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11'!$D19,'Vendor Level Info'!$M$4:$M$300,0)),"-")</f>
        <v>-</v>
      </c>
    </row>
    <row r="20" spans="2:25" x14ac:dyDescent="0.35">
      <c r="B20" s="441">
        <f>IFERROR(INDEX(Controls!$L$4:$L$100,MATCH('Model 11'!$D20,Controls!$J$4:$J$100,0)),"-")</f>
        <v>40</v>
      </c>
      <c r="C20" s="467" t="str">
        <f>IFERROR(INDEX(Controls!$F$4:$F$71,MATCH('Model 11'!$E20,Controls!$G$4:$G$71,0)),"-")</f>
        <v>No Ad &amp; Tf</v>
      </c>
      <c r="D20" s="442" t="str">
        <f>IFERROR(INDEX(Controls!$H$4:$H$200,MATCH('Model 11'!$E20,Controls!$G$4:$G$200,0)),"-")</f>
        <v>T23</v>
      </c>
      <c r="E20" s="25" t="s">
        <v>56</v>
      </c>
      <c r="F20" s="26">
        <v>0</v>
      </c>
      <c r="G20" s="27">
        <v>0</v>
      </c>
      <c r="H20" s="27"/>
      <c r="I20" s="27"/>
      <c r="J20" s="37"/>
      <c r="K20" s="27"/>
      <c r="L20" s="39">
        <v>178403</v>
      </c>
      <c r="M20" s="39">
        <v>404472.34599998314</v>
      </c>
      <c r="N20" s="39">
        <v>0</v>
      </c>
      <c r="O20" s="39">
        <v>186184.45499999973</v>
      </c>
      <c r="P20" s="28">
        <v>0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11'!$D20,"_pre",""),"_post",""),'Vendor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11'!$D20,'Vendor Level Info'!$M$4:$M$300,0)),"-")</f>
        <v>-</v>
      </c>
    </row>
    <row r="21" spans="2:25" x14ac:dyDescent="0.35">
      <c r="B21" s="441">
        <f>IFERROR(INDEX(Controls!$L$4:$L$100,MATCH('Model 11'!$D21,Controls!$J$4:$J$100,0)),"-")</f>
        <v>22</v>
      </c>
      <c r="C21" s="467" t="str">
        <f>IFERROR(INDEX(Controls!$F$4:$F$71,MATCH('Model 11'!$E21,Controls!$G$4:$G$71,0)),"-")</f>
        <v>No Ad &amp; Tf</v>
      </c>
      <c r="D21" s="442" t="str">
        <f>IFERROR(INDEX(Controls!$H$4:$H$200,MATCH('Model 11'!$E21,Controls!$G$4:$G$200,0)),"-")</f>
        <v>T5</v>
      </c>
      <c r="E21" s="25" t="s">
        <v>38</v>
      </c>
      <c r="F21" s="26"/>
      <c r="G21" s="27">
        <v>0.84976983362859848</v>
      </c>
      <c r="H21" s="27">
        <v>2.5866174594142272E-2</v>
      </c>
      <c r="I21" s="27">
        <v>32.852551525769094</v>
      </c>
      <c r="J21" s="37">
        <v>1.1365746984541213E-236</v>
      </c>
      <c r="K21" s="27">
        <v>652.42616118811497</v>
      </c>
      <c r="L21" s="39">
        <v>178403</v>
      </c>
      <c r="M21" s="39">
        <v>404472.34599998314</v>
      </c>
      <c r="N21" s="39">
        <v>178403</v>
      </c>
      <c r="O21" s="39">
        <v>186184.45499999973</v>
      </c>
      <c r="P21" s="28">
        <v>0.37481298567899912</v>
      </c>
      <c r="Q21" s="29">
        <v>0.81425427073835499</v>
      </c>
      <c r="R21" s="75">
        <f t="shared" si="0"/>
        <v>151601.48762884285</v>
      </c>
      <c r="S21" s="41">
        <f>IFERROR($Q21*$O21*Controls!$C$5,"-")</f>
        <v>94296125.305140257</v>
      </c>
      <c r="T21" s="41" t="str">
        <f>IFERROR(INDEX('Vendor Level Info'!$I$4:$I$50,MATCH(SUBSTITUTE(SUBSTITUTE('Model 11'!$D21,"_pre",""),"_post",""),'Vendor Level Info'!$F$4:$F$50,0)),"-")</f>
        <v>-</v>
      </c>
      <c r="U21" s="478">
        <f t="shared" si="1"/>
        <v>0</v>
      </c>
      <c r="V21" s="41">
        <f>IFERROR($Q21*$O21*Controls!$C$4,"-")</f>
        <v>80045585.468029022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11'!$D21,'Vendor Level Info'!$M$4:$M$300,0)),"-")</f>
        <v>-</v>
      </c>
    </row>
    <row r="22" spans="2:25" x14ac:dyDescent="0.35">
      <c r="B22" s="441">
        <f>IFERROR(INDEX(Controls!$L$4:$L$100,MATCH('Model 11'!$D22,Controls!$J$4:$J$100,0)),"-")</f>
        <v>23</v>
      </c>
      <c r="C22" s="467" t="str">
        <f>IFERROR(INDEX(Controls!$F$4:$F$71,MATCH('Model 11'!$E22,Controls!$G$4:$G$71,0)),"-")</f>
        <v>No Ad &amp; Tf</v>
      </c>
      <c r="D22" s="442" t="str">
        <f>IFERROR(INDEX(Controls!$H$4:$H$200,MATCH('Model 11'!$E22,Controls!$G$4:$G$200,0)),"-")</f>
        <v>T6</v>
      </c>
      <c r="E22" s="25" t="s">
        <v>39</v>
      </c>
      <c r="F22" s="26"/>
      <c r="G22" s="27">
        <v>0.80889064363228425</v>
      </c>
      <c r="H22" s="27">
        <v>2.4471238232400657E-2</v>
      </c>
      <c r="I22" s="27">
        <v>33.054749250950799</v>
      </c>
      <c r="J22" s="37">
        <v>1.4456020203282396E-239</v>
      </c>
      <c r="K22" s="27">
        <v>583.95428257143953</v>
      </c>
      <c r="L22" s="39">
        <v>178403</v>
      </c>
      <c r="M22" s="39">
        <v>404472.34599998314</v>
      </c>
      <c r="N22" s="39">
        <v>178403</v>
      </c>
      <c r="O22" s="39">
        <v>186184.45499999973</v>
      </c>
      <c r="P22" s="28">
        <v>0.35678216056812057</v>
      </c>
      <c r="Q22" s="29">
        <v>0.77508359919699321</v>
      </c>
      <c r="R22" s="75">
        <f t="shared" si="0"/>
        <v>144308.5174959304</v>
      </c>
      <c r="S22" s="41">
        <f>IFERROR($Q22*$O22*Controls!$C$5,"-")</f>
        <v>89759897.882468715</v>
      </c>
      <c r="T22" s="41" t="str">
        <f>IFERROR(INDEX('Vendor Level Info'!$I$4:$I$50,MATCH(SUBSTITUTE(SUBSTITUTE('Model 11'!$D22,"_pre",""),"_post",""),'Vendor Level Info'!$F$4:$F$50,0)),"-")</f>
        <v>-</v>
      </c>
      <c r="U22" s="478">
        <f t="shared" si="1"/>
        <v>0</v>
      </c>
      <c r="V22" s="41">
        <f>IFERROR($Q22*$O22*Controls!$C$4,"-")</f>
        <v>76194897.237851247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11'!$D22,'Vendor Level Info'!$M$4:$M$300,0)),"-")</f>
        <v>-</v>
      </c>
    </row>
    <row r="23" spans="2:25" x14ac:dyDescent="0.35">
      <c r="B23" s="441">
        <f>IFERROR(INDEX(Controls!$L$4:$L$100,MATCH('Model 11'!$D23,Controls!$J$4:$J$100,0)),"-")</f>
        <v>24</v>
      </c>
      <c r="C23" s="467" t="str">
        <f>IFERROR(INDEX(Controls!$F$4:$F$71,MATCH('Model 11'!$E23,Controls!$G$4:$G$71,0)),"-")</f>
        <v>No Ad &amp; Tf</v>
      </c>
      <c r="D23" s="442" t="str">
        <f>IFERROR(INDEX(Controls!$H$4:$H$200,MATCH('Model 11'!$E23,Controls!$G$4:$G$200,0)),"-")</f>
        <v>T7</v>
      </c>
      <c r="E23" s="25" t="s">
        <v>40</v>
      </c>
      <c r="F23" s="26"/>
      <c r="G23" s="27">
        <v>0.74770322412590595</v>
      </c>
      <c r="H23" s="27">
        <v>2.3076356858989316E-2</v>
      </c>
      <c r="I23" s="27">
        <v>32.401268046547855</v>
      </c>
      <c r="J23" s="37">
        <v>2.8459700519442792E-230</v>
      </c>
      <c r="K23" s="27">
        <v>519.27982597317555</v>
      </c>
      <c r="L23" s="39">
        <v>178403</v>
      </c>
      <c r="M23" s="39">
        <v>404472.34599998314</v>
      </c>
      <c r="N23" s="39">
        <v>178403</v>
      </c>
      <c r="O23" s="39">
        <v>186184.45499999973</v>
      </c>
      <c r="P23" s="28">
        <v>0.3297938650513812</v>
      </c>
      <c r="Q23" s="29">
        <v>0.71645346704016832</v>
      </c>
      <c r="R23" s="75">
        <f t="shared" si="0"/>
        <v>133392.49829373401</v>
      </c>
      <c r="S23" s="41">
        <f>IFERROR($Q23*$O23*Controls!$C$5,"-")</f>
        <v>82970133.938702554</v>
      </c>
      <c r="T23" s="41" t="str">
        <f>IFERROR(INDEX('Vendor Level Info'!$I$4:$I$50,MATCH(SUBSTITUTE(SUBSTITUTE('Model 11'!$D23,"_pre",""),"_post",""),'Vendor Level Info'!$F$4:$F$50,0)),"-")</f>
        <v>-</v>
      </c>
      <c r="U23" s="478">
        <f t="shared" si="1"/>
        <v>0</v>
      </c>
      <c r="V23" s="41">
        <f>IFERROR($Q23*$O23*Controls!$C$4,"-")</f>
        <v>70431239.09909156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11'!$D23,'Vendor Level Info'!$M$4:$M$300,0)),"-")</f>
        <v>-</v>
      </c>
    </row>
    <row r="24" spans="2:25" x14ac:dyDescent="0.35">
      <c r="B24" s="441">
        <f>IFERROR(INDEX(Controls!$L$4:$L$100,MATCH('Model 11'!$D24,Controls!$J$4:$J$100,0)),"-")</f>
        <v>25</v>
      </c>
      <c r="C24" s="467" t="str">
        <f>IFERROR(INDEX(Controls!$F$4:$F$71,MATCH('Model 11'!$E24,Controls!$G$4:$G$71,0)),"-")</f>
        <v>No Ad &amp; Tf</v>
      </c>
      <c r="D24" s="442" t="str">
        <f>IFERROR(INDEX(Controls!$H$4:$H$200,MATCH('Model 11'!$E24,Controls!$G$4:$G$200,0)),"-")</f>
        <v>T8</v>
      </c>
      <c r="E24" s="25" t="s">
        <v>41</v>
      </c>
      <c r="F24" s="26"/>
      <c r="G24" s="27">
        <v>0.70404901146499299</v>
      </c>
      <c r="H24" s="27">
        <v>2.1681766714070266E-2</v>
      </c>
      <c r="I24" s="27">
        <v>32.471939245066416</v>
      </c>
      <c r="J24" s="37">
        <v>2.8709907818003879E-231</v>
      </c>
      <c r="K24" s="27">
        <v>458.41233210346275</v>
      </c>
      <c r="L24" s="39">
        <v>178403</v>
      </c>
      <c r="M24" s="39">
        <v>404472.34599998314</v>
      </c>
      <c r="N24" s="39">
        <v>178403</v>
      </c>
      <c r="O24" s="39">
        <v>186184.45499999973</v>
      </c>
      <c r="P24" s="28">
        <v>0.31053904434889196</v>
      </c>
      <c r="Q24" s="29">
        <v>0.67462375305386979</v>
      </c>
      <c r="R24" s="75">
        <f t="shared" si="0"/>
        <v>125604.45579238914</v>
      </c>
      <c r="S24" s="41">
        <f>IFERROR($Q24*$O24*Controls!$C$5,"-")</f>
        <v>78125971.502866045</v>
      </c>
      <c r="T24" s="41" t="str">
        <f>IFERROR(INDEX('Vendor Level Info'!$I$4:$I$50,MATCH(SUBSTITUTE(SUBSTITUTE('Model 11'!$D24,"_pre",""),"_post",""),'Vendor Level Info'!$F$4:$F$50,0)),"-")</f>
        <v>-</v>
      </c>
      <c r="U24" s="478">
        <f t="shared" si="1"/>
        <v>0</v>
      </c>
      <c r="V24" s="41">
        <f>IFERROR($Q24*$O24*Controls!$C$4,"-")</f>
        <v>66319152.65838147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11'!$D24,'Vendor Level Info'!$M$4:$M$300,0)),"-")</f>
        <v>-</v>
      </c>
    </row>
    <row r="25" spans="2:25" x14ac:dyDescent="0.35">
      <c r="B25" s="441">
        <f>IFERROR(INDEX(Controls!$L$4:$L$100,MATCH('Model 11'!$D25,Controls!$J$4:$J$100,0)),"-")</f>
        <v>26</v>
      </c>
      <c r="C25" s="467" t="str">
        <f>IFERROR(INDEX(Controls!$F$4:$F$71,MATCH('Model 11'!$E25,Controls!$G$4:$G$71,0)),"-")</f>
        <v>No Ad &amp; Tf</v>
      </c>
      <c r="D25" s="442" t="str">
        <f>IFERROR(INDEX(Controls!$H$4:$H$200,MATCH('Model 11'!$E25,Controls!$G$4:$G$200,0)),"-")</f>
        <v>T9</v>
      </c>
      <c r="E25" s="25" t="s">
        <v>42</v>
      </c>
      <c r="F25" s="26"/>
      <c r="G25" s="27">
        <v>0.65207399215250494</v>
      </c>
      <c r="H25" s="27">
        <v>2.0287396039188624E-2</v>
      </c>
      <c r="I25" s="27">
        <v>32.141827906001879</v>
      </c>
      <c r="J25" s="37">
        <v>1.2382226691253695E-226</v>
      </c>
      <c r="K25" s="27">
        <v>401.34658546922975</v>
      </c>
      <c r="L25" s="39">
        <v>178403</v>
      </c>
      <c r="M25" s="39">
        <v>404472.34599998314</v>
      </c>
      <c r="N25" s="39">
        <v>178403</v>
      </c>
      <c r="O25" s="39">
        <v>186184.45499999973</v>
      </c>
      <c r="P25" s="28">
        <v>0.28761411644688362</v>
      </c>
      <c r="Q25" s="29">
        <v>0.62482099497502896</v>
      </c>
      <c r="R25" s="75">
        <f t="shared" si="0"/>
        <v>116331.95642198334</v>
      </c>
      <c r="S25" s="41">
        <f>IFERROR($Q25*$O25*Controls!$C$5,"-")</f>
        <v>72358476.894473642</v>
      </c>
      <c r="T25" s="41" t="str">
        <f>IFERROR(INDEX('Vendor Level Info'!$I$4:$I$50,MATCH(SUBSTITUTE(SUBSTITUTE('Model 11'!$D25,"_pre",""),"_post",""),'Vendor Level Info'!$F$4:$F$50,0)),"-")</f>
        <v>-</v>
      </c>
      <c r="U25" s="478">
        <f t="shared" si="1"/>
        <v>0</v>
      </c>
      <c r="V25" s="41">
        <f>IFERROR($Q25*$O25*Controls!$C$4,"-")</f>
        <v>61423272.990807205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11'!$D25,'Vendor Level Info'!$M$4:$M$300,0)),"-")</f>
        <v>-</v>
      </c>
    </row>
    <row r="26" spans="2:25" x14ac:dyDescent="0.35">
      <c r="B26" s="441">
        <f>IFERROR(INDEX(Controls!$L$4:$L$100,MATCH('Model 11'!$D26,Controls!$J$4:$J$100,0)),"-")</f>
        <v>9</v>
      </c>
      <c r="C26" s="467" t="str">
        <f>IFERROR(INDEX(Controls!$F$4:$F$71,MATCH('Model 11'!$E26,Controls!$G$4:$G$71,0)),"-")</f>
        <v>No Ad &amp; Tf</v>
      </c>
      <c r="D26" s="442" t="str">
        <f>IFERROR(INDEX(Controls!$H$4:$H$200,MATCH('Model 11'!$E26,Controls!$G$4:$G$200,0)),"-")</f>
        <v>cw_comm</v>
      </c>
      <c r="E26" s="25" t="s">
        <v>114</v>
      </c>
      <c r="F26" s="26">
        <v>1</v>
      </c>
      <c r="G26" s="27">
        <v>7.3078066663539429E-2</v>
      </c>
      <c r="H26" s="27">
        <v>1.4343472216570448E-3</v>
      </c>
      <c r="I26" s="27">
        <v>50.948658428128176</v>
      </c>
      <c r="J26" s="37">
        <v>0</v>
      </c>
      <c r="K26" s="27">
        <v>1.0926787145056751</v>
      </c>
      <c r="L26" s="39">
        <v>94829</v>
      </c>
      <c r="M26" s="39">
        <v>404472.34599998314</v>
      </c>
      <c r="N26" s="39">
        <v>94829</v>
      </c>
      <c r="O26" s="39">
        <v>186184.45499999973</v>
      </c>
      <c r="P26" s="28">
        <v>1.7133235565224697E-2</v>
      </c>
      <c r="Q26" s="29">
        <v>3.7220722769990604E-2</v>
      </c>
      <c r="R26" s="75">
        <f t="shared" si="0"/>
        <v>6929.9199836367807</v>
      </c>
      <c r="S26" s="41">
        <f>IFERROR($Q26*$O26*Controls!$C$5,"-")</f>
        <v>4310410.2298220778</v>
      </c>
      <c r="T26" s="41">
        <f>IFERROR(INDEX('Vendor Level Info'!$I$4:$I$50,MATCH(SUBSTITUTE(SUBSTITUTE('Model 11'!$D26,"_pre",""),"_post",""),'Vendor Level Info'!$F$4:$F$50,0)),"-")</f>
        <v>607005</v>
      </c>
      <c r="U26" s="478">
        <f t="shared" si="1"/>
        <v>7.1011115720992048</v>
      </c>
      <c r="V26" s="41">
        <f>IFERROR($Q26*$O26*Controls!$C$4,"-")</f>
        <v>3658997.7513602204</v>
      </c>
      <c r="W26" s="41">
        <f>IFERROR($T26*(1-Controls!$C$6),0)</f>
        <v>467393.85000000003</v>
      </c>
      <c r="X26" s="90">
        <f t="shared" si="2"/>
        <v>7.8285106904171293</v>
      </c>
      <c r="Y26" s="90">
        <f>IFERROR(R26/INDEX('Vendor Level Info'!$N$4:$N$300,MATCH('Model 11'!$D26,'Vendor Level Info'!$M$4:$M$300,0)),"-")</f>
        <v>4.6504224240434183E-2</v>
      </c>
    </row>
    <row r="27" spans="2:25" x14ac:dyDescent="0.35">
      <c r="B27" s="441">
        <f>IFERROR(INDEX(Controls!$L$4:$L$100,MATCH('Model 11'!$D27,Controls!$J$4:$J$100,0)),"-")</f>
        <v>2</v>
      </c>
      <c r="C27" s="467" t="str">
        <f>IFERROR(INDEX(Controls!$F$4:$F$71,MATCH('Model 11'!$E27,Controls!$G$4:$G$71,0)),"-")</f>
        <v>Ad: 70 &amp; Tf: RT8</v>
      </c>
      <c r="D27" s="442" t="str">
        <f>IFERROR(INDEX(Controls!$H$4:$H$200,MATCH('Model 11'!$E27,Controls!$G$4:$G$200,0)),"-")</f>
        <v>hcp_dox_eng</v>
      </c>
      <c r="E27" s="25" t="s">
        <v>107</v>
      </c>
      <c r="F27" s="26">
        <v>1</v>
      </c>
      <c r="G27" s="27">
        <v>3.5739512547751498E-2</v>
      </c>
      <c r="H27" s="27">
        <v>2.1279859802523218E-3</v>
      </c>
      <c r="I27" s="27">
        <v>16.79499436528889</v>
      </c>
      <c r="J27" s="37">
        <v>2.6702455531461436E-63</v>
      </c>
      <c r="K27" s="27">
        <v>1.0068138371881712</v>
      </c>
      <c r="L27" s="39">
        <v>45623.310417145789</v>
      </c>
      <c r="M27" s="39">
        <v>404472.34599998314</v>
      </c>
      <c r="N27" s="39">
        <v>14912.822880088457</v>
      </c>
      <c r="O27" s="39">
        <v>186184.45499999973</v>
      </c>
      <c r="P27" s="28">
        <v>4.0313136145125024E-3</v>
      </c>
      <c r="Q27" s="29">
        <v>2.8626290011446866E-3</v>
      </c>
      <c r="R27" s="75">
        <f t="shared" si="0"/>
        <v>532.97702044531707</v>
      </c>
      <c r="S27" s="41">
        <f>IFERROR($Q27*$O27*Controls!$C$5,"-")</f>
        <v>331511.70671698719</v>
      </c>
      <c r="T27" s="41">
        <f>IFERROR(INDEX('Vendor Level Info'!$I$4:$I$50,MATCH(SUBSTITUTE(SUBSTITUTE('Model 11'!$D27,"_pre",""),"_post",""),'Vendor Level Info'!$F$4:$F$50,0)),"-")</f>
        <v>311070</v>
      </c>
      <c r="U27" s="478">
        <f t="shared" si="1"/>
        <v>1.0657141695341472</v>
      </c>
      <c r="V27" s="41">
        <f>IFERROR($Q27*$O27*Controls!$C$4,"-")</f>
        <v>281411.8667951274</v>
      </c>
      <c r="W27" s="41">
        <f>IFERROR($T27*(1-Controls!$C$6),0)</f>
        <v>239523.9</v>
      </c>
      <c r="X27" s="90">
        <f t="shared" si="2"/>
        <v>1.174880113404664</v>
      </c>
      <c r="Y27" s="90">
        <f>IFERROR(R27/INDEX('Vendor Level Info'!$N$4:$N$300,MATCH('Model 11'!$D27,'Vendor Level Info'!$M$4:$M$300,0)),"-")</f>
        <v>0.15749911951693768</v>
      </c>
    </row>
    <row r="28" spans="2:25" x14ac:dyDescent="0.35">
      <c r="B28" s="441">
        <f>IFERROR(INDEX(Controls!$L$4:$L$100,MATCH('Model 11'!$D28,Controls!$J$4:$J$100,0)),"-")</f>
        <v>4</v>
      </c>
      <c r="C28" s="467" t="str">
        <f>IFERROR(INDEX(Controls!$F$4:$F$71,MATCH('Model 11'!$E28,Controls!$G$4:$G$71,0)),"-")</f>
        <v>Ad: 30 &amp; Tf: RT4</v>
      </c>
      <c r="D28" s="442" t="str">
        <f>IFERROR(INDEX(Controls!$H$4:$H$200,MATCH('Model 11'!$E28,Controls!$G$4:$G$200,0)),"-")</f>
        <v>hcp_dpint_eng</v>
      </c>
      <c r="E28" s="25" t="s">
        <v>302</v>
      </c>
      <c r="F28" s="26">
        <v>1</v>
      </c>
      <c r="G28" s="27">
        <v>-7.4400130942200438E-3</v>
      </c>
      <c r="H28" s="27">
        <v>5.7253478544532724E-3</v>
      </c>
      <c r="I28" s="27">
        <v>-1.2994866483847047</v>
      </c>
      <c r="J28" s="37">
        <v>0.19377705653234856</v>
      </c>
      <c r="K28" s="27">
        <v>1.0036543917341345</v>
      </c>
      <c r="L28" s="39">
        <v>8359.4413625841789</v>
      </c>
      <c r="M28" s="39">
        <v>404472.34599998314</v>
      </c>
      <c r="N28" s="39">
        <v>3039.0968554620622</v>
      </c>
      <c r="O28" s="39">
        <v>186184.45499999973</v>
      </c>
      <c r="P28" s="28">
        <v>-1.5376663896323218E-4</v>
      </c>
      <c r="Q28" s="29">
        <v>-1.214436532805101E-4</v>
      </c>
      <c r="R28" s="75">
        <f t="shared" si="0"/>
        <v>-22.610920399240701</v>
      </c>
      <c r="S28" s="41">
        <f>IFERROR($Q28*$O28*Controls!$C$5,"-")</f>
        <v>-14063.992488327716</v>
      </c>
      <c r="T28" s="41">
        <f>IFERROR(INDEX('Vendor Level Info'!$I$4:$I$50,MATCH(SUBSTITUTE(SUBSTITUTE('Model 11'!$D28,"_pre",""),"_post",""),'Vendor Level Info'!$F$4:$F$50,0)),"-")</f>
        <v>35707.999999999993</v>
      </c>
      <c r="U28" s="478">
        <f t="shared" si="1"/>
        <v>-0.39386110922840034</v>
      </c>
      <c r="V28" s="41">
        <f>IFERROR($Q28*$O28*Controls!$C$4,"-")</f>
        <v>-11938.565970799091</v>
      </c>
      <c r="W28" s="41">
        <f>IFERROR($T28*(1-Controls!$C$6),0)</f>
        <v>27495.159999999996</v>
      </c>
      <c r="X28" s="90">
        <f t="shared" si="2"/>
        <v>-0.43420609193760257</v>
      </c>
      <c r="Y28" s="90">
        <f>IFERROR(R28/INDEX('Vendor Level Info'!$N$4:$N$300,MATCH('Model 11'!$D28,'Vendor Level Info'!$M$4:$M$300,0)),"-")</f>
        <v>-3.1535453834366386E-2</v>
      </c>
    </row>
    <row r="29" spans="2:25" x14ac:dyDescent="0.35">
      <c r="B29" s="441">
        <f>IFERROR(INDEX(Controls!$L$4:$L$100,MATCH('Model 11'!$D29,Controls!$J$4:$J$100,0)),"-")</f>
        <v>5</v>
      </c>
      <c r="C29" s="467" t="str">
        <f>IFERROR(INDEX(Controls!$F$4:$F$71,MATCH('Model 11'!$E29,Controls!$G$4:$G$71,0)),"-")</f>
        <v>No Ad &amp; Tf</v>
      </c>
      <c r="D29" s="442" t="str">
        <f>IFERROR(INDEX(Controls!$H$4:$H$200,MATCH('Model 11'!$E29,Controls!$G$4:$G$200,0)),"-")</f>
        <v>hcp_edh_eng</v>
      </c>
      <c r="E29" s="25" t="s">
        <v>15</v>
      </c>
      <c r="F29" s="26">
        <v>1</v>
      </c>
      <c r="G29" s="27">
        <v>8.6420038142164923E-2</v>
      </c>
      <c r="H29" s="27">
        <v>9.1920234502792606E-3</v>
      </c>
      <c r="I29" s="27">
        <v>9.4016337762431856</v>
      </c>
      <c r="J29" s="37">
        <v>5.3752391051385594E-21</v>
      </c>
      <c r="K29" s="27">
        <v>1.003143555284971</v>
      </c>
      <c r="L29" s="39">
        <v>1366</v>
      </c>
      <c r="M29" s="39">
        <v>404472.34599998314</v>
      </c>
      <c r="N29" s="39">
        <v>0</v>
      </c>
      <c r="O29" s="39">
        <v>186184.45499999973</v>
      </c>
      <c r="P29" s="28">
        <v>2.918611699159334E-4</v>
      </c>
      <c r="Q29" s="29">
        <v>0</v>
      </c>
      <c r="R29" s="75">
        <f t="shared" si="0"/>
        <v>0</v>
      </c>
      <c r="S29" s="41">
        <f>IFERROR($Q29*$O29*Controls!$C$5,"-")</f>
        <v>0</v>
      </c>
      <c r="T29" s="41">
        <f>IFERROR(INDEX('Vendor Level Info'!$I$4:$I$50,MATCH(SUBSTITUTE(SUBSTITUTE('Model 11'!$D29,"_pre",""),"_post",""),'Vendor Level Info'!$F$4:$F$50,0)),"-")</f>
        <v>0</v>
      </c>
      <c r="U29" s="478">
        <f t="shared" si="1"/>
        <v>0</v>
      </c>
      <c r="V29" s="41">
        <f>IFERROR($Q29*$O29*Controls!$C$4,"-")</f>
        <v>0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11'!$D29,'Vendor Level Info'!$M$4:$M$300,0)),"-")</f>
        <v>-</v>
      </c>
    </row>
    <row r="30" spans="2:25" x14ac:dyDescent="0.35">
      <c r="B30" s="441">
        <f>IFERROR(INDEX(Controls!$L$4:$L$100,MATCH('Model 11'!$D30,Controls!$J$4:$J$100,0)),"-")</f>
        <v>3</v>
      </c>
      <c r="C30" s="467" t="str">
        <f>IFERROR(INDEX(Controls!$F$4:$F$71,MATCH('Model 11'!$E30,Controls!$G$4:$G$71,0)),"-")</f>
        <v>Ad: 90 &amp; Tf: RT4</v>
      </c>
      <c r="D30" s="442" t="str">
        <f>IFERROR(INDEX(Controls!$H$4:$H$200,MATCH('Model 11'!$E30,Controls!$G$4:$G$200,0)),"-")</f>
        <v>hcp_epoc_eng</v>
      </c>
      <c r="E30" s="25" t="s">
        <v>76</v>
      </c>
      <c r="F30" s="26">
        <v>1</v>
      </c>
      <c r="G30" s="27">
        <v>9.689930974224787E-3</v>
      </c>
      <c r="H30" s="27">
        <v>1.504386742408059E-3</v>
      </c>
      <c r="I30" s="27">
        <v>6.4411169688415342</v>
      </c>
      <c r="J30" s="37">
        <v>1.1861241189909587E-10</v>
      </c>
      <c r="K30" s="27">
        <v>1.004876357614473</v>
      </c>
      <c r="L30" s="39">
        <v>65266.265764559343</v>
      </c>
      <c r="M30" s="39">
        <v>404472.34599998314</v>
      </c>
      <c r="N30" s="39">
        <v>29189.241706123648</v>
      </c>
      <c r="O30" s="39">
        <v>186184.45499999973</v>
      </c>
      <c r="P30" s="28">
        <v>1.5635818281727887E-3</v>
      </c>
      <c r="Q30" s="29">
        <v>1.5191479724894431E-3</v>
      </c>
      <c r="R30" s="75">
        <f t="shared" si="0"/>
        <v>282.84173732230153</v>
      </c>
      <c r="S30" s="41">
        <f>IFERROR($Q30*$O30*Controls!$C$5,"-")</f>
        <v>175927.56061447156</v>
      </c>
      <c r="T30" s="41">
        <f>IFERROR(INDEX('Vendor Level Info'!$I$4:$I$50,MATCH(SUBSTITUTE(SUBSTITUTE('Model 11'!$D30,"_pre",""),"_post",""),'Vendor Level Info'!$F$4:$F$50,0)),"-")</f>
        <v>255935</v>
      </c>
      <c r="U30" s="478">
        <f t="shared" si="1"/>
        <v>0.68739156666525314</v>
      </c>
      <c r="V30" s="41">
        <f>IFERROR($Q30*$O30*Controls!$C$4,"-")</f>
        <v>149340.43730617521</v>
      </c>
      <c r="W30" s="41">
        <f>IFERROR($T30*(1-Controls!$C$6),0)</f>
        <v>197069.95</v>
      </c>
      <c r="X30" s="90">
        <f t="shared" si="2"/>
        <v>0.75780420762361389</v>
      </c>
      <c r="Y30" s="90">
        <f>IFERROR(R30/INDEX('Vendor Level Info'!$N$4:$N$300,MATCH('Model 11'!$D30,'Vendor Level Info'!$M$4:$M$300,0)),"-")</f>
        <v>9.3625202688613546E-2</v>
      </c>
    </row>
    <row r="31" spans="2:25" x14ac:dyDescent="0.35">
      <c r="B31" s="441">
        <f>IFERROR(INDEX(Controls!$L$4:$L$100,MATCH('Model 11'!$D31,Controls!$J$4:$J$100,0)),"-")</f>
        <v>7</v>
      </c>
      <c r="C31" s="467" t="str">
        <f>IFERROR(INDEX(Controls!$F$4:$F$71,MATCH('Model 11'!$E31,Controls!$G$4:$G$71,0)),"-")</f>
        <v>Ad: 60 &amp; No Tf</v>
      </c>
      <c r="D31" s="442" t="str">
        <f>IFERROR(INDEX(Controls!$H$4:$H$200,MATCH('Model 11'!$E31,Controls!$G$4:$G$200,0)),"-")</f>
        <v>hcp_field_eng</v>
      </c>
      <c r="E31" s="25" t="s">
        <v>106</v>
      </c>
      <c r="F31" s="26">
        <v>1</v>
      </c>
      <c r="G31" s="27">
        <v>7.2453187887724035E-2</v>
      </c>
      <c r="H31" s="27">
        <v>9.1276979559308925E-4</v>
      </c>
      <c r="I31" s="27">
        <v>79.377284653296641</v>
      </c>
      <c r="J31" s="37">
        <v>0</v>
      </c>
      <c r="K31" s="27">
        <v>1.0719659678881099</v>
      </c>
      <c r="L31" s="39">
        <v>109218.45148410714</v>
      </c>
      <c r="M31" s="39">
        <v>404472.34599998314</v>
      </c>
      <c r="N31" s="39">
        <v>56936.011515935956</v>
      </c>
      <c r="O31" s="39">
        <v>186184.45499999973</v>
      </c>
      <c r="P31" s="28">
        <v>1.9564316484036257E-2</v>
      </c>
      <c r="Q31" s="29">
        <v>2.2156498188539604E-2</v>
      </c>
      <c r="R31" s="75">
        <f t="shared" si="0"/>
        <v>4125.1955399417275</v>
      </c>
      <c r="S31" s="41">
        <f>IFERROR($Q31*$O31*Controls!$C$5,"-")</f>
        <v>2565871.6258437545</v>
      </c>
      <c r="T31" s="41">
        <f>IFERROR(INDEX('Vendor Level Info'!$I$4:$I$50,MATCH(SUBSTITUTE(SUBSTITUTE('Model 11'!$D31,"_pre",""),"_post",""),'Vendor Level Info'!$F$4:$F$50,0)),"-")</f>
        <v>0</v>
      </c>
      <c r="U31" s="478">
        <f t="shared" si="1"/>
        <v>0</v>
      </c>
      <c r="V31" s="41">
        <f>IFERROR($Q31*$O31*Controls!$C$4,"-")</f>
        <v>2178103.245089232</v>
      </c>
      <c r="W31" s="41">
        <f>IFERROR($T31*(1-Controls!$C$6),0)</f>
        <v>0</v>
      </c>
      <c r="X31" s="90" t="str">
        <f t="shared" si="2"/>
        <v>-</v>
      </c>
      <c r="Y31" s="90">
        <f>IFERROR(R31/INDEX('Vendor Level Info'!$N$4:$N$300,MATCH('Model 11'!$D31,'Vendor Level Info'!$M$4:$M$300,0)),"-")</f>
        <v>0.14202284445161906</v>
      </c>
    </row>
    <row r="32" spans="2:25" x14ac:dyDescent="0.35">
      <c r="B32" s="441">
        <f>IFERROR(INDEX(Controls!$L$4:$L$100,MATCH('Model 11'!$D32,Controls!$J$4:$J$100,0)),"-")</f>
        <v>15</v>
      </c>
      <c r="C32" s="467" t="str">
        <f>IFERROR(INDEX(Controls!$F$4:$F$71,MATCH('Model 11'!$E32,Controls!$G$4:$G$71,0)),"-")</f>
        <v>No Ad &amp; Tf</v>
      </c>
      <c r="D32" s="442" t="str">
        <f>IFERROR(INDEX(Controls!$H$4:$H$200,MATCH('Model 11'!$E32,Controls!$G$4:$G$200,0)),"-")</f>
        <v>hcp_grail_nrx_lag</v>
      </c>
      <c r="E32" s="25" t="s">
        <v>18</v>
      </c>
      <c r="F32" s="26">
        <v>1</v>
      </c>
      <c r="G32" s="27">
        <v>0.56717416299191359</v>
      </c>
      <c r="H32" s="27">
        <v>4.538127894197873E-4</v>
      </c>
      <c r="I32" s="27">
        <v>1249.797661535855</v>
      </c>
      <c r="J32" s="37">
        <v>0</v>
      </c>
      <c r="K32" s="27">
        <v>1.0878545224418619</v>
      </c>
      <c r="L32" s="39">
        <v>382170.98199998424</v>
      </c>
      <c r="M32" s="39">
        <v>404472.34599998314</v>
      </c>
      <c r="N32" s="39">
        <v>184016.64300000004</v>
      </c>
      <c r="O32" s="39">
        <v>186184.45499999973</v>
      </c>
      <c r="P32" s="28">
        <v>0.53590192006760284</v>
      </c>
      <c r="Q32" s="29">
        <v>0.56057035196685434</v>
      </c>
      <c r="R32" s="75">
        <f t="shared" si="0"/>
        <v>104369.4854701068</v>
      </c>
      <c r="S32" s="41">
        <f>IFERROR($Q32*$O32*Controls!$C$5,"-")</f>
        <v>64917819.962406427</v>
      </c>
      <c r="T32" s="41" t="str">
        <f>IFERROR(INDEX('Vendor Level Info'!$I$4:$I$50,MATCH(SUBSTITUTE(SUBSTITUTE('Model 11'!$D32,"_pre",""),"_post",""),'Vendor Level Info'!$F$4:$F$50,0)),"-")</f>
        <v>-</v>
      </c>
      <c r="U32" s="478">
        <f t="shared" si="1"/>
        <v>0</v>
      </c>
      <c r="V32" s="41">
        <f>IFERROR($Q32*$O32*Controls!$C$4,"-")</f>
        <v>55107088.328216389</v>
      </c>
      <c r="W32" s="41">
        <f>IFERROR($T32*(1-Controls!$C$6),0)</f>
        <v>0</v>
      </c>
      <c r="X32" s="90" t="str">
        <f t="shared" si="2"/>
        <v>-</v>
      </c>
      <c r="Y32" s="90" t="str">
        <f>IFERROR(R32/INDEX('Vendor Level Info'!$N$4:$N$300,MATCH('Model 11'!$D32,'Vendor Level Info'!$M$4:$M$300,0)),"-")</f>
        <v>-</v>
      </c>
    </row>
    <row r="33" spans="2:25" x14ac:dyDescent="0.35">
      <c r="B33" s="441">
        <f>IFERROR(INDEX(Controls!$L$4:$L$100,MATCH('Model 11'!$D33,Controls!$J$4:$J$100,0)),"-")</f>
        <v>13</v>
      </c>
      <c r="C33" s="467" t="str">
        <f>IFERROR(INDEX(Controls!$F$4:$F$71,MATCH('Model 11'!$E33,Controls!$G$4:$G$71,0)),"-")</f>
        <v>Ad: 60 &amp; No Tf</v>
      </c>
      <c r="D33" s="442" t="str">
        <f>IFERROR(INDEX(Controls!$H$4:$H$200,MATCH('Model 11'!$E33,Controls!$G$4:$G$200,0)),"-")</f>
        <v>hcp_grail_sdot</v>
      </c>
      <c r="E33" s="25" t="s">
        <v>101</v>
      </c>
      <c r="F33" s="26">
        <v>1</v>
      </c>
      <c r="G33" s="27">
        <v>3.3567900719637558E-3</v>
      </c>
      <c r="H33" s="27">
        <v>2.5330882310546028E-5</v>
      </c>
      <c r="I33" s="27">
        <v>132.51769246767296</v>
      </c>
      <c r="J33" s="37">
        <v>0</v>
      </c>
      <c r="K33" s="27">
        <v>1.2090408941845721</v>
      </c>
      <c r="L33" s="39">
        <v>5113068.4809790235</v>
      </c>
      <c r="M33" s="39">
        <v>404472.34599998314</v>
      </c>
      <c r="N33" s="39">
        <v>2205223.0973019633</v>
      </c>
      <c r="O33" s="39">
        <v>186184.45499999973</v>
      </c>
      <c r="P33" s="28">
        <v>4.2434291698700964E-2</v>
      </c>
      <c r="Q33" s="29">
        <v>3.9758802631983448E-2</v>
      </c>
      <c r="R33" s="75">
        <f t="shared" si="0"/>
        <v>7402.4709994883933</v>
      </c>
      <c r="S33" s="41">
        <f>IFERROR($Q33*$O33*Controls!$C$5,"-")</f>
        <v>4604336.9616817804</v>
      </c>
      <c r="T33" s="41" t="str">
        <f>IFERROR(INDEX('Vendor Level Info'!$I$4:$I$50,MATCH(SUBSTITUTE(SUBSTITUTE('Model 11'!$D33,"_pre",""),"_post",""),'Vendor Level Info'!$F$4:$F$50,0)),"-")</f>
        <v>-</v>
      </c>
      <c r="U33" s="478">
        <f t="shared" si="1"/>
        <v>0</v>
      </c>
      <c r="V33" s="41">
        <f>IFERROR($Q33*$O33*Controls!$C$4,"-")</f>
        <v>3908504.6877298714</v>
      </c>
      <c r="W33" s="41">
        <f>IFERROR($T33*(1-Controls!$C$6),0)</f>
        <v>0</v>
      </c>
      <c r="X33" s="90" t="str">
        <f t="shared" si="2"/>
        <v>-</v>
      </c>
      <c r="Y33" s="90">
        <f>IFERROR(R33/INDEX('Vendor Level Info'!$N$4:$N$300,MATCH('Model 11'!$D33,'Vendor Level Info'!$M$4:$M$300,0)),"-")</f>
        <v>6.4993134094802054E-3</v>
      </c>
    </row>
    <row r="34" spans="2:25" x14ac:dyDescent="0.35">
      <c r="B34" s="441">
        <f>IFERROR(INDEX(Controls!$L$4:$L$100,MATCH('Model 11'!$D34,Controls!$J$4:$J$100,0)),"-")</f>
        <v>14</v>
      </c>
      <c r="C34" s="467" t="str">
        <f>IFERROR(INDEX(Controls!$F$4:$F$71,MATCH('Model 11'!$E34,Controls!$G$4:$G$71,0)),"-")</f>
        <v>Ad: 40 &amp; No Tf</v>
      </c>
      <c r="D34" s="442" t="str">
        <f>IFERROR(INDEX(Controls!$H$4:$H$200,MATCH('Model 11'!$E34,Controls!$G$4:$G$200,0)),"-")</f>
        <v>hcp_grail_vnrx</v>
      </c>
      <c r="E34" s="25" t="s">
        <v>102</v>
      </c>
      <c r="F34" s="26">
        <v>1</v>
      </c>
      <c r="G34" s="27">
        <v>0.17963395539227564</v>
      </c>
      <c r="H34" s="27">
        <v>1.9337527912700958E-3</v>
      </c>
      <c r="I34" s="27">
        <v>92.893960491346675</v>
      </c>
      <c r="J34" s="37">
        <v>0</v>
      </c>
      <c r="K34" s="27">
        <v>1.0120078794254297</v>
      </c>
      <c r="L34" s="39">
        <v>15246.273486940636</v>
      </c>
      <c r="M34" s="39">
        <v>404472.34599998314</v>
      </c>
      <c r="N34" s="39">
        <v>6891.1190712342795</v>
      </c>
      <c r="O34" s="39">
        <v>186184.45499999973</v>
      </c>
      <c r="P34" s="28">
        <v>6.7711635629389691E-3</v>
      </c>
      <c r="Q34" s="29">
        <v>6.6486698679809773E-3</v>
      </c>
      <c r="R34" s="75">
        <f t="shared" si="0"/>
        <v>1237.8789758449584</v>
      </c>
      <c r="S34" s="41">
        <f>IFERROR($Q34*$O34*Controls!$C$5,"-")</f>
        <v>769960.72297556407</v>
      </c>
      <c r="T34" s="41" t="str">
        <f>IFERROR(INDEX('Vendor Level Info'!$I$4:$I$50,MATCH(SUBSTITUTE(SUBSTITUTE('Model 11'!$D34,"_pre",""),"_post",""),'Vendor Level Info'!$F$4:$F$50,0)),"-")</f>
        <v>-</v>
      </c>
      <c r="U34" s="478">
        <f t="shared" si="1"/>
        <v>0</v>
      </c>
      <c r="V34" s="41">
        <f>IFERROR($Q34*$O34*Controls!$C$4,"-")</f>
        <v>653600.09924613801</v>
      </c>
      <c r="W34" s="41">
        <f>IFERROR($T34*(1-Controls!$C$6),0)</f>
        <v>0</v>
      </c>
      <c r="X34" s="90" t="str">
        <f t="shared" si="2"/>
        <v>-</v>
      </c>
      <c r="Y34" s="90">
        <f>IFERROR(R34/INDEX('Vendor Level Info'!$N$4:$N$300,MATCH('Model 11'!$D34,'Vendor Level Info'!$M$4:$M$300,0)),"-")</f>
        <v>0.22482245840785772</v>
      </c>
    </row>
    <row r="35" spans="2:25" x14ac:dyDescent="0.35">
      <c r="B35" s="441">
        <f>IFERROR(INDEX(Controls!$L$4:$L$100,MATCH('Model 11'!$D35,Controls!$J$4:$J$100,0)),"-")</f>
        <v>6</v>
      </c>
      <c r="C35" s="467" t="str">
        <f>IFERROR(INDEX(Controls!$F$4:$F$71,MATCH('Model 11'!$E35,Controls!$G$4:$G$71,0)),"-")</f>
        <v>No Ad &amp; Tf</v>
      </c>
      <c r="D35" s="442" t="str">
        <f>IFERROR(INDEX(Controls!$H$4:$H$200,MATCH('Model 11'!$E35,Controls!$G$4:$G$200,0)),"-")</f>
        <v>hcp_mng_eng</v>
      </c>
      <c r="E35" s="25" t="s">
        <v>21</v>
      </c>
      <c r="F35" s="26">
        <v>1</v>
      </c>
      <c r="G35" s="27">
        <v>1.2956296303675589E-2</v>
      </c>
      <c r="H35" s="27">
        <v>4.1707836838866773E-3</v>
      </c>
      <c r="I35" s="27">
        <v>3.1064416871416003</v>
      </c>
      <c r="J35" s="37">
        <v>1.8935513576188705E-3</v>
      </c>
      <c r="K35" s="27">
        <v>1.0043454057082044</v>
      </c>
      <c r="L35" s="39">
        <v>4328</v>
      </c>
      <c r="M35" s="39">
        <v>404472.34599998314</v>
      </c>
      <c r="N35" s="39">
        <v>0</v>
      </c>
      <c r="O35" s="39">
        <v>186184.45499999973</v>
      </c>
      <c r="P35" s="28">
        <v>1.3863704393355557E-4</v>
      </c>
      <c r="Q35" s="29">
        <v>0</v>
      </c>
      <c r="R35" s="75">
        <f t="shared" si="0"/>
        <v>0</v>
      </c>
      <c r="S35" s="41">
        <f>IFERROR($Q35*$O35*Controls!$C$5,"-")</f>
        <v>0</v>
      </c>
      <c r="T35" s="41">
        <f>IFERROR(INDEX('Vendor Level Info'!$I$4:$I$50,MATCH(SUBSTITUTE(SUBSTITUTE('Model 11'!$D35,"_pre",""),"_post",""),'Vendor Level Info'!$F$4:$F$50,0)),"-")</f>
        <v>0</v>
      </c>
      <c r="U35" s="478">
        <f t="shared" si="1"/>
        <v>0</v>
      </c>
      <c r="V35" s="41">
        <f>IFERROR($Q35*$O35*Controls!$C$4,"-")</f>
        <v>0</v>
      </c>
      <c r="W35" s="41">
        <f>IFERROR($T35*(1-Controls!$C$6),0)</f>
        <v>0</v>
      </c>
      <c r="X35" s="90" t="str">
        <f t="shared" si="2"/>
        <v>-</v>
      </c>
      <c r="Y35" s="90" t="str">
        <f>IFERROR(R35/INDEX('Vendor Level Info'!$N$4:$N$300,MATCH('Model 11'!$D35,'Vendor Level Info'!$M$4:$M$300,0)),"-")</f>
        <v>-</v>
      </c>
    </row>
    <row r="36" spans="2:25" x14ac:dyDescent="0.35">
      <c r="B36" s="441">
        <f>IFERROR(INDEX(Controls!$L$4:$L$100,MATCH('Model 11'!$D36,Controls!$J$4:$J$100,0)),"-")</f>
        <v>1</v>
      </c>
      <c r="C36" s="467" t="str">
        <f>IFERROR(INDEX(Controls!$F$4:$F$71,MATCH('Model 11'!$E36,Controls!$G$4:$G$71,0)),"-")</f>
        <v>Ad: 40 &amp; Tf: RT4</v>
      </c>
      <c r="D36" s="442" t="str">
        <f>IFERROR(INDEX(Controls!$H$4:$H$200,MATCH('Model 11'!$E36,Controls!$G$4:$G$200,0)),"-")</f>
        <v>hcp_mscap_eng</v>
      </c>
      <c r="E36" s="25" t="s">
        <v>108</v>
      </c>
      <c r="F36" s="26">
        <v>1</v>
      </c>
      <c r="G36" s="27">
        <v>5.4037146585413455E-2</v>
      </c>
      <c r="H36" s="27">
        <v>1.6518610858375527E-3</v>
      </c>
      <c r="I36" s="27">
        <v>32.712887935134503</v>
      </c>
      <c r="J36" s="37">
        <v>1.1099041834760539E-234</v>
      </c>
      <c r="K36" s="27">
        <v>1.0115597531451082</v>
      </c>
      <c r="L36" s="39">
        <v>86512.104858584629</v>
      </c>
      <c r="M36" s="39">
        <v>404472.34599998314</v>
      </c>
      <c r="N36" s="39">
        <v>31029.699886339971</v>
      </c>
      <c r="O36" s="39">
        <v>186184.45499999973</v>
      </c>
      <c r="P36" s="28">
        <v>1.1557940457210373E-2</v>
      </c>
      <c r="Q36" s="29">
        <v>9.0058884951460787E-3</v>
      </c>
      <c r="R36" s="75">
        <f t="shared" si="0"/>
        <v>1676.7564412595402</v>
      </c>
      <c r="S36" s="41">
        <f>IFERROR($Q36*$O36*Controls!$C$5,"-")</f>
        <v>1042942.5064634342</v>
      </c>
      <c r="T36" s="41">
        <f>IFERROR(INDEX('Vendor Level Info'!$I$4:$I$50,MATCH(SUBSTITUTE(SUBSTITUTE('Model 11'!$D36,"_pre",""),"_post",""),'Vendor Level Info'!$F$4:$F$50,0)),"-")</f>
        <v>483510.48</v>
      </c>
      <c r="U36" s="478">
        <f t="shared" si="1"/>
        <v>2.1570215116401079</v>
      </c>
      <c r="V36" s="41">
        <f>IFERROR($Q36*$O36*Controls!$C$4,"-")</f>
        <v>885327.40098503733</v>
      </c>
      <c r="W36" s="41">
        <f>IFERROR($T36*(1-Controls!$C$6),0)</f>
        <v>372303.06959999999</v>
      </c>
      <c r="X36" s="90">
        <f t="shared" si="2"/>
        <v>2.3779750243161502</v>
      </c>
      <c r="Y36" s="90">
        <f>IFERROR(R36/INDEX('Vendor Level Info'!$N$4:$N$300,MATCH('Model 11'!$D36,'Vendor Level Info'!$M$4:$M$300,0)),"-")</f>
        <v>0.12951926782477524</v>
      </c>
    </row>
    <row r="37" spans="2:25" x14ac:dyDescent="0.35">
      <c r="B37" s="441">
        <f>IFERROR(INDEX(Controls!$L$4:$L$100,MATCH('Model 11'!$D37,Controls!$J$4:$J$100,0)),"-")</f>
        <v>12</v>
      </c>
      <c r="C37" s="467" t="str">
        <f>IFERROR(INDEX(Controls!$F$4:$F$71,MATCH('Model 11'!$E37,Controls!$G$4:$G$71,0)),"-")</f>
        <v>Ad: 40 &amp; No Tf</v>
      </c>
      <c r="D37" s="442" t="str">
        <f>IFERROR(INDEX(Controls!$H$4:$H$200,MATCH('Model 11'!$E37,Controls!$G$4:$G$200,0)),"-")</f>
        <v>hcp_rdtl_totdet</v>
      </c>
      <c r="E37" s="25" t="s">
        <v>103</v>
      </c>
      <c r="F37" s="26">
        <v>1</v>
      </c>
      <c r="G37" s="27">
        <v>5.2872818697421803E-2</v>
      </c>
      <c r="H37" s="27">
        <v>4.8322189222556783E-4</v>
      </c>
      <c r="I37" s="27">
        <v>109.41726678380869</v>
      </c>
      <c r="J37" s="37">
        <v>0</v>
      </c>
      <c r="K37" s="27">
        <v>1.2615619418323423</v>
      </c>
      <c r="L37" s="39">
        <v>482077.48979796888</v>
      </c>
      <c r="M37" s="39">
        <v>404472.34599998314</v>
      </c>
      <c r="N37" s="39">
        <v>222933.02383843358</v>
      </c>
      <c r="O37" s="39">
        <v>186184.45499999973</v>
      </c>
      <c r="P37" s="28">
        <v>6.3017400245695118E-2</v>
      </c>
      <c r="Q37" s="29">
        <v>6.3308708297250313E-2</v>
      </c>
      <c r="R37" s="75">
        <f t="shared" si="0"/>
        <v>11787.097351077511</v>
      </c>
      <c r="S37" s="41">
        <f>IFERROR($Q37*$O37*Controls!$C$5,"-")</f>
        <v>7331574.5523702111</v>
      </c>
      <c r="T37" s="41">
        <f>IFERROR(INDEX('Vendor Level Info'!$I$4:$I$50,MATCH(SUBSTITUTE(SUBSTITUTE('Model 11'!$D37,"_pre",""),"_post",""),'Vendor Level Info'!$F$4:$F$50,0)),"-")</f>
        <v>0</v>
      </c>
      <c r="U37" s="478">
        <f t="shared" si="1"/>
        <v>0</v>
      </c>
      <c r="V37" s="41">
        <f>IFERROR($Q37*$O37*Controls!$C$4,"-")</f>
        <v>6223587.4013689253</v>
      </c>
      <c r="W37" s="41">
        <f>IFERROR($T37*(1-Controls!$C$6),0)</f>
        <v>0</v>
      </c>
      <c r="X37" s="90" t="str">
        <f t="shared" si="2"/>
        <v>-</v>
      </c>
      <c r="Y37" s="90">
        <f>IFERROR(R37/INDEX('Vendor Level Info'!$N$4:$N$300,MATCH('Model 11'!$D37,'Vendor Level Info'!$M$4:$M$300,0)),"-")</f>
        <v>6.9579394652327334E-2</v>
      </c>
    </row>
    <row r="38" spans="2:25" x14ac:dyDescent="0.35">
      <c r="B38" s="441">
        <f>IFERROR(INDEX(Controls!$L$4:$L$100,MATCH('Model 11'!$D38,Controls!$J$4:$J$100,0)),"-")</f>
        <v>8</v>
      </c>
      <c r="C38" s="467" t="str">
        <f>IFERROR(INDEX(Controls!$F$4:$F$71,MATCH('Model 11'!$E38,Controls!$G$4:$G$71,0)),"-")</f>
        <v>Ad: 70 &amp; Tf: RT4</v>
      </c>
      <c r="D38" s="442" t="str">
        <f>IFERROR(INDEX(Controls!$H$4:$H$200,MATCH('Model 11'!$E38,Controls!$G$4:$G$200,0)),"-")</f>
        <v>hcp_sfmc_eng</v>
      </c>
      <c r="E38" s="25" t="s">
        <v>303</v>
      </c>
      <c r="F38" s="26"/>
      <c r="G38" s="27">
        <v>1.1266355608439858E-2</v>
      </c>
      <c r="H38" s="27">
        <v>5.4437309660554563E-4</v>
      </c>
      <c r="I38" s="27">
        <v>20.696018371759273</v>
      </c>
      <c r="J38" s="37">
        <v>3.8108614608459116E-95</v>
      </c>
      <c r="K38" s="27">
        <v>1.0425467349271844</v>
      </c>
      <c r="L38" s="39">
        <v>496557.5503808558</v>
      </c>
      <c r="M38" s="39">
        <v>404472.34599998314</v>
      </c>
      <c r="N38" s="39">
        <v>311778.87955790828</v>
      </c>
      <c r="O38" s="39">
        <v>186184.45499999973</v>
      </c>
      <c r="P38" s="28">
        <v>1.3831338527768584E-2</v>
      </c>
      <c r="Q38" s="29">
        <v>1.8866299704238681E-2</v>
      </c>
      <c r="R38" s="75">
        <f t="shared" si="0"/>
        <v>3512.611728300335</v>
      </c>
      <c r="S38" s="41">
        <f>IFERROR($Q38*$O38*Controls!$C$5,"-")</f>
        <v>2184844.4950028085</v>
      </c>
      <c r="T38" s="41">
        <f>IFERROR(INDEX('Vendor Level Info'!$I$4:$I$50,MATCH(SUBSTITUTE(SUBSTITUTE('Model 11'!$D38,"_pre",""),"_post",""),'Vendor Level Info'!$F$4:$F$50,0)),"-")</f>
        <v>194100</v>
      </c>
      <c r="U38" s="478">
        <f t="shared" si="1"/>
        <v>11.256282818149451</v>
      </c>
      <c r="V38" s="41">
        <f>IFERROR($Q38*$O38*Controls!$C$4,"-")</f>
        <v>1854658.992542577</v>
      </c>
      <c r="W38" s="41">
        <f>IFERROR($T38*(1-Controls!$C$6),0)</f>
        <v>149457</v>
      </c>
      <c r="X38" s="90">
        <f t="shared" si="2"/>
        <v>12.409315003931411</v>
      </c>
      <c r="Y38" s="90">
        <f>IFERROR(R38/INDEX('Vendor Level Info'!$N$4:$N$300,MATCH('Model 11'!$D38,'Vendor Level Info'!$M$4:$M$300,0)),"-")</f>
        <v>1.6404261601940591E-2</v>
      </c>
    </row>
    <row r="39" spans="2:25" x14ac:dyDescent="0.35">
      <c r="B39" s="441">
        <f>IFERROR(INDEX(Controls!$L$4:$L$100,MATCH('Model 11'!$D39,Controls!$J$4:$J$100,0)),"-")</f>
        <v>10</v>
      </c>
      <c r="C39" s="467" t="str">
        <f>IFERROR(INDEX(Controls!$F$4:$F$71,MATCH('Model 11'!$E39,Controls!$G$4:$G$71,0)),"-")</f>
        <v>No Ad &amp; Tf</v>
      </c>
      <c r="D39" s="442" t="str">
        <f>IFERROR(INDEX(Controls!$H$4:$H$200,MATCH('Model 11'!$E39,Controls!$G$4:$G$200,0)),"-")</f>
        <v>pp_hcp</v>
      </c>
      <c r="E39" s="25" t="s">
        <v>115</v>
      </c>
      <c r="F39" s="26">
        <v>1</v>
      </c>
      <c r="G39" s="27">
        <v>6.3499872456263245E-3</v>
      </c>
      <c r="H39" s="27">
        <v>1.8210716609482207E-3</v>
      </c>
      <c r="I39" s="27">
        <v>3.4869507783784441</v>
      </c>
      <c r="J39" s="37">
        <v>4.885671404713871E-4</v>
      </c>
      <c r="K39" s="27">
        <v>1.0010340284882544</v>
      </c>
      <c r="L39" s="39">
        <v>53258</v>
      </c>
      <c r="M39" s="39">
        <v>404472.34599998314</v>
      </c>
      <c r="N39" s="39">
        <v>23679</v>
      </c>
      <c r="O39" s="39">
        <v>186184.45499999973</v>
      </c>
      <c r="P39" s="28">
        <v>8.3612050136940865E-4</v>
      </c>
      <c r="Q39" s="29">
        <v>8.0759345880506491E-4</v>
      </c>
      <c r="R39" s="75">
        <f t="shared" si="0"/>
        <v>150.36134798918573</v>
      </c>
      <c r="S39" s="41">
        <f>IFERROR($Q39*$O39*Controls!$C$5,"-")</f>
        <v>93524.758449273519</v>
      </c>
      <c r="T39" s="41">
        <f>IFERROR(INDEX('Vendor Level Info'!$I$4:$I$50,MATCH(SUBSTITUTE(SUBSTITUTE('Model 11'!$D39,"_pre",""),"_post",""),'Vendor Level Info'!$F$4:$F$50,0)),"-")</f>
        <v>195006</v>
      </c>
      <c r="U39" s="478">
        <f t="shared" si="1"/>
        <v>0.47959938898943377</v>
      </c>
      <c r="V39" s="41">
        <f>IFERROR($Q39*$O39*Controls!$C$4,"-")</f>
        <v>79390.791738290063</v>
      </c>
      <c r="W39" s="41">
        <f>IFERROR($T39*(1-Controls!$C$6),0)</f>
        <v>150154.62</v>
      </c>
      <c r="X39" s="90">
        <f t="shared" si="2"/>
        <v>0.52872693319919206</v>
      </c>
      <c r="Y39" s="90">
        <f>IFERROR(R39/INDEX('Vendor Level Info'!$N$4:$N$300,MATCH('Model 11'!$D39,'Vendor Level Info'!$M$4:$M$300,0)),"-")</f>
        <v>4.8455205436236581E-3</v>
      </c>
    </row>
    <row r="40" spans="2:25" x14ac:dyDescent="0.35">
      <c r="B40" s="441">
        <f>IFERROR(INDEX(Controls!$L$4:$L$100,MATCH('Model 11'!$D40,Controls!$J$4:$J$100,0)),"-")</f>
        <v>11</v>
      </c>
      <c r="C40" s="467" t="str">
        <f>IFERROR(INDEX(Controls!$F$4:$F$71,MATCH('Model 11'!$E40,Controls!$G$4:$G$71,0)),"-")</f>
        <v>No Ad &amp; Tf</v>
      </c>
      <c r="D40" s="442" t="str">
        <f>IFERROR(INDEX(Controls!$H$4:$H$200,MATCH('Model 11'!$E40,Controls!$G$4:$G$200,0)),"-")</f>
        <v>webmd</v>
      </c>
      <c r="E40" s="25" t="s">
        <v>116</v>
      </c>
      <c r="F40" s="26">
        <v>1</v>
      </c>
      <c r="G40" s="27">
        <v>5.0836869349339349E-2</v>
      </c>
      <c r="H40" s="27">
        <v>1.7027404965484943E-3</v>
      </c>
      <c r="I40" s="27">
        <v>29.855911368988522</v>
      </c>
      <c r="J40" s="37">
        <v>7.7791771911006934E-196</v>
      </c>
      <c r="K40" s="27">
        <v>1.0618836959994449</v>
      </c>
      <c r="L40" s="39">
        <v>64834</v>
      </c>
      <c r="M40" s="39">
        <v>404472.34599998314</v>
      </c>
      <c r="N40" s="39">
        <v>0</v>
      </c>
      <c r="O40" s="39">
        <v>186184.45499999973</v>
      </c>
      <c r="P40" s="28">
        <v>8.148783520036262E-3</v>
      </c>
      <c r="Q40" s="29">
        <v>0</v>
      </c>
      <c r="R40" s="75">
        <f t="shared" si="0"/>
        <v>0</v>
      </c>
      <c r="S40" s="41">
        <f>IFERROR($Q40*$O40*Controls!$C$5,"-")</f>
        <v>0</v>
      </c>
      <c r="T40" s="41" t="str">
        <f>IFERROR(INDEX('Vendor Level Info'!$I$4:$I$50,MATCH(SUBSTITUTE(SUBSTITUTE('Model 11'!$D40,"_pre",""),"_post",""),'Vendor Level Info'!$F$4:$F$50,0)),"-")</f>
        <v>-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11'!$D40,'Vendor Level Info'!$M$4:$M$300,0)),"-")</f>
        <v>-</v>
      </c>
    </row>
    <row r="41" spans="2:25" x14ac:dyDescent="0.35">
      <c r="B41" s="441" t="str">
        <f>IFERROR(INDEX(Controls!$L$4:$L$100,MATCH('Model 11'!$D41,Controls!$J$4:$J$100,0)),"-")</f>
        <v>-</v>
      </c>
      <c r="C41" s="467" t="str">
        <f>IFERROR(INDEX(Controls!$F$4:$F$71,MATCH('Model 11'!$E41,Controls!$G$4:$G$71,0)),"-")</f>
        <v>-</v>
      </c>
      <c r="D41" s="442" t="str">
        <f>IFERROR(INDEX(Controls!$H$4:$H$200,MATCH('Model 11'!$E41,Controls!$G$4:$G$200,0)),"-")</f>
        <v>-</v>
      </c>
      <c r="E41" s="25"/>
      <c r="F41" s="26"/>
      <c r="G41" s="27"/>
      <c r="H41" s="27"/>
      <c r="I41" s="27"/>
      <c r="J41" s="37"/>
      <c r="K41" s="27"/>
      <c r="L41" s="39"/>
      <c r="M41" s="39"/>
      <c r="N41" s="39"/>
      <c r="O41" s="39"/>
      <c r="P41" s="28"/>
      <c r="Q41" s="29"/>
      <c r="R41" s="75">
        <f t="shared" si="0"/>
        <v>0</v>
      </c>
      <c r="S41" s="41">
        <f>IFERROR($Q41*$O41*Controls!$C$5,"-")</f>
        <v>0</v>
      </c>
      <c r="T41" s="41" t="str">
        <f>IFERROR(INDEX('Vendor Level Info'!$I$4:$I$50,MATCH(SUBSTITUTE(SUBSTITUTE('Model 11'!$D41,"_pre",""),"_post",""),'Vendor Level Info'!$F$4:$F$50,0)),"-")</f>
        <v>-</v>
      </c>
      <c r="U41" s="478">
        <f t="shared" si="1"/>
        <v>0</v>
      </c>
      <c r="V41" s="41">
        <f>IFERROR($Q41*$O41*Controls!$C$4,"-")</f>
        <v>0</v>
      </c>
      <c r="W41" s="41">
        <f>IFERROR($T41*(1-Controls!$C$6),0)</f>
        <v>0</v>
      </c>
      <c r="X41" s="90" t="str">
        <f t="shared" si="2"/>
        <v>-</v>
      </c>
      <c r="Y41" s="90" t="str">
        <f>IFERROR(R41/INDEX('Vendor Level Info'!$N$4:$N$300,MATCH('Model 11'!$D41,'Vendor Level Info'!$M$4:$M$300,0)),"-")</f>
        <v>-</v>
      </c>
    </row>
    <row r="42" spans="2:25" x14ac:dyDescent="0.35">
      <c r="B42" s="441" t="str">
        <f>IFERROR(INDEX(Controls!$L$4:$L$100,MATCH('Model 11'!$D42,Controls!$J$4:$J$100,0)),"-")</f>
        <v>-</v>
      </c>
      <c r="C42" s="467" t="str">
        <f>IFERROR(INDEX(Controls!$F$4:$F$71,MATCH('Model 11'!$E42,Controls!$G$4:$G$71,0)),"-")</f>
        <v>-</v>
      </c>
      <c r="D42" s="442" t="str">
        <f>IFERROR(INDEX(Controls!$H$4:$H$200,MATCH('Model 11'!$E42,Controls!$G$4:$G$200,0)),"-")</f>
        <v>-</v>
      </c>
      <c r="E42" s="25"/>
      <c r="F42" s="26"/>
      <c r="G42" s="27"/>
      <c r="H42" s="27"/>
      <c r="I42" s="27"/>
      <c r="J42" s="37"/>
      <c r="K42" s="27"/>
      <c r="L42" s="39"/>
      <c r="M42" s="39"/>
      <c r="N42" s="39"/>
      <c r="O42" s="39"/>
      <c r="P42" s="28"/>
      <c r="Q42" s="29"/>
      <c r="R42" s="75">
        <f t="shared" si="0"/>
        <v>0</v>
      </c>
      <c r="S42" s="41">
        <f>IFERROR($Q42*$O42*Controls!$C$5,"-")</f>
        <v>0</v>
      </c>
      <c r="T42" s="41" t="str">
        <f>IFERROR(INDEX('Vendor Level Info'!$I$4:$I$50,MATCH(SUBSTITUTE(SUBSTITUTE('Model 11'!$D42,"_pre",""),"_post",""),'Vendor Level Info'!$F$4:$F$50,0)),"-")</f>
        <v>-</v>
      </c>
      <c r="U42" s="478">
        <f t="shared" si="1"/>
        <v>0</v>
      </c>
      <c r="V42" s="41">
        <f>IFERROR($Q42*$O42*Controls!$C$4,"-")</f>
        <v>0</v>
      </c>
      <c r="W42" s="41">
        <f>IFERROR($T42*(1-Controls!$C$6),0)</f>
        <v>0</v>
      </c>
      <c r="X42" s="90" t="str">
        <f t="shared" si="2"/>
        <v>-</v>
      </c>
      <c r="Y42" s="90" t="str">
        <f>IFERROR(R42/INDEX('Vendor Level Info'!$N$4:$N$300,MATCH('Model 11'!$D42,'Vendor Level Info'!$M$4:$M$300,0)),"-")</f>
        <v>-</v>
      </c>
    </row>
    <row r="43" spans="2:25" x14ac:dyDescent="0.35">
      <c r="B43" s="441" t="str">
        <f>IFERROR(INDEX(Controls!$L$4:$L$100,MATCH('Model 11'!$D43,Controls!$J$4:$J$100,0)),"-")</f>
        <v>-</v>
      </c>
      <c r="C43" s="467" t="str">
        <f>IFERROR(INDEX(Controls!$F$4:$F$71,MATCH('Model 11'!$E43,Controls!$G$4:$G$71,0)),"-")</f>
        <v>-</v>
      </c>
      <c r="D43" s="442" t="str">
        <f>IFERROR(INDEX(Controls!$H$4:$H$200,MATCH('Model 11'!$E43,Controls!$G$4:$G$200,0)),"-")</f>
        <v>-</v>
      </c>
      <c r="E43" s="25"/>
      <c r="F43" s="26"/>
      <c r="G43" s="27"/>
      <c r="H43" s="27"/>
      <c r="I43" s="27"/>
      <c r="J43" s="37"/>
      <c r="K43" s="27"/>
      <c r="L43" s="39"/>
      <c r="M43" s="39"/>
      <c r="N43" s="39"/>
      <c r="O43" s="39"/>
      <c r="P43" s="28"/>
      <c r="Q43" s="29"/>
      <c r="R43" s="75">
        <f t="shared" si="0"/>
        <v>0</v>
      </c>
      <c r="S43" s="41">
        <f>IFERROR($Q43*$O43*Controls!$C$5,"-")</f>
        <v>0</v>
      </c>
      <c r="T43" s="41" t="str">
        <f>IFERROR(INDEX('Vendor Level Info'!$I$4:$I$50,MATCH(SUBSTITUTE(SUBSTITUTE('Model 11'!$D43,"_pre",""),"_post",""),'Vendor Level Info'!$F$4:$F$50,0)),"-")</f>
        <v>-</v>
      </c>
      <c r="U43" s="478">
        <f t="shared" si="1"/>
        <v>0</v>
      </c>
      <c r="V43" s="41">
        <f>IFERROR($Q43*$O43*Controls!$C$4,"-")</f>
        <v>0</v>
      </c>
      <c r="W43" s="41">
        <f>IFERROR($T43*(1-Controls!$C$6),0)</f>
        <v>0</v>
      </c>
      <c r="X43" s="90" t="str">
        <f t="shared" si="2"/>
        <v>-</v>
      </c>
      <c r="Y43" s="90" t="str">
        <f>IFERROR(R43/INDEX('Vendor Level Info'!$N$4:$N$300,MATCH('Model 11'!$D43,'Vendor Level Info'!$M$4:$M$300,0)),"-")</f>
        <v>-</v>
      </c>
    </row>
    <row r="44" spans="2:25" x14ac:dyDescent="0.35">
      <c r="B44" s="441" t="str">
        <f>IFERROR(INDEX(Controls!$L$4:$L$100,MATCH('Model 11'!$D44,Controls!$J$4:$J$100,0)),"-")</f>
        <v>-</v>
      </c>
      <c r="C44" s="467" t="str">
        <f>IFERROR(INDEX(Controls!$F$4:$F$71,MATCH('Model 11'!$E44,Controls!$G$4:$G$71,0)),"-")</f>
        <v>-</v>
      </c>
      <c r="D44" s="442" t="str">
        <f>IFERROR(INDEX(Controls!$H$4:$H$200,MATCH('Model 11'!$E44,Controls!$G$4:$G$200,0)),"-")</f>
        <v>-</v>
      </c>
      <c r="E44" s="25"/>
      <c r="F44" s="26"/>
      <c r="G44" s="27"/>
      <c r="H44" s="27"/>
      <c r="I44" s="27"/>
      <c r="J44" s="37"/>
      <c r="K44" s="27"/>
      <c r="L44" s="39"/>
      <c r="M44" s="39"/>
      <c r="N44" s="39"/>
      <c r="O44" s="39"/>
      <c r="P44" s="28"/>
      <c r="Q44" s="29"/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11'!$D44,"_pre",""),"_post",""),'Vendor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11'!$D44,'Vendor Level Info'!$M$4:$M$300,0)),"-")</f>
        <v>-</v>
      </c>
    </row>
    <row r="45" spans="2:25" x14ac:dyDescent="0.35">
      <c r="B45" s="441" t="str">
        <f>IFERROR(INDEX(Controls!$L$4:$L$100,MATCH('Model 11'!$D45,Controls!$J$4:$J$100,0)),"-")</f>
        <v>-</v>
      </c>
      <c r="C45" s="467" t="str">
        <f>IFERROR(INDEX(Controls!$F$4:$F$71,MATCH('Model 11'!$E45,Controls!$G$4:$G$71,0)),"-")</f>
        <v>-</v>
      </c>
      <c r="D45" s="442" t="str">
        <f>IFERROR(INDEX(Controls!$H$4:$H$200,MATCH('Model 11'!$E45,Controls!$G$4:$G$200,0)),"-")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11'!$D45,"_pre",""),"_post",""),'Vendor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11'!$D45,'Vendor Level Info'!$M$4:$M$300,0)),"-")</f>
        <v>-</v>
      </c>
    </row>
    <row r="46" spans="2:25" x14ac:dyDescent="0.35">
      <c r="B46" s="441" t="str">
        <f>IFERROR(INDEX(Controls!$L$4:$L$100,MATCH('Model 11'!$D46,Controls!$J$4:$J$100,0)),"-")</f>
        <v>-</v>
      </c>
      <c r="C46" s="467" t="str">
        <f>IFERROR(INDEX(Controls!$F$4:$F$71,MATCH('Model 11'!$E46,Controls!$G$4:$G$71,0)),"-")</f>
        <v>-</v>
      </c>
      <c r="D46" s="442" t="str">
        <f>IFERROR(INDEX(Controls!$H$4:$H$200,MATCH('Model 11'!$E46,Controls!$G$4:$G$200,0)),"-")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11'!$D46,"_pre",""),"_post",""),'Vendor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11'!$D46,'Vendor Level Info'!$M$4:$M$300,0)),"-")</f>
        <v>-</v>
      </c>
    </row>
    <row r="47" spans="2:25" x14ac:dyDescent="0.35">
      <c r="B47" s="441" t="str">
        <f>IFERROR(INDEX(Controls!$L$4:$L$100,MATCH('Model 11'!$D47,Controls!$J$4:$J$100,0)),"-")</f>
        <v>-</v>
      </c>
      <c r="C47" s="467" t="str">
        <f>IFERROR(INDEX(Controls!$F$4:$F$71,MATCH('Model 11'!$E47,Controls!$G$4:$G$71,0)),"-")</f>
        <v>-</v>
      </c>
      <c r="D47" s="442" t="str">
        <f>IFERROR(INDEX(Controls!$H$4:$H$200,MATCH('Model 11'!$E47,Controls!$G$4:$G$200,0)),"-")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11'!$D47,"_pre",""),"_post",""),'Vendor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11'!$D47,'Vendor Level Info'!$M$4:$M$300,0)),"-")</f>
        <v>-</v>
      </c>
    </row>
    <row r="48" spans="2:25" x14ac:dyDescent="0.35">
      <c r="B48" s="441" t="str">
        <f>IFERROR(INDEX(Controls!$L$4:$L$100,MATCH('Model 11'!$D48,Controls!$J$4:$J$100,0)),"-")</f>
        <v>-</v>
      </c>
      <c r="C48" s="467" t="str">
        <f>IFERROR(INDEX(Controls!$F$4:$F$71,MATCH('Model 11'!$E48,Controls!$G$4:$G$71,0)),"-")</f>
        <v>-</v>
      </c>
      <c r="D48" s="442" t="str">
        <f>IFERROR(INDEX(Controls!$H$4:$H$200,MATCH('Model 11'!$E48,Controls!$G$4:$G$200,0)),"-")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11'!$D48,"_pre",""),"_post",""),'Vendor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11'!$D48,'Vendor Level Info'!$M$4:$M$300,0)),"-")</f>
        <v>-</v>
      </c>
    </row>
    <row r="49" spans="2:25" x14ac:dyDescent="0.35">
      <c r="B49" s="441" t="str">
        <f>IFERROR(INDEX(Controls!$L$4:$L$100,MATCH('Model 11'!$D49,Controls!$J$4:$J$100,0)),"-")</f>
        <v>-</v>
      </c>
      <c r="C49" s="467" t="str">
        <f>IFERROR(INDEX(Controls!$F$4:$F$71,MATCH('Model 11'!$E49,Controls!$G$4:$G$71,0)),"-")</f>
        <v>-</v>
      </c>
      <c r="D49" s="442" t="str">
        <f>IFERROR(INDEX(Controls!$H$4:$H$200,MATCH('Model 11'!$E49,Controls!$G$4:$G$200,0)),"-")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11'!$D49,"_pre",""),"_post",""),'Vendor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11'!$D49,'Vendor Level Info'!$M$4:$M$300,0)),"-")</f>
        <v>-</v>
      </c>
    </row>
    <row r="50" spans="2:25" x14ac:dyDescent="0.35">
      <c r="B50" s="441" t="str">
        <f>IFERROR(INDEX(Controls!$L$4:$L$100,MATCH('Model 11'!$D50,Controls!$J$4:$J$100,0)),"-")</f>
        <v>-</v>
      </c>
      <c r="C50" s="467" t="str">
        <f>IFERROR(INDEX(Controls!$F$4:$F$71,MATCH('Model 11'!$E50,Controls!$G$4:$G$71,0)),"-")</f>
        <v>-</v>
      </c>
      <c r="D50" s="442" t="str">
        <f>IFERROR(INDEX(Controls!$H$4:$H$200,MATCH('Model 11'!$E50,Controls!$G$4:$G$200,0)),"-")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11'!$D50,"_pre",""),"_post",""),'Vendor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11'!$D50,'Vendor Level Info'!$M$4:$M$300,0)),"-")</f>
        <v>-</v>
      </c>
    </row>
    <row r="51" spans="2:25" x14ac:dyDescent="0.35">
      <c r="B51" s="441" t="str">
        <f>IFERROR(INDEX(Controls!$L$4:$L$100,MATCH('Model 11'!$D51,Controls!$J$4:$J$100,0)),"-")</f>
        <v>-</v>
      </c>
      <c r="C51" s="467" t="str">
        <f>IFERROR(INDEX(Controls!$F$4:$F$71,MATCH('Model 11'!$E51,Controls!$G$4:$G$71,0)),"-")</f>
        <v>-</v>
      </c>
      <c r="D51" s="442" t="str">
        <f>IFERROR(INDEX(Controls!$H$4:$H$200,MATCH('Model 11'!$E51,Controls!$G$4:$G$200,0)),"-")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11'!$D51,"_pre",""),"_post",""),'Vendor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11'!$D51,'Vendor Level Info'!$M$4:$M$300,0)),"-")</f>
        <v>-</v>
      </c>
    </row>
    <row r="52" spans="2:25" x14ac:dyDescent="0.35">
      <c r="B52" s="441" t="str">
        <f>IFERROR(INDEX(Controls!$L$4:$L$100,MATCH('Model 11'!$D52,Controls!$J$4:$J$100,0)),"-")</f>
        <v>-</v>
      </c>
      <c r="C52" s="467" t="str">
        <f>IFERROR(INDEX(Controls!$F$4:$F$71,MATCH('Model 11'!$E52,Controls!$G$4:$G$71,0)),"-")</f>
        <v>-</v>
      </c>
      <c r="D52" s="442" t="str">
        <f>IFERROR(INDEX(Controls!$H$4:$H$200,MATCH('Model 11'!$E52,Controls!$G$4:$G$200,0)),"-")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11'!$D52,"_pre",""),"_post",""),'Vendor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11'!$D52,'Vendor Level Info'!$M$4:$M$300,0)),"-")</f>
        <v>-</v>
      </c>
    </row>
    <row r="53" spans="2:25" x14ac:dyDescent="0.35">
      <c r="B53" s="441" t="str">
        <f>IFERROR(INDEX(Controls!$L$4:$L$100,MATCH('Model 11'!$D53,Controls!$J$4:$J$100,0)),"-")</f>
        <v>-</v>
      </c>
      <c r="C53" s="467" t="str">
        <f>IFERROR(INDEX(Controls!$F$4:$F$71,MATCH('Model 11'!$E53,Controls!$G$4:$G$71,0)),"-")</f>
        <v>-</v>
      </c>
      <c r="D53" s="442" t="str">
        <f>IFERROR(INDEX(Controls!$H$4:$H$200,MATCH('Model 11'!$E53,Controls!$G$4:$G$200,0)),"-")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11'!$D53,"_pre",""),"_post",""),'Vendor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11'!$D53,'Vendor Level Info'!$M$4:$M$300,0)),"-")</f>
        <v>-</v>
      </c>
    </row>
    <row r="54" spans="2:25" x14ac:dyDescent="0.35">
      <c r="B54" s="441" t="str">
        <f>IFERROR(INDEX(Controls!$L$4:$L$100,MATCH('Model 11'!$D54,Controls!$J$4:$J$100,0)),"-")</f>
        <v>-</v>
      </c>
      <c r="C54" s="467" t="str">
        <f>IFERROR(INDEX(Controls!$F$4:$F$71,MATCH('Model 11'!$E54,Controls!$G$4:$G$71,0)),"-")</f>
        <v>-</v>
      </c>
      <c r="D54" s="442" t="str">
        <f>IFERROR(INDEX(Controls!$H$4:$H$200,MATCH('Model 11'!$E54,Controls!$G$4:$G$200,0)),"-")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11'!$D54,"_pre",""),"_post",""),'Vendor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11'!$D54,'Vendor Level Info'!$M$4:$M$300,0)),"-")</f>
        <v>-</v>
      </c>
    </row>
    <row r="55" spans="2:25" x14ac:dyDescent="0.35">
      <c r="B55" s="441" t="str">
        <f>IFERROR(INDEX(Controls!$L$4:$L$100,MATCH('Model 11'!$D55,Controls!$J$4:$J$100,0)),"-")</f>
        <v>-</v>
      </c>
      <c r="C55" s="467" t="str">
        <f>IFERROR(INDEX(Controls!$F$4:$F$71,MATCH('Model 11'!$E55,Controls!$G$4:$G$71,0)),"-")</f>
        <v>-</v>
      </c>
      <c r="D55" s="442" t="str">
        <f>IFERROR(INDEX(Controls!$H$4:$H$200,MATCH('Model 11'!$E55,Controls!$G$4:$G$200,0)),"-")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11'!$D55,"_pre",""),"_post",""),'Vendor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11'!$D55,'Vendor Level Info'!$M$4:$M$300,0)),"-")</f>
        <v>-</v>
      </c>
    </row>
    <row r="56" spans="2:25" x14ac:dyDescent="0.35">
      <c r="B56" s="441" t="str">
        <f>IFERROR(INDEX(Controls!$L$4:$L$100,MATCH('Model 11'!$D56,Controls!$J$4:$J$100,0)),"-")</f>
        <v>-</v>
      </c>
      <c r="C56" s="467" t="str">
        <f>IFERROR(INDEX(Controls!$F$4:$F$71,MATCH('Model 11'!$E56,Controls!$G$4:$G$71,0)),"-")</f>
        <v>-</v>
      </c>
      <c r="D56" s="442" t="str">
        <f>IFERROR(INDEX(Controls!$H$4:$H$200,MATCH('Model 11'!$E56,Controls!$G$4:$G$200,0)),"-")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11'!$D56,"_pre",""),"_post",""),'Vendor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11'!$D56,'Vendor Level Info'!$M$4:$M$300,0)),"-")</f>
        <v>-</v>
      </c>
    </row>
    <row r="57" spans="2:25" x14ac:dyDescent="0.35">
      <c r="B57" s="441" t="str">
        <f>IFERROR(INDEX(Controls!$L$4:$L$100,MATCH('Model 11'!$D57,Controls!$J$4:$J$100,0)),"-")</f>
        <v>-</v>
      </c>
      <c r="C57" s="467" t="str">
        <f>IFERROR(INDEX(Controls!$F$4:$F$71,MATCH('Model 11'!$E57,Controls!$G$4:$G$71,0)),"-")</f>
        <v>-</v>
      </c>
      <c r="D57" s="442" t="str">
        <f>IFERROR(INDEX(Controls!$H$4:$H$200,MATCH('Model 11'!$E57,Controls!$G$4:$G$200,0)),"-")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11'!$D57,"_pre",""),"_post",""),'Vendor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11'!$D57,'Vendor Level Info'!$M$4:$M$300,0)),"-")</f>
        <v>-</v>
      </c>
    </row>
    <row r="58" spans="2:25" x14ac:dyDescent="0.35">
      <c r="B58" s="441" t="str">
        <f>IFERROR(INDEX(Controls!$L$4:$L$100,MATCH('Model 11'!$D58,Controls!$J$4:$J$100,0)),"-")</f>
        <v>-</v>
      </c>
      <c r="C58" s="467" t="str">
        <f>IFERROR(INDEX(Controls!$F$4:$F$71,MATCH('Model 11'!$E58,Controls!$G$4:$G$71,0)),"-")</f>
        <v>-</v>
      </c>
      <c r="D58" s="442" t="str">
        <f>IFERROR(INDEX(Controls!$H$4:$H$200,MATCH('Model 11'!$E58,Controls!$G$4:$G$200,0)),"-")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11'!$D58,"_pre",""),"_post",""),'Vendor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11'!$D58,'Vendor Level Info'!$M$4:$M$300,0)),"-")</f>
        <v>-</v>
      </c>
    </row>
    <row r="59" spans="2:25" x14ac:dyDescent="0.35">
      <c r="B59" s="441" t="str">
        <f>IFERROR(INDEX(Controls!$L$4:$L$100,MATCH('Model 11'!$D59,Controls!$J$4:$J$100,0)),"-")</f>
        <v>-</v>
      </c>
      <c r="C59" s="467" t="str">
        <f>IFERROR(INDEX(Controls!$F$4:$F$71,MATCH('Model 11'!$E59,Controls!$G$4:$G$71,0)),"-")</f>
        <v>-</v>
      </c>
      <c r="D59" s="442" t="str">
        <f>IFERROR(INDEX(Controls!$H$4:$H$200,MATCH('Model 11'!$E59,Controls!$G$4:$G$200,0)),"-")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11'!$D59,"_pre",""),"_post",""),'Vendor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11'!$D59,'Vendor Level Info'!$M$4:$M$300,0)),"-")</f>
        <v>-</v>
      </c>
    </row>
    <row r="60" spans="2:25" x14ac:dyDescent="0.35">
      <c r="B60" s="441" t="str">
        <f>IFERROR(INDEX(Controls!$L$4:$L$100,MATCH('Model 11'!$D60,Controls!$J$4:$J$100,0)),"-")</f>
        <v>-</v>
      </c>
      <c r="C60" s="467" t="str">
        <f>IFERROR(INDEX(Controls!$F$4:$F$71,MATCH('Model 11'!$E60,Controls!$G$4:$G$71,0)),"-")</f>
        <v>-</v>
      </c>
      <c r="D60" s="442" t="str">
        <f>IFERROR(INDEX(Controls!$H$4:$H$200,MATCH('Model 11'!$E60,Controls!$G$4:$G$200,0)),"-")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11'!$D60,"_pre",""),"_post",""),'Vendor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11'!$D60,'Vendor Level Info'!$M$4:$M$300,0)),"-")</f>
        <v>-</v>
      </c>
    </row>
    <row r="61" spans="2:25" x14ac:dyDescent="0.35">
      <c r="B61" s="441" t="str">
        <f>IFERROR(INDEX(Controls!$L$4:$L$100,MATCH('Model 11'!$D61,Controls!$J$4:$J$100,0)),"-")</f>
        <v>-</v>
      </c>
      <c r="C61" s="467" t="str">
        <f>IFERROR(INDEX(Controls!$F$4:$F$71,MATCH('Model 11'!$E61,Controls!$G$4:$G$71,0)),"-")</f>
        <v>-</v>
      </c>
      <c r="D61" s="442" t="str">
        <f>IFERROR(INDEX(Controls!$H$4:$H$200,MATCH('Model 11'!$E61,Controls!$G$4:$G$200,0)),"-")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11'!$D61,"_pre",""),"_post",""),'Vendor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11'!$D61,'Vendor Level Info'!$M$4:$M$300,0)),"-")</f>
        <v>-</v>
      </c>
    </row>
    <row r="62" spans="2:25" x14ac:dyDescent="0.35">
      <c r="B62" s="441" t="str">
        <f>IFERROR(INDEX(Controls!$L$4:$L$100,MATCH('Model 11'!$D62,Controls!$J$4:$J$100,0)),"-")</f>
        <v>-</v>
      </c>
      <c r="C62" s="467" t="str">
        <f>IFERROR(INDEX(Controls!$F$4:$F$71,MATCH('Model 11'!$E62,Controls!$G$4:$G$71,0)),"-")</f>
        <v>-</v>
      </c>
      <c r="D62" s="442" t="str">
        <f>IFERROR(INDEX(Controls!$H$4:$H$200,MATCH('Model 11'!$E62,Controls!$G$4:$G$200,0)),"-")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11'!$D62,"_pre",""),"_post",""),'Vendor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11'!$D62,'Vendor Level Info'!$M$4:$M$300,0)),"-")</f>
        <v>-</v>
      </c>
    </row>
    <row r="63" spans="2:25" x14ac:dyDescent="0.35">
      <c r="B63" s="441" t="str">
        <f>IFERROR(INDEX(Controls!$L$4:$L$100,MATCH('Model 11'!$D63,Controls!$J$4:$J$100,0)),"-")</f>
        <v>-</v>
      </c>
      <c r="C63" s="467" t="str">
        <f>IFERROR(INDEX(Controls!$F$4:$F$71,MATCH('Model 11'!$E63,Controls!$G$4:$G$71,0)),"-")</f>
        <v>-</v>
      </c>
      <c r="D63" s="442" t="str">
        <f>IFERROR(INDEX(Controls!$H$4:$H$200,MATCH('Model 11'!$E63,Controls!$G$4:$G$200,0)),"-")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11'!$D63,"_pre",""),"_post",""),'Vendor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11'!$D63,'Vendor Level Info'!$M$4:$M$300,0)),"-")</f>
        <v>-</v>
      </c>
    </row>
    <row r="64" spans="2:25" x14ac:dyDescent="0.35">
      <c r="B64" s="441" t="str">
        <f>IFERROR(INDEX(Controls!$L$4:$L$100,MATCH('Model 11'!$D64,Controls!$J$4:$J$100,0)),"-")</f>
        <v>-</v>
      </c>
      <c r="C64" s="467" t="str">
        <f>IFERROR(INDEX(Controls!$F$4:$F$71,MATCH('Model 11'!$E64,Controls!$G$4:$G$71,0)),"-")</f>
        <v>-</v>
      </c>
      <c r="D64" s="442" t="str">
        <f>IFERROR(INDEX(Controls!$H$4:$H$200,MATCH('Model 11'!$E64,Controls!$G$4:$G$200,0)),"-")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11'!$D64,"_pre",""),"_post",""),'Vendor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11'!$D64,'Vendor Level Info'!$M$4:$M$300,0)),"-")</f>
        <v>-</v>
      </c>
    </row>
    <row r="65" spans="2:25" x14ac:dyDescent="0.35">
      <c r="B65" s="441" t="str">
        <f>IFERROR(INDEX(Controls!$L$4:$L$100,MATCH('Model 11'!$D65,Controls!$J$4:$J$100,0)),"-")</f>
        <v>-</v>
      </c>
      <c r="C65" s="467" t="str">
        <f>IFERROR(INDEX(Controls!$F$4:$F$71,MATCH('Model 11'!$E65,Controls!$G$4:$G$71,0)),"-")</f>
        <v>-</v>
      </c>
      <c r="D65" s="442" t="str">
        <f>IFERROR(INDEX(Controls!$H$4:$H$200,MATCH('Model 11'!$E65,Controls!$G$4:$G$200,0)),"-")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11'!$D65,"_pre",""),"_post",""),'Vendor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11'!$D65,'Vendor Level Info'!$M$4:$M$300,0)),"-")</f>
        <v>-</v>
      </c>
    </row>
    <row r="66" spans="2:25" x14ac:dyDescent="0.35">
      <c r="B66" s="441" t="str">
        <f>IFERROR(INDEX(Controls!$L$4:$L$100,MATCH('Model 11'!$D66,Controls!$J$4:$J$100,0)),"-")</f>
        <v>-</v>
      </c>
      <c r="C66" s="467" t="str">
        <f>IFERROR(INDEX(Controls!$F$4:$F$71,MATCH('Model 11'!$E66,Controls!$G$4:$G$71,0)),"-")</f>
        <v>-</v>
      </c>
      <c r="D66" s="442" t="str">
        <f>IFERROR(INDEX(Controls!$H$4:$H$200,MATCH('Model 11'!$E66,Controls!$G$4:$G$200,0)),"-")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11'!$D66,"_pre",""),"_post",""),'Vendor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11'!$D66,'Vendor Level Info'!$M$4:$M$300,0)),"-")</f>
        <v>-</v>
      </c>
    </row>
    <row r="67" spans="2:25" x14ac:dyDescent="0.35">
      <c r="B67" s="441" t="str">
        <f>IFERROR(INDEX(Controls!$L$4:$L$100,MATCH('Model 11'!$D67,Controls!$J$4:$J$100,0)),"-")</f>
        <v>-</v>
      </c>
      <c r="C67" s="467" t="str">
        <f>IFERROR(INDEX(Controls!$F$4:$F$71,MATCH('Model 11'!$E67,Controls!$G$4:$G$71,0)),"-")</f>
        <v>-</v>
      </c>
      <c r="D67" s="442" t="str">
        <f>IFERROR(INDEX(Controls!$H$4:$H$200,MATCH('Model 11'!$E67,Controls!$G$4:$G$200,0)),"-")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11'!$D67,"_pre",""),"_post",""),'Vendor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11'!$D67,'Vendor Level Info'!$M$4:$M$300,0)),"-")</f>
        <v>-</v>
      </c>
    </row>
    <row r="68" spans="2:25" x14ac:dyDescent="0.35">
      <c r="B68" s="441" t="str">
        <f>IFERROR(INDEX(Controls!$L$4:$L$100,MATCH('Model 11'!$D68,Controls!$J$4:$J$100,0)),"-")</f>
        <v>-</v>
      </c>
      <c r="C68" s="467" t="str">
        <f>IFERROR(INDEX(Controls!$F$4:$F$71,MATCH('Model 11'!$E68,Controls!$G$4:$G$71,0)),"-")</f>
        <v>-</v>
      </c>
      <c r="D68" s="442" t="str">
        <f>IFERROR(INDEX(Controls!$H$4:$H$200,MATCH('Model 11'!$E68,Controls!$G$4:$G$200,0)),"-")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11'!$D68,"_pre",""),"_post",""),'Vendor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11'!$D68,'Vendor Level Info'!$M$4:$M$300,0)),"-")</f>
        <v>-</v>
      </c>
    </row>
    <row r="69" spans="2:25" x14ac:dyDescent="0.35">
      <c r="B69" s="441" t="str">
        <f>IFERROR(INDEX(Controls!$L$4:$L$100,MATCH('Model 11'!$D69,Controls!$J$4:$J$100,0)),"-")</f>
        <v>-</v>
      </c>
      <c r="C69" s="467" t="str">
        <f>IFERROR(INDEX(Controls!$F$4:$F$71,MATCH('Model 11'!$E69,Controls!$G$4:$G$71,0)),"-")</f>
        <v>-</v>
      </c>
      <c r="D69" s="442" t="str">
        <f>IFERROR(INDEX(Controls!$H$4:$H$200,MATCH('Model 11'!$E69,Controls!$G$4:$G$200,0)),"-")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11'!$D69,"_pre",""),"_post",""),'Vendor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11'!$D69,'Vendor Level Info'!$M$4:$M$300,0)),"-")</f>
        <v>-</v>
      </c>
    </row>
    <row r="70" spans="2:25" x14ac:dyDescent="0.35">
      <c r="B70" s="441" t="str">
        <f>IFERROR(INDEX(Controls!$L$4:$L$100,MATCH('Model 11'!$D70,Controls!$J$4:$J$100,0)),"-")</f>
        <v>-</v>
      </c>
      <c r="C70" s="467" t="str">
        <f>IFERROR(INDEX(Controls!$F$4:$F$71,MATCH('Model 11'!$E70,Controls!$G$4:$G$71,0)),"-")</f>
        <v>-</v>
      </c>
      <c r="D70" s="442" t="str">
        <f>IFERROR(INDEX(Controls!$H$4:$H$200,MATCH('Model 11'!$E70,Controls!$G$4:$G$200,0)),"-")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11'!$D70,"_pre",""),"_post",""),'Vendor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11'!$D70,'Vendor Level Info'!$M$4:$M$300,0)),"-")</f>
        <v>-</v>
      </c>
    </row>
    <row r="71" spans="2:25" x14ac:dyDescent="0.35">
      <c r="B71" s="441" t="str">
        <f>IFERROR(INDEX(Controls!$L$4:$L$100,MATCH('Model 11'!$D71,Controls!$J$4:$J$100,0)),"-")</f>
        <v>-</v>
      </c>
      <c r="C71" s="467" t="str">
        <f>IFERROR(INDEX(Controls!$F$4:$F$71,MATCH('Model 11'!$E71,Controls!$G$4:$G$71,0)),"-")</f>
        <v>-</v>
      </c>
      <c r="D71" s="442" t="str">
        <f>IFERROR(INDEX(Controls!$H$4:$H$200,MATCH('Model 11'!$E71,Controls!$G$4:$G$200,0)),"-")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11'!$D71,"_pre",""),"_post",""),'Vendor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11'!$D71,'Vendor Level Info'!$M$4:$M$300,0)),"-")</f>
        <v>-</v>
      </c>
    </row>
    <row r="72" spans="2:25" ht="15" thickBot="1" x14ac:dyDescent="0.4">
      <c r="B72" s="443" t="str">
        <f>IFERROR(INDEX(Controls!$L$4:$L$100,MATCH('Model 11'!$D72,Controls!$J$4:$J$100,0)),"-")</f>
        <v>-</v>
      </c>
      <c r="C72" s="468" t="str">
        <f>IFERROR(INDEX(Controls!$F$4:$F$71,MATCH('Model 11'!$E72,Controls!$G$4:$G$71,0)),"-")</f>
        <v>-</v>
      </c>
      <c r="D72" s="444" t="str">
        <f>IFERROR(INDEX(Controls!$H$4:$H$200,MATCH('Model 11'!$E72,Controls!$G$4:$G$200,0)),"-")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11'!$D72,"_pre",""),"_post",""),'Vendor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11'!$D72,'Vendor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082F-C17F-45A8-AEBF-E83CFF8AD67B}">
  <sheetPr>
    <tabColor theme="9" tint="0.59999389629810485"/>
  </sheetPr>
  <dimension ref="B1:AC72"/>
  <sheetViews>
    <sheetView showGridLines="0" zoomScale="85" zoomScaleNormal="85" workbookViewId="0">
      <pane xSplit="5" ySplit="4" topLeftCell="F5" activePane="bottomRight" state="frozen"/>
      <selection pane="topRight"/>
      <selection pane="bottomLeft"/>
      <selection pane="bottomRight" activeCell="X5" sqref="X5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19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12'!$D5,Controls!$J$4:$J$100,0)),"-")</f>
        <v>16</v>
      </c>
      <c r="C5" s="466" t="str">
        <f>IFERROR(INDEX(Controls!$F$4:$F$71,MATCH('Model 12'!$E5,Controls!$G$4:$G$71,0)),"-")</f>
        <v>No Ad &amp; Tf</v>
      </c>
      <c r="D5" s="446" t="str">
        <f>IFERROR(INDEX(Controls!$H$4:$H$200,MATCH('Model 12'!$E5,Controls!$G$4:$G$200,0)),"-")</f>
        <v>Intercept</v>
      </c>
      <c r="E5" s="42" t="s">
        <v>6</v>
      </c>
      <c r="F5" s="43">
        <v>1</v>
      </c>
      <c r="G5" s="44">
        <v>3.2709176465662786E-2</v>
      </c>
      <c r="H5" s="44">
        <v>7.6610834724885244E-4</v>
      </c>
      <c r="I5" s="44">
        <v>42.695235710619365</v>
      </c>
      <c r="J5" s="45">
        <v>0</v>
      </c>
      <c r="K5" s="44">
        <v>0</v>
      </c>
      <c r="L5" s="46">
        <v>4281672</v>
      </c>
      <c r="M5" s="46">
        <v>493963.36099997931</v>
      </c>
      <c r="N5" s="46">
        <v>2140836</v>
      </c>
      <c r="O5" s="46">
        <v>253603.05399999145</v>
      </c>
      <c r="P5" s="47">
        <v>0.28352298181097924</v>
      </c>
      <c r="Q5" s="48">
        <v>0.27612042285597244</v>
      </c>
      <c r="R5" s="405">
        <f>IFERROR(G5*N5,"-")</f>
        <v>70024.982508043657</v>
      </c>
      <c r="S5" s="406">
        <f>IFERROR($Q5*$O5*Controls!$C$5,"-")</f>
        <v>43555539.120003156</v>
      </c>
      <c r="T5" s="406" t="str">
        <f>IFERROR(INDEX('Vendor Level Info'!$I$4:$I$50,MATCH(SUBSTITUTE(SUBSTITUTE('Model 12'!$D5,"_pre",""),"_post",""),'Vendor Level Info'!$F$4:$F$50,0)),"-")</f>
        <v>-</v>
      </c>
      <c r="U5" s="480">
        <f>IFERROR(S5/$T5,0)</f>
        <v>0</v>
      </c>
      <c r="V5" s="406">
        <f>IFERROR($Q5*$O5*Controls!$C$4,"-")</f>
        <v>36973190.764247052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12'!$E5,'Vendor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12'!$D6,Controls!$J$4:$J$100,0)),"-")</f>
        <v>41</v>
      </c>
      <c r="C6" s="467" t="str">
        <f>IFERROR(INDEX(Controls!$F$4:$F$71,MATCH('Model 12'!$E6,Controls!$G$4:$G$71,0)),"-")</f>
        <v>No Ad &amp; Tf</v>
      </c>
      <c r="D6" s="442" t="str">
        <f>IFERROR(INDEX(Controls!$H$4:$H$200,MATCH('Model 12'!$E6,Controls!$G$4:$G$200,0)),"-")</f>
        <v>M1</v>
      </c>
      <c r="E6" s="25" t="s">
        <v>291</v>
      </c>
      <c r="F6" s="26">
        <v>1</v>
      </c>
      <c r="G6" s="27">
        <v>-7.7138843925251954E-3</v>
      </c>
      <c r="H6" s="27">
        <v>9.9451536316990784E-4</v>
      </c>
      <c r="I6" s="27">
        <v>-7.7564255698756037</v>
      </c>
      <c r="J6" s="37">
        <v>8.7375612197404298E-15</v>
      </c>
      <c r="K6" s="27">
        <v>1.8388218500627398</v>
      </c>
      <c r="L6" s="39">
        <v>356806</v>
      </c>
      <c r="M6" s="39">
        <v>493963.36099997931</v>
      </c>
      <c r="N6" s="39">
        <v>178403</v>
      </c>
      <c r="O6" s="39">
        <v>253603.05399999145</v>
      </c>
      <c r="P6" s="28">
        <v>-5.5719926858288993E-3</v>
      </c>
      <c r="Q6" s="29">
        <v>-5.4265124002793709E-3</v>
      </c>
      <c r="R6" s="75">
        <f t="shared" ref="R6:R69" si="0">IFERROR(G6*N6,"-")</f>
        <v>-1376.1801172796725</v>
      </c>
      <c r="S6" s="41">
        <f>IFERROR($Q6*$O6*Controls!$C$5,"-")</f>
        <v>-855984.03294795624</v>
      </c>
      <c r="T6" s="41" t="str">
        <f>IFERROR(INDEX('Vendor Level Info'!$I$4:$I$50,MATCH(SUBSTITUTE(SUBSTITUTE('Model 12'!$D6,"_pre",""),"_post",""),'Vendor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-726623.10192366701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12'!$E6,'Vendor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12'!$D7,Controls!$J$4:$J$100,0)),"-")</f>
        <v>50</v>
      </c>
      <c r="C7" s="467" t="str">
        <f>IFERROR(INDEX(Controls!$F$4:$F$71,MATCH('Model 12'!$E7,Controls!$G$4:$G$71,0)),"-")</f>
        <v>No Ad &amp; Tf</v>
      </c>
      <c r="D7" s="442" t="str">
        <f>IFERROR(INDEX(Controls!$H$4:$H$200,MATCH('Model 12'!$E7,Controls!$G$4:$G$200,0)),"-")</f>
        <v>M10</v>
      </c>
      <c r="E7" s="25" t="s">
        <v>292</v>
      </c>
      <c r="F7" s="26">
        <v>1</v>
      </c>
      <c r="G7" s="27">
        <v>-6.6499702668119604E-3</v>
      </c>
      <c r="H7" s="27">
        <v>9.9575274416061066E-4</v>
      </c>
      <c r="I7" s="27">
        <v>-6.6783348635586073</v>
      </c>
      <c r="J7" s="37">
        <v>2.4170165269519474E-11</v>
      </c>
      <c r="K7" s="27">
        <v>1.843400439335722</v>
      </c>
      <c r="L7" s="39">
        <v>356806</v>
      </c>
      <c r="M7" s="39">
        <v>493963.36099997931</v>
      </c>
      <c r="N7" s="39">
        <v>178403</v>
      </c>
      <c r="O7" s="39">
        <v>253603.05399999145</v>
      </c>
      <c r="P7" s="28">
        <v>-4.8034924821483025E-3</v>
      </c>
      <c r="Q7" s="29">
        <v>-4.6780771240637125E-3</v>
      </c>
      <c r="R7" s="75">
        <f t="shared" si="0"/>
        <v>-1186.3746455100543</v>
      </c>
      <c r="S7" s="41">
        <f>IFERROR($Q7*$O7*Controls!$C$5,"-")</f>
        <v>-737925.02950725378</v>
      </c>
      <c r="T7" s="41" t="str">
        <f>IFERROR(INDEX('Vendor Level Info'!$I$4:$I$50,MATCH(SUBSTITUTE(SUBSTITUTE('Model 12'!$D7,"_pre",""),"_post",""),'Vendor Level Info'!$F$4:$F$50,0)),"-")</f>
        <v>-</v>
      </c>
      <c r="U7" s="478">
        <f t="shared" si="1"/>
        <v>0</v>
      </c>
      <c r="V7" s="41">
        <f>IFERROR($Q7*$O7*Controls!$C$4,"-")</f>
        <v>-626405.81282930868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12'!$E7,'Vendor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12'!$D8,Controls!$J$4:$J$100,0)),"-")</f>
        <v>51</v>
      </c>
      <c r="C8" s="467" t="str">
        <f>IFERROR(INDEX(Controls!$F$4:$F$71,MATCH('Model 12'!$E8,Controls!$G$4:$G$71,0)),"-")</f>
        <v>No Ad &amp; Tf</v>
      </c>
      <c r="D8" s="442" t="str">
        <f>IFERROR(INDEX(Controls!$H$4:$H$200,MATCH('Model 12'!$E8,Controls!$G$4:$G$200,0)),"-")</f>
        <v>M11</v>
      </c>
      <c r="E8" s="25" t="s">
        <v>293</v>
      </c>
      <c r="F8" s="26">
        <v>1</v>
      </c>
      <c r="G8" s="27">
        <v>-7.6135135946700525E-3</v>
      </c>
      <c r="H8" s="27">
        <v>9.937774588862202E-4</v>
      </c>
      <c r="I8" s="27">
        <v>-7.661185637278316</v>
      </c>
      <c r="J8" s="37">
        <v>1.8426265449687884E-14</v>
      </c>
      <c r="K8" s="27">
        <v>1.8360941473289274</v>
      </c>
      <c r="L8" s="39">
        <v>356806</v>
      </c>
      <c r="M8" s="39">
        <v>493963.36099997931</v>
      </c>
      <c r="N8" s="39">
        <v>178403</v>
      </c>
      <c r="O8" s="39">
        <v>253603.05399999145</v>
      </c>
      <c r="P8" s="28">
        <v>-5.4994915537064631E-3</v>
      </c>
      <c r="Q8" s="29">
        <v>-5.355904214899428E-3</v>
      </c>
      <c r="R8" s="75">
        <f t="shared" si="0"/>
        <v>-1358.2736658299214</v>
      </c>
      <c r="S8" s="41">
        <f>IFERROR($Q8*$O8*Controls!$C$5,"-")</f>
        <v>-844846.2201462111</v>
      </c>
      <c r="T8" s="41" t="str">
        <f>IFERROR(INDEX('Vendor Level Info'!$I$4:$I$50,MATCH(SUBSTITUTE(SUBSTITUTE('Model 12'!$D8,"_pre",""),"_post",""),'Vendor Level Info'!$F$4:$F$50,0)),"-")</f>
        <v>-</v>
      </c>
      <c r="U8" s="478">
        <f t="shared" si="1"/>
        <v>0</v>
      </c>
      <c r="V8" s="41">
        <f>IFERROR($Q8*$O8*Controls!$C$4,"-")</f>
        <v>-717168.49555819842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12'!$E8,'Vendor Level Info'!$M$4:$M$300,0)),"-")</f>
        <v>-</v>
      </c>
      <c r="AB8" s="134" t="s">
        <v>66</v>
      </c>
      <c r="AC8" s="135">
        <v>0.3569</v>
      </c>
    </row>
    <row r="9" spans="2:29" x14ac:dyDescent="0.35">
      <c r="B9" s="441">
        <f>IFERROR(INDEX(Controls!$L$4:$L$100,MATCH('Model 12'!$D9,Controls!$J$4:$J$100,0)),"-")</f>
        <v>42</v>
      </c>
      <c r="C9" s="467" t="str">
        <f>IFERROR(INDEX(Controls!$F$4:$F$71,MATCH('Model 12'!$E9,Controls!$G$4:$G$71,0)),"-")</f>
        <v>No Ad &amp; Tf</v>
      </c>
      <c r="D9" s="442" t="str">
        <f>IFERROR(INDEX(Controls!$H$4:$H$200,MATCH('Model 12'!$E9,Controls!$G$4:$G$200,0)),"-")</f>
        <v>M2</v>
      </c>
      <c r="E9" s="25" t="s">
        <v>294</v>
      </c>
      <c r="F9" s="26">
        <v>1</v>
      </c>
      <c r="G9" s="27">
        <v>2.2216703628261298E-2</v>
      </c>
      <c r="H9" s="27">
        <v>1.0537025952187227E-3</v>
      </c>
      <c r="I9" s="27">
        <v>21.084415782092343</v>
      </c>
      <c r="J9" s="37">
        <v>1.1185939121939798E-98</v>
      </c>
      <c r="K9" s="27">
        <v>2.0642046981562063</v>
      </c>
      <c r="L9" s="39">
        <v>356806</v>
      </c>
      <c r="M9" s="39">
        <v>493963.36099997931</v>
      </c>
      <c r="N9" s="39">
        <v>178403</v>
      </c>
      <c r="O9" s="39">
        <v>253603.05399999145</v>
      </c>
      <c r="P9" s="28">
        <v>1.6047856542918237E-2</v>
      </c>
      <c r="Q9" s="29">
        <v>1.5628859806210513E-2</v>
      </c>
      <c r="R9" s="75">
        <f t="shared" si="0"/>
        <v>3963.5265773927003</v>
      </c>
      <c r="S9" s="41">
        <f>IFERROR($Q9*$O9*Controls!$C$5,"-")</f>
        <v>2465313.5311382599</v>
      </c>
      <c r="T9" s="41" t="str">
        <f>IFERROR(INDEX('Vendor Level Info'!$I$4:$I$50,MATCH(SUBSTITUTE(SUBSTITUTE('Model 12'!$D9,"_pre",""),"_post",""),'Vendor Level Info'!$F$4:$F$50,0)),"-")</f>
        <v>-</v>
      </c>
      <c r="U9" s="478">
        <f t="shared" si="1"/>
        <v>0</v>
      </c>
      <c r="V9" s="41">
        <f>IFERROR($Q9*$O9*Controls!$C$4,"-")</f>
        <v>2092742.0328633459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12'!$E9,'Vendor Level Info'!$M$4:$M$300,0)),"-")</f>
        <v>-</v>
      </c>
    </row>
    <row r="10" spans="2:29" x14ac:dyDescent="0.35">
      <c r="B10" s="441">
        <f>IFERROR(INDEX(Controls!$L$4:$L$100,MATCH('Model 12'!$D10,Controls!$J$4:$J$100,0)),"-")</f>
        <v>43</v>
      </c>
      <c r="C10" s="467" t="str">
        <f>IFERROR(INDEX(Controls!$F$4:$F$71,MATCH('Model 12'!$E10,Controls!$G$4:$G$71,0)),"-")</f>
        <v>No Ad &amp; Tf</v>
      </c>
      <c r="D10" s="442" t="str">
        <f>IFERROR(INDEX(Controls!$H$4:$H$200,MATCH('Model 12'!$E10,Controls!$G$4:$G$200,0)),"-")</f>
        <v>M3</v>
      </c>
      <c r="E10" s="25" t="s">
        <v>295</v>
      </c>
      <c r="F10" s="26">
        <v>1</v>
      </c>
      <c r="G10" s="27">
        <v>3.8263080083146715E-3</v>
      </c>
      <c r="H10" s="27">
        <v>1.0443296723413452E-3</v>
      </c>
      <c r="I10" s="27">
        <v>3.6638890090484955</v>
      </c>
      <c r="J10" s="37">
        <v>2.4841745885522179E-4</v>
      </c>
      <c r="K10" s="27">
        <v>2.0276448932400957</v>
      </c>
      <c r="L10" s="39">
        <v>356806</v>
      </c>
      <c r="M10" s="39">
        <v>493963.36099997931</v>
      </c>
      <c r="N10" s="39">
        <v>178403</v>
      </c>
      <c r="O10" s="39">
        <v>253603.05399999145</v>
      </c>
      <c r="P10" s="28">
        <v>2.7638682602914386E-3</v>
      </c>
      <c r="Q10" s="29">
        <v>2.6917058641075567E-3</v>
      </c>
      <c r="R10" s="75">
        <f t="shared" si="0"/>
        <v>682.62482760736236</v>
      </c>
      <c r="S10" s="41">
        <f>IFERROR($Q10*$O10*Controls!$C$5,"-")</f>
        <v>424592.64277177938</v>
      </c>
      <c r="T10" s="41" t="str">
        <f>IFERROR(INDEX('Vendor Level Info'!$I$4:$I$50,MATCH(SUBSTITUTE(SUBSTITUTE('Model 12'!$D10,"_pre",""),"_post",""),'Vendor Level Info'!$F$4:$F$50,0)),"-")</f>
        <v>-</v>
      </c>
      <c r="U10" s="478">
        <f t="shared" si="1"/>
        <v>0</v>
      </c>
      <c r="V10" s="41">
        <f>IFERROR($Q10*$O10*Controls!$C$4,"-")</f>
        <v>360425.90897668735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12'!$E10,'Vendor Level Info'!$M$4:$M$300,0)),"-")</f>
        <v>-</v>
      </c>
    </row>
    <row r="11" spans="2:29" x14ac:dyDescent="0.35">
      <c r="B11" s="441">
        <f>IFERROR(INDEX(Controls!$L$4:$L$100,MATCH('Model 12'!$D11,Controls!$J$4:$J$100,0)),"-")</f>
        <v>44</v>
      </c>
      <c r="C11" s="467" t="str">
        <f>IFERROR(INDEX(Controls!$F$4:$F$71,MATCH('Model 12'!$E11,Controls!$G$4:$G$71,0)),"-")</f>
        <v>No Ad &amp; Tf</v>
      </c>
      <c r="D11" s="442" t="str">
        <f>IFERROR(INDEX(Controls!$H$4:$H$200,MATCH('Model 12'!$E11,Controls!$G$4:$G$200,0)),"-")</f>
        <v>M4</v>
      </c>
      <c r="E11" s="25" t="s">
        <v>296</v>
      </c>
      <c r="F11" s="26">
        <v>1</v>
      </c>
      <c r="G11" s="27">
        <v>-1.4524346997612144E-2</v>
      </c>
      <c r="H11" s="27">
        <v>1.0343005306189051E-3</v>
      </c>
      <c r="I11" s="27">
        <v>-14.042675767478395</v>
      </c>
      <c r="J11" s="37">
        <v>8.5621439014533071E-45</v>
      </c>
      <c r="K11" s="27">
        <v>1.9888872228880865</v>
      </c>
      <c r="L11" s="39">
        <v>356806</v>
      </c>
      <c r="M11" s="39">
        <v>493963.36099997931</v>
      </c>
      <c r="N11" s="39">
        <v>178403</v>
      </c>
      <c r="O11" s="39">
        <v>253603.05399999145</v>
      </c>
      <c r="P11" s="28">
        <v>-1.0491414068320375E-2</v>
      </c>
      <c r="Q11" s="29">
        <v>-1.0217491613547708E-2</v>
      </c>
      <c r="R11" s="75">
        <f t="shared" si="0"/>
        <v>-2591.1870774149993</v>
      </c>
      <c r="S11" s="41">
        <f>IFERROR($Q11*$O11*Controls!$C$5,"-")</f>
        <v>-1611718.3621521296</v>
      </c>
      <c r="T11" s="41" t="str">
        <f>IFERROR(INDEX('Vendor Level Info'!$I$4:$I$50,MATCH(SUBSTITUTE(SUBSTITUTE('Model 12'!$D11,"_pre",""),"_post",""),'Vendor Level Info'!$F$4:$F$50,0)),"-")</f>
        <v>-</v>
      </c>
      <c r="U11" s="478">
        <f t="shared" si="1"/>
        <v>0</v>
      </c>
      <c r="V11" s="41">
        <f>IFERROR($Q11*$O11*Controls!$C$4,"-")</f>
        <v>-1368146.7768751197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12'!$E11,'Vendor Level Info'!$M$4:$M$300,0)),"-")</f>
        <v>-</v>
      </c>
    </row>
    <row r="12" spans="2:29" x14ac:dyDescent="0.35">
      <c r="B12" s="441">
        <f>IFERROR(INDEX(Controls!$L$4:$L$100,MATCH('Model 12'!$D12,Controls!$J$4:$J$100,0)),"-")</f>
        <v>45</v>
      </c>
      <c r="C12" s="467" t="str">
        <f>IFERROR(INDEX(Controls!$F$4:$F$71,MATCH('Model 12'!$E12,Controls!$G$4:$G$71,0)),"-")</f>
        <v>No Ad &amp; Tf</v>
      </c>
      <c r="D12" s="442" t="str">
        <f>IFERROR(INDEX(Controls!$H$4:$H$200,MATCH('Model 12'!$E12,Controls!$G$4:$G$200,0)),"-")</f>
        <v>M5</v>
      </c>
      <c r="E12" s="25" t="s">
        <v>297</v>
      </c>
      <c r="F12" s="26">
        <v>1</v>
      </c>
      <c r="G12" s="27">
        <v>-1.4720912770439017E-2</v>
      </c>
      <c r="H12" s="27">
        <v>1.0254199291826302E-3</v>
      </c>
      <c r="I12" s="27">
        <v>-14.355984657108396</v>
      </c>
      <c r="J12" s="37">
        <v>9.7972595680778286E-47</v>
      </c>
      <c r="K12" s="27">
        <v>1.9548803009096023</v>
      </c>
      <c r="L12" s="39">
        <v>356806</v>
      </c>
      <c r="M12" s="39">
        <v>493963.36099997931</v>
      </c>
      <c r="N12" s="39">
        <v>178403</v>
      </c>
      <c r="O12" s="39">
        <v>253603.05399999145</v>
      </c>
      <c r="P12" s="28">
        <v>-1.0633399998202465E-2</v>
      </c>
      <c r="Q12" s="29">
        <v>-1.03557704040296E-2</v>
      </c>
      <c r="R12" s="75">
        <f t="shared" si="0"/>
        <v>-2626.2550009846318</v>
      </c>
      <c r="S12" s="41">
        <f>IFERROR($Q12*$O12*Controls!$C$5,"-")</f>
        <v>-1633530.6106124411</v>
      </c>
      <c r="T12" s="41" t="str">
        <f>IFERROR(INDEX('Vendor Level Info'!$I$4:$I$50,MATCH(SUBSTITUTE(SUBSTITUTE('Model 12'!$D12,"_pre",""),"_post",""),'Vendor Level Info'!$F$4:$F$50,0)),"-")</f>
        <v>-</v>
      </c>
      <c r="U12" s="478">
        <f t="shared" si="1"/>
        <v>0</v>
      </c>
      <c r="V12" s="41">
        <f>IFERROR($Q12*$O12*Controls!$C$4,"-")</f>
        <v>-1386662.6405198856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12'!$E12,'Vendor Level Info'!$M$4:$M$300,0)),"-")</f>
        <v>-</v>
      </c>
    </row>
    <row r="13" spans="2:29" x14ac:dyDescent="0.35">
      <c r="B13" s="441">
        <f>IFERROR(INDEX(Controls!$L$4:$L$100,MATCH('Model 12'!$D13,Controls!$J$4:$J$100,0)),"-")</f>
        <v>46</v>
      </c>
      <c r="C13" s="467" t="str">
        <f>IFERROR(INDEX(Controls!$F$4:$F$71,MATCH('Model 12'!$E13,Controls!$G$4:$G$71,0)),"-")</f>
        <v>No Ad &amp; Tf</v>
      </c>
      <c r="D13" s="442" t="str">
        <f>IFERROR(INDEX(Controls!$H$4:$H$200,MATCH('Model 12'!$E13,Controls!$G$4:$G$200,0)),"-")</f>
        <v>M6</v>
      </c>
      <c r="E13" s="25" t="s">
        <v>298</v>
      </c>
      <c r="F13" s="26">
        <v>1</v>
      </c>
      <c r="G13" s="27">
        <v>-9.6198015794931226E-3</v>
      </c>
      <c r="H13" s="27">
        <v>1.0156807715321523E-3</v>
      </c>
      <c r="I13" s="27">
        <v>-9.4712845306519604</v>
      </c>
      <c r="J13" s="37">
        <v>2.7655601638311582E-21</v>
      </c>
      <c r="K13" s="27">
        <v>1.9179228089986171</v>
      </c>
      <c r="L13" s="39">
        <v>356806</v>
      </c>
      <c r="M13" s="39">
        <v>493963.36099997931</v>
      </c>
      <c r="N13" s="39">
        <v>178403</v>
      </c>
      <c r="O13" s="39">
        <v>253603.05399999145</v>
      </c>
      <c r="P13" s="28">
        <v>-6.9486994246376237E-3</v>
      </c>
      <c r="Q13" s="29">
        <v>-6.7672744240152936E-3</v>
      </c>
      <c r="R13" s="75">
        <f t="shared" si="0"/>
        <v>-1716.2014611863115</v>
      </c>
      <c r="S13" s="41">
        <f>IFERROR($Q13*$O13*Controls!$C$5,"-")</f>
        <v>-1067477.3088578857</v>
      </c>
      <c r="T13" s="41" t="str">
        <f>IFERROR(INDEX('Vendor Level Info'!$I$4:$I$50,MATCH(SUBSTITUTE(SUBSTITUTE('Model 12'!$D13,"_pre",""),"_post",""),'Vendor Level Info'!$F$4:$F$50,0)),"-")</f>
        <v>-</v>
      </c>
      <c r="U13" s="478">
        <f t="shared" si="1"/>
        <v>0</v>
      </c>
      <c r="V13" s="41">
        <f>IFERROR($Q13*$O13*Controls!$C$4,"-")</f>
        <v>-906154.37150637247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12'!$E13,'Vendor Level Info'!$M$4:$M$300,0)),"-")</f>
        <v>-</v>
      </c>
    </row>
    <row r="14" spans="2:29" x14ac:dyDescent="0.35">
      <c r="B14" s="441">
        <f>IFERROR(INDEX(Controls!$L$4:$L$100,MATCH('Model 12'!$D14,Controls!$J$4:$J$100,0)),"-")</f>
        <v>47</v>
      </c>
      <c r="C14" s="467" t="str">
        <f>IFERROR(INDEX(Controls!$F$4:$F$71,MATCH('Model 12'!$E14,Controls!$G$4:$G$71,0)),"-")</f>
        <v>No Ad &amp; Tf</v>
      </c>
      <c r="D14" s="442" t="str">
        <f>IFERROR(INDEX(Controls!$H$4:$H$200,MATCH('Model 12'!$E14,Controls!$G$4:$G$200,0)),"-")</f>
        <v>M7</v>
      </c>
      <c r="E14" s="25" t="s">
        <v>299</v>
      </c>
      <c r="F14" s="26">
        <v>1</v>
      </c>
      <c r="G14" s="27">
        <v>-1.3074705065408232E-2</v>
      </c>
      <c r="H14" s="27">
        <v>1.0085930803391007E-3</v>
      </c>
      <c r="I14" s="27">
        <v>-12.963310298552083</v>
      </c>
      <c r="J14" s="37">
        <v>1.9786521930217634E-38</v>
      </c>
      <c r="K14" s="27">
        <v>1.8912486512435529</v>
      </c>
      <c r="L14" s="39">
        <v>356806</v>
      </c>
      <c r="M14" s="39">
        <v>493963.36099997931</v>
      </c>
      <c r="N14" s="39">
        <v>178403</v>
      </c>
      <c r="O14" s="39">
        <v>253603.05399999145</v>
      </c>
      <c r="P14" s="28">
        <v>-9.4442899694502733E-3</v>
      </c>
      <c r="Q14" s="29">
        <v>-9.1977070898527236E-3</v>
      </c>
      <c r="R14" s="75">
        <f t="shared" si="0"/>
        <v>-2332.5666077840247</v>
      </c>
      <c r="S14" s="41">
        <f>IFERROR($Q14*$O14*Controls!$C$5,"-")</f>
        <v>-1450856.4300416633</v>
      </c>
      <c r="T14" s="41" t="str">
        <f>IFERROR(INDEX('Vendor Level Info'!$I$4:$I$50,MATCH(SUBSTITUTE(SUBSTITUTE('Model 12'!$D14,"_pre",""),"_post",""),'Vendor Level Info'!$F$4:$F$50,0)),"-")</f>
        <v>-</v>
      </c>
      <c r="U14" s="478">
        <f t="shared" si="1"/>
        <v>0</v>
      </c>
      <c r="V14" s="41">
        <f>IFERROR($Q14*$O14*Controls!$C$4,"-")</f>
        <v>-1231595.1689099651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12'!$D14,'Vendor Level Info'!$M$4:$M$300,0)),"-")</f>
        <v>-</v>
      </c>
    </row>
    <row r="15" spans="2:29" x14ac:dyDescent="0.35">
      <c r="B15" s="441">
        <f>IFERROR(INDEX(Controls!$L$4:$L$100,MATCH('Model 12'!$D15,Controls!$J$4:$J$100,0)),"-")</f>
        <v>48</v>
      </c>
      <c r="C15" s="467" t="str">
        <f>IFERROR(INDEX(Controls!$F$4:$F$71,MATCH('Model 12'!$E15,Controls!$G$4:$G$71,0)),"-")</f>
        <v>No Ad &amp; Tf</v>
      </c>
      <c r="D15" s="442" t="str">
        <f>IFERROR(INDEX(Controls!$H$4:$H$200,MATCH('Model 12'!$E15,Controls!$G$4:$G$200,0)),"-")</f>
        <v>M8</v>
      </c>
      <c r="E15" s="25" t="s">
        <v>300</v>
      </c>
      <c r="F15" s="26">
        <v>1</v>
      </c>
      <c r="G15" s="27">
        <v>-6.7833074523778753E-3</v>
      </c>
      <c r="H15" s="27">
        <v>1.003269803673092E-3</v>
      </c>
      <c r="I15" s="27">
        <v>-6.7611996569052177</v>
      </c>
      <c r="J15" s="37">
        <v>1.3687119729767172E-11</v>
      </c>
      <c r="K15" s="27">
        <v>1.8713376050616888</v>
      </c>
      <c r="L15" s="39">
        <v>356806</v>
      </c>
      <c r="M15" s="39">
        <v>493963.36099997931</v>
      </c>
      <c r="N15" s="39">
        <v>178403</v>
      </c>
      <c r="O15" s="39">
        <v>253603.05399999145</v>
      </c>
      <c r="P15" s="28">
        <v>-4.8998063215729909E-3</v>
      </c>
      <c r="Q15" s="29">
        <v>-4.7718762859480825E-3</v>
      </c>
      <c r="R15" s="75">
        <f t="shared" si="0"/>
        <v>-1210.1623994265701</v>
      </c>
      <c r="S15" s="41">
        <f>IFERROR($Q15*$O15*Controls!$C$5,"-")</f>
        <v>-752721.01244332665</v>
      </c>
      <c r="T15" s="41" t="str">
        <f>IFERROR(INDEX('Vendor Level Info'!$I$4:$I$50,MATCH(SUBSTITUTE(SUBSTITUTE('Model 12'!$D15,"_pre",""),"_post",""),'Vendor Level Info'!$F$4:$F$50,0)),"-")</f>
        <v>-</v>
      </c>
      <c r="U15" s="478">
        <f t="shared" si="1"/>
        <v>0</v>
      </c>
      <c r="V15" s="41">
        <f>IFERROR($Q15*$O15*Controls!$C$4,"-")</f>
        <v>-638965.74689722899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12'!$D15,'Vendor Level Info'!$M$4:$M$300,0)),"-")</f>
        <v>-</v>
      </c>
    </row>
    <row r="16" spans="2:29" x14ac:dyDescent="0.35">
      <c r="B16" s="441">
        <f>IFERROR(INDEX(Controls!$L$4:$L$100,MATCH('Model 12'!$D16,Controls!$J$4:$J$100,0)),"-")</f>
        <v>49</v>
      </c>
      <c r="C16" s="467" t="str">
        <f>IFERROR(INDEX(Controls!$F$4:$F$71,MATCH('Model 12'!$E16,Controls!$G$4:$G$71,0)),"-")</f>
        <v>No Ad &amp; Tf</v>
      </c>
      <c r="D16" s="442" t="str">
        <f>IFERROR(INDEX(Controls!$H$4:$H$200,MATCH('Model 12'!$E16,Controls!$G$4:$G$200,0)),"-")</f>
        <v>M9</v>
      </c>
      <c r="E16" s="25" t="s">
        <v>301</v>
      </c>
      <c r="F16" s="26">
        <v>1</v>
      </c>
      <c r="G16" s="27">
        <v>-9.3809905039383152E-3</v>
      </c>
      <c r="H16" s="27">
        <v>9.988573057074018E-4</v>
      </c>
      <c r="I16" s="27">
        <v>-9.3917223714898839</v>
      </c>
      <c r="J16" s="37">
        <v>5.9054416624998491E-21</v>
      </c>
      <c r="K16" s="27">
        <v>1.8549130797383069</v>
      </c>
      <c r="L16" s="39">
        <v>356806</v>
      </c>
      <c r="M16" s="39">
        <v>493963.36099997931</v>
      </c>
      <c r="N16" s="39">
        <v>178403</v>
      </c>
      <c r="O16" s="39">
        <v>253603.05399999145</v>
      </c>
      <c r="P16" s="28">
        <v>-6.7761983216167217E-3</v>
      </c>
      <c r="Q16" s="29">
        <v>-6.5992771872304175E-3</v>
      </c>
      <c r="R16" s="75">
        <f t="shared" si="0"/>
        <v>-1673.5968488741073</v>
      </c>
      <c r="S16" s="41">
        <f>IFERROR($Q16*$O16*Controls!$C$5,"-")</f>
        <v>-1040977.2399996947</v>
      </c>
      <c r="T16" s="41" t="str">
        <f>IFERROR(INDEX('Vendor Level Info'!$I$4:$I$50,MATCH(SUBSTITUTE(SUBSTITUTE('Model 12'!$D16,"_pre",""),"_post",""),'Vendor Level Info'!$F$4:$F$50,0)),"-")</f>
        <v>-</v>
      </c>
      <c r="U16" s="478">
        <f t="shared" si="1"/>
        <v>0</v>
      </c>
      <c r="V16" s="41">
        <f>IFERROR($Q16*$O16*Controls!$C$4,"-")</f>
        <v>-883659.13620552863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12'!$D16,'Vendor Level Info'!$M$4:$M$300,0)),"-")</f>
        <v>-</v>
      </c>
    </row>
    <row r="17" spans="2:25" x14ac:dyDescent="0.35">
      <c r="B17" s="441">
        <f>IFERROR(INDEX(Controls!$L$4:$L$100,MATCH('Model 12'!$D17,Controls!$J$4:$J$100,0)),"-")</f>
        <v>17</v>
      </c>
      <c r="C17" s="467" t="str">
        <f>IFERROR(INDEX(Controls!$F$4:$F$71,MATCH('Model 12'!$E17,Controls!$G$4:$G$71,0)),"-")</f>
        <v>No Ad &amp; Tf</v>
      </c>
      <c r="D17" s="442" t="str">
        <f>IFERROR(INDEX(Controls!$H$4:$H$200,MATCH('Model 12'!$E17,Controls!$G$4:$G$200,0)),"-")</f>
        <v>RTIME</v>
      </c>
      <c r="E17" s="25" t="s">
        <v>8</v>
      </c>
      <c r="F17" s="26">
        <v>1</v>
      </c>
      <c r="G17" s="27">
        <v>3.2544022848932173E-4</v>
      </c>
      <c r="H17" s="27">
        <v>3.4959176291131875E-5</v>
      </c>
      <c r="I17" s="27">
        <v>9.3091503580957209</v>
      </c>
      <c r="J17" s="37">
        <v>1.2891680536016536E-20</v>
      </c>
      <c r="K17" s="27">
        <v>1.4252644435400843</v>
      </c>
      <c r="L17" s="39">
        <v>53520900</v>
      </c>
      <c r="M17" s="39">
        <v>493963.36099997931</v>
      </c>
      <c r="N17" s="39">
        <v>16056270</v>
      </c>
      <c r="O17" s="39">
        <v>253603.05399999145</v>
      </c>
      <c r="P17" s="28">
        <v>3.5261428883497432E-2</v>
      </c>
      <c r="Q17" s="29">
        <v>2.0604468657094397E-2</v>
      </c>
      <c r="R17" s="75">
        <f t="shared" si="0"/>
        <v>5225.3561774862419</v>
      </c>
      <c r="S17" s="41">
        <f>IFERROR($Q17*$O17*Controls!$C$5,"-")</f>
        <v>3250171.5423964425</v>
      </c>
      <c r="T17" s="41" t="str">
        <f>IFERROR(INDEX('Vendor Level Info'!$I$4:$I$50,MATCH(SUBSTITUTE(SUBSTITUTE('Model 12'!$D17,"_pre",""),"_post",""),'Vendor Level Info'!$F$4:$F$50,0)),"-")</f>
        <v>-</v>
      </c>
      <c r="U17" s="478">
        <f t="shared" si="1"/>
        <v>0</v>
      </c>
      <c r="V17" s="41">
        <f>IFERROR($Q17*$O17*Controls!$C$4,"-")</f>
        <v>2758988.0617127358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12'!$D17,'Vendor Level Info'!$M$4:$M$300,0)),"-")</f>
        <v>-</v>
      </c>
    </row>
    <row r="18" spans="2:25" x14ac:dyDescent="0.35">
      <c r="B18" s="441">
        <f>IFERROR(INDEX(Controls!$L$4:$L$100,MATCH('Model 12'!$D18,Controls!$J$4:$J$100,0)),"-")</f>
        <v>9</v>
      </c>
      <c r="C18" s="467" t="str">
        <f>IFERROR(INDEX(Controls!$F$4:$F$71,MATCH('Model 12'!$E18,Controls!$G$4:$G$71,0)),"-")</f>
        <v>No Ad &amp; Tf</v>
      </c>
      <c r="D18" s="442" t="str">
        <f>IFERROR(INDEX(Controls!$H$4:$H$200,MATCH('Model 12'!$E18,Controls!$G$4:$G$200,0)),"-")</f>
        <v>cw_comm</v>
      </c>
      <c r="E18" s="25" t="s">
        <v>114</v>
      </c>
      <c r="F18" s="26">
        <v>1</v>
      </c>
      <c r="G18" s="27">
        <v>7.3919149679924037E-2</v>
      </c>
      <c r="H18" s="27">
        <v>1.1517941572396994E-3</v>
      </c>
      <c r="I18" s="27">
        <v>64.177395948137942</v>
      </c>
      <c r="J18" s="37">
        <v>0</v>
      </c>
      <c r="K18" s="27">
        <v>1.084611961070532</v>
      </c>
      <c r="L18" s="39">
        <v>149017</v>
      </c>
      <c r="M18" s="39">
        <v>493963.36099997931</v>
      </c>
      <c r="N18" s="39">
        <v>135470</v>
      </c>
      <c r="O18" s="39">
        <v>253603.05399999145</v>
      </c>
      <c r="P18" s="28">
        <v>2.2299649726153885E-2</v>
      </c>
      <c r="Q18" s="29">
        <v>3.9486224827322655E-2</v>
      </c>
      <c r="R18" s="75">
        <f t="shared" si="0"/>
        <v>10013.827207139309</v>
      </c>
      <c r="S18" s="41">
        <f>IFERROR($Q18*$O18*Controls!$C$5,"-")</f>
        <v>6228600.5228406508</v>
      </c>
      <c r="T18" s="41">
        <f>IFERROR(INDEX('Vendor Level Info'!$I$4:$I$50,MATCH(SUBSTITUTE(SUBSTITUTE('Model 12'!$D18,"_pre",""),"_post",""),'Vendor Level Info'!$F$4:$F$50,0)),"-")</f>
        <v>607005</v>
      </c>
      <c r="U18" s="478">
        <f t="shared" si="1"/>
        <v>10.261201345690152</v>
      </c>
      <c r="V18" s="41">
        <f>IFERROR($Q18*$O18*Controls!$C$4,"-")</f>
        <v>5287300.765369555</v>
      </c>
      <c r="W18" s="41">
        <f>IFERROR($T18*(1-Controls!$C$6),0)</f>
        <v>467393.85000000003</v>
      </c>
      <c r="X18" s="90">
        <f t="shared" si="2"/>
        <v>11.312302815643712</v>
      </c>
      <c r="Y18" s="90">
        <f>IFERROR(R18/INDEX('Vendor Level Info'!$N$4:$N$300,MATCH('Model 12'!$D18,'Vendor Level Info'!$M$4:$M$300,0)),"-")</f>
        <v>6.7199226981749127E-2</v>
      </c>
    </row>
    <row r="19" spans="2:25" x14ac:dyDescent="0.35">
      <c r="B19" s="441">
        <f>IFERROR(INDEX(Controls!$L$4:$L$100,MATCH('Model 12'!$D19,Controls!$J$4:$J$100,0)),"-")</f>
        <v>2</v>
      </c>
      <c r="C19" s="467" t="str">
        <f>IFERROR(INDEX(Controls!$F$4:$F$71,MATCH('Model 12'!$E19,Controls!$G$4:$G$71,0)),"-")</f>
        <v>Ad: 70 &amp; Tf: RT8</v>
      </c>
      <c r="D19" s="442" t="str">
        <f>IFERROR(INDEX(Controls!$H$4:$H$200,MATCH('Model 12'!$E19,Controls!$G$4:$G$200,0)),"-")</f>
        <v>hcp_dox_eng</v>
      </c>
      <c r="E19" s="25" t="s">
        <v>107</v>
      </c>
      <c r="F19" s="26">
        <v>1</v>
      </c>
      <c r="G19" s="27">
        <v>3.4768381064662679E-2</v>
      </c>
      <c r="H19" s="27">
        <v>2.0420410914321059E-3</v>
      </c>
      <c r="I19" s="27">
        <v>17.026288653319522</v>
      </c>
      <c r="J19" s="37">
        <v>5.2685159524889178E-65</v>
      </c>
      <c r="K19" s="27">
        <v>1.0060276777670658</v>
      </c>
      <c r="L19" s="39">
        <v>49977.751053017688</v>
      </c>
      <c r="M19" s="39">
        <v>493963.36099997931</v>
      </c>
      <c r="N19" s="39">
        <v>18470.852527106515</v>
      </c>
      <c r="O19" s="39">
        <v>253603.05399999145</v>
      </c>
      <c r="P19" s="28">
        <v>3.5177619041389554E-3</v>
      </c>
      <c r="Q19" s="29">
        <v>2.5323103532169946E-3</v>
      </c>
      <c r="R19" s="75">
        <f t="shared" si="0"/>
        <v>642.20163925162694</v>
      </c>
      <c r="S19" s="41">
        <f>IFERROR($Q19*$O19*Controls!$C$5,"-")</f>
        <v>399449.41961451195</v>
      </c>
      <c r="T19" s="41">
        <f>IFERROR(INDEX('Vendor Level Info'!$I$4:$I$50,MATCH(SUBSTITUTE(SUBSTITUTE('Model 12'!$D19,"_pre",""),"_post",""),'Vendor Level Info'!$F$4:$F$50,0)),"-")</f>
        <v>311070</v>
      </c>
      <c r="U19" s="478">
        <f t="shared" si="1"/>
        <v>1.284114249572482</v>
      </c>
      <c r="V19" s="41">
        <f>IFERROR($Q19*$O19*Controls!$C$4,"-")</f>
        <v>339082.46552485903</v>
      </c>
      <c r="W19" s="41">
        <f>IFERROR($T19*(1-Controls!$C$6),0)</f>
        <v>239523.9</v>
      </c>
      <c r="X19" s="90">
        <f t="shared" si="2"/>
        <v>1.4156519058217532</v>
      </c>
      <c r="Y19" s="90">
        <f>IFERROR(R19/INDEX('Vendor Level Info'!$N$4:$N$300,MATCH('Model 12'!$D19,'Vendor Level Info'!$M$4:$M$300,0)),"-")</f>
        <v>0.18977589812400322</v>
      </c>
    </row>
    <row r="20" spans="2:25" x14ac:dyDescent="0.35">
      <c r="B20" s="441">
        <f>IFERROR(INDEX(Controls!$L$4:$L$100,MATCH('Model 12'!$D20,Controls!$J$4:$J$100,0)),"-")</f>
        <v>4</v>
      </c>
      <c r="C20" s="467" t="str">
        <f>IFERROR(INDEX(Controls!$F$4:$F$71,MATCH('Model 12'!$E20,Controls!$G$4:$G$71,0)),"-")</f>
        <v>Ad: 30 &amp; Tf: RT4</v>
      </c>
      <c r="D20" s="442" t="str">
        <f>IFERROR(INDEX(Controls!$H$4:$H$200,MATCH('Model 12'!$E20,Controls!$G$4:$G$200,0)),"-")</f>
        <v>hcp_dpint_eng</v>
      </c>
      <c r="E20" s="25" t="s">
        <v>302</v>
      </c>
      <c r="F20" s="26">
        <v>1</v>
      </c>
      <c r="G20" s="27">
        <v>-1.2631267598866855E-2</v>
      </c>
      <c r="H20" s="27">
        <v>5.5716027798571799E-3</v>
      </c>
      <c r="I20" s="27">
        <v>-2.2670797072131981</v>
      </c>
      <c r="J20" s="37">
        <v>2.3385406701329693E-2</v>
      </c>
      <c r="K20" s="27">
        <v>1.0026511097467405</v>
      </c>
      <c r="L20" s="39">
        <v>8928.907917286524</v>
      </c>
      <c r="M20" s="39">
        <v>493963.36099997931</v>
      </c>
      <c r="N20" s="39">
        <v>3455.8439363085495</v>
      </c>
      <c r="O20" s="39">
        <v>253603.05399999145</v>
      </c>
      <c r="P20" s="28">
        <v>-2.2832346318271107E-4</v>
      </c>
      <c r="Q20" s="29">
        <v>-1.721260404830777E-4</v>
      </c>
      <c r="R20" s="75">
        <f t="shared" si="0"/>
        <v>-43.65168953943467</v>
      </c>
      <c r="S20" s="41">
        <f>IFERROR($Q20*$O20*Controls!$C$5,"-")</f>
        <v>-27151.350893528364</v>
      </c>
      <c r="T20" s="41">
        <f>IFERROR(INDEX('Vendor Level Info'!$I$4:$I$50,MATCH(SUBSTITUTE(SUBSTITUTE('Model 12'!$D20,"_pre",""),"_post",""),'Vendor Level Info'!$F$4:$F$50,0)),"-")</f>
        <v>35707.999999999993</v>
      </c>
      <c r="U20" s="478">
        <f t="shared" si="1"/>
        <v>-0.76037165042926991</v>
      </c>
      <c r="V20" s="41">
        <f>IFERROR($Q20*$O20*Controls!$C$4,"-")</f>
        <v>-23048.092076821507</v>
      </c>
      <c r="W20" s="41">
        <f>IFERROR($T20*(1-Controls!$C$6),0)</f>
        <v>27495.159999999996</v>
      </c>
      <c r="X20" s="90">
        <f t="shared" si="2"/>
        <v>-0.83825997291237841</v>
      </c>
      <c r="Y20" s="90">
        <f>IFERROR(R20/INDEX('Vendor Level Info'!$N$4:$N$300,MATCH('Model 12'!$D20,'Vendor Level Info'!$M$4:$M$300,0)),"-")</f>
        <v>-6.0881017488751285E-2</v>
      </c>
    </row>
    <row r="21" spans="2:25" x14ac:dyDescent="0.35">
      <c r="B21" s="441">
        <f>IFERROR(INDEX(Controls!$L$4:$L$100,MATCH('Model 12'!$D21,Controls!$J$4:$J$100,0)),"-")</f>
        <v>5</v>
      </c>
      <c r="C21" s="467" t="str">
        <f>IFERROR(INDEX(Controls!$F$4:$F$71,MATCH('Model 12'!$E21,Controls!$G$4:$G$71,0)),"-")</f>
        <v>No Ad &amp; Tf</v>
      </c>
      <c r="D21" s="442" t="str">
        <f>IFERROR(INDEX(Controls!$H$4:$H$200,MATCH('Model 12'!$E21,Controls!$G$4:$G$200,0)),"-")</f>
        <v>hcp_edh_eng</v>
      </c>
      <c r="E21" s="25" t="s">
        <v>15</v>
      </c>
      <c r="F21" s="26">
        <v>1</v>
      </c>
      <c r="G21" s="27">
        <v>9.7442660488392188E-2</v>
      </c>
      <c r="H21" s="27">
        <v>9.2423824110441158E-3</v>
      </c>
      <c r="I21" s="27">
        <v>10.543024098630003</v>
      </c>
      <c r="J21" s="37">
        <v>5.4750964222270855E-26</v>
      </c>
      <c r="K21" s="27">
        <v>1.001979710095132</v>
      </c>
      <c r="L21" s="39">
        <v>1366</v>
      </c>
      <c r="M21" s="39">
        <v>493963.36099997931</v>
      </c>
      <c r="N21" s="39">
        <v>0</v>
      </c>
      <c r="O21" s="39">
        <v>253603.05399999145</v>
      </c>
      <c r="P21" s="28">
        <v>2.6946669477202241E-4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>
        <f>IFERROR(INDEX('Vendor Level Info'!$I$4:$I$50,MATCH(SUBSTITUTE(SUBSTITUTE('Model 12'!$D21,"_pre",""),"_post",""),'Vendor Level Info'!$F$4:$F$50,0)),"-")</f>
        <v>0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12'!$D21,'Vendor Level Info'!$M$4:$M$300,0)),"-")</f>
        <v>-</v>
      </c>
    </row>
    <row r="22" spans="2:25" x14ac:dyDescent="0.35">
      <c r="B22" s="441">
        <f>IFERROR(INDEX(Controls!$L$4:$L$100,MATCH('Model 12'!$D22,Controls!$J$4:$J$100,0)),"-")</f>
        <v>3</v>
      </c>
      <c r="C22" s="467" t="str">
        <f>IFERROR(INDEX(Controls!$F$4:$F$71,MATCH('Model 12'!$E22,Controls!$G$4:$G$71,0)),"-")</f>
        <v>Ad: 90 &amp; Tf: RT4</v>
      </c>
      <c r="D22" s="442" t="str">
        <f>IFERROR(INDEX(Controls!$H$4:$H$200,MATCH('Model 12'!$E22,Controls!$G$4:$G$200,0)),"-")</f>
        <v>hcp_epoc_eng</v>
      </c>
      <c r="E22" s="25" t="s">
        <v>76</v>
      </c>
      <c r="F22" s="26">
        <v>1</v>
      </c>
      <c r="G22" s="27">
        <v>8.0606993038733615E-3</v>
      </c>
      <c r="H22" s="27">
        <v>1.4078779741160867E-3</v>
      </c>
      <c r="I22" s="27">
        <v>5.7254246831541922</v>
      </c>
      <c r="J22" s="37">
        <v>1.0318217598818118E-8</v>
      </c>
      <c r="K22" s="27">
        <v>1.0044520245998938</v>
      </c>
      <c r="L22" s="39">
        <v>77163.024847624212</v>
      </c>
      <c r="M22" s="39">
        <v>493963.36099997931</v>
      </c>
      <c r="N22" s="39">
        <v>38235.874906254161</v>
      </c>
      <c r="O22" s="39">
        <v>253603.05399999145</v>
      </c>
      <c r="P22" s="28">
        <v>1.2591782909057367E-3</v>
      </c>
      <c r="Q22" s="29">
        <v>1.215316161925409E-3</v>
      </c>
      <c r="R22" s="75">
        <f t="shared" si="0"/>
        <v>308.20789023983184</v>
      </c>
      <c r="S22" s="41">
        <f>IFERROR($Q22*$O22*Controls!$C$5,"-")</f>
        <v>191705.3077291754</v>
      </c>
      <c r="T22" s="41">
        <f>IFERROR(INDEX('Vendor Level Info'!$I$4:$I$50,MATCH(SUBSTITUTE(SUBSTITUTE('Model 12'!$D22,"_pre",""),"_post",""),'Vendor Level Info'!$F$4:$F$50,0)),"-")</f>
        <v>255935</v>
      </c>
      <c r="U22" s="478">
        <f t="shared" si="1"/>
        <v>0.74903904401186006</v>
      </c>
      <c r="V22" s="41">
        <f>IFERROR($Q22*$O22*Controls!$C$4,"-")</f>
        <v>162733.76604663121</v>
      </c>
      <c r="W22" s="41">
        <f>IFERROR($T22*(1-Controls!$C$6),0)</f>
        <v>197069.95</v>
      </c>
      <c r="X22" s="90">
        <f t="shared" si="2"/>
        <v>0.82576651613618002</v>
      </c>
      <c r="Y22" s="90">
        <f>IFERROR(R22/INDEX('Vendor Level Info'!$N$4:$N$300,MATCH('Model 12'!$D22,'Vendor Level Info'!$M$4:$M$300,0)),"-")</f>
        <v>0.10202181073811051</v>
      </c>
    </row>
    <row r="23" spans="2:25" x14ac:dyDescent="0.35">
      <c r="B23" s="441">
        <f>IFERROR(INDEX(Controls!$L$4:$L$100,MATCH('Model 12'!$D23,Controls!$J$4:$J$100,0)),"-")</f>
        <v>7</v>
      </c>
      <c r="C23" s="467" t="str">
        <f>IFERROR(INDEX(Controls!$F$4:$F$71,MATCH('Model 12'!$E23,Controls!$G$4:$G$71,0)),"-")</f>
        <v>Ad: 60 &amp; No Tf</v>
      </c>
      <c r="D23" s="442" t="str">
        <f>IFERROR(INDEX(Controls!$H$4:$H$200,MATCH('Model 12'!$E23,Controls!$G$4:$G$200,0)),"-")</f>
        <v>hcp_field_eng</v>
      </c>
      <c r="E23" s="25" t="s">
        <v>106</v>
      </c>
      <c r="F23" s="26">
        <v>1</v>
      </c>
      <c r="G23" s="27">
        <v>7.4210670573992735E-2</v>
      </c>
      <c r="H23" s="27">
        <v>8.5162839270091757E-4</v>
      </c>
      <c r="I23" s="27">
        <v>87.1397327872495</v>
      </c>
      <c r="J23" s="37">
        <v>0</v>
      </c>
      <c r="K23" s="27">
        <v>1.070406013010397</v>
      </c>
      <c r="L23" s="39">
        <v>127409.7801123362</v>
      </c>
      <c r="M23" s="39">
        <v>493963.36099997931</v>
      </c>
      <c r="N23" s="39">
        <v>70989.193552399971</v>
      </c>
      <c r="O23" s="39">
        <v>253603.05399999145</v>
      </c>
      <c r="P23" s="28">
        <v>1.9141430248349592E-2</v>
      </c>
      <c r="Q23" s="29">
        <v>2.0773234288537949E-2</v>
      </c>
      <c r="R23" s="75">
        <f t="shared" si="0"/>
        <v>5268.1556570305629</v>
      </c>
      <c r="S23" s="41">
        <f>IFERROR($Q23*$O23*Controls!$C$5,"-")</f>
        <v>3276792.81867301</v>
      </c>
      <c r="T23" s="41">
        <f>IFERROR(INDEX('Vendor Level Info'!$I$4:$I$50,MATCH(SUBSTITUTE(SUBSTITUTE('Model 12'!$D23,"_pre",""),"_post",""),'Vendor Level Info'!$F$4:$F$50,0)),"-")</f>
        <v>0</v>
      </c>
      <c r="U23" s="478">
        <f t="shared" si="1"/>
        <v>0</v>
      </c>
      <c r="V23" s="41">
        <f>IFERROR($Q23*$O23*Controls!$C$4,"-")</f>
        <v>2781586.1869121371</v>
      </c>
      <c r="W23" s="41">
        <f>IFERROR($T23*(1-Controls!$C$6),0)</f>
        <v>0</v>
      </c>
      <c r="X23" s="90" t="str">
        <f t="shared" si="2"/>
        <v>-</v>
      </c>
      <c r="Y23" s="90">
        <f>IFERROR(R23/INDEX('Vendor Level Info'!$N$4:$N$300,MATCH('Model 12'!$D23,'Vendor Level Info'!$M$4:$M$300,0)),"-")</f>
        <v>0.18137284503995604</v>
      </c>
    </row>
    <row r="24" spans="2:25" x14ac:dyDescent="0.35">
      <c r="B24" s="441">
        <f>IFERROR(INDEX(Controls!$L$4:$L$100,MATCH('Model 12'!$D24,Controls!$J$4:$J$100,0)),"-")</f>
        <v>15</v>
      </c>
      <c r="C24" s="467" t="str">
        <f>IFERROR(INDEX(Controls!$F$4:$F$71,MATCH('Model 12'!$E24,Controls!$G$4:$G$71,0)),"-")</f>
        <v>No Ad &amp; Tf</v>
      </c>
      <c r="D24" s="442" t="str">
        <f>IFERROR(INDEX(Controls!$H$4:$H$200,MATCH('Model 12'!$E24,Controls!$G$4:$G$200,0)),"-")</f>
        <v>hcp_grail_nrx_lag</v>
      </c>
      <c r="E24" s="25" t="s">
        <v>18</v>
      </c>
      <c r="F24" s="26">
        <v>1</v>
      </c>
      <c r="G24" s="27">
        <v>0.5649997647575884</v>
      </c>
      <c r="H24" s="27">
        <v>4.119476760066592E-4</v>
      </c>
      <c r="I24" s="27">
        <v>1371.5328369723709</v>
      </c>
      <c r="J24" s="37">
        <v>0</v>
      </c>
      <c r="K24" s="27">
        <v>1.0899695838062977</v>
      </c>
      <c r="L24" s="39">
        <v>471890.94499998033</v>
      </c>
      <c r="M24" s="39">
        <v>493963.36099997931</v>
      </c>
      <c r="N24" s="39">
        <v>250931.21399999197</v>
      </c>
      <c r="O24" s="39">
        <v>253603.05399999145</v>
      </c>
      <c r="P24" s="28">
        <v>0.53975313548859771</v>
      </c>
      <c r="Q24" s="29">
        <v>0.55904719854176643</v>
      </c>
      <c r="R24" s="75">
        <f t="shared" si="0"/>
        <v>141776.07688033153</v>
      </c>
      <c r="S24" s="41">
        <f>IFERROR($Q24*$O24*Controls!$C$5,"-")</f>
        <v>88184719.819566205</v>
      </c>
      <c r="T24" s="41" t="str">
        <f>IFERROR(INDEX('Vendor Level Info'!$I$4:$I$50,MATCH(SUBSTITUTE(SUBSTITUTE('Model 12'!$D24,"_pre",""),"_post",""),'Vendor Level Info'!$F$4:$F$50,0)),"-")</f>
        <v>-</v>
      </c>
      <c r="U24" s="478">
        <f t="shared" si="1"/>
        <v>0</v>
      </c>
      <c r="V24" s="41">
        <f>IFERROR($Q24*$O24*Controls!$C$4,"-")</f>
        <v>74857768.592815042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12'!$D24,'Vendor Level Info'!$M$4:$M$300,0)),"-")</f>
        <v>-</v>
      </c>
    </row>
    <row r="25" spans="2:25" x14ac:dyDescent="0.35">
      <c r="B25" s="441">
        <f>IFERROR(INDEX(Controls!$L$4:$L$100,MATCH('Model 12'!$D25,Controls!$J$4:$J$100,0)),"-")</f>
        <v>13</v>
      </c>
      <c r="C25" s="467" t="str">
        <f>IFERROR(INDEX(Controls!$F$4:$F$71,MATCH('Model 12'!$E25,Controls!$G$4:$G$71,0)),"-")</f>
        <v>Ad: 60 &amp; No Tf</v>
      </c>
      <c r="D25" s="442" t="str">
        <f>IFERROR(INDEX(Controls!$H$4:$H$200,MATCH('Model 12'!$E25,Controls!$G$4:$G$200,0)),"-")</f>
        <v>hcp_grail_sdot</v>
      </c>
      <c r="E25" s="25" t="s">
        <v>101</v>
      </c>
      <c r="F25" s="26">
        <v>1</v>
      </c>
      <c r="G25" s="27">
        <v>3.4477622603633559E-3</v>
      </c>
      <c r="H25" s="27">
        <v>2.3558143231444145E-5</v>
      </c>
      <c r="I25" s="27">
        <v>146.35118848252301</v>
      </c>
      <c r="J25" s="37">
        <v>0</v>
      </c>
      <c r="K25" s="27">
        <v>1.2140751750412482</v>
      </c>
      <c r="L25" s="39">
        <v>6006830.7551347241</v>
      </c>
      <c r="M25" s="39">
        <v>493963.36099997931</v>
      </c>
      <c r="N25" s="39">
        <v>2890664.2082145405</v>
      </c>
      <c r="O25" s="39">
        <v>253603.05399999145</v>
      </c>
      <c r="P25" s="28">
        <v>4.1926438309144727E-2</v>
      </c>
      <c r="Q25" s="29">
        <v>3.9298907514203479E-2</v>
      </c>
      <c r="R25" s="75">
        <f t="shared" si="0"/>
        <v>9966.3229644652147</v>
      </c>
      <c r="S25" s="41">
        <f>IFERROR($Q25*$O25*Controls!$C$5,"-")</f>
        <v>6199052.8838973632</v>
      </c>
      <c r="T25" s="41" t="str">
        <f>IFERROR(INDEX('Vendor Level Info'!$I$4:$I$50,MATCH(SUBSTITUTE(SUBSTITUTE('Model 12'!$D25,"_pre",""),"_post",""),'Vendor Level Info'!$F$4:$F$50,0)),"-")</f>
        <v>-</v>
      </c>
      <c r="U25" s="478">
        <f t="shared" si="1"/>
        <v>0</v>
      </c>
      <c r="V25" s="41">
        <f>IFERROR($Q25*$O25*Controls!$C$4,"-")</f>
        <v>5262218.5252376329</v>
      </c>
      <c r="W25" s="41">
        <f>IFERROR($T25*(1-Controls!$C$6),0)</f>
        <v>0</v>
      </c>
      <c r="X25" s="90" t="str">
        <f t="shared" si="2"/>
        <v>-</v>
      </c>
      <c r="Y25" s="90">
        <f>IFERROR(R25/INDEX('Vendor Level Info'!$N$4:$N$300,MATCH('Model 12'!$D25,'Vendor Level Info'!$M$4:$M$300,0)),"-")</f>
        <v>8.7503559947260875E-3</v>
      </c>
    </row>
    <row r="26" spans="2:25" x14ac:dyDescent="0.35">
      <c r="B26" s="441">
        <f>IFERROR(INDEX(Controls!$L$4:$L$100,MATCH('Model 12'!$D26,Controls!$J$4:$J$100,0)),"-")</f>
        <v>14</v>
      </c>
      <c r="C26" s="467" t="str">
        <f>IFERROR(INDEX(Controls!$F$4:$F$71,MATCH('Model 12'!$E26,Controls!$G$4:$G$71,0)),"-")</f>
        <v>Ad: 40 &amp; No Tf</v>
      </c>
      <c r="D26" s="442" t="str">
        <f>IFERROR(INDEX(Controls!$H$4:$H$200,MATCH('Model 12'!$E26,Controls!$G$4:$G$200,0)),"-")</f>
        <v>hcp_grail_vnrx</v>
      </c>
      <c r="E26" s="25" t="s">
        <v>102</v>
      </c>
      <c r="F26" s="26">
        <v>1</v>
      </c>
      <c r="G26" s="27">
        <v>0.18530264704843091</v>
      </c>
      <c r="H26" s="27">
        <v>1.8575157163975549E-3</v>
      </c>
      <c r="I26" s="27">
        <v>99.758319896105533</v>
      </c>
      <c r="J26" s="37">
        <v>0</v>
      </c>
      <c r="K26" s="27">
        <v>1.0119316677390611</v>
      </c>
      <c r="L26" s="39">
        <v>18193.587417265753</v>
      </c>
      <c r="M26" s="39">
        <v>493963.36099997931</v>
      </c>
      <c r="N26" s="39">
        <v>9147.9991274579006</v>
      </c>
      <c r="O26" s="39">
        <v>253603.05399999145</v>
      </c>
      <c r="P26" s="28">
        <v>6.8250404258758599E-3</v>
      </c>
      <c r="Q26" s="29">
        <v>6.6842588319726724E-3</v>
      </c>
      <c r="R26" s="75">
        <f t="shared" si="0"/>
        <v>1695.1484535146853</v>
      </c>
      <c r="S26" s="41">
        <f>IFERROR($Q26*$O26*Controls!$C$5,"-")</f>
        <v>1054382.3380861343</v>
      </c>
      <c r="T26" s="41" t="str">
        <f>IFERROR(INDEX('Vendor Level Info'!$I$4:$I$50,MATCH(SUBSTITUTE(SUBSTITUTE('Model 12'!$D26,"_pre",""),"_post",""),'Vendor Level Info'!$F$4:$F$50,0)),"-")</f>
        <v>-</v>
      </c>
      <c r="U26" s="478">
        <f t="shared" si="1"/>
        <v>0</v>
      </c>
      <c r="V26" s="41">
        <f>IFERROR($Q26*$O26*Controls!$C$4,"-")</f>
        <v>895038.38345575391</v>
      </c>
      <c r="W26" s="41">
        <f>IFERROR($T26*(1-Controls!$C$6),0)</f>
        <v>0</v>
      </c>
      <c r="X26" s="90" t="str">
        <f t="shared" si="2"/>
        <v>-</v>
      </c>
      <c r="Y26" s="90">
        <f>IFERROR(R26/INDEX('Vendor Level Info'!$N$4:$N$300,MATCH('Model 12'!$D26,'Vendor Level Info'!$M$4:$M$300,0)),"-")</f>
        <v>0.30787132677918794</v>
      </c>
    </row>
    <row r="27" spans="2:25" x14ac:dyDescent="0.35">
      <c r="B27" s="441">
        <f>IFERROR(INDEX(Controls!$L$4:$L$100,MATCH('Model 12'!$D27,Controls!$J$4:$J$100,0)),"-")</f>
        <v>6</v>
      </c>
      <c r="C27" s="467" t="str">
        <f>IFERROR(INDEX(Controls!$F$4:$F$71,MATCH('Model 12'!$E27,Controls!$G$4:$G$71,0)),"-")</f>
        <v>No Ad &amp; Tf</v>
      </c>
      <c r="D27" s="442" t="str">
        <f>IFERROR(INDEX(Controls!$H$4:$H$200,MATCH('Model 12'!$E27,Controls!$G$4:$G$200,0)),"-")</f>
        <v>hcp_mng_eng</v>
      </c>
      <c r="E27" s="25" t="s">
        <v>21</v>
      </c>
      <c r="F27" s="26">
        <v>1</v>
      </c>
      <c r="G27" s="27">
        <v>1.232211006527292E-2</v>
      </c>
      <c r="H27" s="27">
        <v>4.1920902901885345E-3</v>
      </c>
      <c r="I27" s="27">
        <v>2.9393713427672252</v>
      </c>
      <c r="J27" s="37">
        <v>3.2888053595833792E-3</v>
      </c>
      <c r="K27" s="27">
        <v>1.0024870311216321</v>
      </c>
      <c r="L27" s="39">
        <v>4328</v>
      </c>
      <c r="M27" s="39">
        <v>493963.36099997931</v>
      </c>
      <c r="N27" s="39">
        <v>0</v>
      </c>
      <c r="O27" s="39">
        <v>253603.05399999145</v>
      </c>
      <c r="P27" s="28">
        <v>1.079636600061587E-4</v>
      </c>
      <c r="Q27" s="29">
        <v>0</v>
      </c>
      <c r="R27" s="75">
        <f t="shared" si="0"/>
        <v>0</v>
      </c>
      <c r="S27" s="41">
        <f>IFERROR($Q27*$O27*Controls!$C$5,"-")</f>
        <v>0</v>
      </c>
      <c r="T27" s="41">
        <f>IFERROR(INDEX('Vendor Level Info'!$I$4:$I$50,MATCH(SUBSTITUTE(SUBSTITUTE('Model 12'!$D27,"_pre",""),"_post",""),'Vendor Level Info'!$F$4:$F$50,0)),"-")</f>
        <v>0</v>
      </c>
      <c r="U27" s="478">
        <f t="shared" si="1"/>
        <v>0</v>
      </c>
      <c r="V27" s="41">
        <f>IFERROR($Q27*$O27*Controls!$C$4,"-")</f>
        <v>0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12'!$D27,'Vendor Level Info'!$M$4:$M$300,0)),"-")</f>
        <v>-</v>
      </c>
    </row>
    <row r="28" spans="2:25" x14ac:dyDescent="0.35">
      <c r="B28" s="441">
        <f>IFERROR(INDEX(Controls!$L$4:$L$100,MATCH('Model 12'!$D28,Controls!$J$4:$J$100,0)),"-")</f>
        <v>1</v>
      </c>
      <c r="C28" s="467" t="str">
        <f>IFERROR(INDEX(Controls!$F$4:$F$71,MATCH('Model 12'!$E28,Controls!$G$4:$G$71,0)),"-")</f>
        <v>Ad: 40 &amp; Tf: RT4</v>
      </c>
      <c r="D28" s="442" t="str">
        <f>IFERROR(INDEX(Controls!$H$4:$H$200,MATCH('Model 12'!$E28,Controls!$G$4:$G$200,0)),"-")</f>
        <v>hcp_mscap_eng</v>
      </c>
      <c r="E28" s="25" t="s">
        <v>108</v>
      </c>
      <c r="F28" s="26">
        <v>1</v>
      </c>
      <c r="G28" s="27">
        <v>5.4226441441219263E-2</v>
      </c>
      <c r="H28" s="27">
        <v>1.5766752849764481E-3</v>
      </c>
      <c r="I28" s="27">
        <v>34.392903826122499</v>
      </c>
      <c r="J28" s="37">
        <v>3.4936842177502049E-259</v>
      </c>
      <c r="K28" s="27">
        <v>1.0108097166094998</v>
      </c>
      <c r="L28" s="39">
        <v>96440.782464303862</v>
      </c>
      <c r="M28" s="39">
        <v>493963.36099997931</v>
      </c>
      <c r="N28" s="39">
        <v>39381.443492171151</v>
      </c>
      <c r="O28" s="39">
        <v>253603.05399999145</v>
      </c>
      <c r="P28" s="28">
        <v>1.0587101910269328E-2</v>
      </c>
      <c r="Q28" s="29">
        <v>8.4207011931290709E-3</v>
      </c>
      <c r="R28" s="75">
        <f t="shared" si="0"/>
        <v>2135.5155393989044</v>
      </c>
      <c r="S28" s="41">
        <f>IFERROR($Q28*$O28*Controls!$C$5,"-")</f>
        <v>1328290.6655061184</v>
      </c>
      <c r="T28" s="41">
        <f>IFERROR(INDEX('Vendor Level Info'!$I$4:$I$50,MATCH(SUBSTITUTE(SUBSTITUTE('Model 12'!$D28,"_pre",""),"_post",""),'Vendor Level Info'!$F$4:$F$50,0)),"-")</f>
        <v>483510.48</v>
      </c>
      <c r="U28" s="478">
        <f t="shared" si="1"/>
        <v>2.747180713655097</v>
      </c>
      <c r="V28" s="41">
        <f>IFERROR($Q28*$O28*Controls!$C$4,"-")</f>
        <v>1127552.2048026216</v>
      </c>
      <c r="W28" s="41">
        <f>IFERROR($T28*(1-Controls!$C$6),0)</f>
        <v>372303.06959999999</v>
      </c>
      <c r="X28" s="90">
        <f t="shared" si="2"/>
        <v>3.028586914456699</v>
      </c>
      <c r="Y28" s="90">
        <f>IFERROR(R28/INDEX('Vendor Level Info'!$N$4:$N$300,MATCH('Model 12'!$D28,'Vendor Level Info'!$M$4:$M$300,0)),"-")</f>
        <v>0.16495562640189282</v>
      </c>
    </row>
    <row r="29" spans="2:25" x14ac:dyDescent="0.35">
      <c r="B29" s="441">
        <f>IFERROR(INDEX(Controls!$L$4:$L$100,MATCH('Model 12'!$D29,Controls!$J$4:$J$100,0)),"-")</f>
        <v>12</v>
      </c>
      <c r="C29" s="467" t="str">
        <f>IFERROR(INDEX(Controls!$F$4:$F$71,MATCH('Model 12'!$E29,Controls!$G$4:$G$71,0)),"-")</f>
        <v>Ad: 40 &amp; No Tf</v>
      </c>
      <c r="D29" s="442" t="str">
        <f>IFERROR(INDEX(Controls!$H$4:$H$200,MATCH('Model 12'!$E29,Controls!$G$4:$G$200,0)),"-")</f>
        <v>hcp_rdtl_totdet</v>
      </c>
      <c r="E29" s="25" t="s">
        <v>103</v>
      </c>
      <c r="F29" s="26">
        <v>1</v>
      </c>
      <c r="G29" s="27">
        <v>5.4818169655553729E-2</v>
      </c>
      <c r="H29" s="27">
        <v>4.5179353309394987E-4</v>
      </c>
      <c r="I29" s="27">
        <v>121.33456023628909</v>
      </c>
      <c r="J29" s="37">
        <v>0</v>
      </c>
      <c r="K29" s="27">
        <v>1.2650314872349702</v>
      </c>
      <c r="L29" s="39">
        <v>562696.92773887201</v>
      </c>
      <c r="M29" s="39">
        <v>493963.36099997931</v>
      </c>
      <c r="N29" s="39">
        <v>283462.85338760028</v>
      </c>
      <c r="O29" s="39">
        <v>253603.05399999145</v>
      </c>
      <c r="P29" s="28">
        <v>6.2445958718484046E-2</v>
      </c>
      <c r="Q29" s="29">
        <v>6.1272585416299243E-2</v>
      </c>
      <c r="R29" s="75">
        <f t="shared" si="0"/>
        <v>15538.914788048825</v>
      </c>
      <c r="S29" s="41">
        <f>IFERROR($Q29*$O29*Controls!$C$5,"-")</f>
        <v>9665204.9981663693</v>
      </c>
      <c r="T29" s="41">
        <f>IFERROR(INDEX('Vendor Level Info'!$I$4:$I$50,MATCH(SUBSTITUTE(SUBSTITUTE('Model 12'!$D29,"_pre",""),"_post",""),'Vendor Level Info'!$F$4:$F$50,0)),"-")</f>
        <v>0</v>
      </c>
      <c r="U29" s="478">
        <f t="shared" si="1"/>
        <v>0</v>
      </c>
      <c r="V29" s="41">
        <f>IFERROR($Q29*$O29*Controls!$C$4,"-")</f>
        <v>8204547.0080897799</v>
      </c>
      <c r="W29" s="41">
        <f>IFERROR($T29*(1-Controls!$C$6),0)</f>
        <v>0</v>
      </c>
      <c r="X29" s="90" t="str">
        <f t="shared" si="2"/>
        <v>-</v>
      </c>
      <c r="Y29" s="90">
        <f>IFERROR(R29/INDEX('Vendor Level Info'!$N$4:$N$300,MATCH('Model 12'!$D29,'Vendor Level Info'!$M$4:$M$300,0)),"-")</f>
        <v>9.1726423588730122E-2</v>
      </c>
    </row>
    <row r="30" spans="2:25" x14ac:dyDescent="0.35">
      <c r="B30" s="441">
        <f>IFERROR(INDEX(Controls!$L$4:$L$100,MATCH('Model 12'!$D30,Controls!$J$4:$J$100,0)),"-")</f>
        <v>8</v>
      </c>
      <c r="C30" s="467" t="str">
        <f>IFERROR(INDEX(Controls!$F$4:$F$71,MATCH('Model 12'!$E30,Controls!$G$4:$G$71,0)),"-")</f>
        <v>Ad: 70 &amp; Tf: RT4</v>
      </c>
      <c r="D30" s="442" t="str">
        <f>IFERROR(INDEX(Controls!$H$4:$H$200,MATCH('Model 12'!$E30,Controls!$G$4:$G$200,0)),"-")</f>
        <v>hcp_sfmc_eng</v>
      </c>
      <c r="E30" s="25" t="s">
        <v>303</v>
      </c>
      <c r="F30" s="26">
        <v>1</v>
      </c>
      <c r="G30" s="27">
        <v>1.0142690389019523E-2</v>
      </c>
      <c r="H30" s="27">
        <v>4.8998580106496194E-4</v>
      </c>
      <c r="I30" s="27">
        <v>20.699967972489905</v>
      </c>
      <c r="J30" s="37">
        <v>3.5035353846938438E-95</v>
      </c>
      <c r="K30" s="27">
        <v>1.0416822329688717</v>
      </c>
      <c r="L30" s="39">
        <v>632438.05858418893</v>
      </c>
      <c r="M30" s="39">
        <v>493963.36099997931</v>
      </c>
      <c r="N30" s="39">
        <v>415092.59716872172</v>
      </c>
      <c r="O30" s="39">
        <v>253603.05399999145</v>
      </c>
      <c r="P30" s="28">
        <v>1.2986030796831281E-2</v>
      </c>
      <c r="Q30" s="29">
        <v>1.6601360391568818E-2</v>
      </c>
      <c r="R30" s="75">
        <f t="shared" si="0"/>
        <v>4210.155695856346</v>
      </c>
      <c r="S30" s="41">
        <f>IFERROR($Q30*$O30*Controls!$C$5,"-")</f>
        <v>2618716.8428226472</v>
      </c>
      <c r="T30" s="41">
        <f>IFERROR(INDEX('Vendor Level Info'!$I$4:$I$50,MATCH(SUBSTITUTE(SUBSTITUTE('Model 12'!$D30,"_pre",""),"_post",""),'Vendor Level Info'!$F$4:$F$50,0)),"-")</f>
        <v>194100</v>
      </c>
      <c r="U30" s="478">
        <f t="shared" si="1"/>
        <v>13.491586001147075</v>
      </c>
      <c r="V30" s="41">
        <f>IFERROR($Q30*$O30*Controls!$C$4,"-")</f>
        <v>2222962.2074121507</v>
      </c>
      <c r="W30" s="41">
        <f>IFERROR($T30*(1-Controls!$C$6),0)</f>
        <v>149457</v>
      </c>
      <c r="X30" s="90">
        <f t="shared" si="2"/>
        <v>14.873590446831869</v>
      </c>
      <c r="Y30" s="90">
        <f>IFERROR(R30/INDEX('Vendor Level Info'!$N$4:$N$300,MATCH('Model 12'!$D30,'Vendor Level Info'!$M$4:$M$300,0)),"-")</f>
        <v>1.9661864379512936E-2</v>
      </c>
    </row>
    <row r="31" spans="2:25" x14ac:dyDescent="0.35">
      <c r="B31" s="441">
        <f>IFERROR(INDEX(Controls!$L$4:$L$100,MATCH('Model 12'!$D31,Controls!$J$4:$J$100,0)),"-")</f>
        <v>10</v>
      </c>
      <c r="C31" s="467" t="str">
        <f>IFERROR(INDEX(Controls!$F$4:$F$71,MATCH('Model 12'!$E31,Controls!$G$4:$G$71,0)),"-")</f>
        <v>No Ad &amp; Tf</v>
      </c>
      <c r="D31" s="442" t="str">
        <f>IFERROR(INDEX(Controls!$H$4:$H$200,MATCH('Model 12'!$E31,Controls!$G$4:$G$200,0)),"-")</f>
        <v>pp_hcp</v>
      </c>
      <c r="E31" s="25" t="s">
        <v>115</v>
      </c>
      <c r="F31" s="26">
        <v>1</v>
      </c>
      <c r="G31" s="27">
        <v>4.6334956581719757E-3</v>
      </c>
      <c r="H31" s="27">
        <v>1.6811159077173047E-3</v>
      </c>
      <c r="I31" s="27">
        <v>2.7562023753992939</v>
      </c>
      <c r="J31" s="37">
        <v>5.8477051246469906E-3</v>
      </c>
      <c r="K31" s="27">
        <v>1.0009322303825769</v>
      </c>
      <c r="L31" s="39">
        <v>63241</v>
      </c>
      <c r="M31" s="39">
        <v>493963.36099997931</v>
      </c>
      <c r="N31" s="39">
        <v>31572</v>
      </c>
      <c r="O31" s="39">
        <v>253603.05399999145</v>
      </c>
      <c r="P31" s="28">
        <v>5.9321585780218661E-4</v>
      </c>
      <c r="Q31" s="29">
        <v>5.7684133772226002E-4</v>
      </c>
      <c r="R31" s="75">
        <f t="shared" si="0"/>
        <v>146.28872491980562</v>
      </c>
      <c r="S31" s="41">
        <f>IFERROR($Q31*$O31*Controls!$C$5,"-")</f>
        <v>90991.586900119088</v>
      </c>
      <c r="T31" s="41">
        <f>IFERROR(INDEX('Vendor Level Info'!$I$4:$I$50,MATCH(SUBSTITUTE(SUBSTITUTE('Model 12'!$D31,"_pre",""),"_post",""),'Vendor Level Info'!$F$4:$F$50,0)),"-")</f>
        <v>195006</v>
      </c>
      <c r="U31" s="478">
        <f t="shared" si="1"/>
        <v>0.46660916535962527</v>
      </c>
      <c r="V31" s="41">
        <f>IFERROR($Q31*$O31*Controls!$C$4,"-")</f>
        <v>77240.446757657366</v>
      </c>
      <c r="W31" s="41">
        <f>IFERROR($T31*(1-Controls!$C$6),0)</f>
        <v>150154.62</v>
      </c>
      <c r="X31" s="90">
        <f t="shared" si="2"/>
        <v>0.51440606194905869</v>
      </c>
      <c r="Y31" s="90">
        <f>IFERROR(R31/INDEX('Vendor Level Info'!$N$4:$N$300,MATCH('Model 12'!$D31,'Vendor Level Info'!$M$4:$M$300,0)),"-")</f>
        <v>4.7142768495957469E-3</v>
      </c>
    </row>
    <row r="32" spans="2:25" x14ac:dyDescent="0.35">
      <c r="B32" s="441">
        <f>IFERROR(INDEX(Controls!$L$4:$L$100,MATCH('Model 12'!$D32,Controls!$J$4:$J$100,0)),"-")</f>
        <v>11</v>
      </c>
      <c r="C32" s="467" t="str">
        <f>IFERROR(INDEX(Controls!$F$4:$F$71,MATCH('Model 12'!$E32,Controls!$G$4:$G$71,0)),"-")</f>
        <v>No Ad &amp; Tf</v>
      </c>
      <c r="D32" s="442" t="str">
        <f>IFERROR(INDEX(Controls!$H$4:$H$200,MATCH('Model 12'!$E32,Controls!$G$4:$G$200,0)),"-")</f>
        <v>webmd</v>
      </c>
      <c r="E32" s="25" t="s">
        <v>116</v>
      </c>
      <c r="F32" s="26">
        <v>1</v>
      </c>
      <c r="G32" s="27">
        <v>4.5626513231643136E-2</v>
      </c>
      <c r="H32" s="27">
        <v>1.7007264975756528E-3</v>
      </c>
      <c r="I32" s="27">
        <v>26.827660588979299</v>
      </c>
      <c r="J32" s="37">
        <v>1.584826586727627E-158</v>
      </c>
      <c r="K32" s="27">
        <v>1.0498285273615022</v>
      </c>
      <c r="L32" s="39">
        <v>64834</v>
      </c>
      <c r="M32" s="39">
        <v>493963.36099997931</v>
      </c>
      <c r="N32" s="39">
        <v>0</v>
      </c>
      <c r="O32" s="39">
        <v>253603.05399999145</v>
      </c>
      <c r="P32" s="28">
        <v>5.9886007595216662E-3</v>
      </c>
      <c r="Q32" s="29">
        <v>0</v>
      </c>
      <c r="R32" s="75">
        <f t="shared" si="0"/>
        <v>0</v>
      </c>
      <c r="S32" s="41">
        <f>IFERROR($Q32*$O32*Controls!$C$5,"-")</f>
        <v>0</v>
      </c>
      <c r="T32" s="41" t="str">
        <f>IFERROR(INDEX('Vendor Level Info'!$I$4:$I$50,MATCH(SUBSTITUTE(SUBSTITUTE('Model 12'!$D32,"_pre",""),"_post",""),'Vendor Level Info'!$F$4:$F$50,0)),"-")</f>
        <v>-</v>
      </c>
      <c r="U32" s="478">
        <f t="shared" si="1"/>
        <v>0</v>
      </c>
      <c r="V32" s="41">
        <f>IFERROR($Q32*$O32*Controls!$C$4,"-")</f>
        <v>0</v>
      </c>
      <c r="W32" s="41">
        <f>IFERROR($T32*(1-Controls!$C$6),0)</f>
        <v>0</v>
      </c>
      <c r="X32" s="90" t="str">
        <f t="shared" si="2"/>
        <v>-</v>
      </c>
      <c r="Y32" s="90" t="str">
        <f>IFERROR(R32/INDEX('Vendor Level Info'!$N$4:$N$300,MATCH('Model 12'!$D32,'Vendor Level Info'!$M$4:$M$300,0)),"-")</f>
        <v>-</v>
      </c>
    </row>
    <row r="33" spans="2:25" x14ac:dyDescent="0.35">
      <c r="B33" s="441" t="str">
        <f>IFERROR(INDEX(Controls!$L$4:$L$100,MATCH('Model 12'!$D33,Controls!$J$4:$J$100,0)),"-")</f>
        <v>-</v>
      </c>
      <c r="C33" s="467" t="str">
        <f>IFERROR(INDEX(Controls!$F$4:$F$71,MATCH('Model 12'!$E33,Controls!$G$4:$G$71,0)),"-")</f>
        <v>-</v>
      </c>
      <c r="D33" s="442" t="str">
        <f>IFERROR(INDEX(Controls!$H$4:$H$200,MATCH('Model 12'!$E33,Controls!$G$4:$G$200,0)),"-")</f>
        <v>-</v>
      </c>
      <c r="E33" s="25"/>
      <c r="F33" s="26"/>
      <c r="G33" s="27"/>
      <c r="H33" s="27"/>
      <c r="I33" s="27"/>
      <c r="J33" s="37"/>
      <c r="K33" s="27"/>
      <c r="L33" s="39"/>
      <c r="M33" s="39"/>
      <c r="N33" s="39"/>
      <c r="O33" s="39"/>
      <c r="P33" s="28"/>
      <c r="Q33" s="29"/>
      <c r="R33" s="75">
        <f t="shared" si="0"/>
        <v>0</v>
      </c>
      <c r="S33" s="41">
        <f>IFERROR($Q33*$O33*Controls!$C$5,"-")</f>
        <v>0</v>
      </c>
      <c r="T33" s="41" t="str">
        <f>IFERROR(INDEX('Vendor Level Info'!$I$4:$I$50,MATCH(SUBSTITUTE(SUBSTITUTE('Model 12'!$D33,"_pre",""),"_post",""),'Vendor Level Info'!$F$4:$F$50,0)),"-")</f>
        <v>-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12'!$D33,'Vendor Level Info'!$M$4:$M$300,0)),"-")</f>
        <v>-</v>
      </c>
    </row>
    <row r="34" spans="2:25" x14ac:dyDescent="0.35">
      <c r="B34" s="441" t="str">
        <f>IFERROR(INDEX(Controls!$L$4:$L$100,MATCH('Model 12'!$D34,Controls!$J$4:$J$100,0)),"-")</f>
        <v>-</v>
      </c>
      <c r="C34" s="467" t="str">
        <f>IFERROR(INDEX(Controls!$F$4:$F$71,MATCH('Model 12'!$E34,Controls!$G$4:$G$71,0)),"-")</f>
        <v>-</v>
      </c>
      <c r="D34" s="442" t="str">
        <f>IFERROR(INDEX(Controls!$H$4:$H$200,MATCH('Model 12'!$E34,Controls!$G$4:$G$200,0)),"-")</f>
        <v>-</v>
      </c>
      <c r="E34" s="25"/>
      <c r="F34" s="26"/>
      <c r="G34" s="27"/>
      <c r="H34" s="27"/>
      <c r="I34" s="27"/>
      <c r="J34" s="37"/>
      <c r="K34" s="27"/>
      <c r="L34" s="39"/>
      <c r="M34" s="39"/>
      <c r="N34" s="39"/>
      <c r="O34" s="39"/>
      <c r="P34" s="28"/>
      <c r="Q34" s="29"/>
      <c r="R34" s="75">
        <f t="shared" si="0"/>
        <v>0</v>
      </c>
      <c r="S34" s="41">
        <f>IFERROR($Q34*$O34*Controls!$C$5,"-")</f>
        <v>0</v>
      </c>
      <c r="T34" s="41" t="str">
        <f>IFERROR(INDEX('Vendor Level Info'!$I$4:$I$50,MATCH(SUBSTITUTE(SUBSTITUTE('Model 12'!$D34,"_pre",""),"_post",""),'Vendor Level Info'!$F$4:$F$50,0)),"-")</f>
        <v>-</v>
      </c>
      <c r="U34" s="478">
        <f t="shared" si="1"/>
        <v>0</v>
      </c>
      <c r="V34" s="41">
        <f>IFERROR($Q34*$O34*Controls!$C$4,"-")</f>
        <v>0</v>
      </c>
      <c r="W34" s="41">
        <f>IFERROR($T34*(1-Controls!$C$6),0)</f>
        <v>0</v>
      </c>
      <c r="X34" s="90" t="str">
        <f t="shared" si="2"/>
        <v>-</v>
      </c>
      <c r="Y34" s="90" t="str">
        <f>IFERROR(R34/INDEX('Vendor Level Info'!$N$4:$N$300,MATCH('Model 12'!$D34,'Vendor Level Info'!$M$4:$M$300,0)),"-")</f>
        <v>-</v>
      </c>
    </row>
    <row r="35" spans="2:25" x14ac:dyDescent="0.35">
      <c r="B35" s="441" t="str">
        <f>IFERROR(INDEX(Controls!$L$4:$L$100,MATCH('Model 12'!$D35,Controls!$J$4:$J$100,0)),"-")</f>
        <v>-</v>
      </c>
      <c r="C35" s="467" t="str">
        <f>IFERROR(INDEX(Controls!$F$4:$F$71,MATCH('Model 12'!$E35,Controls!$G$4:$G$71,0)),"-")</f>
        <v>-</v>
      </c>
      <c r="D35" s="442" t="str">
        <f>IFERROR(INDEX(Controls!$H$4:$H$200,MATCH('Model 12'!$E35,Controls!$G$4:$G$200,0)),"-")</f>
        <v>-</v>
      </c>
      <c r="E35" s="25"/>
      <c r="F35" s="26"/>
      <c r="G35" s="27"/>
      <c r="H35" s="27"/>
      <c r="I35" s="27"/>
      <c r="J35" s="37"/>
      <c r="K35" s="27"/>
      <c r="L35" s="39"/>
      <c r="M35" s="39"/>
      <c r="N35" s="39"/>
      <c r="O35" s="39"/>
      <c r="P35" s="28"/>
      <c r="Q35" s="29"/>
      <c r="R35" s="75">
        <f t="shared" si="0"/>
        <v>0</v>
      </c>
      <c r="S35" s="41">
        <f>IFERROR($Q35*$O35*Controls!$C$5,"-")</f>
        <v>0</v>
      </c>
      <c r="T35" s="41" t="str">
        <f>IFERROR(INDEX('Vendor Level Info'!$I$4:$I$50,MATCH(SUBSTITUTE(SUBSTITUTE('Model 12'!$D35,"_pre",""),"_post",""),'Vendor Level Info'!$F$4:$F$50,0)),"-")</f>
        <v>-</v>
      </c>
      <c r="U35" s="478">
        <f t="shared" si="1"/>
        <v>0</v>
      </c>
      <c r="V35" s="41">
        <f>IFERROR($Q35*$O35*Controls!$C$4,"-")</f>
        <v>0</v>
      </c>
      <c r="W35" s="41">
        <f>IFERROR($T35*(1-Controls!$C$6),0)</f>
        <v>0</v>
      </c>
      <c r="X35" s="90" t="str">
        <f t="shared" si="2"/>
        <v>-</v>
      </c>
      <c r="Y35" s="90" t="str">
        <f>IFERROR(R35/INDEX('Vendor Level Info'!$N$4:$N$300,MATCH('Model 12'!$D35,'Vendor Level Info'!$M$4:$M$300,0)),"-")</f>
        <v>-</v>
      </c>
    </row>
    <row r="36" spans="2:25" x14ac:dyDescent="0.35">
      <c r="B36" s="441" t="str">
        <f>IFERROR(INDEX(Controls!$L$4:$L$100,MATCH('Model 12'!$D36,Controls!$J$4:$J$100,0)),"-")</f>
        <v>-</v>
      </c>
      <c r="C36" s="467" t="str">
        <f>IFERROR(INDEX(Controls!$F$4:$F$71,MATCH('Model 12'!$E36,Controls!$G$4:$G$71,0)),"-")</f>
        <v>-</v>
      </c>
      <c r="D36" s="442" t="str">
        <f>IFERROR(INDEX(Controls!$H$4:$H$200,MATCH('Model 12'!$E36,Controls!$G$4:$G$200,0)),"-")</f>
        <v>-</v>
      </c>
      <c r="E36" s="25"/>
      <c r="F36" s="26"/>
      <c r="G36" s="27"/>
      <c r="H36" s="27"/>
      <c r="I36" s="27"/>
      <c r="J36" s="37"/>
      <c r="K36" s="27"/>
      <c r="L36" s="39"/>
      <c r="M36" s="39"/>
      <c r="N36" s="39"/>
      <c r="O36" s="39"/>
      <c r="P36" s="28"/>
      <c r="Q36" s="29"/>
      <c r="R36" s="75">
        <f t="shared" si="0"/>
        <v>0</v>
      </c>
      <c r="S36" s="41">
        <f>IFERROR($Q36*$O36*Controls!$C$5,"-")</f>
        <v>0</v>
      </c>
      <c r="T36" s="41" t="str">
        <f>IFERROR(INDEX('Vendor Level Info'!$I$4:$I$50,MATCH(SUBSTITUTE(SUBSTITUTE('Model 12'!$D36,"_pre",""),"_post",""),'Vendor Level Info'!$F$4:$F$50,0)),"-")</f>
        <v>-</v>
      </c>
      <c r="U36" s="478">
        <f t="shared" si="1"/>
        <v>0</v>
      </c>
      <c r="V36" s="41">
        <f>IFERROR($Q36*$O36*Controls!$C$4,"-")</f>
        <v>0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12'!$D36,'Vendor Level Info'!$M$4:$M$300,0)),"-")</f>
        <v>-</v>
      </c>
    </row>
    <row r="37" spans="2:25" x14ac:dyDescent="0.35">
      <c r="B37" s="441" t="str">
        <f>IFERROR(INDEX(Controls!$L$4:$L$100,MATCH('Model 12'!$D37,Controls!$J$4:$J$100,0)),"-")</f>
        <v>-</v>
      </c>
      <c r="C37" s="467" t="str">
        <f>IFERROR(INDEX(Controls!$F$4:$F$71,MATCH('Model 12'!$E37,Controls!$G$4:$G$71,0)),"-")</f>
        <v>-</v>
      </c>
      <c r="D37" s="442" t="str">
        <f>IFERROR(INDEX(Controls!$H$4:$H$200,MATCH('Model 12'!$E37,Controls!$G$4:$G$200,0)),"-")</f>
        <v>-</v>
      </c>
      <c r="E37" s="25"/>
      <c r="F37" s="26"/>
      <c r="G37" s="27"/>
      <c r="H37" s="27"/>
      <c r="I37" s="27"/>
      <c r="J37" s="37"/>
      <c r="K37" s="27"/>
      <c r="L37" s="39"/>
      <c r="M37" s="39"/>
      <c r="N37" s="39"/>
      <c r="O37" s="39"/>
      <c r="P37" s="28"/>
      <c r="Q37" s="29"/>
      <c r="R37" s="75">
        <f t="shared" si="0"/>
        <v>0</v>
      </c>
      <c r="S37" s="41">
        <f>IFERROR($Q37*$O37*Controls!$C$5,"-")</f>
        <v>0</v>
      </c>
      <c r="T37" s="41" t="str">
        <f>IFERROR(INDEX('Vendor Level Info'!$I$4:$I$50,MATCH(SUBSTITUTE(SUBSTITUTE('Model 12'!$D37,"_pre",""),"_post",""),'Vendor Level Info'!$F$4:$F$50,0)),"-")</f>
        <v>-</v>
      </c>
      <c r="U37" s="478">
        <f t="shared" si="1"/>
        <v>0</v>
      </c>
      <c r="V37" s="41">
        <f>IFERROR($Q37*$O37*Controls!$C$4,"-")</f>
        <v>0</v>
      </c>
      <c r="W37" s="41">
        <f>IFERROR($T37*(1-Controls!$C$6),0)</f>
        <v>0</v>
      </c>
      <c r="X37" s="90" t="str">
        <f t="shared" si="2"/>
        <v>-</v>
      </c>
      <c r="Y37" s="90" t="str">
        <f>IFERROR(R37/INDEX('Vendor Level Info'!$N$4:$N$300,MATCH('Model 12'!$D37,'Vendor Level Info'!$M$4:$M$300,0)),"-")</f>
        <v>-</v>
      </c>
    </row>
    <row r="38" spans="2:25" x14ac:dyDescent="0.35">
      <c r="B38" s="441" t="str">
        <f>IFERROR(INDEX(Controls!$L$4:$L$100,MATCH('Model 12'!$D38,Controls!$J$4:$J$100,0)),"-")</f>
        <v>-</v>
      </c>
      <c r="C38" s="467" t="str">
        <f>IFERROR(INDEX(Controls!$F$4:$F$71,MATCH('Model 12'!$E38,Controls!$G$4:$G$71,0)),"-")</f>
        <v>-</v>
      </c>
      <c r="D38" s="442" t="str">
        <f>IFERROR(INDEX(Controls!$H$4:$H$200,MATCH('Model 12'!$E38,Controls!$G$4:$G$200,0)),"-")</f>
        <v>-</v>
      </c>
      <c r="E38" s="25"/>
      <c r="F38" s="26"/>
      <c r="G38" s="27"/>
      <c r="H38" s="27"/>
      <c r="I38" s="27"/>
      <c r="J38" s="37"/>
      <c r="K38" s="27"/>
      <c r="L38" s="39"/>
      <c r="M38" s="39"/>
      <c r="N38" s="39"/>
      <c r="O38" s="39"/>
      <c r="P38" s="28"/>
      <c r="Q38" s="29"/>
      <c r="R38" s="75">
        <f t="shared" si="0"/>
        <v>0</v>
      </c>
      <c r="S38" s="41">
        <f>IFERROR($Q38*$O38*Controls!$C$5,"-")</f>
        <v>0</v>
      </c>
      <c r="T38" s="41" t="str">
        <f>IFERROR(INDEX('Vendor Level Info'!$I$4:$I$50,MATCH(SUBSTITUTE(SUBSTITUTE('Model 12'!$D38,"_pre",""),"_post",""),'Vendor Level Info'!$F$4:$F$50,0)),"-")</f>
        <v>-</v>
      </c>
      <c r="U38" s="478">
        <f t="shared" si="1"/>
        <v>0</v>
      </c>
      <c r="V38" s="41">
        <f>IFERROR($Q38*$O38*Controls!$C$4,"-")</f>
        <v>0</v>
      </c>
      <c r="W38" s="41">
        <f>IFERROR($T38*(1-Controls!$C$6),0)</f>
        <v>0</v>
      </c>
      <c r="X38" s="90" t="str">
        <f t="shared" si="2"/>
        <v>-</v>
      </c>
      <c r="Y38" s="90" t="str">
        <f>IFERROR(R38/INDEX('Vendor Level Info'!$N$4:$N$300,MATCH('Model 12'!$D38,'Vendor Level Info'!$M$4:$M$300,0)),"-")</f>
        <v>-</v>
      </c>
    </row>
    <row r="39" spans="2:25" x14ac:dyDescent="0.35">
      <c r="B39" s="441" t="str">
        <f>IFERROR(INDEX(Controls!$L$4:$L$100,MATCH('Model 12'!$D39,Controls!$J$4:$J$100,0)),"-")</f>
        <v>-</v>
      </c>
      <c r="C39" s="467" t="str">
        <f>IFERROR(INDEX(Controls!$F$4:$F$71,MATCH('Model 12'!$E39,Controls!$G$4:$G$71,0)),"-")</f>
        <v>-</v>
      </c>
      <c r="D39" s="442" t="str">
        <f>IFERROR(INDEX(Controls!$H$4:$H$200,MATCH('Model 12'!$E39,Controls!$G$4:$G$200,0)),"-")</f>
        <v>-</v>
      </c>
      <c r="E39" s="25"/>
      <c r="F39" s="26"/>
      <c r="G39" s="27"/>
      <c r="H39" s="27"/>
      <c r="I39" s="27"/>
      <c r="J39" s="37"/>
      <c r="K39" s="27"/>
      <c r="L39" s="39"/>
      <c r="M39" s="39"/>
      <c r="N39" s="39"/>
      <c r="O39" s="39"/>
      <c r="P39" s="28"/>
      <c r="Q39" s="29"/>
      <c r="R39" s="75">
        <f t="shared" si="0"/>
        <v>0</v>
      </c>
      <c r="S39" s="41">
        <f>IFERROR($Q39*$O39*Controls!$C$5,"-")</f>
        <v>0</v>
      </c>
      <c r="T39" s="41" t="str">
        <f>IFERROR(INDEX('Vendor Level Info'!$I$4:$I$50,MATCH(SUBSTITUTE(SUBSTITUTE('Model 12'!$D39,"_pre",""),"_post",""),'Vendor Level Info'!$F$4:$F$50,0)),"-")</f>
        <v>-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12'!$D39,'Vendor Level Info'!$M$4:$M$300,0)),"-")</f>
        <v>-</v>
      </c>
    </row>
    <row r="40" spans="2:25" x14ac:dyDescent="0.35">
      <c r="B40" s="441" t="str">
        <f>IFERROR(INDEX(Controls!$L$4:$L$100,MATCH('Model 12'!$D40,Controls!$J$4:$J$100,0)),"-")</f>
        <v>-</v>
      </c>
      <c r="C40" s="467" t="str">
        <f>IFERROR(INDEX(Controls!$F$4:$F$71,MATCH('Model 12'!$E40,Controls!$G$4:$G$71,0)),"-")</f>
        <v>-</v>
      </c>
      <c r="D40" s="442" t="str">
        <f>IFERROR(INDEX(Controls!$H$4:$H$200,MATCH('Model 12'!$E40,Controls!$G$4:$G$200,0)),"-")</f>
        <v>-</v>
      </c>
      <c r="E40" s="25"/>
      <c r="F40" s="26"/>
      <c r="G40" s="27"/>
      <c r="H40" s="27"/>
      <c r="I40" s="27"/>
      <c r="J40" s="37"/>
      <c r="K40" s="27"/>
      <c r="L40" s="39"/>
      <c r="M40" s="39"/>
      <c r="N40" s="39"/>
      <c r="O40" s="39"/>
      <c r="P40" s="28"/>
      <c r="Q40" s="29"/>
      <c r="R40" s="75">
        <f t="shared" si="0"/>
        <v>0</v>
      </c>
      <c r="S40" s="41">
        <f>IFERROR($Q40*$O40*Controls!$C$5,"-")</f>
        <v>0</v>
      </c>
      <c r="T40" s="41" t="str">
        <f>IFERROR(INDEX('Vendor Level Info'!$I$4:$I$50,MATCH(SUBSTITUTE(SUBSTITUTE('Model 12'!$D40,"_pre",""),"_post",""),'Vendor Level Info'!$F$4:$F$50,0)),"-")</f>
        <v>-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12'!$D40,'Vendor Level Info'!$M$4:$M$300,0)),"-")</f>
        <v>-</v>
      </c>
    </row>
    <row r="41" spans="2:25" x14ac:dyDescent="0.35">
      <c r="B41" s="441" t="str">
        <f>IFERROR(INDEX(Controls!$L$4:$L$100,MATCH('Model 12'!$D41,Controls!$J$4:$J$100,0)),"-")</f>
        <v>-</v>
      </c>
      <c r="C41" s="467" t="str">
        <f>IFERROR(INDEX(Controls!$F$4:$F$71,MATCH('Model 12'!$E41,Controls!$G$4:$G$71,0)),"-")</f>
        <v>-</v>
      </c>
      <c r="D41" s="442" t="str">
        <f>IFERROR(INDEX(Controls!$H$4:$H$200,MATCH('Model 12'!$E41,Controls!$G$4:$G$200,0)),"-")</f>
        <v>-</v>
      </c>
      <c r="E41" s="25"/>
      <c r="F41" s="26"/>
      <c r="G41" s="27"/>
      <c r="H41" s="27"/>
      <c r="I41" s="27"/>
      <c r="J41" s="37"/>
      <c r="K41" s="27"/>
      <c r="L41" s="39"/>
      <c r="M41" s="39"/>
      <c r="N41" s="39"/>
      <c r="O41" s="39"/>
      <c r="P41" s="28"/>
      <c r="Q41" s="29"/>
      <c r="R41" s="75">
        <f t="shared" si="0"/>
        <v>0</v>
      </c>
      <c r="S41" s="41">
        <f>IFERROR($Q41*$O41*Controls!$C$5,"-")</f>
        <v>0</v>
      </c>
      <c r="T41" s="41" t="str">
        <f>IFERROR(INDEX('Vendor Level Info'!$I$4:$I$50,MATCH(SUBSTITUTE(SUBSTITUTE('Model 12'!$D41,"_pre",""),"_post",""),'Vendor Level Info'!$F$4:$F$50,0)),"-")</f>
        <v>-</v>
      </c>
      <c r="U41" s="478">
        <f t="shared" si="1"/>
        <v>0</v>
      </c>
      <c r="V41" s="41">
        <f>IFERROR($Q41*$O41*Controls!$C$4,"-")</f>
        <v>0</v>
      </c>
      <c r="W41" s="41">
        <f>IFERROR($T41*(1-Controls!$C$6),0)</f>
        <v>0</v>
      </c>
      <c r="X41" s="90" t="str">
        <f t="shared" si="2"/>
        <v>-</v>
      </c>
      <c r="Y41" s="90" t="str">
        <f>IFERROR(R41/INDEX('Vendor Level Info'!$N$4:$N$300,MATCH('Model 12'!$D41,'Vendor Level Info'!$M$4:$M$300,0)),"-")</f>
        <v>-</v>
      </c>
    </row>
    <row r="42" spans="2:25" x14ac:dyDescent="0.35">
      <c r="B42" s="441" t="str">
        <f>IFERROR(INDEX(Controls!$L$4:$L$100,MATCH('Model 12'!$D42,Controls!$J$4:$J$100,0)),"-")</f>
        <v>-</v>
      </c>
      <c r="C42" s="467" t="str">
        <f>IFERROR(INDEX(Controls!$F$4:$F$71,MATCH('Model 12'!$E42,Controls!$G$4:$G$71,0)),"-")</f>
        <v>-</v>
      </c>
      <c r="D42" s="442" t="str">
        <f>IFERROR(INDEX(Controls!$H$4:$H$200,MATCH('Model 12'!$E42,Controls!$G$4:$G$200,0)),"-")</f>
        <v>-</v>
      </c>
      <c r="E42" s="25"/>
      <c r="F42" s="26"/>
      <c r="G42" s="27"/>
      <c r="H42" s="27"/>
      <c r="I42" s="27"/>
      <c r="J42" s="37"/>
      <c r="K42" s="27"/>
      <c r="L42" s="39"/>
      <c r="M42" s="39"/>
      <c r="N42" s="39"/>
      <c r="O42" s="39"/>
      <c r="P42" s="28"/>
      <c r="Q42" s="29"/>
      <c r="R42" s="75">
        <f t="shared" si="0"/>
        <v>0</v>
      </c>
      <c r="S42" s="41">
        <f>IFERROR($Q42*$O42*Controls!$C$5,"-")</f>
        <v>0</v>
      </c>
      <c r="T42" s="41" t="str">
        <f>IFERROR(INDEX('Vendor Level Info'!$I$4:$I$50,MATCH(SUBSTITUTE(SUBSTITUTE('Model 12'!$D42,"_pre",""),"_post",""),'Vendor Level Info'!$F$4:$F$50,0)),"-")</f>
        <v>-</v>
      </c>
      <c r="U42" s="478">
        <f t="shared" si="1"/>
        <v>0</v>
      </c>
      <c r="V42" s="41">
        <f>IFERROR($Q42*$O42*Controls!$C$4,"-")</f>
        <v>0</v>
      </c>
      <c r="W42" s="41">
        <f>IFERROR($T42*(1-Controls!$C$6),0)</f>
        <v>0</v>
      </c>
      <c r="X42" s="90" t="str">
        <f t="shared" si="2"/>
        <v>-</v>
      </c>
      <c r="Y42" s="90" t="str">
        <f>IFERROR(R42/INDEX('Vendor Level Info'!$N$4:$N$300,MATCH('Model 12'!$D42,'Vendor Level Info'!$M$4:$M$300,0)),"-")</f>
        <v>-</v>
      </c>
    </row>
    <row r="43" spans="2:25" x14ac:dyDescent="0.35">
      <c r="B43" s="441" t="str">
        <f>IFERROR(INDEX(Controls!$L$4:$L$100,MATCH('Model 12'!$D43,Controls!$J$4:$J$100,0)),"-")</f>
        <v>-</v>
      </c>
      <c r="C43" s="467" t="str">
        <f>IFERROR(INDEX(Controls!$F$4:$F$71,MATCH('Model 12'!$E43,Controls!$G$4:$G$71,0)),"-")</f>
        <v>-</v>
      </c>
      <c r="D43" s="442" t="str">
        <f>IFERROR(INDEX(Controls!$H$4:$H$200,MATCH('Model 12'!$E43,Controls!$G$4:$G$200,0)),"-")</f>
        <v>-</v>
      </c>
      <c r="E43" s="25"/>
      <c r="F43" s="26"/>
      <c r="G43" s="27"/>
      <c r="H43" s="27"/>
      <c r="I43" s="27"/>
      <c r="J43" s="37"/>
      <c r="K43" s="27"/>
      <c r="L43" s="39"/>
      <c r="M43" s="39"/>
      <c r="N43" s="39"/>
      <c r="O43" s="39"/>
      <c r="P43" s="28"/>
      <c r="Q43" s="29"/>
      <c r="R43" s="75">
        <f t="shared" si="0"/>
        <v>0</v>
      </c>
      <c r="S43" s="41">
        <f>IFERROR($Q43*$O43*Controls!$C$5,"-")</f>
        <v>0</v>
      </c>
      <c r="T43" s="41" t="str">
        <f>IFERROR(INDEX('Vendor Level Info'!$I$4:$I$50,MATCH(SUBSTITUTE(SUBSTITUTE('Model 12'!$D43,"_pre",""),"_post",""),'Vendor Level Info'!$F$4:$F$50,0)),"-")</f>
        <v>-</v>
      </c>
      <c r="U43" s="478">
        <f t="shared" si="1"/>
        <v>0</v>
      </c>
      <c r="V43" s="41">
        <f>IFERROR($Q43*$O43*Controls!$C$4,"-")</f>
        <v>0</v>
      </c>
      <c r="W43" s="41">
        <f>IFERROR($T43*(1-Controls!$C$6),0)</f>
        <v>0</v>
      </c>
      <c r="X43" s="90" t="str">
        <f t="shared" si="2"/>
        <v>-</v>
      </c>
      <c r="Y43" s="90" t="str">
        <f>IFERROR(R43/INDEX('Vendor Level Info'!$N$4:$N$300,MATCH('Model 12'!$D43,'Vendor Level Info'!$M$4:$M$300,0)),"-")</f>
        <v>-</v>
      </c>
    </row>
    <row r="44" spans="2:25" x14ac:dyDescent="0.35">
      <c r="B44" s="441" t="str">
        <f>IFERROR(INDEX(Controls!$L$4:$L$100,MATCH('Model 12'!$D44,Controls!$J$4:$J$100,0)),"-")</f>
        <v>-</v>
      </c>
      <c r="C44" s="467" t="str">
        <f>IFERROR(INDEX(Controls!$F$4:$F$71,MATCH('Model 12'!$E44,Controls!$G$4:$G$71,0)),"-")</f>
        <v>-</v>
      </c>
      <c r="D44" s="442" t="str">
        <f>IFERROR(INDEX(Controls!$H$4:$H$200,MATCH('Model 12'!$E44,Controls!$G$4:$G$200,0)),"-")</f>
        <v>-</v>
      </c>
      <c r="E44" s="25"/>
      <c r="F44" s="26"/>
      <c r="G44" s="27"/>
      <c r="H44" s="27"/>
      <c r="I44" s="27"/>
      <c r="J44" s="37"/>
      <c r="K44" s="27"/>
      <c r="L44" s="39"/>
      <c r="M44" s="39"/>
      <c r="N44" s="39"/>
      <c r="O44" s="39"/>
      <c r="P44" s="28"/>
      <c r="Q44" s="29"/>
      <c r="R44" s="75">
        <f t="shared" si="0"/>
        <v>0</v>
      </c>
      <c r="S44" s="41">
        <f>IFERROR($Q44*$O44*Controls!$C$5,"-")</f>
        <v>0</v>
      </c>
      <c r="T44" s="41" t="str">
        <f>IFERROR(INDEX('Vendor Level Info'!$I$4:$I$50,MATCH(SUBSTITUTE(SUBSTITUTE('Model 12'!$D44,"_pre",""),"_post",""),'Vendor Level Info'!$F$4:$F$50,0)),"-")</f>
        <v>-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0</v>
      </c>
      <c r="X44" s="90" t="str">
        <f t="shared" si="2"/>
        <v>-</v>
      </c>
      <c r="Y44" s="90" t="str">
        <f>IFERROR(R44/INDEX('Vendor Level Info'!$N$4:$N$300,MATCH('Model 12'!$D44,'Vendor Level Info'!$M$4:$M$300,0)),"-")</f>
        <v>-</v>
      </c>
    </row>
    <row r="45" spans="2:25" x14ac:dyDescent="0.35">
      <c r="B45" s="441" t="str">
        <f>IFERROR(INDEX(Controls!$L$4:$L$100,MATCH('Model 12'!$D45,Controls!$J$4:$J$100,0)),"-")</f>
        <v>-</v>
      </c>
      <c r="C45" s="467" t="str">
        <f>IFERROR(INDEX(Controls!$F$4:$F$71,MATCH('Model 12'!$E45,Controls!$G$4:$G$71,0)),"-")</f>
        <v>-</v>
      </c>
      <c r="D45" s="442" t="str">
        <f>IFERROR(INDEX(Controls!$H$4:$H$200,MATCH('Model 12'!$E45,Controls!$G$4:$G$200,0)),"-")</f>
        <v>-</v>
      </c>
      <c r="E45" s="25"/>
      <c r="F45" s="26"/>
      <c r="G45" s="27"/>
      <c r="H45" s="27"/>
      <c r="I45" s="27"/>
      <c r="J45" s="37"/>
      <c r="K45" s="26"/>
      <c r="L45" s="26"/>
      <c r="M45" s="26"/>
      <c r="N45" s="26"/>
      <c r="O45" s="26"/>
      <c r="P45" s="26"/>
      <c r="Q45" s="30"/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12'!$D45,"_pre",""),"_post",""),'Vendor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12'!$D45,'Vendor Level Info'!$M$4:$M$300,0)),"-")</f>
        <v>-</v>
      </c>
    </row>
    <row r="46" spans="2:25" x14ac:dyDescent="0.35">
      <c r="B46" s="441" t="str">
        <f>IFERROR(INDEX(Controls!$L$4:$L$100,MATCH('Model 12'!$D46,Controls!$J$4:$J$100,0)),"-")</f>
        <v>-</v>
      </c>
      <c r="C46" s="467" t="str">
        <f>IFERROR(INDEX(Controls!$F$4:$F$71,MATCH('Model 12'!$E46,Controls!$G$4:$G$71,0)),"-")</f>
        <v>-</v>
      </c>
      <c r="D46" s="442" t="str">
        <f>IFERROR(INDEX(Controls!$H$4:$H$200,MATCH('Model 12'!$E46,Controls!$G$4:$G$200,0)),"-")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12'!$D46,"_pre",""),"_post",""),'Vendor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12'!$D46,'Vendor Level Info'!$M$4:$M$300,0)),"-")</f>
        <v>-</v>
      </c>
    </row>
    <row r="47" spans="2:25" x14ac:dyDescent="0.35">
      <c r="B47" s="441" t="str">
        <f>IFERROR(INDEX(Controls!$L$4:$L$100,MATCH('Model 12'!$D47,Controls!$J$4:$J$100,0)),"-")</f>
        <v>-</v>
      </c>
      <c r="C47" s="467" t="str">
        <f>IFERROR(INDEX(Controls!$F$4:$F$71,MATCH('Model 12'!$E47,Controls!$G$4:$G$71,0)),"-")</f>
        <v>-</v>
      </c>
      <c r="D47" s="442" t="str">
        <f>IFERROR(INDEX(Controls!$H$4:$H$200,MATCH('Model 12'!$E47,Controls!$G$4:$G$200,0)),"-")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12'!$D47,"_pre",""),"_post",""),'Vendor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12'!$D47,'Vendor Level Info'!$M$4:$M$300,0)),"-")</f>
        <v>-</v>
      </c>
    </row>
    <row r="48" spans="2:25" x14ac:dyDescent="0.35">
      <c r="B48" s="441" t="str">
        <f>IFERROR(INDEX(Controls!$L$4:$L$100,MATCH('Model 12'!$D48,Controls!$J$4:$J$100,0)),"-")</f>
        <v>-</v>
      </c>
      <c r="C48" s="467" t="str">
        <f>IFERROR(INDEX(Controls!$F$4:$F$71,MATCH('Model 12'!$E48,Controls!$G$4:$G$71,0)),"-")</f>
        <v>-</v>
      </c>
      <c r="D48" s="442" t="str">
        <f>IFERROR(INDEX(Controls!$H$4:$H$200,MATCH('Model 12'!$E48,Controls!$G$4:$G$200,0)),"-")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12'!$D48,"_pre",""),"_post",""),'Vendor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12'!$D48,'Vendor Level Info'!$M$4:$M$300,0)),"-")</f>
        <v>-</v>
      </c>
    </row>
    <row r="49" spans="2:25" x14ac:dyDescent="0.35">
      <c r="B49" s="441" t="str">
        <f>IFERROR(INDEX(Controls!$L$4:$L$100,MATCH('Model 12'!$D49,Controls!$J$4:$J$100,0)),"-")</f>
        <v>-</v>
      </c>
      <c r="C49" s="467" t="str">
        <f>IFERROR(INDEX(Controls!$F$4:$F$71,MATCH('Model 12'!$E49,Controls!$G$4:$G$71,0)),"-")</f>
        <v>-</v>
      </c>
      <c r="D49" s="442" t="str">
        <f>IFERROR(INDEX(Controls!$H$4:$H$200,MATCH('Model 12'!$E49,Controls!$G$4:$G$200,0)),"-")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12'!$D49,"_pre",""),"_post",""),'Vendor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12'!$D49,'Vendor Level Info'!$M$4:$M$300,0)),"-")</f>
        <v>-</v>
      </c>
    </row>
    <row r="50" spans="2:25" x14ac:dyDescent="0.35">
      <c r="B50" s="441" t="str">
        <f>IFERROR(INDEX(Controls!$L$4:$L$100,MATCH('Model 12'!$D50,Controls!$J$4:$J$100,0)),"-")</f>
        <v>-</v>
      </c>
      <c r="C50" s="467" t="str">
        <f>IFERROR(INDEX(Controls!$F$4:$F$71,MATCH('Model 12'!$E50,Controls!$G$4:$G$71,0)),"-")</f>
        <v>-</v>
      </c>
      <c r="D50" s="442" t="str">
        <f>IFERROR(INDEX(Controls!$H$4:$H$200,MATCH('Model 12'!$E50,Controls!$G$4:$G$200,0)),"-")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12'!$D50,"_pre",""),"_post",""),'Vendor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12'!$D50,'Vendor Level Info'!$M$4:$M$300,0)),"-")</f>
        <v>-</v>
      </c>
    </row>
    <row r="51" spans="2:25" x14ac:dyDescent="0.35">
      <c r="B51" s="441" t="str">
        <f>IFERROR(INDEX(Controls!$L$4:$L$100,MATCH('Model 12'!$D51,Controls!$J$4:$J$100,0)),"-")</f>
        <v>-</v>
      </c>
      <c r="C51" s="467" t="str">
        <f>IFERROR(INDEX(Controls!$F$4:$F$71,MATCH('Model 12'!$E51,Controls!$G$4:$G$71,0)),"-")</f>
        <v>-</v>
      </c>
      <c r="D51" s="442" t="str">
        <f>IFERROR(INDEX(Controls!$H$4:$H$200,MATCH('Model 12'!$E51,Controls!$G$4:$G$200,0)),"-")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12'!$D51,"_pre",""),"_post",""),'Vendor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12'!$D51,'Vendor Level Info'!$M$4:$M$300,0)),"-")</f>
        <v>-</v>
      </c>
    </row>
    <row r="52" spans="2:25" x14ac:dyDescent="0.35">
      <c r="B52" s="441" t="str">
        <f>IFERROR(INDEX(Controls!$L$4:$L$100,MATCH('Model 12'!$D52,Controls!$J$4:$J$100,0)),"-")</f>
        <v>-</v>
      </c>
      <c r="C52" s="467" t="str">
        <f>IFERROR(INDEX(Controls!$F$4:$F$71,MATCH('Model 12'!$E52,Controls!$G$4:$G$71,0)),"-")</f>
        <v>-</v>
      </c>
      <c r="D52" s="442" t="str">
        <f>IFERROR(INDEX(Controls!$H$4:$H$200,MATCH('Model 12'!$E52,Controls!$G$4:$G$200,0)),"-")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12'!$D52,"_pre",""),"_post",""),'Vendor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12'!$D52,'Vendor Level Info'!$M$4:$M$300,0)),"-")</f>
        <v>-</v>
      </c>
    </row>
    <row r="53" spans="2:25" x14ac:dyDescent="0.35">
      <c r="B53" s="441" t="str">
        <f>IFERROR(INDEX(Controls!$L$4:$L$100,MATCH('Model 12'!$D53,Controls!$J$4:$J$100,0)),"-")</f>
        <v>-</v>
      </c>
      <c r="C53" s="467" t="str">
        <f>IFERROR(INDEX(Controls!$F$4:$F$71,MATCH('Model 12'!$E53,Controls!$G$4:$G$71,0)),"-")</f>
        <v>-</v>
      </c>
      <c r="D53" s="442" t="str">
        <f>IFERROR(INDEX(Controls!$H$4:$H$200,MATCH('Model 12'!$E53,Controls!$G$4:$G$200,0)),"-")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12'!$D53,"_pre",""),"_post",""),'Vendor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12'!$D53,'Vendor Level Info'!$M$4:$M$300,0)),"-")</f>
        <v>-</v>
      </c>
    </row>
    <row r="54" spans="2:25" x14ac:dyDescent="0.35">
      <c r="B54" s="441" t="str">
        <f>IFERROR(INDEX(Controls!$L$4:$L$100,MATCH('Model 12'!$D54,Controls!$J$4:$J$100,0)),"-")</f>
        <v>-</v>
      </c>
      <c r="C54" s="467" t="str">
        <f>IFERROR(INDEX(Controls!$F$4:$F$71,MATCH('Model 12'!$E54,Controls!$G$4:$G$71,0)),"-")</f>
        <v>-</v>
      </c>
      <c r="D54" s="442" t="str">
        <f>IFERROR(INDEX(Controls!$H$4:$H$200,MATCH('Model 12'!$E54,Controls!$G$4:$G$200,0)),"-")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12'!$D54,"_pre",""),"_post",""),'Vendor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12'!$D54,'Vendor Level Info'!$M$4:$M$300,0)),"-")</f>
        <v>-</v>
      </c>
    </row>
    <row r="55" spans="2:25" x14ac:dyDescent="0.35">
      <c r="B55" s="441" t="str">
        <f>IFERROR(INDEX(Controls!$L$4:$L$100,MATCH('Model 12'!$D55,Controls!$J$4:$J$100,0)),"-")</f>
        <v>-</v>
      </c>
      <c r="C55" s="467" t="str">
        <f>IFERROR(INDEX(Controls!$F$4:$F$71,MATCH('Model 12'!$E55,Controls!$G$4:$G$71,0)),"-")</f>
        <v>-</v>
      </c>
      <c r="D55" s="442" t="str">
        <f>IFERROR(INDEX(Controls!$H$4:$H$200,MATCH('Model 12'!$E55,Controls!$G$4:$G$200,0)),"-")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12'!$D55,"_pre",""),"_post",""),'Vendor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12'!$D55,'Vendor Level Info'!$M$4:$M$300,0)),"-")</f>
        <v>-</v>
      </c>
    </row>
    <row r="56" spans="2:25" x14ac:dyDescent="0.35">
      <c r="B56" s="441" t="str">
        <f>IFERROR(INDEX(Controls!$L$4:$L$100,MATCH('Model 12'!$D56,Controls!$J$4:$J$100,0)),"-")</f>
        <v>-</v>
      </c>
      <c r="C56" s="467" t="str">
        <f>IFERROR(INDEX(Controls!$F$4:$F$71,MATCH('Model 12'!$E56,Controls!$G$4:$G$71,0)),"-")</f>
        <v>-</v>
      </c>
      <c r="D56" s="442" t="str">
        <f>IFERROR(INDEX(Controls!$H$4:$H$200,MATCH('Model 12'!$E56,Controls!$G$4:$G$200,0)),"-")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12'!$D56,"_pre",""),"_post",""),'Vendor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12'!$D56,'Vendor Level Info'!$M$4:$M$300,0)),"-")</f>
        <v>-</v>
      </c>
    </row>
    <row r="57" spans="2:25" x14ac:dyDescent="0.35">
      <c r="B57" s="441" t="str">
        <f>IFERROR(INDEX(Controls!$L$4:$L$100,MATCH('Model 12'!$D57,Controls!$J$4:$J$100,0)),"-")</f>
        <v>-</v>
      </c>
      <c r="C57" s="467" t="str">
        <f>IFERROR(INDEX(Controls!$F$4:$F$71,MATCH('Model 12'!$E57,Controls!$G$4:$G$71,0)),"-")</f>
        <v>-</v>
      </c>
      <c r="D57" s="442" t="str">
        <f>IFERROR(INDEX(Controls!$H$4:$H$200,MATCH('Model 12'!$E57,Controls!$G$4:$G$200,0)),"-")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12'!$D57,"_pre",""),"_post",""),'Vendor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12'!$D57,'Vendor Level Info'!$M$4:$M$300,0)),"-")</f>
        <v>-</v>
      </c>
    </row>
    <row r="58" spans="2:25" x14ac:dyDescent="0.35">
      <c r="B58" s="441" t="str">
        <f>IFERROR(INDEX(Controls!$L$4:$L$100,MATCH('Model 12'!$D58,Controls!$J$4:$J$100,0)),"-")</f>
        <v>-</v>
      </c>
      <c r="C58" s="467" t="str">
        <f>IFERROR(INDEX(Controls!$F$4:$F$71,MATCH('Model 12'!$E58,Controls!$G$4:$G$71,0)),"-")</f>
        <v>-</v>
      </c>
      <c r="D58" s="442" t="str">
        <f>IFERROR(INDEX(Controls!$H$4:$H$200,MATCH('Model 12'!$E58,Controls!$G$4:$G$200,0)),"-")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12'!$D58,"_pre",""),"_post",""),'Vendor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12'!$D58,'Vendor Level Info'!$M$4:$M$300,0)),"-")</f>
        <v>-</v>
      </c>
    </row>
    <row r="59" spans="2:25" x14ac:dyDescent="0.35">
      <c r="B59" s="441" t="str">
        <f>IFERROR(INDEX(Controls!$L$4:$L$100,MATCH('Model 12'!$D59,Controls!$J$4:$J$100,0)),"-")</f>
        <v>-</v>
      </c>
      <c r="C59" s="467" t="str">
        <f>IFERROR(INDEX(Controls!$F$4:$F$71,MATCH('Model 12'!$E59,Controls!$G$4:$G$71,0)),"-")</f>
        <v>-</v>
      </c>
      <c r="D59" s="442" t="str">
        <f>IFERROR(INDEX(Controls!$H$4:$H$200,MATCH('Model 12'!$E59,Controls!$G$4:$G$200,0)),"-")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12'!$D59,"_pre",""),"_post",""),'Vendor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12'!$D59,'Vendor Level Info'!$M$4:$M$300,0)),"-")</f>
        <v>-</v>
      </c>
    </row>
    <row r="60" spans="2:25" x14ac:dyDescent="0.35">
      <c r="B60" s="441" t="str">
        <f>IFERROR(INDEX(Controls!$L$4:$L$100,MATCH('Model 12'!$D60,Controls!$J$4:$J$100,0)),"-")</f>
        <v>-</v>
      </c>
      <c r="C60" s="467" t="str">
        <f>IFERROR(INDEX(Controls!$F$4:$F$71,MATCH('Model 12'!$E60,Controls!$G$4:$G$71,0)),"-")</f>
        <v>-</v>
      </c>
      <c r="D60" s="442" t="str">
        <f>IFERROR(INDEX(Controls!$H$4:$H$200,MATCH('Model 12'!$E60,Controls!$G$4:$G$200,0)),"-")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12'!$D60,"_pre",""),"_post",""),'Vendor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12'!$D60,'Vendor Level Info'!$M$4:$M$300,0)),"-")</f>
        <v>-</v>
      </c>
    </row>
    <row r="61" spans="2:25" x14ac:dyDescent="0.35">
      <c r="B61" s="441" t="str">
        <f>IFERROR(INDEX(Controls!$L$4:$L$100,MATCH('Model 12'!$D61,Controls!$J$4:$J$100,0)),"-")</f>
        <v>-</v>
      </c>
      <c r="C61" s="467" t="str">
        <f>IFERROR(INDEX(Controls!$F$4:$F$71,MATCH('Model 12'!$E61,Controls!$G$4:$G$71,0)),"-")</f>
        <v>-</v>
      </c>
      <c r="D61" s="442" t="str">
        <f>IFERROR(INDEX(Controls!$H$4:$H$200,MATCH('Model 12'!$E61,Controls!$G$4:$G$200,0)),"-")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12'!$D61,"_pre",""),"_post",""),'Vendor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12'!$D61,'Vendor Level Info'!$M$4:$M$300,0)),"-")</f>
        <v>-</v>
      </c>
    </row>
    <row r="62" spans="2:25" x14ac:dyDescent="0.35">
      <c r="B62" s="441" t="str">
        <f>IFERROR(INDEX(Controls!$L$4:$L$100,MATCH('Model 12'!$D62,Controls!$J$4:$J$100,0)),"-")</f>
        <v>-</v>
      </c>
      <c r="C62" s="467" t="str">
        <f>IFERROR(INDEX(Controls!$F$4:$F$71,MATCH('Model 12'!$E62,Controls!$G$4:$G$71,0)),"-")</f>
        <v>-</v>
      </c>
      <c r="D62" s="442" t="str">
        <f>IFERROR(INDEX(Controls!$H$4:$H$200,MATCH('Model 12'!$E62,Controls!$G$4:$G$200,0)),"-")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12'!$D62,"_pre",""),"_post",""),'Vendor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12'!$D62,'Vendor Level Info'!$M$4:$M$300,0)),"-")</f>
        <v>-</v>
      </c>
    </row>
    <row r="63" spans="2:25" x14ac:dyDescent="0.35">
      <c r="B63" s="441" t="str">
        <f>IFERROR(INDEX(Controls!$L$4:$L$100,MATCH('Model 12'!$D63,Controls!$J$4:$J$100,0)),"-")</f>
        <v>-</v>
      </c>
      <c r="C63" s="467" t="str">
        <f>IFERROR(INDEX(Controls!$F$4:$F$71,MATCH('Model 12'!$E63,Controls!$G$4:$G$71,0)),"-")</f>
        <v>-</v>
      </c>
      <c r="D63" s="442" t="str">
        <f>IFERROR(INDEX(Controls!$H$4:$H$200,MATCH('Model 12'!$E63,Controls!$G$4:$G$200,0)),"-")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12'!$D63,"_pre",""),"_post",""),'Vendor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12'!$D63,'Vendor Level Info'!$M$4:$M$300,0)),"-")</f>
        <v>-</v>
      </c>
    </row>
    <row r="64" spans="2:25" x14ac:dyDescent="0.35">
      <c r="B64" s="441" t="str">
        <f>IFERROR(INDEX(Controls!$L$4:$L$100,MATCH('Model 12'!$D64,Controls!$J$4:$J$100,0)),"-")</f>
        <v>-</v>
      </c>
      <c r="C64" s="467" t="str">
        <f>IFERROR(INDEX(Controls!$F$4:$F$71,MATCH('Model 12'!$E64,Controls!$G$4:$G$71,0)),"-")</f>
        <v>-</v>
      </c>
      <c r="D64" s="442" t="str">
        <f>IFERROR(INDEX(Controls!$H$4:$H$200,MATCH('Model 12'!$E64,Controls!$G$4:$G$200,0)),"-")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12'!$D64,"_pre",""),"_post",""),'Vendor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12'!$D64,'Vendor Level Info'!$M$4:$M$300,0)),"-")</f>
        <v>-</v>
      </c>
    </row>
    <row r="65" spans="2:25" x14ac:dyDescent="0.35">
      <c r="B65" s="441" t="str">
        <f>IFERROR(INDEX(Controls!$L$4:$L$100,MATCH('Model 12'!$D65,Controls!$J$4:$J$100,0)),"-")</f>
        <v>-</v>
      </c>
      <c r="C65" s="467" t="str">
        <f>IFERROR(INDEX(Controls!$F$4:$F$71,MATCH('Model 12'!$E65,Controls!$G$4:$G$71,0)),"-")</f>
        <v>-</v>
      </c>
      <c r="D65" s="442" t="str">
        <f>IFERROR(INDEX(Controls!$H$4:$H$200,MATCH('Model 12'!$E65,Controls!$G$4:$G$200,0)),"-")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12'!$D65,"_pre",""),"_post",""),'Vendor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12'!$D65,'Vendor Level Info'!$M$4:$M$300,0)),"-")</f>
        <v>-</v>
      </c>
    </row>
    <row r="66" spans="2:25" x14ac:dyDescent="0.35">
      <c r="B66" s="441" t="str">
        <f>IFERROR(INDEX(Controls!$L$4:$L$100,MATCH('Model 12'!$D66,Controls!$J$4:$J$100,0)),"-")</f>
        <v>-</v>
      </c>
      <c r="C66" s="467" t="str">
        <f>IFERROR(INDEX(Controls!$F$4:$F$71,MATCH('Model 12'!$E66,Controls!$G$4:$G$71,0)),"-")</f>
        <v>-</v>
      </c>
      <c r="D66" s="442" t="str">
        <f>IFERROR(INDEX(Controls!$H$4:$H$200,MATCH('Model 12'!$E66,Controls!$G$4:$G$200,0)),"-")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12'!$D66,"_pre",""),"_post",""),'Vendor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12'!$D66,'Vendor Level Info'!$M$4:$M$300,0)),"-")</f>
        <v>-</v>
      </c>
    </row>
    <row r="67" spans="2:25" x14ac:dyDescent="0.35">
      <c r="B67" s="441" t="str">
        <f>IFERROR(INDEX(Controls!$L$4:$L$100,MATCH('Model 12'!$D67,Controls!$J$4:$J$100,0)),"-")</f>
        <v>-</v>
      </c>
      <c r="C67" s="467" t="str">
        <f>IFERROR(INDEX(Controls!$F$4:$F$71,MATCH('Model 12'!$E67,Controls!$G$4:$G$71,0)),"-")</f>
        <v>-</v>
      </c>
      <c r="D67" s="442" t="str">
        <f>IFERROR(INDEX(Controls!$H$4:$H$200,MATCH('Model 12'!$E67,Controls!$G$4:$G$200,0)),"-")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12'!$D67,"_pre",""),"_post",""),'Vendor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12'!$D67,'Vendor Level Info'!$M$4:$M$300,0)),"-")</f>
        <v>-</v>
      </c>
    </row>
    <row r="68" spans="2:25" x14ac:dyDescent="0.35">
      <c r="B68" s="441" t="str">
        <f>IFERROR(INDEX(Controls!$L$4:$L$100,MATCH('Model 12'!$D68,Controls!$J$4:$J$100,0)),"-")</f>
        <v>-</v>
      </c>
      <c r="C68" s="467" t="str">
        <f>IFERROR(INDEX(Controls!$F$4:$F$71,MATCH('Model 12'!$E68,Controls!$G$4:$G$71,0)),"-")</f>
        <v>-</v>
      </c>
      <c r="D68" s="442" t="str">
        <f>IFERROR(INDEX(Controls!$H$4:$H$200,MATCH('Model 12'!$E68,Controls!$G$4:$G$200,0)),"-")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12'!$D68,"_pre",""),"_post",""),'Vendor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12'!$D68,'Vendor Level Info'!$M$4:$M$300,0)),"-")</f>
        <v>-</v>
      </c>
    </row>
    <row r="69" spans="2:25" x14ac:dyDescent="0.35">
      <c r="B69" s="441" t="str">
        <f>IFERROR(INDEX(Controls!$L$4:$L$100,MATCH('Model 12'!$D69,Controls!$J$4:$J$100,0)),"-")</f>
        <v>-</v>
      </c>
      <c r="C69" s="467" t="str">
        <f>IFERROR(INDEX(Controls!$F$4:$F$71,MATCH('Model 12'!$E69,Controls!$G$4:$G$71,0)),"-")</f>
        <v>-</v>
      </c>
      <c r="D69" s="442" t="str">
        <f>IFERROR(INDEX(Controls!$H$4:$H$200,MATCH('Model 12'!$E69,Controls!$G$4:$G$200,0)),"-")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12'!$D69,"_pre",""),"_post",""),'Vendor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12'!$D69,'Vendor Level Info'!$M$4:$M$300,0)),"-")</f>
        <v>-</v>
      </c>
    </row>
    <row r="70" spans="2:25" x14ac:dyDescent="0.35">
      <c r="B70" s="441" t="str">
        <f>IFERROR(INDEX(Controls!$L$4:$L$100,MATCH('Model 12'!$D70,Controls!$J$4:$J$100,0)),"-")</f>
        <v>-</v>
      </c>
      <c r="C70" s="467" t="str">
        <f>IFERROR(INDEX(Controls!$F$4:$F$71,MATCH('Model 12'!$E70,Controls!$G$4:$G$71,0)),"-")</f>
        <v>-</v>
      </c>
      <c r="D70" s="442" t="str">
        <f>IFERROR(INDEX(Controls!$H$4:$H$200,MATCH('Model 12'!$E70,Controls!$G$4:$G$200,0)),"-")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12'!$D70,"_pre",""),"_post",""),'Vendor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12'!$D70,'Vendor Level Info'!$M$4:$M$300,0)),"-")</f>
        <v>-</v>
      </c>
    </row>
    <row r="71" spans="2:25" x14ac:dyDescent="0.35">
      <c r="B71" s="441" t="str">
        <f>IFERROR(INDEX(Controls!$L$4:$L$100,MATCH('Model 12'!$D71,Controls!$J$4:$J$100,0)),"-")</f>
        <v>-</v>
      </c>
      <c r="C71" s="467" t="str">
        <f>IFERROR(INDEX(Controls!$F$4:$F$71,MATCH('Model 12'!$E71,Controls!$G$4:$G$71,0)),"-")</f>
        <v>-</v>
      </c>
      <c r="D71" s="442" t="str">
        <f>IFERROR(INDEX(Controls!$H$4:$H$200,MATCH('Model 12'!$E71,Controls!$G$4:$G$200,0)),"-")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12'!$D71,"_pre",""),"_post",""),'Vendor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12'!$D71,'Vendor Level Info'!$M$4:$M$300,0)),"-")</f>
        <v>-</v>
      </c>
    </row>
    <row r="72" spans="2:25" ht="15" thickBot="1" x14ac:dyDescent="0.4">
      <c r="B72" s="443" t="str">
        <f>IFERROR(INDEX(Controls!$L$4:$L$100,MATCH('Model 12'!$D72,Controls!$J$4:$J$100,0)),"-")</f>
        <v>-</v>
      </c>
      <c r="C72" s="468" t="str">
        <f>IFERROR(INDEX(Controls!$F$4:$F$71,MATCH('Model 12'!$E72,Controls!$G$4:$G$71,0)),"-")</f>
        <v>-</v>
      </c>
      <c r="D72" s="444" t="str">
        <f>IFERROR(INDEX(Controls!$H$4:$H$200,MATCH('Model 12'!$E72,Controls!$G$4:$G$200,0)),"-")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12'!$D72,"_pre",""),"_post",""),'Vendor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12'!$D72,'Vendor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F84A-8565-47A4-8B8F-9940E3ECF5B3}">
  <sheetPr>
    <tabColor theme="9" tint="0.59999389629810485"/>
  </sheetPr>
  <dimension ref="B1:AC72"/>
  <sheetViews>
    <sheetView showGridLines="0" zoomScale="85" zoomScaleNormal="85" workbookViewId="0">
      <pane xSplit="5" ySplit="4" topLeftCell="G5" activePane="bottomRight" state="frozen"/>
      <selection pane="topRight"/>
      <selection pane="bottomLeft"/>
      <selection pane="bottomRight" activeCell="G5" sqref="G5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24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13'!$D5,Controls!$J$4:$J$100,0)),"-")</f>
        <v>16</v>
      </c>
      <c r="C5" s="466" t="str">
        <f>IFERROR(INDEX(Controls!$F$4:$F$71,MATCH('Model 13'!$E5,Controls!$G$4:$G$71,0)),"-")</f>
        <v>No Ad &amp; Tf</v>
      </c>
      <c r="D5" s="446" t="str">
        <f>IFERROR(INDEX(Controls!$H$4:$H$200,MATCH('Model 13'!$E5,Controls!$G$4:$G$200,0)),"-")</f>
        <v>Intercept</v>
      </c>
      <c r="E5" s="42" t="s">
        <v>6</v>
      </c>
      <c r="F5" s="43"/>
      <c r="G5" s="44">
        <v>-5.7828296191746571E-2</v>
      </c>
      <c r="H5" s="44">
        <v>2.8272680167897E-2</v>
      </c>
      <c r="I5" s="44">
        <v>-2.0453772280637659</v>
      </c>
      <c r="J5" s="45">
        <v>4.0817743390069383E-2</v>
      </c>
      <c r="K5" s="44">
        <v>0</v>
      </c>
      <c r="L5" s="46">
        <v>4281672</v>
      </c>
      <c r="M5" s="46">
        <v>1.928768256220792E-11</v>
      </c>
      <c r="N5" s="46">
        <v>2140836</v>
      </c>
      <c r="O5" s="46">
        <v>6621.3734999999506</v>
      </c>
      <c r="P5" s="47">
        <v>-1.2837301516826924E+16</v>
      </c>
      <c r="Q5" s="48">
        <v>-18.69716280254465</v>
      </c>
      <c r="R5" s="405">
        <f>IFERROR(G5*N5,"-")</f>
        <v>-123800.89830595396</v>
      </c>
      <c r="S5" s="406">
        <f>IFERROR($Q5*$O5*Controls!$C$5,"-")</f>
        <v>-77004158.746303365</v>
      </c>
      <c r="T5" s="406" t="str">
        <f>IFERROR(INDEX('Vendor Level Info'!$I$4:$I$50,MATCH(SUBSTITUTE(SUBSTITUTE('Model 13'!$D5,"_pre",""),"_post",""),'Vendor Level Info'!$F$4:$F$50,0)),"-")</f>
        <v>-</v>
      </c>
      <c r="U5" s="480">
        <f>IFERROR(S5/$T5,0)</f>
        <v>0</v>
      </c>
      <c r="V5" s="406">
        <f>IFERROR($Q5*$O5*Controls!$C$4,"-")</f>
        <v>-65366874.305543691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13'!$E5,'Vendor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13'!$D6,Controls!$J$4:$J$100,0)),"-")</f>
        <v>17</v>
      </c>
      <c r="C6" s="467" t="str">
        <f>IFERROR(INDEX(Controls!$F$4:$F$71,MATCH('Model 13'!$E6,Controls!$G$4:$G$71,0)),"-")</f>
        <v>No Ad &amp; Tf</v>
      </c>
      <c r="D6" s="442" t="str">
        <f>IFERROR(INDEX(Controls!$H$4:$H$200,MATCH('Model 13'!$E6,Controls!$G$4:$G$200,0)),"-")</f>
        <v>RTIME</v>
      </c>
      <c r="E6" s="25" t="s">
        <v>8</v>
      </c>
      <c r="F6" s="26"/>
      <c r="G6" s="27">
        <v>2.7634843236154999E-3</v>
      </c>
      <c r="H6" s="27">
        <v>1.2029051485922769E-3</v>
      </c>
      <c r="I6" s="27">
        <v>2.2973418368435126</v>
      </c>
      <c r="J6" s="37">
        <v>2.1599325073131177E-2</v>
      </c>
      <c r="K6" s="27">
        <v>2305.0352911971431</v>
      </c>
      <c r="L6" s="39">
        <v>53520900</v>
      </c>
      <c r="M6" s="39">
        <v>1.928768256220792E-11</v>
      </c>
      <c r="N6" s="39">
        <v>16056270</v>
      </c>
      <c r="O6" s="39">
        <v>6621.3734999999506</v>
      </c>
      <c r="P6" s="28">
        <v>7668322394811425</v>
      </c>
      <c r="Q6" s="29">
        <v>6.7012154563910604</v>
      </c>
      <c r="R6" s="75">
        <f t="shared" ref="R6:R69" si="0">IFERROR(G6*N6,"-")</f>
        <v>44371.250440737844</v>
      </c>
      <c r="S6" s="41">
        <f>IFERROR($Q6*$O6*Controls!$C$5,"-")</f>
        <v>27598917.774138939</v>
      </c>
      <c r="T6" s="41" t="str">
        <f>IFERROR(INDEX('Vendor Level Info'!$I$4:$I$50,MATCH(SUBSTITUTE(SUBSTITUTE('Model 13'!$D6,"_pre",""),"_post",""),'Vendor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23428020.232709583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13'!$E6,'Vendor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13'!$D7,Controls!$J$4:$J$100,0)),"-")</f>
        <v>18</v>
      </c>
      <c r="C7" s="467" t="str">
        <f>IFERROR(INDEX(Controls!$F$4:$F$71,MATCH('Model 13'!$E7,Controls!$G$4:$G$71,0)),"-")</f>
        <v>No Ad &amp; Tf</v>
      </c>
      <c r="D7" s="442" t="str">
        <f>IFERROR(INDEX(Controls!$H$4:$H$200,MATCH('Model 13'!$E7,Controls!$G$4:$G$200,0)),"-")</f>
        <v>T1</v>
      </c>
      <c r="E7" s="25" t="s">
        <v>34</v>
      </c>
      <c r="F7" s="26"/>
      <c r="G7" s="27">
        <v>6.2844559500320973E-2</v>
      </c>
      <c r="H7" s="27">
        <v>2.70833340153625E-2</v>
      </c>
      <c r="I7" s="27">
        <v>2.3204144461931313</v>
      </c>
      <c r="J7" s="37">
        <v>2.0318515005149196E-2</v>
      </c>
      <c r="K7" s="27">
        <v>973.72835591893215</v>
      </c>
      <c r="L7" s="39">
        <v>178403</v>
      </c>
      <c r="M7" s="39">
        <v>1.928768256220792E-11</v>
      </c>
      <c r="N7" s="39">
        <v>0</v>
      </c>
      <c r="O7" s="39">
        <v>6621.3734999999506</v>
      </c>
      <c r="P7" s="28">
        <v>581285901630492.75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13'!$D7,"_pre",""),"_post",""),'Vendor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13'!$E7,'Vendor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13'!$D8,Controls!$J$4:$J$100,0)),"-")</f>
        <v>16</v>
      </c>
      <c r="C8" s="467" t="str">
        <f>IFERROR(INDEX(Controls!$F$4:$F$71,MATCH('Model 13'!$E8,Controls!$G$4:$G$71,0)),"-")</f>
        <v>No Ad &amp; Tf</v>
      </c>
      <c r="D8" s="442" t="str">
        <f>IFERROR(INDEX(Controls!$H$4:$H$200,MATCH('Model 13'!$E8,Controls!$G$4:$G$200,0)),"-")</f>
        <v>Intercept</v>
      </c>
      <c r="E8" s="25" t="s">
        <v>6</v>
      </c>
      <c r="F8" s="26"/>
      <c r="G8" s="27">
        <v>-5.5440063631326336E-2</v>
      </c>
      <c r="H8" s="27">
        <v>2.8276223725856992E-2</v>
      </c>
      <c r="I8" s="27">
        <v>-1.9606600997653574</v>
      </c>
      <c r="J8" s="37">
        <v>4.9918751713029265E-2</v>
      </c>
      <c r="K8" s="27">
        <v>0</v>
      </c>
      <c r="L8" s="39">
        <v>4281672</v>
      </c>
      <c r="M8" s="39">
        <v>-8.1570306065259501E-12</v>
      </c>
      <c r="N8" s="39">
        <v>2140836</v>
      </c>
      <c r="O8" s="39">
        <v>6621.3734999998733</v>
      </c>
      <c r="P8" s="28">
        <v>2.9100806356979696E+16</v>
      </c>
      <c r="Q8" s="29">
        <v>-17.924994574650775</v>
      </c>
      <c r="R8" s="75">
        <f t="shared" si="0"/>
        <v>-118688.08406423415</v>
      </c>
      <c r="S8" s="41">
        <f>IFERROR($Q8*$O8*Controls!$C$5,"-")</f>
        <v>-73823988.28795363</v>
      </c>
      <c r="T8" s="41" t="str">
        <f>IFERROR(INDEX('Vendor Level Info'!$I$4:$I$50,MATCH(SUBSTITUTE(SUBSTITUTE('Model 13'!$D8,"_pre",""),"_post",""),'Vendor Level Info'!$F$4:$F$50,0)),"-")</f>
        <v>-</v>
      </c>
      <c r="U8" s="478">
        <f t="shared" si="1"/>
        <v>0</v>
      </c>
      <c r="V8" s="41">
        <f>IFERROR($Q8*$O8*Controls!$C$4,"-")</f>
        <v>-62667308.385915622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13'!$E8,'Vendor Level Info'!$M$4:$M$300,0)),"-")</f>
        <v>-</v>
      </c>
      <c r="AB8" s="134" t="s">
        <v>66</v>
      </c>
      <c r="AC8" s="135">
        <v>0.3569</v>
      </c>
    </row>
    <row r="9" spans="2:29" x14ac:dyDescent="0.35">
      <c r="B9" s="441">
        <f>IFERROR(INDEX(Controls!$L$4:$L$100,MATCH('Model 13'!$D9,Controls!$J$4:$J$100,0)),"-")</f>
        <v>17</v>
      </c>
      <c r="C9" s="467" t="str">
        <f>IFERROR(INDEX(Controls!$F$4:$F$71,MATCH('Model 13'!$E9,Controls!$G$4:$G$71,0)),"-")</f>
        <v>No Ad &amp; Tf</v>
      </c>
      <c r="D9" s="442" t="str">
        <f>IFERROR(INDEX(Controls!$H$4:$H$200,MATCH('Model 13'!$E9,Controls!$G$4:$G$200,0)),"-")</f>
        <v>RTIME</v>
      </c>
      <c r="E9" s="25" t="s">
        <v>8</v>
      </c>
      <c r="F9" s="26"/>
      <c r="G9" s="27">
        <v>2.6477184029252334E-3</v>
      </c>
      <c r="H9" s="27">
        <v>1.2030970025740982E-3</v>
      </c>
      <c r="I9" s="27">
        <v>2.2007522230213201</v>
      </c>
      <c r="J9" s="37">
        <v>2.7753622901858198E-2</v>
      </c>
      <c r="K9" s="27">
        <v>2305.7722059102698</v>
      </c>
      <c r="L9" s="39">
        <v>53520900</v>
      </c>
      <c r="M9" s="39">
        <v>-8.1570306065259501E-12</v>
      </c>
      <c r="N9" s="39">
        <v>16056270</v>
      </c>
      <c r="O9" s="39">
        <v>6621.3734999998733</v>
      </c>
      <c r="P9" s="28">
        <v>-1.7372531587382896E+16</v>
      </c>
      <c r="Q9" s="29">
        <v>6.4204929024676156</v>
      </c>
      <c r="R9" s="75">
        <f t="shared" si="0"/>
        <v>42512.481561336339</v>
      </c>
      <c r="S9" s="41">
        <f>IFERROR($Q9*$O9*Controls!$C$5,"-")</f>
        <v>26442763.531151202</v>
      </c>
      <c r="T9" s="41" t="str">
        <f>IFERROR(INDEX('Vendor Level Info'!$I$4:$I$50,MATCH(SUBSTITUTE(SUBSTITUTE('Model 13'!$D9,"_pre",""),"_post",""),'Vendor Level Info'!$F$4:$F$50,0)),"-")</f>
        <v>-</v>
      </c>
      <c r="U9" s="478">
        <f t="shared" si="1"/>
        <v>0</v>
      </c>
      <c r="V9" s="41">
        <f>IFERROR($Q9*$O9*Controls!$C$4,"-")</f>
        <v>22446590.264385588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13'!$E9,'Vendor Level Info'!$M$4:$M$300,0)),"-")</f>
        <v>-</v>
      </c>
    </row>
    <row r="10" spans="2:29" x14ac:dyDescent="0.35">
      <c r="B10" s="441">
        <f>IFERROR(INDEX(Controls!$L$4:$L$100,MATCH('Model 13'!$D10,Controls!$J$4:$J$100,0)),"-")</f>
        <v>18</v>
      </c>
      <c r="C10" s="467" t="str">
        <f>IFERROR(INDEX(Controls!$F$4:$F$71,MATCH('Model 13'!$E10,Controls!$G$4:$G$71,0)),"-")</f>
        <v>No Ad &amp; Tf</v>
      </c>
      <c r="D10" s="442" t="str">
        <f>IFERROR(INDEX(Controls!$H$4:$H$200,MATCH('Model 13'!$E10,Controls!$G$4:$G$200,0)),"-")</f>
        <v>T1</v>
      </c>
      <c r="E10" s="25" t="s">
        <v>34</v>
      </c>
      <c r="F10" s="26"/>
      <c r="G10" s="27">
        <v>6.0479592875266878E-2</v>
      </c>
      <c r="H10" s="27">
        <v>2.7086735997631197E-2</v>
      </c>
      <c r="I10" s="27">
        <v>2.2328121365584974</v>
      </c>
      <c r="J10" s="37">
        <v>2.5561387196346038E-2</v>
      </c>
      <c r="K10" s="27">
        <v>973.97366438776601</v>
      </c>
      <c r="L10" s="39">
        <v>178403</v>
      </c>
      <c r="M10" s="39">
        <v>-8.1570306065259501E-12</v>
      </c>
      <c r="N10" s="39">
        <v>0</v>
      </c>
      <c r="O10" s="39">
        <v>6621.3734999998733</v>
      </c>
      <c r="P10" s="28">
        <v>-1322753502860957</v>
      </c>
      <c r="Q10" s="29">
        <v>0</v>
      </c>
      <c r="R10" s="75">
        <f t="shared" si="0"/>
        <v>0</v>
      </c>
      <c r="S10" s="41">
        <f>IFERROR($Q10*$O10*Controls!$C$5,"-")</f>
        <v>0</v>
      </c>
      <c r="T10" s="41" t="str">
        <f>IFERROR(INDEX('Vendor Level Info'!$I$4:$I$50,MATCH(SUBSTITUTE(SUBSTITUTE('Model 13'!$D10,"_pre",""),"_post",""),'Vendor Level Info'!$F$4:$F$50,0)),"-")</f>
        <v>-</v>
      </c>
      <c r="U10" s="478">
        <f t="shared" si="1"/>
        <v>0</v>
      </c>
      <c r="V10" s="41">
        <f>IFERROR($Q10*$O10*Controls!$C$4,"-")</f>
        <v>0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13'!$E10,'Vendor Level Info'!$M$4:$M$300,0)),"-")</f>
        <v>-</v>
      </c>
    </row>
    <row r="11" spans="2:29" x14ac:dyDescent="0.35">
      <c r="B11" s="441">
        <f>IFERROR(INDEX(Controls!$L$4:$L$100,MATCH('Model 13'!$D11,Controls!$J$4:$J$100,0)),"-")</f>
        <v>27</v>
      </c>
      <c r="C11" s="467" t="str">
        <f>IFERROR(INDEX(Controls!$F$4:$F$71,MATCH('Model 13'!$E11,Controls!$G$4:$G$71,0)),"-")</f>
        <v>No Ad &amp; Tf</v>
      </c>
      <c r="D11" s="442" t="str">
        <f>IFERROR(INDEX(Controls!$H$4:$H$200,MATCH('Model 13'!$E11,Controls!$G$4:$G$200,0)),"-")</f>
        <v>T10</v>
      </c>
      <c r="E11" s="25" t="s">
        <v>43</v>
      </c>
      <c r="F11" s="26"/>
      <c r="G11" s="27">
        <v>2.7687681918251404E-2</v>
      </c>
      <c r="H11" s="27">
        <v>1.6271770409605049E-2</v>
      </c>
      <c r="I11" s="27">
        <v>1.7015777153485196</v>
      </c>
      <c r="J11" s="37">
        <v>8.883463052062246E-2</v>
      </c>
      <c r="K11" s="27">
        <v>351.4823164013942</v>
      </c>
      <c r="L11" s="39">
        <v>178403</v>
      </c>
      <c r="M11" s="39">
        <v>-8.1570306065259501E-12</v>
      </c>
      <c r="N11" s="39">
        <v>178403</v>
      </c>
      <c r="O11" s="39">
        <v>6621.3734999998733</v>
      </c>
      <c r="P11" s="28">
        <v>-605559272182938.25</v>
      </c>
      <c r="Q11" s="29">
        <v>0.74600315436999587</v>
      </c>
      <c r="R11" s="75">
        <f t="shared" si="0"/>
        <v>4939.5655172618053</v>
      </c>
      <c r="S11" s="41">
        <f>IFERROR($Q11*$O11*Controls!$C$5,"-")</f>
        <v>3072409.751736843</v>
      </c>
      <c r="T11" s="41" t="str">
        <f>IFERROR(INDEX('Vendor Level Info'!$I$4:$I$50,MATCH(SUBSTITUTE(SUBSTITUTE('Model 13'!$D11,"_pre",""),"_post",""),'Vendor Level Info'!$F$4:$F$50,0)),"-")</f>
        <v>-</v>
      </c>
      <c r="U11" s="478">
        <f t="shared" si="1"/>
        <v>0</v>
      </c>
      <c r="V11" s="41">
        <f>IFERROR($Q11*$O11*Controls!$C$4,"-")</f>
        <v>2608090.5931142331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13'!$E11,'Vendor Level Info'!$M$4:$M$300,0)),"-")</f>
        <v>-</v>
      </c>
    </row>
    <row r="12" spans="2:29" x14ac:dyDescent="0.35">
      <c r="B12" s="441">
        <f>IFERROR(INDEX(Controls!$L$4:$L$100,MATCH('Model 13'!$D12,Controls!$J$4:$J$100,0)),"-")</f>
        <v>28</v>
      </c>
      <c r="C12" s="467" t="str">
        <f>IFERROR(INDEX(Controls!$F$4:$F$71,MATCH('Model 13'!$E12,Controls!$G$4:$G$71,0)),"-")</f>
        <v>No Ad &amp; Tf</v>
      </c>
      <c r="D12" s="442" t="str">
        <f>IFERROR(INDEX(Controls!$H$4:$H$200,MATCH('Model 13'!$E12,Controls!$G$4:$G$200,0)),"-")</f>
        <v>T11</v>
      </c>
      <c r="E12" s="25" t="s">
        <v>44</v>
      </c>
      <c r="F12" s="26"/>
      <c r="G12" s="27">
        <v>3.4222861795200996E-2</v>
      </c>
      <c r="H12" s="27">
        <v>1.5072003184917153E-2</v>
      </c>
      <c r="I12" s="27">
        <v>2.2706246392946943</v>
      </c>
      <c r="J12" s="37">
        <v>2.3169760111921494E-2</v>
      </c>
      <c r="K12" s="27">
        <v>301.56144708159144</v>
      </c>
      <c r="L12" s="39">
        <v>178403</v>
      </c>
      <c r="M12" s="39">
        <v>-8.1570306065259501E-12</v>
      </c>
      <c r="N12" s="39">
        <v>178403</v>
      </c>
      <c r="O12" s="39">
        <v>6621.3734999998733</v>
      </c>
      <c r="P12" s="28">
        <v>-748490658839091.63</v>
      </c>
      <c r="Q12" s="29">
        <v>0.92208379618660097</v>
      </c>
      <c r="R12" s="75">
        <f t="shared" si="0"/>
        <v>6105.4612128492436</v>
      </c>
      <c r="S12" s="41">
        <f>IFERROR($Q12*$O12*Controls!$C$5,"-")</f>
        <v>3797596.8743922296</v>
      </c>
      <c r="T12" s="41" t="str">
        <f>IFERROR(INDEX('Vendor Level Info'!$I$4:$I$50,MATCH(SUBSTITUTE(SUBSTITUTE('Model 13'!$D12,"_pre",""),"_post",""),'Vendor Level Info'!$F$4:$F$50,0)),"-")</f>
        <v>-</v>
      </c>
      <c r="U12" s="478">
        <f t="shared" si="1"/>
        <v>0</v>
      </c>
      <c r="V12" s="41">
        <f>IFERROR($Q12*$O12*Controls!$C$4,"-")</f>
        <v>3223683.5203844006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13'!$E12,'Vendor Level Info'!$M$4:$M$300,0)),"-")</f>
        <v>-</v>
      </c>
    </row>
    <row r="13" spans="2:29" x14ac:dyDescent="0.35">
      <c r="B13" s="441">
        <f>IFERROR(INDEX(Controls!$L$4:$L$100,MATCH('Model 13'!$D13,Controls!$J$4:$J$100,0)),"-")</f>
        <v>29</v>
      </c>
      <c r="C13" s="467" t="str">
        <f>IFERROR(INDEX(Controls!$F$4:$F$71,MATCH('Model 13'!$E13,Controls!$G$4:$G$71,0)),"-")</f>
        <v>No Ad &amp; Tf</v>
      </c>
      <c r="D13" s="442" t="str">
        <f>IFERROR(INDEX(Controls!$H$4:$H$200,MATCH('Model 13'!$E13,Controls!$G$4:$G$200,0)),"-")</f>
        <v>T12</v>
      </c>
      <c r="E13" s="25" t="s">
        <v>45</v>
      </c>
      <c r="F13" s="26"/>
      <c r="G13" s="27">
        <v>1.3683276881323734E-2</v>
      </c>
      <c r="H13" s="27">
        <v>1.3872020699409961E-2</v>
      </c>
      <c r="I13" s="27">
        <v>0.9863939203829003</v>
      </c>
      <c r="J13" s="37">
        <v>0.32393990303031095</v>
      </c>
      <c r="K13" s="27">
        <v>255.45436065318461</v>
      </c>
      <c r="L13" s="39">
        <v>178403</v>
      </c>
      <c r="M13" s="39">
        <v>-8.1570306065259501E-12</v>
      </c>
      <c r="N13" s="39">
        <v>178403</v>
      </c>
      <c r="O13" s="39">
        <v>6621.3734999998733</v>
      </c>
      <c r="P13" s="28">
        <v>-299267927658110.13</v>
      </c>
      <c r="Q13" s="29">
        <v>0.36867541839451357</v>
      </c>
      <c r="R13" s="75">
        <f t="shared" si="0"/>
        <v>2441.137645458798</v>
      </c>
      <c r="S13" s="41">
        <f>IFERROR($Q13*$O13*Controls!$C$5,"-")</f>
        <v>1518387.6154753724</v>
      </c>
      <c r="T13" s="41" t="str">
        <f>IFERROR(INDEX('Vendor Level Info'!$I$4:$I$50,MATCH(SUBSTITUTE(SUBSTITUTE('Model 13'!$D13,"_pre",""),"_post",""),'Vendor Level Info'!$F$4:$F$50,0)),"-")</f>
        <v>-</v>
      </c>
      <c r="U13" s="478">
        <f t="shared" si="1"/>
        <v>0</v>
      </c>
      <c r="V13" s="41">
        <f>IFERROR($Q13*$O13*Controls!$C$4,"-")</f>
        <v>1288920.6768022454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13'!$E13,'Vendor Level Info'!$M$4:$M$300,0)),"-")</f>
        <v>-</v>
      </c>
    </row>
    <row r="14" spans="2:29" x14ac:dyDescent="0.35">
      <c r="B14" s="441">
        <f>IFERROR(INDEX(Controls!$L$4:$L$100,MATCH('Model 13'!$D14,Controls!$J$4:$J$100,0)),"-")</f>
        <v>30</v>
      </c>
      <c r="C14" s="467" t="str">
        <f>IFERROR(INDEX(Controls!$F$4:$F$71,MATCH('Model 13'!$E14,Controls!$G$4:$G$71,0)),"-")</f>
        <v>No Ad &amp; Tf</v>
      </c>
      <c r="D14" s="442" t="str">
        <f>IFERROR(INDEX(Controls!$H$4:$H$200,MATCH('Model 13'!$E14,Controls!$G$4:$G$200,0)),"-")</f>
        <v>T13</v>
      </c>
      <c r="E14" s="25" t="s">
        <v>46</v>
      </c>
      <c r="F14" s="26"/>
      <c r="G14" s="27">
        <v>1.0088342218978896E-2</v>
      </c>
      <c r="H14" s="27">
        <v>1.2672655234224469E-2</v>
      </c>
      <c r="I14" s="27">
        <v>0.79607170182723541</v>
      </c>
      <c r="J14" s="37">
        <v>0.42599040508541985</v>
      </c>
      <c r="K14" s="27">
        <v>213.19111643119021</v>
      </c>
      <c r="L14" s="39">
        <v>178403</v>
      </c>
      <c r="M14" s="39">
        <v>-8.1570306065259501E-12</v>
      </c>
      <c r="N14" s="39">
        <v>178403</v>
      </c>
      <c r="O14" s="39">
        <v>6621.3734999998733</v>
      </c>
      <c r="P14" s="28">
        <v>-220642854453995.5</v>
      </c>
      <c r="Q14" s="29">
        <v>0.27181528377647424</v>
      </c>
      <c r="R14" s="75">
        <f t="shared" si="0"/>
        <v>1799.790516892492</v>
      </c>
      <c r="S14" s="41">
        <f>IFERROR($Q14*$O14*Controls!$C$5,"-")</f>
        <v>1119469.7015071299</v>
      </c>
      <c r="T14" s="41" t="str">
        <f>IFERROR(INDEX('Vendor Level Info'!$I$4:$I$50,MATCH(SUBSTITUTE(SUBSTITUTE('Model 13'!$D14,"_pre",""),"_post",""),'Vendor Level Info'!$F$4:$F$50,0)),"-")</f>
        <v>-</v>
      </c>
      <c r="U14" s="478">
        <f t="shared" si="1"/>
        <v>0</v>
      </c>
      <c r="V14" s="41">
        <f>IFERROR($Q14*$O14*Controls!$C$4,"-")</f>
        <v>950289.39291923575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13'!$D14,'Vendor Level Info'!$M$4:$M$300,0)),"-")</f>
        <v>-</v>
      </c>
    </row>
    <row r="15" spans="2:29" x14ac:dyDescent="0.35">
      <c r="B15" s="441">
        <f>IFERROR(INDEX(Controls!$L$4:$L$100,MATCH('Model 13'!$D15,Controls!$J$4:$J$100,0)),"-")</f>
        <v>31</v>
      </c>
      <c r="C15" s="467" t="str">
        <f>IFERROR(INDEX(Controls!$F$4:$F$71,MATCH('Model 13'!$E15,Controls!$G$4:$G$71,0)),"-")</f>
        <v>No Ad &amp; Tf</v>
      </c>
      <c r="D15" s="442" t="str">
        <f>IFERROR(INDEX(Controls!$H$4:$H$200,MATCH('Model 13'!$E15,Controls!$G$4:$G$200,0)),"-")</f>
        <v>T14</v>
      </c>
      <c r="E15" s="25" t="s">
        <v>47</v>
      </c>
      <c r="F15" s="26"/>
      <c r="G15" s="27">
        <v>1.6638226588372822E-2</v>
      </c>
      <c r="H15" s="27">
        <v>1.1474629788115276E-2</v>
      </c>
      <c r="I15" s="27">
        <v>1.4500011674107067</v>
      </c>
      <c r="J15" s="37">
        <v>0.1470582669209346</v>
      </c>
      <c r="K15" s="27">
        <v>174.78784559498462</v>
      </c>
      <c r="L15" s="39">
        <v>178403</v>
      </c>
      <c r="M15" s="39">
        <v>-8.1570306065259501E-12</v>
      </c>
      <c r="N15" s="39">
        <v>0</v>
      </c>
      <c r="O15" s="39">
        <v>6621.3734999998733</v>
      </c>
      <c r="P15" s="28">
        <v>-363895844116449.75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13'!$D15,"_pre",""),"_post",""),'Vendor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13'!$D15,'Vendor Level Info'!$M$4:$M$300,0)),"-")</f>
        <v>-</v>
      </c>
    </row>
    <row r="16" spans="2:29" x14ac:dyDescent="0.35">
      <c r="B16" s="441">
        <f>IFERROR(INDEX(Controls!$L$4:$L$100,MATCH('Model 13'!$D16,Controls!$J$4:$J$100,0)),"-")</f>
        <v>32</v>
      </c>
      <c r="C16" s="467" t="str">
        <f>IFERROR(INDEX(Controls!$F$4:$F$71,MATCH('Model 13'!$E16,Controls!$G$4:$G$71,0)),"-")</f>
        <v>No Ad &amp; Tf</v>
      </c>
      <c r="D16" s="442" t="str">
        <f>IFERROR(INDEX(Controls!$H$4:$H$200,MATCH('Model 13'!$E16,Controls!$G$4:$G$200,0)),"-")</f>
        <v>T15</v>
      </c>
      <c r="E16" s="25" t="s">
        <v>48</v>
      </c>
      <c r="F16" s="26"/>
      <c r="G16" s="27">
        <v>8.1369333232796329E-3</v>
      </c>
      <c r="H16" s="27">
        <v>1.0276722148641323E-2</v>
      </c>
      <c r="I16" s="27">
        <v>0.79178294456033438</v>
      </c>
      <c r="J16" s="37">
        <v>0.42848729261378793</v>
      </c>
      <c r="K16" s="27">
        <v>140.19841170832925</v>
      </c>
      <c r="L16" s="39">
        <v>178403</v>
      </c>
      <c r="M16" s="39">
        <v>-8.1570306065259501E-12</v>
      </c>
      <c r="N16" s="39">
        <v>0</v>
      </c>
      <c r="O16" s="39">
        <v>6621.3734999998733</v>
      </c>
      <c r="P16" s="28">
        <v>-177963450880235.22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13'!$D16,"_pre",""),"_post",""),'Vendor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13'!$D16,'Vendor Level Info'!$M$4:$M$300,0)),"-")</f>
        <v>-</v>
      </c>
    </row>
    <row r="17" spans="2:25" x14ac:dyDescent="0.35">
      <c r="B17" s="441">
        <f>IFERROR(INDEX(Controls!$L$4:$L$100,MATCH('Model 13'!$D17,Controls!$J$4:$J$100,0)),"-")</f>
        <v>33</v>
      </c>
      <c r="C17" s="467" t="str">
        <f>IFERROR(INDEX(Controls!$F$4:$F$71,MATCH('Model 13'!$E17,Controls!$G$4:$G$71,0)),"-")</f>
        <v>No Ad &amp; Tf</v>
      </c>
      <c r="D17" s="442" t="str">
        <f>IFERROR(INDEX(Controls!$H$4:$H$200,MATCH('Model 13'!$E17,Controls!$G$4:$G$200,0)),"-")</f>
        <v>T16</v>
      </c>
      <c r="E17" s="25" t="s">
        <v>49</v>
      </c>
      <c r="F17" s="26"/>
      <c r="G17" s="27">
        <v>8.8926421353786988E-3</v>
      </c>
      <c r="H17" s="27">
        <v>9.0805875517378787E-3</v>
      </c>
      <c r="I17" s="27">
        <v>0.97930250489978365</v>
      </c>
      <c r="J17" s="37">
        <v>0.32743058847860779</v>
      </c>
      <c r="K17" s="27">
        <v>109.46159305908158</v>
      </c>
      <c r="L17" s="39">
        <v>178403</v>
      </c>
      <c r="M17" s="39">
        <v>-8.1570306065259501E-12</v>
      </c>
      <c r="N17" s="39">
        <v>0</v>
      </c>
      <c r="O17" s="39">
        <v>6621.3734999998733</v>
      </c>
      <c r="P17" s="28">
        <v>-194491612377759.56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13'!$D17,"_pre",""),"_post",""),'Vendor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13'!$D17,'Vendor Level Info'!$M$4:$M$300,0)),"-")</f>
        <v>-</v>
      </c>
    </row>
    <row r="18" spans="2:25" x14ac:dyDescent="0.35">
      <c r="B18" s="441">
        <f>IFERROR(INDEX(Controls!$L$4:$L$100,MATCH('Model 13'!$D18,Controls!$J$4:$J$100,0)),"-")</f>
        <v>34</v>
      </c>
      <c r="C18" s="467" t="str">
        <f>IFERROR(INDEX(Controls!$F$4:$F$71,MATCH('Model 13'!$E18,Controls!$G$4:$G$71,0)),"-")</f>
        <v>No Ad &amp; Tf</v>
      </c>
      <c r="D18" s="442" t="str">
        <f>IFERROR(INDEX(Controls!$H$4:$H$200,MATCH('Model 13'!$E18,Controls!$G$4:$G$200,0)),"-")</f>
        <v>T17</v>
      </c>
      <c r="E18" s="25" t="s">
        <v>50</v>
      </c>
      <c r="F18" s="26"/>
      <c r="G18" s="27">
        <v>4.5721660166058737E-3</v>
      </c>
      <c r="H18" s="27">
        <v>7.8866876392644086E-3</v>
      </c>
      <c r="I18" s="27">
        <v>0.57973210373427697</v>
      </c>
      <c r="J18" s="37">
        <v>0.56209532083034874</v>
      </c>
      <c r="K18" s="27">
        <v>82.570163613603924</v>
      </c>
      <c r="L18" s="39">
        <v>178403</v>
      </c>
      <c r="M18" s="39">
        <v>-8.1570306065259501E-12</v>
      </c>
      <c r="N18" s="39">
        <v>0</v>
      </c>
      <c r="O18" s="39">
        <v>6621.3734999998733</v>
      </c>
      <c r="P18" s="28">
        <v>-99998170070362.938</v>
      </c>
      <c r="Q18" s="29">
        <v>0</v>
      </c>
      <c r="R18" s="75">
        <f t="shared" si="0"/>
        <v>0</v>
      </c>
      <c r="S18" s="41">
        <f>IFERROR($Q18*$O18*Controls!$C$5,"-")</f>
        <v>0</v>
      </c>
      <c r="T18" s="41" t="str">
        <f>IFERROR(INDEX('Vendor Level Info'!$I$4:$I$50,MATCH(SUBSTITUTE(SUBSTITUTE('Model 13'!$D18,"_pre",""),"_post",""),'Vendor Level Info'!$F$4:$F$50,0)),"-")</f>
        <v>-</v>
      </c>
      <c r="U18" s="478">
        <f t="shared" si="1"/>
        <v>0</v>
      </c>
      <c r="V18" s="41">
        <f>IFERROR($Q18*$O18*Controls!$C$4,"-")</f>
        <v>0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13'!$D18,'Vendor Level Info'!$M$4:$M$300,0)),"-")</f>
        <v>-</v>
      </c>
    </row>
    <row r="19" spans="2:25" x14ac:dyDescent="0.35">
      <c r="B19" s="441">
        <f>IFERROR(INDEX(Controls!$L$4:$L$100,MATCH('Model 13'!$D19,Controls!$J$4:$J$100,0)),"-")</f>
        <v>35</v>
      </c>
      <c r="C19" s="467" t="str">
        <f>IFERROR(INDEX(Controls!$F$4:$F$71,MATCH('Model 13'!$E19,Controls!$G$4:$G$71,0)),"-")</f>
        <v>No Ad &amp; Tf</v>
      </c>
      <c r="D19" s="442" t="str">
        <f>IFERROR(INDEX(Controls!$H$4:$H$200,MATCH('Model 13'!$E19,Controls!$G$4:$G$200,0)),"-")</f>
        <v>T18</v>
      </c>
      <c r="E19" s="25" t="s">
        <v>51</v>
      </c>
      <c r="F19" s="26"/>
      <c r="G19" s="27">
        <v>1.3576123921938221E-3</v>
      </c>
      <c r="H19" s="27">
        <v>6.6960709779544346E-3</v>
      </c>
      <c r="I19" s="27">
        <v>0.20274761075017095</v>
      </c>
      <c r="J19" s="37">
        <v>0.83933231755536142</v>
      </c>
      <c r="K19" s="27">
        <v>59.521512870751287</v>
      </c>
      <c r="L19" s="39">
        <v>178403</v>
      </c>
      <c r="M19" s="39">
        <v>-8.1570306065259501E-12</v>
      </c>
      <c r="N19" s="39">
        <v>0</v>
      </c>
      <c r="O19" s="39">
        <v>6621.3734999998733</v>
      </c>
      <c r="P19" s="28">
        <v>-29692437761700.082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13'!$D19,"_pre",""),"_post",""),'Vendor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13'!$D19,'Vendor Level Info'!$M$4:$M$300,0)),"-")</f>
        <v>-</v>
      </c>
    </row>
    <row r="20" spans="2:25" x14ac:dyDescent="0.35">
      <c r="B20" s="441">
        <f>IFERROR(INDEX(Controls!$L$4:$L$100,MATCH('Model 13'!$D20,Controls!$J$4:$J$100,0)),"-")</f>
        <v>36</v>
      </c>
      <c r="C20" s="467" t="str">
        <f>IFERROR(INDEX(Controls!$F$4:$F$71,MATCH('Model 13'!$E20,Controls!$G$4:$G$71,0)),"-")</f>
        <v>No Ad &amp; Tf</v>
      </c>
      <c r="D20" s="442" t="str">
        <f>IFERROR(INDEX(Controls!$H$4:$H$200,MATCH('Model 13'!$E20,Controls!$G$4:$G$200,0)),"-")</f>
        <v>T19</v>
      </c>
      <c r="E20" s="25" t="s">
        <v>52</v>
      </c>
      <c r="F20" s="26"/>
      <c r="G20" s="27">
        <v>-9.2965404526729786E-4</v>
      </c>
      <c r="H20" s="27">
        <v>5.5111527044629082E-3</v>
      </c>
      <c r="I20" s="27">
        <v>-0.16868595285238022</v>
      </c>
      <c r="J20" s="37">
        <v>0.86604367640476354</v>
      </c>
      <c r="K20" s="27">
        <v>40.319835697145635</v>
      </c>
      <c r="L20" s="39">
        <v>178403</v>
      </c>
      <c r="M20" s="39">
        <v>-8.1570306065259501E-12</v>
      </c>
      <c r="N20" s="39">
        <v>0</v>
      </c>
      <c r="O20" s="39">
        <v>6621.3734999998733</v>
      </c>
      <c r="P20" s="28">
        <v>20332530137269.887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13'!$D20,"_pre",""),"_post",""),'Vendor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13'!$D20,'Vendor Level Info'!$M$4:$M$300,0)),"-")</f>
        <v>-</v>
      </c>
    </row>
    <row r="21" spans="2:25" x14ac:dyDescent="0.35">
      <c r="B21" s="441">
        <f>IFERROR(INDEX(Controls!$L$4:$L$100,MATCH('Model 13'!$D21,Controls!$J$4:$J$100,0)),"-")</f>
        <v>19</v>
      </c>
      <c r="C21" s="467" t="str">
        <f>IFERROR(INDEX(Controls!$F$4:$F$71,MATCH('Model 13'!$E21,Controls!$G$4:$G$71,0)),"-")</f>
        <v>No Ad &amp; Tf</v>
      </c>
      <c r="D21" s="442" t="str">
        <f>IFERROR(INDEX(Controls!$H$4:$H$200,MATCH('Model 13'!$E21,Controls!$G$4:$G$200,0)),"-")</f>
        <v>T2</v>
      </c>
      <c r="E21" s="25" t="s">
        <v>35</v>
      </c>
      <c r="F21" s="26"/>
      <c r="G21" s="27">
        <v>6.283991784970884E-2</v>
      </c>
      <c r="H21" s="27">
        <v>2.5884744329120808E-2</v>
      </c>
      <c r="I21" s="27">
        <v>2.4276816124087728</v>
      </c>
      <c r="J21" s="37">
        <v>1.5195717655038217E-2</v>
      </c>
      <c r="K21" s="27">
        <v>889.4501723420052</v>
      </c>
      <c r="L21" s="39">
        <v>178403</v>
      </c>
      <c r="M21" s="39">
        <v>-8.1570306065259501E-12</v>
      </c>
      <c r="N21" s="39">
        <v>178403</v>
      </c>
      <c r="O21" s="39">
        <v>6621.3734999998733</v>
      </c>
      <c r="P21" s="28">
        <v>-1374376339249296.8</v>
      </c>
      <c r="Q21" s="29">
        <v>1.6931275458395181</v>
      </c>
      <c r="R21" s="75">
        <f t="shared" si="0"/>
        <v>11210.829864141606</v>
      </c>
      <c r="S21" s="41">
        <f>IFERROR($Q21*$O21*Controls!$C$5,"-")</f>
        <v>6973136.175496079</v>
      </c>
      <c r="T21" s="41" t="str">
        <f>IFERROR(INDEX('Vendor Level Info'!$I$4:$I$50,MATCH(SUBSTITUTE(SUBSTITUTE('Model 13'!$D21,"_pre",""),"_post",""),'Vendor Level Info'!$F$4:$F$50,0)),"-")</f>
        <v>-</v>
      </c>
      <c r="U21" s="478">
        <f t="shared" si="1"/>
        <v>0</v>
      </c>
      <c r="V21" s="41">
        <f>IFERROR($Q21*$O21*Controls!$C$4,"-")</f>
        <v>5919318.1682667676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13'!$D21,'Vendor Level Info'!$M$4:$M$300,0)),"-")</f>
        <v>-</v>
      </c>
    </row>
    <row r="22" spans="2:25" x14ac:dyDescent="0.35">
      <c r="B22" s="441">
        <f>IFERROR(INDEX(Controls!$L$4:$L$100,MATCH('Model 13'!$D22,Controls!$J$4:$J$100,0)),"-")</f>
        <v>37</v>
      </c>
      <c r="C22" s="467" t="str">
        <f>IFERROR(INDEX(Controls!$F$4:$F$71,MATCH('Model 13'!$E22,Controls!$G$4:$G$71,0)),"-")</f>
        <v>No Ad &amp; Tf</v>
      </c>
      <c r="D22" s="442" t="str">
        <f>IFERROR(INDEX(Controls!$H$4:$H$200,MATCH('Model 13'!$E22,Controls!$G$4:$G$200,0)),"-")</f>
        <v>T20</v>
      </c>
      <c r="E22" s="25" t="s">
        <v>53</v>
      </c>
      <c r="F22" s="26"/>
      <c r="G22" s="27">
        <v>-2.2563633838079081E-3</v>
      </c>
      <c r="H22" s="27">
        <v>4.336356576756518E-3</v>
      </c>
      <c r="I22" s="27">
        <v>-0.52033621863624724</v>
      </c>
      <c r="J22" s="37">
        <v>0.60282928313191653</v>
      </c>
      <c r="K22" s="27">
        <v>24.962256295629693</v>
      </c>
      <c r="L22" s="39">
        <v>178403</v>
      </c>
      <c r="M22" s="39">
        <v>-8.1570306065259501E-12</v>
      </c>
      <c r="N22" s="39">
        <v>0</v>
      </c>
      <c r="O22" s="39">
        <v>6621.3734999998733</v>
      </c>
      <c r="P22" s="28">
        <v>49349085001524.031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13'!$D22,"_pre",""),"_post",""),'Vendor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13'!$D22,'Vendor Level Info'!$M$4:$M$300,0)),"-")</f>
        <v>-</v>
      </c>
    </row>
    <row r="23" spans="2:25" x14ac:dyDescent="0.35">
      <c r="B23" s="441">
        <f>IFERROR(INDEX(Controls!$L$4:$L$100,MATCH('Model 13'!$D23,Controls!$J$4:$J$100,0)),"-")</f>
        <v>38</v>
      </c>
      <c r="C23" s="467" t="str">
        <f>IFERROR(INDEX(Controls!$F$4:$F$71,MATCH('Model 13'!$E23,Controls!$G$4:$G$71,0)),"-")</f>
        <v>No Ad &amp; Tf</v>
      </c>
      <c r="D23" s="442" t="str">
        <f>IFERROR(INDEX(Controls!$H$4:$H$200,MATCH('Model 13'!$E23,Controls!$G$4:$G$200,0)),"-")</f>
        <v>T21</v>
      </c>
      <c r="E23" s="25" t="s">
        <v>54</v>
      </c>
      <c r="F23" s="26"/>
      <c r="G23" s="27">
        <v>-1.0534612351454019E-2</v>
      </c>
      <c r="H23" s="27">
        <v>3.1809295298138433E-3</v>
      </c>
      <c r="I23" s="27">
        <v>-3.3118031231803284</v>
      </c>
      <c r="J23" s="37">
        <v>9.2697522698773668E-4</v>
      </c>
      <c r="K23" s="27">
        <v>13.432039490386728</v>
      </c>
      <c r="L23" s="39">
        <v>178403</v>
      </c>
      <c r="M23" s="39">
        <v>-8.1570306065259501E-12</v>
      </c>
      <c r="N23" s="39">
        <v>0</v>
      </c>
      <c r="O23" s="39">
        <v>6621.3734999998733</v>
      </c>
      <c r="P23" s="28">
        <v>230403260450298.09</v>
      </c>
      <c r="Q23" s="29">
        <v>0</v>
      </c>
      <c r="R23" s="75">
        <f t="shared" si="0"/>
        <v>0</v>
      </c>
      <c r="S23" s="41">
        <f>IFERROR($Q23*$O23*Controls!$C$5,"-")</f>
        <v>0</v>
      </c>
      <c r="T23" s="41" t="str">
        <f>IFERROR(INDEX('Vendor Level Info'!$I$4:$I$50,MATCH(SUBSTITUTE(SUBSTITUTE('Model 13'!$D23,"_pre",""),"_post",""),'Vendor Level Info'!$F$4:$F$50,0)),"-")</f>
        <v>-</v>
      </c>
      <c r="U23" s="478">
        <f t="shared" si="1"/>
        <v>0</v>
      </c>
      <c r="V23" s="41">
        <f>IFERROR($Q23*$O23*Controls!$C$4,"-")</f>
        <v>0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13'!$D23,'Vendor Level Info'!$M$4:$M$300,0)),"-")</f>
        <v>-</v>
      </c>
    </row>
    <row r="24" spans="2:25" x14ac:dyDescent="0.35">
      <c r="B24" s="441">
        <f>IFERROR(INDEX(Controls!$L$4:$L$100,MATCH('Model 13'!$D24,Controls!$J$4:$J$100,0)),"-")</f>
        <v>39</v>
      </c>
      <c r="C24" s="467" t="str">
        <f>IFERROR(INDEX(Controls!$F$4:$F$71,MATCH('Model 13'!$E24,Controls!$G$4:$G$71,0)),"-")</f>
        <v>No Ad &amp; Tf</v>
      </c>
      <c r="D24" s="442" t="str">
        <f>IFERROR(INDEX(Controls!$H$4:$H$200,MATCH('Model 13'!$E24,Controls!$G$4:$G$200,0)),"-")</f>
        <v>T22</v>
      </c>
      <c r="E24" s="25" t="s">
        <v>55</v>
      </c>
      <c r="F24" s="26"/>
      <c r="G24" s="27">
        <v>-6.8915226853994019E-3</v>
      </c>
      <c r="H24" s="27">
        <v>2.0820102822697592E-3</v>
      </c>
      <c r="I24" s="27">
        <v>-3.3100329734617948</v>
      </c>
      <c r="J24" s="37">
        <v>9.3285751542314193E-4</v>
      </c>
      <c r="K24" s="27">
        <v>5.7543941292485421</v>
      </c>
      <c r="L24" s="39">
        <v>178403</v>
      </c>
      <c r="M24" s="39">
        <v>-8.1570306065259501E-12</v>
      </c>
      <c r="N24" s="39">
        <v>0</v>
      </c>
      <c r="O24" s="39">
        <v>6621.3734999998733</v>
      </c>
      <c r="P24" s="28">
        <v>150724985714738.63</v>
      </c>
      <c r="Q24" s="29">
        <v>0</v>
      </c>
      <c r="R24" s="75">
        <f t="shared" si="0"/>
        <v>0</v>
      </c>
      <c r="S24" s="41">
        <f>IFERROR($Q24*$O24*Controls!$C$5,"-")</f>
        <v>0</v>
      </c>
      <c r="T24" s="41" t="str">
        <f>IFERROR(INDEX('Vendor Level Info'!$I$4:$I$50,MATCH(SUBSTITUTE(SUBSTITUTE('Model 13'!$D24,"_pre",""),"_post",""),'Vendor Level Info'!$F$4:$F$50,0)),"-")</f>
        <v>-</v>
      </c>
      <c r="U24" s="478">
        <f t="shared" si="1"/>
        <v>0</v>
      </c>
      <c r="V24" s="41">
        <f>IFERROR($Q24*$O24*Controls!$C$4,"-")</f>
        <v>0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13'!$D24,'Vendor Level Info'!$M$4:$M$300,0)),"-")</f>
        <v>-</v>
      </c>
    </row>
    <row r="25" spans="2:25" x14ac:dyDescent="0.35">
      <c r="B25" s="441">
        <f>IFERROR(INDEX(Controls!$L$4:$L$100,MATCH('Model 13'!$D25,Controls!$J$4:$J$100,0)),"-")</f>
        <v>40</v>
      </c>
      <c r="C25" s="467" t="str">
        <f>IFERROR(INDEX(Controls!$F$4:$F$71,MATCH('Model 13'!$E25,Controls!$G$4:$G$71,0)),"-")</f>
        <v>No Ad &amp; Tf</v>
      </c>
      <c r="D25" s="442" t="str">
        <f>IFERROR(INDEX(Controls!$H$4:$H$200,MATCH('Model 13'!$E25,Controls!$G$4:$G$200,0)),"-")</f>
        <v>T23</v>
      </c>
      <c r="E25" s="25" t="s">
        <v>56</v>
      </c>
      <c r="F25" s="26">
        <v>0</v>
      </c>
      <c r="G25" s="27">
        <v>0</v>
      </c>
      <c r="H25" s="27"/>
      <c r="I25" s="27"/>
      <c r="J25" s="37"/>
      <c r="K25" s="27"/>
      <c r="L25" s="39">
        <v>178403</v>
      </c>
      <c r="M25" s="39">
        <v>-8.1570306065259501E-12</v>
      </c>
      <c r="N25" s="39">
        <v>0</v>
      </c>
      <c r="O25" s="39">
        <v>6621.3734999998733</v>
      </c>
      <c r="P25" s="28">
        <v>0</v>
      </c>
      <c r="Q25" s="29">
        <v>0</v>
      </c>
      <c r="R25" s="75">
        <f t="shared" si="0"/>
        <v>0</v>
      </c>
      <c r="S25" s="41">
        <f>IFERROR($Q25*$O25*Controls!$C$5,"-")</f>
        <v>0</v>
      </c>
      <c r="T25" s="41" t="str">
        <f>IFERROR(INDEX('Vendor Level Info'!$I$4:$I$50,MATCH(SUBSTITUTE(SUBSTITUTE('Model 13'!$D25,"_pre",""),"_post",""),'Vendor Level Info'!$F$4:$F$50,0)),"-")</f>
        <v>-</v>
      </c>
      <c r="U25" s="478">
        <f t="shared" si="1"/>
        <v>0</v>
      </c>
      <c r="V25" s="41">
        <f>IFERROR($Q25*$O25*Controls!$C$4,"-")</f>
        <v>0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13'!$D25,'Vendor Level Info'!$M$4:$M$300,0)),"-")</f>
        <v>-</v>
      </c>
    </row>
    <row r="26" spans="2:25" x14ac:dyDescent="0.35">
      <c r="B26" s="441">
        <f>IFERROR(INDEX(Controls!$L$4:$L$100,MATCH('Model 13'!$D26,Controls!$J$4:$J$100,0)),"-")</f>
        <v>20</v>
      </c>
      <c r="C26" s="467" t="str">
        <f>IFERROR(INDEX(Controls!$F$4:$F$71,MATCH('Model 13'!$E26,Controls!$G$4:$G$71,0)),"-")</f>
        <v>No Ad &amp; Tf</v>
      </c>
      <c r="D26" s="442" t="str">
        <f>IFERROR(INDEX(Controls!$H$4:$H$200,MATCH('Model 13'!$E26,Controls!$G$4:$G$200,0)),"-")</f>
        <v>T3</v>
      </c>
      <c r="E26" s="25" t="s">
        <v>36</v>
      </c>
      <c r="F26" s="26"/>
      <c r="G26" s="27">
        <v>5.6301762500053837E-2</v>
      </c>
      <c r="H26" s="27">
        <v>2.4682317611080393E-2</v>
      </c>
      <c r="I26" s="27">
        <v>2.2810565598904224</v>
      </c>
      <c r="J26" s="37">
        <v>2.2545149165979154E-2</v>
      </c>
      <c r="K26" s="27">
        <v>808.7340661823838</v>
      </c>
      <c r="L26" s="39">
        <v>178403</v>
      </c>
      <c r="M26" s="39">
        <v>-8.1570306065259501E-12</v>
      </c>
      <c r="N26" s="39">
        <v>178403</v>
      </c>
      <c r="O26" s="39">
        <v>6621.3734999998733</v>
      </c>
      <c r="P26" s="28">
        <v>-1231379875816719.5</v>
      </c>
      <c r="Q26" s="29">
        <v>1.5169667343636932</v>
      </c>
      <c r="R26" s="75">
        <f t="shared" si="0"/>
        <v>10044.403335297106</v>
      </c>
      <c r="S26" s="41">
        <f>IFERROR($Q26*$O26*Controls!$C$5,"-")</f>
        <v>6247618.8745547999</v>
      </c>
      <c r="T26" s="41" t="str">
        <f>IFERROR(INDEX('Vendor Level Info'!$I$4:$I$50,MATCH(SUBSTITUTE(SUBSTITUTE('Model 13'!$D26,"_pre",""),"_post",""),'Vendor Level Info'!$F$4:$F$50,0)),"-")</f>
        <v>-</v>
      </c>
      <c r="U26" s="478">
        <f t="shared" si="1"/>
        <v>0</v>
      </c>
      <c r="V26" s="41">
        <f>IFERROR($Q26*$O26*Controls!$C$4,"-")</f>
        <v>5303444.9610368721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13'!$D26,'Vendor Level Info'!$M$4:$M$300,0)),"-")</f>
        <v>-</v>
      </c>
    </row>
    <row r="27" spans="2:25" x14ac:dyDescent="0.35">
      <c r="B27" s="441">
        <f>IFERROR(INDEX(Controls!$L$4:$L$100,MATCH('Model 13'!$D27,Controls!$J$4:$J$100,0)),"-")</f>
        <v>21</v>
      </c>
      <c r="C27" s="467" t="str">
        <f>IFERROR(INDEX(Controls!$F$4:$F$71,MATCH('Model 13'!$E27,Controls!$G$4:$G$71,0)),"-")</f>
        <v>No Ad &amp; Tf</v>
      </c>
      <c r="D27" s="442" t="str">
        <f>IFERROR(INDEX(Controls!$H$4:$H$200,MATCH('Model 13'!$E27,Controls!$G$4:$G$200,0)),"-")</f>
        <v>T4</v>
      </c>
      <c r="E27" s="25" t="s">
        <v>37</v>
      </c>
      <c r="F27" s="26"/>
      <c r="G27" s="27">
        <v>5.3983415265471228E-2</v>
      </c>
      <c r="H27" s="27">
        <v>2.3480168975162224E-2</v>
      </c>
      <c r="I27" s="27">
        <v>2.299106762075517</v>
      </c>
      <c r="J27" s="37">
        <v>2.1498925663882125E-2</v>
      </c>
      <c r="K27" s="27">
        <v>731.8739682909345</v>
      </c>
      <c r="L27" s="39">
        <v>178403</v>
      </c>
      <c r="M27" s="39">
        <v>-8.1570306065259501E-12</v>
      </c>
      <c r="N27" s="39">
        <v>178403</v>
      </c>
      <c r="O27" s="39">
        <v>6621.3734999998733</v>
      </c>
      <c r="P27" s="28">
        <v>-1180675137580192</v>
      </c>
      <c r="Q27" s="29">
        <v>1.4545023375597297</v>
      </c>
      <c r="R27" s="75">
        <f t="shared" si="0"/>
        <v>9630.8032336058641</v>
      </c>
      <c r="S27" s="41">
        <f>IFERROR($Q27*$O27*Controls!$C$5,"-")</f>
        <v>5990359.611302847</v>
      </c>
      <c r="T27" s="41" t="str">
        <f>IFERROR(INDEX('Vendor Level Info'!$I$4:$I$50,MATCH(SUBSTITUTE(SUBSTITUTE('Model 13'!$D27,"_pre",""),"_post",""),'Vendor Level Info'!$F$4:$F$50,0)),"-")</f>
        <v>-</v>
      </c>
      <c r="U27" s="478">
        <f t="shared" si="1"/>
        <v>0</v>
      </c>
      <c r="V27" s="41">
        <f>IFERROR($Q27*$O27*Controls!$C$4,"-")</f>
        <v>5085064.1073438963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13'!$D27,'Vendor Level Info'!$M$4:$M$300,0)),"-")</f>
        <v>-</v>
      </c>
    </row>
    <row r="28" spans="2:25" x14ac:dyDescent="0.35">
      <c r="B28" s="441">
        <f>IFERROR(INDEX(Controls!$L$4:$L$100,MATCH('Model 13'!$D28,Controls!$J$4:$J$100,0)),"-")</f>
        <v>22</v>
      </c>
      <c r="C28" s="467" t="str">
        <f>IFERROR(INDEX(Controls!$F$4:$F$71,MATCH('Model 13'!$E28,Controls!$G$4:$G$71,0)),"-")</f>
        <v>No Ad &amp; Tf</v>
      </c>
      <c r="D28" s="442" t="str">
        <f>IFERROR(INDEX(Controls!$H$4:$H$200,MATCH('Model 13'!$E28,Controls!$G$4:$G$200,0)),"-")</f>
        <v>T5</v>
      </c>
      <c r="E28" s="25" t="s">
        <v>38</v>
      </c>
      <c r="F28" s="26"/>
      <c r="G28" s="27">
        <v>5.0414904926687619E-2</v>
      </c>
      <c r="H28" s="27">
        <v>2.2278204840088058E-2</v>
      </c>
      <c r="I28" s="27">
        <v>2.2629698078711242</v>
      </c>
      <c r="J28" s="37">
        <v>2.36376004631541E-2</v>
      </c>
      <c r="K28" s="27">
        <v>658.86168079584229</v>
      </c>
      <c r="L28" s="39">
        <v>178403</v>
      </c>
      <c r="M28" s="39">
        <v>-8.1570306065259501E-12</v>
      </c>
      <c r="N28" s="39">
        <v>178403</v>
      </c>
      <c r="O28" s="39">
        <v>6621.3734999998733</v>
      </c>
      <c r="P28" s="28">
        <v>-1102627992647245.4</v>
      </c>
      <c r="Q28" s="29">
        <v>1.3583541667957597</v>
      </c>
      <c r="R28" s="75">
        <f t="shared" si="0"/>
        <v>8994.1702836358509</v>
      </c>
      <c r="S28" s="41">
        <f>IFERROR($Q28*$O28*Controls!$C$5,"-")</f>
        <v>5594373.9164214991</v>
      </c>
      <c r="T28" s="41" t="str">
        <f>IFERROR(INDEX('Vendor Level Info'!$I$4:$I$50,MATCH(SUBSTITUTE(SUBSTITUTE('Model 13'!$D28,"_pre",""),"_post",""),'Vendor Level Info'!$F$4:$F$50,0)),"-")</f>
        <v>-</v>
      </c>
      <c r="U28" s="478">
        <f t="shared" si="1"/>
        <v>0</v>
      </c>
      <c r="V28" s="41">
        <f>IFERROR($Q28*$O28*Controls!$C$4,"-")</f>
        <v>4748921.9097597292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13'!$D28,'Vendor Level Info'!$M$4:$M$300,0)),"-")</f>
        <v>-</v>
      </c>
    </row>
    <row r="29" spans="2:25" x14ac:dyDescent="0.35">
      <c r="B29" s="441">
        <f>IFERROR(INDEX(Controls!$L$4:$L$100,MATCH('Model 13'!$D29,Controls!$J$4:$J$100,0)),"-")</f>
        <v>23</v>
      </c>
      <c r="C29" s="467" t="str">
        <f>IFERROR(INDEX(Controls!$F$4:$F$71,MATCH('Model 13'!$E29,Controls!$G$4:$G$71,0)),"-")</f>
        <v>No Ad &amp; Tf</v>
      </c>
      <c r="D29" s="442" t="str">
        <f>IFERROR(INDEX(Controls!$H$4:$H$200,MATCH('Model 13'!$E29,Controls!$G$4:$G$200,0)),"-")</f>
        <v>T6</v>
      </c>
      <c r="E29" s="25" t="s">
        <v>39</v>
      </c>
      <c r="F29" s="26"/>
      <c r="G29" s="27">
        <v>5.0928728021347916E-2</v>
      </c>
      <c r="H29" s="27">
        <v>2.1076614437227508E-2</v>
      </c>
      <c r="I29" s="27">
        <v>2.4163618959311028</v>
      </c>
      <c r="J29" s="37">
        <v>1.5676513393189043E-2</v>
      </c>
      <c r="K29" s="27">
        <v>589.70602637740865</v>
      </c>
      <c r="L29" s="39">
        <v>178403</v>
      </c>
      <c r="M29" s="39">
        <v>-8.1570306065259501E-12</v>
      </c>
      <c r="N29" s="39">
        <v>178403</v>
      </c>
      <c r="O29" s="39">
        <v>6621.3734999998733</v>
      </c>
      <c r="P29" s="28">
        <v>-1113865854312658.8</v>
      </c>
      <c r="Q29" s="29">
        <v>1.3721983611395288</v>
      </c>
      <c r="R29" s="75">
        <f t="shared" si="0"/>
        <v>9085.8378651925323</v>
      </c>
      <c r="S29" s="41">
        <f>IFERROR($Q29*$O29*Controls!$C$5,"-")</f>
        <v>5651391.1521497555</v>
      </c>
      <c r="T29" s="41" t="str">
        <f>IFERROR(INDEX('Vendor Level Info'!$I$4:$I$50,MATCH(SUBSTITUTE(SUBSTITUTE('Model 13'!$D29,"_pre",""),"_post",""),'Vendor Level Info'!$F$4:$F$50,0)),"-")</f>
        <v>-</v>
      </c>
      <c r="U29" s="478">
        <f t="shared" si="1"/>
        <v>0</v>
      </c>
      <c r="V29" s="41">
        <f>IFERROR($Q29*$O29*Controls!$C$4,"-")</f>
        <v>4797322.3928216575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13'!$D29,'Vendor Level Info'!$M$4:$M$300,0)),"-")</f>
        <v>-</v>
      </c>
    </row>
    <row r="30" spans="2:25" x14ac:dyDescent="0.35">
      <c r="B30" s="441">
        <f>IFERROR(INDEX(Controls!$L$4:$L$100,MATCH('Model 13'!$D30,Controls!$J$4:$J$100,0)),"-")</f>
        <v>24</v>
      </c>
      <c r="C30" s="467" t="str">
        <f>IFERROR(INDEX(Controls!$F$4:$F$71,MATCH('Model 13'!$E30,Controls!$G$4:$G$71,0)),"-")</f>
        <v>No Ad &amp; Tf</v>
      </c>
      <c r="D30" s="442" t="str">
        <f>IFERROR(INDEX(Controls!$H$4:$H$200,MATCH('Model 13'!$E30,Controls!$G$4:$G$200,0)),"-")</f>
        <v>T7</v>
      </c>
      <c r="E30" s="25" t="s">
        <v>40</v>
      </c>
      <c r="F30" s="26"/>
      <c r="G30" s="27">
        <v>3.6370151965805703E-2</v>
      </c>
      <c r="H30" s="27">
        <v>1.9875127966929917E-2</v>
      </c>
      <c r="I30" s="27">
        <v>1.8299329708126528</v>
      </c>
      <c r="J30" s="37">
        <v>6.726003198762609E-2</v>
      </c>
      <c r="K30" s="27">
        <v>524.38919118617287</v>
      </c>
      <c r="L30" s="39">
        <v>178403</v>
      </c>
      <c r="M30" s="39">
        <v>-8.1570306065259501E-12</v>
      </c>
      <c r="N30" s="39">
        <v>178403</v>
      </c>
      <c r="O30" s="39">
        <v>6621.3734999998733</v>
      </c>
      <c r="P30" s="28">
        <v>-795454195790872.75</v>
      </c>
      <c r="Q30" s="29">
        <v>0.97993931639043752</v>
      </c>
      <c r="R30" s="75">
        <f t="shared" si="0"/>
        <v>6488.5442211556347</v>
      </c>
      <c r="S30" s="41">
        <f>IFERROR($Q30*$O30*Controls!$C$5,"-")</f>
        <v>4035874.5055588046</v>
      </c>
      <c r="T30" s="41" t="str">
        <f>IFERROR(INDEX('Vendor Level Info'!$I$4:$I$50,MATCH(SUBSTITUTE(SUBSTITUTE('Model 13'!$D30,"_pre",""),"_post",""),'Vendor Level Info'!$F$4:$F$50,0)),"-")</f>
        <v>-</v>
      </c>
      <c r="U30" s="478">
        <f t="shared" si="1"/>
        <v>0</v>
      </c>
      <c r="V30" s="41">
        <f>IFERROR($Q30*$O30*Controls!$C$4,"-")</f>
        <v>3425951.3487701751</v>
      </c>
      <c r="W30" s="41">
        <f>IFERROR($T30*(1-Controls!$C$6),0)</f>
        <v>0</v>
      </c>
      <c r="X30" s="90" t="str">
        <f t="shared" si="2"/>
        <v>-</v>
      </c>
      <c r="Y30" s="90" t="str">
        <f>IFERROR(R30/INDEX('Vendor Level Info'!$N$4:$N$300,MATCH('Model 13'!$D30,'Vendor Level Info'!$M$4:$M$300,0)),"-")</f>
        <v>-</v>
      </c>
    </row>
    <row r="31" spans="2:25" x14ac:dyDescent="0.35">
      <c r="B31" s="441">
        <f>IFERROR(INDEX(Controls!$L$4:$L$100,MATCH('Model 13'!$D31,Controls!$J$4:$J$100,0)),"-")</f>
        <v>25</v>
      </c>
      <c r="C31" s="467" t="str">
        <f>IFERROR(INDEX(Controls!$F$4:$F$71,MATCH('Model 13'!$E31,Controls!$G$4:$G$71,0)),"-")</f>
        <v>No Ad &amp; Tf</v>
      </c>
      <c r="D31" s="442" t="str">
        <f>IFERROR(INDEX(Controls!$H$4:$H$200,MATCH('Model 13'!$E31,Controls!$G$4:$G$200,0)),"-")</f>
        <v>T8</v>
      </c>
      <c r="E31" s="25" t="s">
        <v>41</v>
      </c>
      <c r="F31" s="26"/>
      <c r="G31" s="27">
        <v>3.7476814977583026E-2</v>
      </c>
      <c r="H31" s="27">
        <v>1.8673862115106996E-2</v>
      </c>
      <c r="I31" s="27">
        <v>2.0069129110289725</v>
      </c>
      <c r="J31" s="37">
        <v>4.4758999896792509E-2</v>
      </c>
      <c r="K31" s="27">
        <v>462.91596576168996</v>
      </c>
      <c r="L31" s="39">
        <v>178403</v>
      </c>
      <c r="M31" s="39">
        <v>-8.1570306065259501E-12</v>
      </c>
      <c r="N31" s="39">
        <v>178403</v>
      </c>
      <c r="O31" s="39">
        <v>6621.3734999998733</v>
      </c>
      <c r="P31" s="28">
        <v>-819658101699005.13</v>
      </c>
      <c r="Q31" s="29">
        <v>1.0097566951095376</v>
      </c>
      <c r="R31" s="75">
        <f t="shared" si="0"/>
        <v>6685.9762224457445</v>
      </c>
      <c r="S31" s="41">
        <f>IFERROR($Q31*$O31*Controls!$C$5,"-")</f>
        <v>4158677.2103612525</v>
      </c>
      <c r="T31" s="41" t="str">
        <f>IFERROR(INDEX('Vendor Level Info'!$I$4:$I$50,MATCH(SUBSTITUTE(SUBSTITUTE('Model 13'!$D31,"_pre",""),"_post",""),'Vendor Level Info'!$F$4:$F$50,0)),"-")</f>
        <v>-</v>
      </c>
      <c r="U31" s="478">
        <f t="shared" si="1"/>
        <v>0</v>
      </c>
      <c r="V31" s="41">
        <f>IFERROR($Q31*$O31*Controls!$C$4,"-")</f>
        <v>3530195.4454513527</v>
      </c>
      <c r="W31" s="41">
        <f>IFERROR($T31*(1-Controls!$C$6),0)</f>
        <v>0</v>
      </c>
      <c r="X31" s="90" t="str">
        <f t="shared" si="2"/>
        <v>-</v>
      </c>
      <c r="Y31" s="90" t="str">
        <f>IFERROR(R31/INDEX('Vendor Level Info'!$N$4:$N$300,MATCH('Model 13'!$D31,'Vendor Level Info'!$M$4:$M$300,0)),"-")</f>
        <v>-</v>
      </c>
    </row>
    <row r="32" spans="2:25" x14ac:dyDescent="0.35">
      <c r="B32" s="441">
        <f>IFERROR(INDEX(Controls!$L$4:$L$100,MATCH('Model 13'!$D32,Controls!$J$4:$J$100,0)),"-")</f>
        <v>26</v>
      </c>
      <c r="C32" s="467" t="str">
        <f>IFERROR(INDEX(Controls!$F$4:$F$71,MATCH('Model 13'!$E32,Controls!$G$4:$G$71,0)),"-")</f>
        <v>No Ad &amp; Tf</v>
      </c>
      <c r="D32" s="442" t="str">
        <f>IFERROR(INDEX(Controls!$H$4:$H$200,MATCH('Model 13'!$E32,Controls!$G$4:$G$200,0)),"-")</f>
        <v>T9</v>
      </c>
      <c r="E32" s="25" t="s">
        <v>42</v>
      </c>
      <c r="F32" s="26"/>
      <c r="G32" s="27">
        <v>3.1833950722951733E-2</v>
      </c>
      <c r="H32" s="27">
        <v>1.7472667188799043E-2</v>
      </c>
      <c r="I32" s="27">
        <v>1.8219285229308937</v>
      </c>
      <c r="J32" s="37">
        <v>6.8465901514307981E-2</v>
      </c>
      <c r="K32" s="27">
        <v>405.27729494619177</v>
      </c>
      <c r="L32" s="39">
        <v>178403</v>
      </c>
      <c r="M32" s="39">
        <v>-8.1570306065259501E-12</v>
      </c>
      <c r="N32" s="39">
        <v>178403</v>
      </c>
      <c r="O32" s="39">
        <v>6621.3734999998733</v>
      </c>
      <c r="P32" s="28">
        <v>-696242613860381.25</v>
      </c>
      <c r="Q32" s="29">
        <v>0.85771816237626031</v>
      </c>
      <c r="R32" s="75">
        <f t="shared" si="0"/>
        <v>5679.2723108267583</v>
      </c>
      <c r="S32" s="41">
        <f>IFERROR($Q32*$O32*Controls!$C$5,"-")</f>
        <v>3532507.3773342436</v>
      </c>
      <c r="T32" s="41" t="str">
        <f>IFERROR(INDEX('Vendor Level Info'!$I$4:$I$50,MATCH(SUBSTITUTE(SUBSTITUTE('Model 13'!$D32,"_pre",""),"_post",""),'Vendor Level Info'!$F$4:$F$50,0)),"-")</f>
        <v>-</v>
      </c>
      <c r="U32" s="478">
        <f t="shared" si="1"/>
        <v>0</v>
      </c>
      <c r="V32" s="41">
        <f>IFERROR($Q32*$O32*Controls!$C$4,"-")</f>
        <v>2998655.7801165283</v>
      </c>
      <c r="W32" s="41">
        <f>IFERROR($T32*(1-Controls!$C$6),0)</f>
        <v>0</v>
      </c>
      <c r="X32" s="90" t="str">
        <f t="shared" si="2"/>
        <v>-</v>
      </c>
      <c r="Y32" s="90" t="str">
        <f>IFERROR(R32/INDEX('Vendor Level Info'!$N$4:$N$300,MATCH('Model 13'!$D32,'Vendor Level Info'!$M$4:$M$300,0)),"-")</f>
        <v>-</v>
      </c>
    </row>
    <row r="33" spans="2:25" x14ac:dyDescent="0.35">
      <c r="B33" s="441">
        <f>IFERROR(INDEX(Controls!$L$4:$L$100,MATCH('Model 13'!$D33,Controls!$J$4:$J$100,0)),"-")</f>
        <v>9</v>
      </c>
      <c r="C33" s="467" t="str">
        <f>IFERROR(INDEX(Controls!$F$4:$F$71,MATCH('Model 13'!$E33,Controls!$G$4:$G$71,0)),"-")</f>
        <v>No Ad &amp; Tf</v>
      </c>
      <c r="D33" s="442" t="str">
        <f>IFERROR(INDEX(Controls!$H$4:$H$200,MATCH('Model 13'!$E33,Controls!$G$4:$G$200,0)),"-")</f>
        <v>cw_comm</v>
      </c>
      <c r="E33" s="25" t="s">
        <v>114</v>
      </c>
      <c r="F33" s="26">
        <v>1</v>
      </c>
      <c r="G33" s="27">
        <v>-1.1507329984244896E-2</v>
      </c>
      <c r="H33" s="27">
        <v>9.695403437974667E-4</v>
      </c>
      <c r="I33" s="27">
        <v>-11.868851108529769</v>
      </c>
      <c r="J33" s="37">
        <v>1.7201284393366479E-32</v>
      </c>
      <c r="K33" s="27">
        <v>1.0497803996148674</v>
      </c>
      <c r="L33" s="39">
        <v>149017</v>
      </c>
      <c r="M33" s="39">
        <v>-8.1570306065259501E-12</v>
      </c>
      <c r="N33" s="39">
        <v>135470</v>
      </c>
      <c r="O33" s="39">
        <v>6621.3734999998733</v>
      </c>
      <c r="P33" s="28">
        <v>210222061799096.72</v>
      </c>
      <c r="Q33" s="29">
        <v>-0.23543423323962706</v>
      </c>
      <c r="R33" s="75">
        <f t="shared" si="0"/>
        <v>-1558.8979929656559</v>
      </c>
      <c r="S33" s="41">
        <f>IFERROR($Q33*$O33*Controls!$C$5,"-")</f>
        <v>-969634.55162463803</v>
      </c>
      <c r="T33" s="41">
        <f>IFERROR(INDEX('Vendor Level Info'!$I$4:$I$50,MATCH(SUBSTITUTE(SUBSTITUTE('Model 13'!$D33,"_pre",""),"_post",""),'Vendor Level Info'!$F$4:$F$50,0)),"-")</f>
        <v>607005</v>
      </c>
      <c r="U33" s="478">
        <f t="shared" si="1"/>
        <v>-1.5974078493993262</v>
      </c>
      <c r="V33" s="41">
        <f>IFERROR($Q33*$O33*Controls!$C$4,"-")</f>
        <v>-823098.14028586634</v>
      </c>
      <c r="W33" s="41">
        <f>IFERROR($T33*(1-Controls!$C$6),0)</f>
        <v>467393.85000000003</v>
      </c>
      <c r="X33" s="90">
        <f t="shared" si="2"/>
        <v>-1.7610375923557109</v>
      </c>
      <c r="Y33" s="90">
        <f>IFERROR(R33/INDEX('Vendor Level Info'!$N$4:$N$300,MATCH('Model 13'!$D33,'Vendor Level Info'!$M$4:$M$300,0)),"-")</f>
        <v>-1.0461209076586268E-2</v>
      </c>
    </row>
    <row r="34" spans="2:25" x14ac:dyDescent="0.35">
      <c r="B34" s="441">
        <f>IFERROR(INDEX(Controls!$L$4:$L$100,MATCH('Model 13'!$D34,Controls!$J$4:$J$100,0)),"-")</f>
        <v>2</v>
      </c>
      <c r="C34" s="467" t="str">
        <f>IFERROR(INDEX(Controls!$F$4:$F$71,MATCH('Model 13'!$E34,Controls!$G$4:$G$71,0)),"-")</f>
        <v>Ad: 70 &amp; Tf: RT8</v>
      </c>
      <c r="D34" s="442" t="str">
        <f>IFERROR(INDEX(Controls!$H$4:$H$200,MATCH('Model 13'!$E34,Controls!$G$4:$G$200,0)),"-")</f>
        <v>hcp_dox_eng</v>
      </c>
      <c r="E34" s="25" t="s">
        <v>107</v>
      </c>
      <c r="F34" s="26">
        <v>1</v>
      </c>
      <c r="G34" s="27">
        <v>5.0839458292745122E-3</v>
      </c>
      <c r="H34" s="27">
        <v>2.425562088877026E-3</v>
      </c>
      <c r="I34" s="27">
        <v>2.0959866797836746</v>
      </c>
      <c r="J34" s="37">
        <v>3.6083431354133159E-2</v>
      </c>
      <c r="K34" s="27">
        <v>1.005595572013523</v>
      </c>
      <c r="L34" s="39">
        <v>3.6113334545007092E-12</v>
      </c>
      <c r="M34" s="39">
        <v>-8.1570306065259501E-12</v>
      </c>
      <c r="N34" s="39">
        <v>-6518.0229994035089</v>
      </c>
      <c r="O34" s="39">
        <v>6621.3734999998733</v>
      </c>
      <c r="P34" s="28">
        <v>-2.2507974457567693E-3</v>
      </c>
      <c r="Q34" s="29">
        <v>-5.0045924524471323E-3</v>
      </c>
      <c r="R34" s="75">
        <f t="shared" si="0"/>
        <v>-33.137275842932816</v>
      </c>
      <c r="S34" s="41">
        <f>IFERROR($Q34*$O34*Controls!$C$5,"-")</f>
        <v>-20611.385574304211</v>
      </c>
      <c r="T34" s="41">
        <f>IFERROR(INDEX('Vendor Level Info'!$I$4:$I$50,MATCH(SUBSTITUTE(SUBSTITUTE('Model 13'!$D34,"_pre",""),"_post",""),'Vendor Level Info'!$F$4:$F$50,0)),"-")</f>
        <v>311070</v>
      </c>
      <c r="U34" s="478">
        <f t="shared" si="1"/>
        <v>-6.6259637940991448E-2</v>
      </c>
      <c r="V34" s="41">
        <f>IFERROR($Q34*$O34*Controls!$C$4,"-")</f>
        <v>-17496.481645068528</v>
      </c>
      <c r="W34" s="41">
        <f>IFERROR($T34*(1-Controls!$C$6),0)</f>
        <v>239523.9</v>
      </c>
      <c r="X34" s="90">
        <f t="shared" si="2"/>
        <v>-7.3046913669443964E-2</v>
      </c>
      <c r="Y34" s="90">
        <f>IFERROR(R34/INDEX('Vendor Level Info'!$N$4:$N$300,MATCH('Model 13'!$D34,'Vendor Level Info'!$M$4:$M$300,0)),"-")</f>
        <v>-9.7923391970841656E-3</v>
      </c>
    </row>
    <row r="35" spans="2:25" x14ac:dyDescent="0.35">
      <c r="B35" s="441">
        <f>IFERROR(INDEX(Controls!$L$4:$L$100,MATCH('Model 13'!$D35,Controls!$J$4:$J$100,0)),"-")</f>
        <v>4</v>
      </c>
      <c r="C35" s="467" t="str">
        <f>IFERROR(INDEX(Controls!$F$4:$F$71,MATCH('Model 13'!$E35,Controls!$G$4:$G$71,0)),"-")</f>
        <v>Ad: 30 &amp; Tf: RT4</v>
      </c>
      <c r="D35" s="442" t="str">
        <f>IFERROR(INDEX(Controls!$H$4:$H$200,MATCH('Model 13'!$E35,Controls!$G$4:$G$200,0)),"-")</f>
        <v>hcp_dpint_eng</v>
      </c>
      <c r="E35" s="25" t="s">
        <v>302</v>
      </c>
      <c r="F35" s="26">
        <v>1</v>
      </c>
      <c r="G35" s="27">
        <v>-1.036704966732277E-2</v>
      </c>
      <c r="H35" s="27">
        <v>5.2711354971785376E-3</v>
      </c>
      <c r="I35" s="27">
        <v>-1.9667583337350945</v>
      </c>
      <c r="J35" s="37">
        <v>4.9211143173479757E-2</v>
      </c>
      <c r="K35" s="27">
        <v>1.0026368166342505</v>
      </c>
      <c r="L35" s="39">
        <v>-1.2416734307407751E-12</v>
      </c>
      <c r="M35" s="39">
        <v>-8.1570306065259501E-12</v>
      </c>
      <c r="N35" s="39">
        <v>-1008.6100223345131</v>
      </c>
      <c r="O35" s="39">
        <v>6621.3734999998733</v>
      </c>
      <c r="P35" s="28">
        <v>-1.5780853043246114E-3</v>
      </c>
      <c r="Q35" s="29">
        <v>1.5791754077158803E-3</v>
      </c>
      <c r="R35" s="75">
        <f t="shared" si="0"/>
        <v>10.456310196501425</v>
      </c>
      <c r="S35" s="41">
        <f>IFERROR($Q35*$O35*Controls!$C$5,"-")</f>
        <v>6503.8249422238869</v>
      </c>
      <c r="T35" s="41">
        <f>IFERROR(INDEX('Vendor Level Info'!$I$4:$I$50,MATCH(SUBSTITUTE(SUBSTITUTE('Model 13'!$D35,"_pre",""),"_post",""),'Vendor Level Info'!$F$4:$F$50,0)),"-")</f>
        <v>35707.999999999993</v>
      </c>
      <c r="U35" s="478">
        <f t="shared" si="1"/>
        <v>0.18213915487352661</v>
      </c>
      <c r="V35" s="41">
        <f>IFERROR($Q35*$O35*Controls!$C$4,"-")</f>
        <v>5520.9317837527524</v>
      </c>
      <c r="W35" s="41">
        <f>IFERROR($T35*(1-Controls!$C$6),0)</f>
        <v>27495.159999999996</v>
      </c>
      <c r="X35" s="90">
        <f t="shared" si="2"/>
        <v>0.20079649595611565</v>
      </c>
      <c r="Y35" s="90">
        <f>IFERROR(R35/INDEX('Vendor Level Info'!$N$4:$N$300,MATCH('Model 13'!$D35,'Vendor Level Info'!$M$4:$M$300,0)),"-")</f>
        <v>1.4583417289402267E-2</v>
      </c>
    </row>
    <row r="36" spans="2:25" x14ac:dyDescent="0.35">
      <c r="B36" s="441">
        <f>IFERROR(INDEX(Controls!$L$4:$L$100,MATCH('Model 13'!$D36,Controls!$J$4:$J$100,0)),"-")</f>
        <v>5</v>
      </c>
      <c r="C36" s="467" t="str">
        <f>IFERROR(INDEX(Controls!$F$4:$F$71,MATCH('Model 13'!$E36,Controls!$G$4:$G$71,0)),"-")</f>
        <v>No Ad &amp; Tf</v>
      </c>
      <c r="D36" s="442" t="str">
        <f>IFERROR(INDEX(Controls!$H$4:$H$200,MATCH('Model 13'!$E36,Controls!$G$4:$G$200,0)),"-")</f>
        <v>hcp_edh_eng</v>
      </c>
      <c r="E36" s="25" t="s">
        <v>15</v>
      </c>
      <c r="F36" s="26">
        <v>1</v>
      </c>
      <c r="G36" s="27">
        <v>2.88689848047314E-2</v>
      </c>
      <c r="H36" s="27">
        <v>8.1545800670791944E-3</v>
      </c>
      <c r="I36" s="27">
        <v>3.5402172236039724</v>
      </c>
      <c r="J36" s="37">
        <v>3.9980205709343202E-4</v>
      </c>
      <c r="K36" s="27">
        <v>1.0026489617891701</v>
      </c>
      <c r="L36" s="39">
        <v>-5.91332538490974E-14</v>
      </c>
      <c r="M36" s="39">
        <v>-8.1570306065259501E-12</v>
      </c>
      <c r="N36" s="39">
        <v>-683.00000000000523</v>
      </c>
      <c r="O36" s="39">
        <v>6621.3734999998733</v>
      </c>
      <c r="P36" s="28">
        <v>2.0928167235981137E-4</v>
      </c>
      <c r="Q36" s="29">
        <v>-2.9778589927953883E-3</v>
      </c>
      <c r="R36" s="75">
        <f t="shared" si="0"/>
        <v>-19.717516621631699</v>
      </c>
      <c r="S36" s="41">
        <f>IFERROR($Q36*$O36*Controls!$C$5,"-")</f>
        <v>-12264.295338654916</v>
      </c>
      <c r="T36" s="41">
        <f>IFERROR(INDEX('Vendor Level Info'!$I$4:$I$50,MATCH(SUBSTITUTE(SUBSTITUTE('Model 13'!$D36,"_pre",""),"_post",""),'Vendor Level Info'!$F$4:$F$50,0)),"-")</f>
        <v>0</v>
      </c>
      <c r="U36" s="478">
        <f t="shared" si="1"/>
        <v>0</v>
      </c>
      <c r="V36" s="41">
        <f>IFERROR($Q36*$O36*Controls!$C$4,"-")</f>
        <v>-10410.848776221537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13'!$D36,'Vendor Level Info'!$M$4:$M$300,0)),"-")</f>
        <v>-</v>
      </c>
    </row>
    <row r="37" spans="2:25" x14ac:dyDescent="0.35">
      <c r="B37" s="441">
        <f>IFERROR(INDEX(Controls!$L$4:$L$100,MATCH('Model 13'!$D37,Controls!$J$4:$J$100,0)),"-")</f>
        <v>3</v>
      </c>
      <c r="C37" s="467" t="str">
        <f>IFERROR(INDEX(Controls!$F$4:$F$71,MATCH('Model 13'!$E37,Controls!$G$4:$G$71,0)),"-")</f>
        <v>Ad: 90 &amp; Tf: RT4</v>
      </c>
      <c r="D37" s="442" t="str">
        <f>IFERROR(INDEX(Controls!$H$4:$H$200,MATCH('Model 13'!$E37,Controls!$G$4:$G$200,0)),"-")</f>
        <v>hcp_epoc_eng</v>
      </c>
      <c r="E37" s="25" t="s">
        <v>76</v>
      </c>
      <c r="F37" s="26">
        <v>1</v>
      </c>
      <c r="G37" s="27">
        <v>-1.5287831039566824E-3</v>
      </c>
      <c r="H37" s="27">
        <v>3.4758208088692278E-3</v>
      </c>
      <c r="I37" s="27">
        <v>-0.4398336933986059</v>
      </c>
      <c r="J37" s="37">
        <v>0.66005758477100263</v>
      </c>
      <c r="K37" s="27">
        <v>1.0079924397348334</v>
      </c>
      <c r="L37" s="39">
        <v>2.2328805471261148E-12</v>
      </c>
      <c r="M37" s="39">
        <v>-8.1570306065259501E-12</v>
      </c>
      <c r="N37" s="39">
        <v>-345.63751755825911</v>
      </c>
      <c r="O37" s="39">
        <v>6621.3734999998733</v>
      </c>
      <c r="P37" s="28">
        <v>4.1848439931915283E-4</v>
      </c>
      <c r="Q37" s="29">
        <v>7.9802898437402429E-5</v>
      </c>
      <c r="R37" s="75">
        <f t="shared" si="0"/>
        <v>0.5284047969365977</v>
      </c>
      <c r="S37" s="41">
        <f>IFERROR($Q37*$O37*Controls!$C$5,"-")</f>
        <v>328.66778369456375</v>
      </c>
      <c r="T37" s="41">
        <f>IFERROR(INDEX('Vendor Level Info'!$I$4:$I$50,MATCH(SUBSTITUTE(SUBSTITUTE('Model 13'!$D37,"_pre",""),"_post",""),'Vendor Level Info'!$F$4:$F$50,0)),"-")</f>
        <v>255935</v>
      </c>
      <c r="U37" s="478">
        <f t="shared" si="1"/>
        <v>1.284184592551092E-3</v>
      </c>
      <c r="V37" s="41">
        <f>IFERROR($Q37*$O37*Controls!$C$4,"-")</f>
        <v>278.9977327825236</v>
      </c>
      <c r="W37" s="41">
        <f>IFERROR($T37*(1-Controls!$C$6),0)</f>
        <v>197069.95</v>
      </c>
      <c r="X37" s="90">
        <f t="shared" si="2"/>
        <v>1.4157294543512269E-3</v>
      </c>
      <c r="Y37" s="90">
        <f>IFERROR(R37/INDEX('Vendor Level Info'!$N$4:$N$300,MATCH('Model 13'!$D37,'Vendor Level Info'!$M$4:$M$300,0)),"-")</f>
        <v>1.7491055840337561E-4</v>
      </c>
    </row>
    <row r="38" spans="2:25" x14ac:dyDescent="0.35">
      <c r="B38" s="441">
        <f>IFERROR(INDEX(Controls!$L$4:$L$100,MATCH('Model 13'!$D38,Controls!$J$4:$J$100,0)),"-")</f>
        <v>7</v>
      </c>
      <c r="C38" s="467" t="str">
        <f>IFERROR(INDEX(Controls!$F$4:$F$71,MATCH('Model 13'!$E38,Controls!$G$4:$G$71,0)),"-")</f>
        <v>Ad: 60 &amp; No Tf</v>
      </c>
      <c r="D38" s="442" t="str">
        <f>IFERROR(INDEX(Controls!$H$4:$H$200,MATCH('Model 13'!$E38,Controls!$G$4:$G$200,0)),"-")</f>
        <v>hcp_field_eng</v>
      </c>
      <c r="E38" s="25" t="s">
        <v>106</v>
      </c>
      <c r="F38" s="26">
        <v>1</v>
      </c>
      <c r="G38" s="27">
        <v>-4.4253743871559299E-3</v>
      </c>
      <c r="H38" s="27">
        <v>9.6727862814894672E-4</v>
      </c>
      <c r="I38" s="27">
        <v>-4.5750771891080042</v>
      </c>
      <c r="J38" s="37">
        <v>4.7605776186934308E-6</v>
      </c>
      <c r="K38" s="27">
        <v>1.0111673095666667</v>
      </c>
      <c r="L38" s="39">
        <v>-4.7890580390230753E-12</v>
      </c>
      <c r="M38" s="39">
        <v>-8.1570306065259501E-12</v>
      </c>
      <c r="N38" s="39">
        <v>7284.303496222662</v>
      </c>
      <c r="O38" s="39">
        <v>6621.3734999998733</v>
      </c>
      <c r="P38" s="28">
        <v>-2.5981727673720354E-3</v>
      </c>
      <c r="Q38" s="29">
        <v>-4.8684415885095105E-3</v>
      </c>
      <c r="R38" s="75">
        <f t="shared" si="0"/>
        <v>-32.235770120454163</v>
      </c>
      <c r="S38" s="41">
        <f>IFERROR($Q38*$O38*Controls!$C$5,"-")</f>
        <v>-20050.649014922488</v>
      </c>
      <c r="T38" s="41">
        <f>IFERROR(INDEX('Vendor Level Info'!$I$4:$I$50,MATCH(SUBSTITUTE(SUBSTITUTE('Model 13'!$D38,"_pre",""),"_post",""),'Vendor Level Info'!$F$4:$F$50,0)),"-")</f>
        <v>0</v>
      </c>
      <c r="U38" s="478">
        <f t="shared" si="1"/>
        <v>0</v>
      </c>
      <c r="V38" s="41">
        <f>IFERROR($Q38*$O38*Controls!$C$4,"-")</f>
        <v>-17020.486623599798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13'!$D38,'Vendor Level Info'!$M$4:$M$300,0)),"-")</f>
        <v>-1.1098178792416913E-3</v>
      </c>
    </row>
    <row r="39" spans="2:25" x14ac:dyDescent="0.35">
      <c r="B39" s="441">
        <f>IFERROR(INDEX(Controls!$L$4:$L$100,MATCH('Model 13'!$D39,Controls!$J$4:$J$100,0)),"-")</f>
        <v>15</v>
      </c>
      <c r="C39" s="467" t="str">
        <f>IFERROR(INDEX(Controls!$F$4:$F$71,MATCH('Model 13'!$E39,Controls!$G$4:$G$71,0)),"-")</f>
        <v>No Ad &amp; Tf</v>
      </c>
      <c r="D39" s="442" t="str">
        <f>IFERROR(INDEX(Controls!$H$4:$H$200,MATCH('Model 13'!$E39,Controls!$G$4:$G$200,0)),"-")</f>
        <v>hcp_grail_nrx_lag</v>
      </c>
      <c r="E39" s="25" t="s">
        <v>18</v>
      </c>
      <c r="F39" s="26">
        <v>1</v>
      </c>
      <c r="G39" s="27">
        <v>0.16055617023687269</v>
      </c>
      <c r="H39" s="27">
        <v>4.7944302847903578E-4</v>
      </c>
      <c r="I39" s="27">
        <v>334.88060249038159</v>
      </c>
      <c r="J39" s="37">
        <v>0</v>
      </c>
      <c r="K39" s="27">
        <v>1.0091823918454452</v>
      </c>
      <c r="L39" s="39">
        <v>2.311750790795486E-11</v>
      </c>
      <c r="M39" s="39">
        <v>-8.1570306065259501E-12</v>
      </c>
      <c r="N39" s="39">
        <v>14985.741500001022</v>
      </c>
      <c r="O39" s="39">
        <v>6621.3734999998733</v>
      </c>
      <c r="P39" s="28">
        <v>-0.4550256967470952</v>
      </c>
      <c r="Q39" s="29">
        <v>0.3633767621476085</v>
      </c>
      <c r="R39" s="75">
        <f t="shared" si="0"/>
        <v>2406.0532633999319</v>
      </c>
      <c r="S39" s="41">
        <f>IFERROR($Q39*$O39*Controls!$C$5,"-")</f>
        <v>1496565.1298347577</v>
      </c>
      <c r="T39" s="41" t="str">
        <f>IFERROR(INDEX('Vendor Level Info'!$I$4:$I$50,MATCH(SUBSTITUTE(SUBSTITUTE('Model 13'!$D39,"_pre",""),"_post",""),'Vendor Level Info'!$F$4:$F$50,0)),"-")</f>
        <v>-</v>
      </c>
      <c r="U39" s="478">
        <f t="shared" si="1"/>
        <v>0</v>
      </c>
      <c r="V39" s="41">
        <f>IFERROR($Q39*$O39*Controls!$C$4,"-")</f>
        <v>1270396.1230751639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13'!$D39,'Vendor Level Info'!$M$4:$M$300,0)),"-")</f>
        <v>-</v>
      </c>
    </row>
    <row r="40" spans="2:25" x14ac:dyDescent="0.35">
      <c r="B40" s="441">
        <f>IFERROR(INDEX(Controls!$L$4:$L$100,MATCH('Model 13'!$D40,Controls!$J$4:$J$100,0)),"-")</f>
        <v>13</v>
      </c>
      <c r="C40" s="467" t="str">
        <f>IFERROR(INDEX(Controls!$F$4:$F$71,MATCH('Model 13'!$E40,Controls!$G$4:$G$71,0)),"-")</f>
        <v>Ad: 60 &amp; No Tf</v>
      </c>
      <c r="D40" s="442" t="str">
        <f>IFERROR(INDEX(Controls!$H$4:$H$200,MATCH('Model 13'!$E40,Controls!$G$4:$G$200,0)),"-")</f>
        <v>hcp_grail_sdot</v>
      </c>
      <c r="E40" s="25" t="s">
        <v>101</v>
      </c>
      <c r="F40" s="26">
        <v>1</v>
      </c>
      <c r="G40" s="27">
        <v>1.4041491140793692E-3</v>
      </c>
      <c r="H40" s="27">
        <v>2.8829187746221254E-5</v>
      </c>
      <c r="I40" s="27">
        <v>48.705816009797779</v>
      </c>
      <c r="J40" s="37">
        <v>0</v>
      </c>
      <c r="K40" s="27">
        <v>1.0622135882878565</v>
      </c>
      <c r="L40" s="39">
        <v>-2.2964741219766438E-11</v>
      </c>
      <c r="M40" s="39">
        <v>-8.1570306065259501E-12</v>
      </c>
      <c r="N40" s="39">
        <v>-112751.1693529209</v>
      </c>
      <c r="O40" s="39">
        <v>6621.3734999998733</v>
      </c>
      <c r="P40" s="28">
        <v>3.9531445441677018E-3</v>
      </c>
      <c r="Q40" s="29">
        <v>-2.3910364603102339E-2</v>
      </c>
      <c r="R40" s="75">
        <f t="shared" si="0"/>
        <v>-158.31945455831681</v>
      </c>
      <c r="S40" s="41">
        <f>IFERROR($Q40*$O40*Controls!$C$5,"-")</f>
        <v>-98474.700735273058</v>
      </c>
      <c r="T40" s="41" t="str">
        <f>IFERROR(INDEX('Vendor Level Info'!$I$4:$I$50,MATCH(SUBSTITUTE(SUBSTITUTE('Model 13'!$D40,"_pre",""),"_post",""),'Vendor Level Info'!$F$4:$F$50,0)),"-")</f>
        <v>-</v>
      </c>
      <c r="U40" s="478">
        <f t="shared" si="1"/>
        <v>0</v>
      </c>
      <c r="V40" s="41">
        <f>IFERROR($Q40*$O40*Controls!$C$4,"-")</f>
        <v>-83592.672006791268</v>
      </c>
      <c r="W40" s="41">
        <f>IFERROR($T40*(1-Controls!$C$6),0)</f>
        <v>0</v>
      </c>
      <c r="X40" s="90" t="str">
        <f t="shared" si="2"/>
        <v>-</v>
      </c>
      <c r="Y40" s="90">
        <f>IFERROR(R40/INDEX('Vendor Level Info'!$N$4:$N$300,MATCH('Model 13'!$D40,'Vendor Level Info'!$M$4:$M$300,0)),"-")</f>
        <v>-1.390032806698703E-4</v>
      </c>
    </row>
    <row r="41" spans="2:25" x14ac:dyDescent="0.35">
      <c r="B41" s="441">
        <f>IFERROR(INDEX(Controls!$L$4:$L$100,MATCH('Model 13'!$D41,Controls!$J$4:$J$100,0)),"-")</f>
        <v>14</v>
      </c>
      <c r="C41" s="467" t="str">
        <f>IFERROR(INDEX(Controls!$F$4:$F$71,MATCH('Model 13'!$E41,Controls!$G$4:$G$71,0)),"-")</f>
        <v>Ad: 40 &amp; No Tf</v>
      </c>
      <c r="D41" s="442" t="str">
        <f>IFERROR(INDEX(Controls!$H$4:$H$200,MATCH('Model 13'!$E41,Controls!$G$4:$G$200,0)),"-")</f>
        <v>hcp_grail_vnrx</v>
      </c>
      <c r="E41" s="25" t="s">
        <v>102</v>
      </c>
      <c r="F41" s="26">
        <v>1</v>
      </c>
      <c r="G41" s="27">
        <v>0.17324990987363073</v>
      </c>
      <c r="H41" s="27">
        <v>2.0387711846049893E-3</v>
      </c>
      <c r="I41" s="27">
        <v>84.977613565397633</v>
      </c>
      <c r="J41" s="37">
        <v>0</v>
      </c>
      <c r="K41" s="27">
        <v>1.0020766770148124</v>
      </c>
      <c r="L41" s="39">
        <v>1.8873791418627661E-14</v>
      </c>
      <c r="M41" s="39">
        <v>-8.1570306065259501E-12</v>
      </c>
      <c r="N41" s="39">
        <v>51.205418825040539</v>
      </c>
      <c r="O41" s="39">
        <v>6621.3734999998733</v>
      </c>
      <c r="P41" s="28">
        <v>-4.0086678841622965E-4</v>
      </c>
      <c r="Q41" s="29">
        <v>1.3398027156268949E-3</v>
      </c>
      <c r="R41" s="75">
        <f t="shared" si="0"/>
        <v>8.871334196479788</v>
      </c>
      <c r="S41" s="41">
        <f>IFERROR($Q41*$O41*Controls!$C$5,"-")</f>
        <v>5517.9698702104279</v>
      </c>
      <c r="T41" s="41" t="str">
        <f>IFERROR(INDEX('Vendor Level Info'!$I$4:$I$50,MATCH(SUBSTITUTE(SUBSTITUTE('Model 13'!$D41,"_pre",""),"_post",""),'Vendor Level Info'!$F$4:$F$50,0)),"-")</f>
        <v>-</v>
      </c>
      <c r="U41" s="478">
        <f t="shared" si="1"/>
        <v>0</v>
      </c>
      <c r="V41" s="41">
        <f>IFERROR($Q41*$O41*Controls!$C$4,"-")</f>
        <v>4684.0644557413279</v>
      </c>
      <c r="W41" s="41">
        <f>IFERROR($T41*(1-Controls!$C$6),0)</f>
        <v>0</v>
      </c>
      <c r="X41" s="90" t="str">
        <f t="shared" si="2"/>
        <v>-</v>
      </c>
      <c r="Y41" s="90">
        <f>IFERROR(R41/INDEX('Vendor Level Info'!$N$4:$N$300,MATCH('Model 13'!$D41,'Vendor Level Info'!$M$4:$M$300,0)),"-")</f>
        <v>1.6112036817241225E-3</v>
      </c>
    </row>
    <row r="42" spans="2:25" x14ac:dyDescent="0.35">
      <c r="B42" s="441">
        <f>IFERROR(INDEX(Controls!$L$4:$L$100,MATCH('Model 13'!$D42,Controls!$J$4:$J$100,0)),"-")</f>
        <v>6</v>
      </c>
      <c r="C42" s="467" t="str">
        <f>IFERROR(INDEX(Controls!$F$4:$F$71,MATCH('Model 13'!$E42,Controls!$G$4:$G$71,0)),"-")</f>
        <v>No Ad &amp; Tf</v>
      </c>
      <c r="D42" s="442" t="str">
        <f>IFERROR(INDEX(Controls!$H$4:$H$200,MATCH('Model 13'!$E42,Controls!$G$4:$G$200,0)),"-")</f>
        <v>hcp_mng_eng</v>
      </c>
      <c r="E42" s="25" t="s">
        <v>21</v>
      </c>
      <c r="F42" s="26">
        <v>1</v>
      </c>
      <c r="G42" s="27">
        <v>5.6981071110053117E-3</v>
      </c>
      <c r="H42" s="27">
        <v>3.7287094392031051E-3</v>
      </c>
      <c r="I42" s="27">
        <v>1.5281713965417225</v>
      </c>
      <c r="J42" s="37">
        <v>0.12647006243119621</v>
      </c>
      <c r="K42" s="27">
        <v>1.0048926739111068</v>
      </c>
      <c r="L42" s="39">
        <v>5.5999649362092896E-13</v>
      </c>
      <c r="M42" s="39">
        <v>-8.1570306065259501E-12</v>
      </c>
      <c r="N42" s="39">
        <v>-2164.0000000000191</v>
      </c>
      <c r="O42" s="39">
        <v>6621.3734999998733</v>
      </c>
      <c r="P42" s="28">
        <v>-3.9118646923876841E-4</v>
      </c>
      <c r="Q42" s="29">
        <v>-1.8622577004930832E-3</v>
      </c>
      <c r="R42" s="75">
        <f t="shared" si="0"/>
        <v>-12.330703788215603</v>
      </c>
      <c r="S42" s="41">
        <f>IFERROR($Q42*$O42*Controls!$C$5,"-")</f>
        <v>-7669.6977562701049</v>
      </c>
      <c r="T42" s="41">
        <f>IFERROR(INDEX('Vendor Level Info'!$I$4:$I$50,MATCH(SUBSTITUTE(SUBSTITUTE('Model 13'!$D42,"_pre",""),"_post",""),'Vendor Level Info'!$F$4:$F$50,0)),"-")</f>
        <v>0</v>
      </c>
      <c r="U42" s="478">
        <f t="shared" si="1"/>
        <v>0</v>
      </c>
      <c r="V42" s="41">
        <f>IFERROR($Q42*$O42*Controls!$C$4,"-")</f>
        <v>-6510.6116001778382</v>
      </c>
      <c r="W42" s="41">
        <f>IFERROR($T42*(1-Controls!$C$6),0)</f>
        <v>0</v>
      </c>
      <c r="X42" s="90" t="str">
        <f t="shared" si="2"/>
        <v>-</v>
      </c>
      <c r="Y42" s="90" t="str">
        <f>IFERROR(R42/INDEX('Vendor Level Info'!$N$4:$N$300,MATCH('Model 13'!$D42,'Vendor Level Info'!$M$4:$M$300,0)),"-")</f>
        <v>-</v>
      </c>
    </row>
    <row r="43" spans="2:25" x14ac:dyDescent="0.35">
      <c r="B43" s="441">
        <f>IFERROR(INDEX(Controls!$L$4:$L$100,MATCH('Model 13'!$D43,Controls!$J$4:$J$100,0)),"-")</f>
        <v>1</v>
      </c>
      <c r="C43" s="467" t="str">
        <f>IFERROR(INDEX(Controls!$F$4:$F$71,MATCH('Model 13'!$E43,Controls!$G$4:$G$71,0)),"-")</f>
        <v>Ad: 40 &amp; Tf: RT4</v>
      </c>
      <c r="D43" s="442" t="str">
        <f>IFERROR(INDEX(Controls!$H$4:$H$200,MATCH('Model 13'!$E43,Controls!$G$4:$G$200,0)),"-")</f>
        <v>hcp_mscap_eng</v>
      </c>
      <c r="E43" s="25" t="s">
        <v>108</v>
      </c>
      <c r="F43" s="26">
        <v>1</v>
      </c>
      <c r="G43" s="27">
        <v>6.0115436481907383E-3</v>
      </c>
      <c r="H43" s="27">
        <v>1.8458750334400015E-3</v>
      </c>
      <c r="I43" s="27">
        <v>3.2567446545866825</v>
      </c>
      <c r="J43" s="37">
        <v>1.1269863978904757E-3</v>
      </c>
      <c r="K43" s="27">
        <v>1.00876577544016</v>
      </c>
      <c r="L43" s="39">
        <v>9.4404484229926311E-12</v>
      </c>
      <c r="M43" s="39">
        <v>-8.1570306065259501E-12</v>
      </c>
      <c r="N43" s="39">
        <v>-8838.9477399763146</v>
      </c>
      <c r="O43" s="39">
        <v>6621.3734999998733</v>
      </c>
      <c r="P43" s="28">
        <v>-6.9573930135691806E-3</v>
      </c>
      <c r="Q43" s="29">
        <v>-8.024878847711206E-3</v>
      </c>
      <c r="R43" s="75">
        <f t="shared" si="0"/>
        <v>-53.135720142944493</v>
      </c>
      <c r="S43" s="41">
        <f>IFERROR($Q43*$O43*Controls!$C$5,"-")</f>
        <v>-33050.417928911476</v>
      </c>
      <c r="T43" s="41">
        <f>IFERROR(INDEX('Vendor Level Info'!$I$4:$I$50,MATCH(SUBSTITUTE(SUBSTITUTE('Model 13'!$D43,"_pre",""),"_post",""),'Vendor Level Info'!$F$4:$F$50,0)),"-")</f>
        <v>483510.48</v>
      </c>
      <c r="U43" s="478">
        <f t="shared" si="1"/>
        <v>-6.8355122165938323E-2</v>
      </c>
      <c r="V43" s="41">
        <f>IFERROR($Q43*$O43*Controls!$C$4,"-")</f>
        <v>-28055.660235474697</v>
      </c>
      <c r="W43" s="41">
        <f>IFERROR($T43*(1-Controls!$C$6),0)</f>
        <v>372303.06959999999</v>
      </c>
      <c r="X43" s="90">
        <f t="shared" si="2"/>
        <v>-7.5357047863230137E-2</v>
      </c>
      <c r="Y43" s="90">
        <f>IFERROR(R43/INDEX('Vendor Level Info'!$N$4:$N$300,MATCH('Model 13'!$D43,'Vendor Level Info'!$M$4:$M$300,0)),"-")</f>
        <v>-4.1044121846859644E-3</v>
      </c>
    </row>
    <row r="44" spans="2:25" x14ac:dyDescent="0.35">
      <c r="B44" s="441">
        <f>IFERROR(INDEX(Controls!$L$4:$L$100,MATCH('Model 13'!$D44,Controls!$J$4:$J$100,0)),"-")</f>
        <v>12</v>
      </c>
      <c r="C44" s="467" t="str">
        <f>IFERROR(INDEX(Controls!$F$4:$F$71,MATCH('Model 13'!$E44,Controls!$G$4:$G$71,0)),"-")</f>
        <v>Ad: 40 &amp; No Tf</v>
      </c>
      <c r="D44" s="442" t="str">
        <f>IFERROR(INDEX(Controls!$H$4:$H$200,MATCH('Model 13'!$E44,Controls!$G$4:$G$200,0)),"-")</f>
        <v>hcp_rdtl_totdet</v>
      </c>
      <c r="E44" s="25" t="s">
        <v>103</v>
      </c>
      <c r="F44" s="26">
        <v>1</v>
      </c>
      <c r="G44" s="27">
        <v>2.5408635128367232E-2</v>
      </c>
      <c r="H44" s="27">
        <v>5.7312170767086354E-4</v>
      </c>
      <c r="I44" s="27">
        <v>44.333751083389579</v>
      </c>
      <c r="J44" s="37">
        <v>0</v>
      </c>
      <c r="K44" s="27">
        <v>1.0734540462637456</v>
      </c>
      <c r="L44" s="39">
        <v>1.3216094885137863E-11</v>
      </c>
      <c r="M44" s="39">
        <v>-8.1570306065259501E-12</v>
      </c>
      <c r="N44" s="39">
        <v>2114.3895181268863</v>
      </c>
      <c r="O44" s="39">
        <v>6621.3734999998733</v>
      </c>
      <c r="P44" s="28">
        <v>-4.1167300817737847E-2</v>
      </c>
      <c r="Q44" s="29">
        <v>8.1136869541238374E-3</v>
      </c>
      <c r="R44" s="75">
        <f t="shared" si="0"/>
        <v>53.723751785330265</v>
      </c>
      <c r="S44" s="41">
        <f>IFERROR($Q44*$O44*Controls!$C$5,"-")</f>
        <v>33416.173610475424</v>
      </c>
      <c r="T44" s="41">
        <f>IFERROR(INDEX('Vendor Level Info'!$I$4:$I$50,MATCH(SUBSTITUTE(SUBSTITUTE('Model 13'!$D44,"_pre",""),"_post",""),'Vendor Level Info'!$F$4:$F$50,0)),"-")</f>
        <v>0</v>
      </c>
      <c r="U44" s="478">
        <f t="shared" si="1"/>
        <v>0</v>
      </c>
      <c r="V44" s="41">
        <f>IFERROR($Q44*$O44*Controls!$C$4,"-")</f>
        <v>28366.14094265438</v>
      </c>
      <c r="W44" s="41">
        <f>IFERROR($T44*(1-Controls!$C$6),0)</f>
        <v>0</v>
      </c>
      <c r="X44" s="90" t="str">
        <f t="shared" si="2"/>
        <v>-</v>
      </c>
      <c r="Y44" s="90">
        <f>IFERROR(R44/INDEX('Vendor Level Info'!$N$4:$N$300,MATCH('Model 13'!$D44,'Vendor Level Info'!$M$4:$M$300,0)),"-")</f>
        <v>3.1713203143549638E-4</v>
      </c>
    </row>
    <row r="45" spans="2:25" x14ac:dyDescent="0.35">
      <c r="B45" s="441">
        <f>IFERROR(INDEX(Controls!$L$4:$L$100,MATCH('Model 13'!$D45,Controls!$J$4:$J$100,0)),"-")</f>
        <v>8</v>
      </c>
      <c r="C45" s="467" t="str">
        <f>IFERROR(INDEX(Controls!$F$4:$F$71,MATCH('Model 13'!$E45,Controls!$G$4:$G$71,0)),"-")</f>
        <v>Ad: 70 &amp; Tf: RT4</v>
      </c>
      <c r="D45" s="442" t="str">
        <f>IFERROR(INDEX(Controls!$H$4:$H$200,MATCH('Model 13'!$E45,Controls!$G$4:$G$200,0)),"-")</f>
        <v>hcp_sfmc_eng</v>
      </c>
      <c r="E45" s="25" t="s">
        <v>303</v>
      </c>
      <c r="F45" s="26">
        <v>1</v>
      </c>
      <c r="G45" s="27">
        <v>-9.4963492375494032E-3</v>
      </c>
      <c r="H45" s="27">
        <v>6.7200218737535752E-4</v>
      </c>
      <c r="I45" s="27">
        <v>-14.131426081571764</v>
      </c>
      <c r="J45" s="37">
        <v>2.4374208701641783E-45</v>
      </c>
      <c r="K45" s="26">
        <v>1.0493748853397784</v>
      </c>
      <c r="L45" s="26">
        <v>-1.5063505998114124E-12</v>
      </c>
      <c r="M45" s="26">
        <v>-8.1570306065259501E-12</v>
      </c>
      <c r="N45" s="26">
        <v>98873.567876636487</v>
      </c>
      <c r="O45" s="26">
        <v>6621.3734999998733</v>
      </c>
      <c r="P45" s="26">
        <v>-1.7536812180840361E-3</v>
      </c>
      <c r="Q45" s="30">
        <v>-0.14180410316969796</v>
      </c>
      <c r="R45" s="75">
        <f t="shared" si="0"/>
        <v>-938.93793091908606</v>
      </c>
      <c r="S45" s="41">
        <f>IFERROR($Q45*$O45*Controls!$C$5,"-")</f>
        <v>-584019.39303167164</v>
      </c>
      <c r="T45" s="41">
        <f>IFERROR(INDEX('Vendor Level Info'!$I$4:$I$50,MATCH(SUBSTITUTE(SUBSTITUTE('Model 13'!$D45,"_pre",""),"_post",""),'Vendor Level Info'!$F$4:$F$50,0)),"-")</f>
        <v>194100</v>
      </c>
      <c r="U45" s="478">
        <f t="shared" si="1"/>
        <v>-3.0088582845526619</v>
      </c>
      <c r="V45" s="41">
        <f>IFERROR($Q45*$O45*Controls!$C$4,"-")</f>
        <v>-495759.22752527747</v>
      </c>
      <c r="W45" s="41">
        <f>IFERROR($T45*(1-Controls!$C$6),0)</f>
        <v>149457</v>
      </c>
      <c r="X45" s="90">
        <f t="shared" si="2"/>
        <v>-3.3170693077291626</v>
      </c>
      <c r="Y45" s="90">
        <f>IFERROR(R45/INDEX('Vendor Level Info'!$N$4:$N$300,MATCH('Model 13'!$D45,'Vendor Level Info'!$M$4:$M$300,0)),"-")</f>
        <v>-4.3849376584056549E-3</v>
      </c>
    </row>
    <row r="46" spans="2:25" x14ac:dyDescent="0.35">
      <c r="B46" s="441">
        <f>IFERROR(INDEX(Controls!$L$4:$L$100,MATCH('Model 13'!$D46,Controls!$J$4:$J$100,0)),"-")</f>
        <v>10</v>
      </c>
      <c r="C46" s="467" t="str">
        <f>IFERROR(INDEX(Controls!$F$4:$F$71,MATCH('Model 13'!$E46,Controls!$G$4:$G$71,0)),"-")</f>
        <v>No Ad &amp; Tf</v>
      </c>
      <c r="D46" s="442" t="str">
        <f>IFERROR(INDEX(Controls!$H$4:$H$200,MATCH('Model 13'!$E46,Controls!$G$4:$G$200,0)),"-")</f>
        <v>pp_hcp</v>
      </c>
      <c r="E46" s="25" t="s">
        <v>115</v>
      </c>
      <c r="F46" s="26">
        <v>1</v>
      </c>
      <c r="G46" s="27">
        <v>5.7845796016775454E-4</v>
      </c>
      <c r="H46" s="27">
        <v>1.4377828084154544E-3</v>
      </c>
      <c r="I46" s="27">
        <v>0.40232638530798615</v>
      </c>
      <c r="J46" s="37">
        <v>0.68744385891466586</v>
      </c>
      <c r="K46" s="26">
        <v>1.0000874404835562</v>
      </c>
      <c r="L46" s="26">
        <v>63241</v>
      </c>
      <c r="M46" s="26">
        <v>-8.1570306065259501E-12</v>
      </c>
      <c r="N46" s="26">
        <v>31572</v>
      </c>
      <c r="O46" s="26">
        <v>6621.3734999998733</v>
      </c>
      <c r="P46" s="26">
        <v>-4484752065255.4248</v>
      </c>
      <c r="Q46" s="30">
        <v>2.758200351998977E-3</v>
      </c>
      <c r="R46" s="75">
        <f t="shared" si="0"/>
        <v>18.263074718416348</v>
      </c>
      <c r="S46" s="41">
        <f>IFERROR($Q46*$O46*Controls!$C$5,"-")</f>
        <v>11359.632474854969</v>
      </c>
      <c r="T46" s="41">
        <f>IFERROR(INDEX('Vendor Level Info'!$I$4:$I$50,MATCH(SUBSTITUTE(SUBSTITUTE('Model 13'!$D46,"_pre",""),"_post",""),'Vendor Level Info'!$F$4:$F$50,0)),"-")</f>
        <v>195006</v>
      </c>
      <c r="U46" s="478">
        <f t="shared" si="1"/>
        <v>5.8252733120288447E-2</v>
      </c>
      <c r="V46" s="41">
        <f>IFERROR($Q46*$O46*Controls!$C$4,"-")</f>
        <v>9642.9034513238312</v>
      </c>
      <c r="W46" s="41">
        <f>IFERROR($T46*(1-Controls!$C$6),0)</f>
        <v>150154.62</v>
      </c>
      <c r="X46" s="90">
        <f t="shared" si="2"/>
        <v>6.421982521299599E-2</v>
      </c>
      <c r="Y46" s="90">
        <f>IFERROR(R46/INDEX('Vendor Level Info'!$N$4:$N$300,MATCH('Model 13'!$D46,'Vendor Level Info'!$M$4:$M$300,0)),"-")</f>
        <v>5.8854289962992964E-4</v>
      </c>
    </row>
    <row r="47" spans="2:25" x14ac:dyDescent="0.35">
      <c r="B47" s="441">
        <f>IFERROR(INDEX(Controls!$L$4:$L$100,MATCH('Model 13'!$D47,Controls!$J$4:$J$100,0)),"-")</f>
        <v>11</v>
      </c>
      <c r="C47" s="467" t="str">
        <f>IFERROR(INDEX(Controls!$F$4:$F$71,MATCH('Model 13'!$E47,Controls!$G$4:$G$71,0)),"-")</f>
        <v>No Ad &amp; Tf</v>
      </c>
      <c r="D47" s="442" t="str">
        <f>IFERROR(INDEX(Controls!$H$4:$H$200,MATCH('Model 13'!$E47,Controls!$G$4:$G$200,0)),"-")</f>
        <v>webmd</v>
      </c>
      <c r="E47" s="25" t="s">
        <v>116</v>
      </c>
      <c r="F47" s="26">
        <v>1</v>
      </c>
      <c r="G47" s="27">
        <v>9.7960088191794792E-4</v>
      </c>
      <c r="H47" s="27">
        <v>1.4488925640931832E-3</v>
      </c>
      <c r="I47" s="27">
        <v>0.67610318818293447</v>
      </c>
      <c r="J47" s="37">
        <v>0.49897516913191953</v>
      </c>
      <c r="K47" s="26">
        <v>1.0407917057811791</v>
      </c>
      <c r="L47" s="26">
        <v>64834</v>
      </c>
      <c r="M47" s="26">
        <v>-8.1570306065259501E-12</v>
      </c>
      <c r="N47" s="26">
        <v>0</v>
      </c>
      <c r="O47" s="26">
        <v>6621.3734999998733</v>
      </c>
      <c r="P47" s="26">
        <v>-7786098476504.0039</v>
      </c>
      <c r="Q47" s="30">
        <v>0</v>
      </c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13'!$D47,"_pre",""),"_post",""),'Vendor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13'!$D47,'Vendor Level Info'!$M$4:$M$300,0)),"-")</f>
        <v>-</v>
      </c>
    </row>
    <row r="48" spans="2:25" x14ac:dyDescent="0.35">
      <c r="B48" s="441" t="str">
        <f>IFERROR(INDEX(Controls!$L$4:$L$100,MATCH('Model 13'!$D48,Controls!$J$4:$J$100,0)),"-")</f>
        <v>-</v>
      </c>
      <c r="C48" s="467" t="str">
        <f>IFERROR(INDEX(Controls!$F$4:$F$71,MATCH('Model 13'!$E48,Controls!$G$4:$G$71,0)),"-")</f>
        <v>-</v>
      </c>
      <c r="D48" s="442" t="str">
        <f>IFERROR(INDEX(Controls!$H$4:$H$200,MATCH('Model 13'!$E48,Controls!$G$4:$G$200,0)),"-")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13'!$D48,"_pre",""),"_post",""),'Vendor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13'!$D48,'Vendor Level Info'!$M$4:$M$300,0)),"-")</f>
        <v>-</v>
      </c>
    </row>
    <row r="49" spans="2:25" x14ac:dyDescent="0.35">
      <c r="B49" s="441" t="str">
        <f>IFERROR(INDEX(Controls!$L$4:$L$100,MATCH('Model 13'!$D49,Controls!$J$4:$J$100,0)),"-")</f>
        <v>-</v>
      </c>
      <c r="C49" s="467" t="str">
        <f>IFERROR(INDEX(Controls!$F$4:$F$71,MATCH('Model 13'!$E49,Controls!$G$4:$G$71,0)),"-")</f>
        <v>-</v>
      </c>
      <c r="D49" s="442" t="str">
        <f>IFERROR(INDEX(Controls!$H$4:$H$200,MATCH('Model 13'!$E49,Controls!$G$4:$G$200,0)),"-")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13'!$D49,"_pre",""),"_post",""),'Vendor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13'!$D49,'Vendor Level Info'!$M$4:$M$300,0)),"-")</f>
        <v>-</v>
      </c>
    </row>
    <row r="50" spans="2:25" x14ac:dyDescent="0.35">
      <c r="B50" s="441" t="str">
        <f>IFERROR(INDEX(Controls!$L$4:$L$100,MATCH('Model 13'!$D50,Controls!$J$4:$J$100,0)),"-")</f>
        <v>-</v>
      </c>
      <c r="C50" s="467" t="str">
        <f>IFERROR(INDEX(Controls!$F$4:$F$71,MATCH('Model 13'!$E50,Controls!$G$4:$G$71,0)),"-")</f>
        <v>-</v>
      </c>
      <c r="D50" s="442" t="str">
        <f>IFERROR(INDEX(Controls!$H$4:$H$200,MATCH('Model 13'!$E50,Controls!$G$4:$G$200,0)),"-")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13'!$D50,"_pre",""),"_post",""),'Vendor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13'!$D50,'Vendor Level Info'!$M$4:$M$300,0)),"-")</f>
        <v>-</v>
      </c>
    </row>
    <row r="51" spans="2:25" x14ac:dyDescent="0.35">
      <c r="B51" s="441" t="str">
        <f>IFERROR(INDEX(Controls!$L$4:$L$100,MATCH('Model 13'!$D51,Controls!$J$4:$J$100,0)),"-")</f>
        <v>-</v>
      </c>
      <c r="C51" s="467" t="str">
        <f>IFERROR(INDEX(Controls!$F$4:$F$71,MATCH('Model 13'!$E51,Controls!$G$4:$G$71,0)),"-")</f>
        <v>-</v>
      </c>
      <c r="D51" s="442" t="str">
        <f>IFERROR(INDEX(Controls!$H$4:$H$200,MATCH('Model 13'!$E51,Controls!$G$4:$G$200,0)),"-")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13'!$D51,"_pre",""),"_post",""),'Vendor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13'!$D51,'Vendor Level Info'!$M$4:$M$300,0)),"-")</f>
        <v>-</v>
      </c>
    </row>
    <row r="52" spans="2:25" x14ac:dyDescent="0.35">
      <c r="B52" s="441" t="str">
        <f>IFERROR(INDEX(Controls!$L$4:$L$100,MATCH('Model 13'!$D52,Controls!$J$4:$J$100,0)),"-")</f>
        <v>-</v>
      </c>
      <c r="C52" s="467" t="str">
        <f>IFERROR(INDEX(Controls!$F$4:$F$71,MATCH('Model 13'!$E52,Controls!$G$4:$G$71,0)),"-")</f>
        <v>-</v>
      </c>
      <c r="D52" s="442" t="str">
        <f>IFERROR(INDEX(Controls!$H$4:$H$200,MATCH('Model 13'!$E52,Controls!$G$4:$G$200,0)),"-")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13'!$D52,"_pre",""),"_post",""),'Vendor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13'!$D52,'Vendor Level Info'!$M$4:$M$300,0)),"-")</f>
        <v>-</v>
      </c>
    </row>
    <row r="53" spans="2:25" x14ac:dyDescent="0.35">
      <c r="B53" s="441" t="str">
        <f>IFERROR(INDEX(Controls!$L$4:$L$100,MATCH('Model 13'!$D53,Controls!$J$4:$J$100,0)),"-")</f>
        <v>-</v>
      </c>
      <c r="C53" s="467" t="str">
        <f>IFERROR(INDEX(Controls!$F$4:$F$71,MATCH('Model 13'!$E53,Controls!$G$4:$G$71,0)),"-")</f>
        <v>-</v>
      </c>
      <c r="D53" s="442" t="str">
        <f>IFERROR(INDEX(Controls!$H$4:$H$200,MATCH('Model 13'!$E53,Controls!$G$4:$G$200,0)),"-")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13'!$D53,"_pre",""),"_post",""),'Vendor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13'!$D53,'Vendor Level Info'!$M$4:$M$300,0)),"-")</f>
        <v>-</v>
      </c>
    </row>
    <row r="54" spans="2:25" x14ac:dyDescent="0.35">
      <c r="B54" s="441" t="str">
        <f>IFERROR(INDEX(Controls!$L$4:$L$100,MATCH('Model 13'!$D54,Controls!$J$4:$J$100,0)),"-")</f>
        <v>-</v>
      </c>
      <c r="C54" s="467" t="str">
        <f>IFERROR(INDEX(Controls!$F$4:$F$71,MATCH('Model 13'!$E54,Controls!$G$4:$G$71,0)),"-")</f>
        <v>-</v>
      </c>
      <c r="D54" s="442" t="str">
        <f>IFERROR(INDEX(Controls!$H$4:$H$200,MATCH('Model 13'!$E54,Controls!$G$4:$G$200,0)),"-")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13'!$D54,"_pre",""),"_post",""),'Vendor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13'!$D54,'Vendor Level Info'!$M$4:$M$300,0)),"-")</f>
        <v>-</v>
      </c>
    </row>
    <row r="55" spans="2:25" x14ac:dyDescent="0.35">
      <c r="B55" s="441" t="str">
        <f>IFERROR(INDEX(Controls!$L$4:$L$100,MATCH('Model 13'!$D55,Controls!$J$4:$J$100,0)),"-")</f>
        <v>-</v>
      </c>
      <c r="C55" s="467" t="str">
        <f>IFERROR(INDEX(Controls!$F$4:$F$71,MATCH('Model 13'!$E55,Controls!$G$4:$G$71,0)),"-")</f>
        <v>-</v>
      </c>
      <c r="D55" s="442" t="str">
        <f>IFERROR(INDEX(Controls!$H$4:$H$200,MATCH('Model 13'!$E55,Controls!$G$4:$G$200,0)),"-")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13'!$D55,"_pre",""),"_post",""),'Vendor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13'!$D55,'Vendor Level Info'!$M$4:$M$300,0)),"-")</f>
        <v>-</v>
      </c>
    </row>
    <row r="56" spans="2:25" x14ac:dyDescent="0.35">
      <c r="B56" s="441" t="str">
        <f>IFERROR(INDEX(Controls!$L$4:$L$100,MATCH('Model 13'!$D56,Controls!$J$4:$J$100,0)),"-")</f>
        <v>-</v>
      </c>
      <c r="C56" s="467" t="str">
        <f>IFERROR(INDEX(Controls!$F$4:$F$71,MATCH('Model 13'!$E56,Controls!$G$4:$G$71,0)),"-")</f>
        <v>-</v>
      </c>
      <c r="D56" s="442" t="str">
        <f>IFERROR(INDEX(Controls!$H$4:$H$200,MATCH('Model 13'!$E56,Controls!$G$4:$G$200,0)),"-")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13'!$D56,"_pre",""),"_post",""),'Vendor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13'!$D56,'Vendor Level Info'!$M$4:$M$300,0)),"-")</f>
        <v>-</v>
      </c>
    </row>
    <row r="57" spans="2:25" x14ac:dyDescent="0.35">
      <c r="B57" s="441" t="str">
        <f>IFERROR(INDEX(Controls!$L$4:$L$100,MATCH('Model 13'!$D57,Controls!$J$4:$J$100,0)),"-")</f>
        <v>-</v>
      </c>
      <c r="C57" s="467" t="str">
        <f>IFERROR(INDEX(Controls!$F$4:$F$71,MATCH('Model 13'!$E57,Controls!$G$4:$G$71,0)),"-")</f>
        <v>-</v>
      </c>
      <c r="D57" s="442" t="str">
        <f>IFERROR(INDEX(Controls!$H$4:$H$200,MATCH('Model 13'!$E57,Controls!$G$4:$G$200,0)),"-")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13'!$D57,"_pre",""),"_post",""),'Vendor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13'!$D57,'Vendor Level Info'!$M$4:$M$300,0)),"-")</f>
        <v>-</v>
      </c>
    </row>
    <row r="58" spans="2:25" x14ac:dyDescent="0.35">
      <c r="B58" s="441" t="str">
        <f>IFERROR(INDEX(Controls!$L$4:$L$100,MATCH('Model 13'!$D58,Controls!$J$4:$J$100,0)),"-")</f>
        <v>-</v>
      </c>
      <c r="C58" s="467" t="str">
        <f>IFERROR(INDEX(Controls!$F$4:$F$71,MATCH('Model 13'!$E58,Controls!$G$4:$G$71,0)),"-")</f>
        <v>-</v>
      </c>
      <c r="D58" s="442" t="str">
        <f>IFERROR(INDEX(Controls!$H$4:$H$200,MATCH('Model 13'!$E58,Controls!$G$4:$G$200,0)),"-")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13'!$D58,"_pre",""),"_post",""),'Vendor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13'!$D58,'Vendor Level Info'!$M$4:$M$300,0)),"-")</f>
        <v>-</v>
      </c>
    </row>
    <row r="59" spans="2:25" x14ac:dyDescent="0.35">
      <c r="B59" s="441" t="str">
        <f>IFERROR(INDEX(Controls!$L$4:$L$100,MATCH('Model 13'!$D59,Controls!$J$4:$J$100,0)),"-")</f>
        <v>-</v>
      </c>
      <c r="C59" s="467" t="str">
        <f>IFERROR(INDEX(Controls!$F$4:$F$71,MATCH('Model 13'!$E59,Controls!$G$4:$G$71,0)),"-")</f>
        <v>-</v>
      </c>
      <c r="D59" s="442" t="str">
        <f>IFERROR(INDEX(Controls!$H$4:$H$200,MATCH('Model 13'!$E59,Controls!$G$4:$G$200,0)),"-")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13'!$D59,"_pre",""),"_post",""),'Vendor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13'!$D59,'Vendor Level Info'!$M$4:$M$300,0)),"-")</f>
        <v>-</v>
      </c>
    </row>
    <row r="60" spans="2:25" x14ac:dyDescent="0.35">
      <c r="B60" s="441" t="str">
        <f>IFERROR(INDEX(Controls!$L$4:$L$100,MATCH('Model 13'!$D60,Controls!$J$4:$J$100,0)),"-")</f>
        <v>-</v>
      </c>
      <c r="C60" s="467" t="str">
        <f>IFERROR(INDEX(Controls!$F$4:$F$71,MATCH('Model 13'!$E60,Controls!$G$4:$G$71,0)),"-")</f>
        <v>-</v>
      </c>
      <c r="D60" s="442" t="str">
        <f>IFERROR(INDEX(Controls!$H$4:$H$200,MATCH('Model 13'!$E60,Controls!$G$4:$G$200,0)),"-")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13'!$D60,"_pre",""),"_post",""),'Vendor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13'!$D60,'Vendor Level Info'!$M$4:$M$300,0)),"-")</f>
        <v>-</v>
      </c>
    </row>
    <row r="61" spans="2:25" x14ac:dyDescent="0.35">
      <c r="B61" s="441" t="str">
        <f>IFERROR(INDEX(Controls!$L$4:$L$100,MATCH('Model 13'!$D61,Controls!$J$4:$J$100,0)),"-")</f>
        <v>-</v>
      </c>
      <c r="C61" s="467" t="str">
        <f>IFERROR(INDEX(Controls!$F$4:$F$71,MATCH('Model 13'!$E61,Controls!$G$4:$G$71,0)),"-")</f>
        <v>-</v>
      </c>
      <c r="D61" s="442" t="str">
        <f>IFERROR(INDEX(Controls!$H$4:$H$200,MATCH('Model 13'!$E61,Controls!$G$4:$G$200,0)),"-")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13'!$D61,"_pre",""),"_post",""),'Vendor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13'!$D61,'Vendor Level Info'!$M$4:$M$300,0)),"-")</f>
        <v>-</v>
      </c>
    </row>
    <row r="62" spans="2:25" x14ac:dyDescent="0.35">
      <c r="B62" s="441" t="str">
        <f>IFERROR(INDEX(Controls!$L$4:$L$100,MATCH('Model 13'!$D62,Controls!$J$4:$J$100,0)),"-")</f>
        <v>-</v>
      </c>
      <c r="C62" s="467" t="str">
        <f>IFERROR(INDEX(Controls!$F$4:$F$71,MATCH('Model 13'!$E62,Controls!$G$4:$G$71,0)),"-")</f>
        <v>-</v>
      </c>
      <c r="D62" s="442" t="str">
        <f>IFERROR(INDEX(Controls!$H$4:$H$200,MATCH('Model 13'!$E62,Controls!$G$4:$G$200,0)),"-")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13'!$D62,"_pre",""),"_post",""),'Vendor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13'!$D62,'Vendor Level Info'!$M$4:$M$300,0)),"-")</f>
        <v>-</v>
      </c>
    </row>
    <row r="63" spans="2:25" x14ac:dyDescent="0.35">
      <c r="B63" s="441" t="str">
        <f>IFERROR(INDEX(Controls!$L$4:$L$100,MATCH('Model 13'!$D63,Controls!$J$4:$J$100,0)),"-")</f>
        <v>-</v>
      </c>
      <c r="C63" s="467" t="str">
        <f>IFERROR(INDEX(Controls!$F$4:$F$71,MATCH('Model 13'!$E63,Controls!$G$4:$G$71,0)),"-")</f>
        <v>-</v>
      </c>
      <c r="D63" s="442" t="str">
        <f>IFERROR(INDEX(Controls!$H$4:$H$200,MATCH('Model 13'!$E63,Controls!$G$4:$G$200,0)),"-")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13'!$D63,"_pre",""),"_post",""),'Vendor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13'!$D63,'Vendor Level Info'!$M$4:$M$300,0)),"-")</f>
        <v>-</v>
      </c>
    </row>
    <row r="64" spans="2:25" x14ac:dyDescent="0.35">
      <c r="B64" s="441" t="str">
        <f>IFERROR(INDEX(Controls!$L$4:$L$100,MATCH('Model 13'!$D64,Controls!$J$4:$J$100,0)),"-")</f>
        <v>-</v>
      </c>
      <c r="C64" s="467" t="str">
        <f>IFERROR(INDEX(Controls!$F$4:$F$71,MATCH('Model 13'!$E64,Controls!$G$4:$G$71,0)),"-")</f>
        <v>-</v>
      </c>
      <c r="D64" s="442" t="str">
        <f>IFERROR(INDEX(Controls!$H$4:$H$200,MATCH('Model 13'!$E64,Controls!$G$4:$G$200,0)),"-")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13'!$D64,"_pre",""),"_post",""),'Vendor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13'!$D64,'Vendor Level Info'!$M$4:$M$300,0)),"-")</f>
        <v>-</v>
      </c>
    </row>
    <row r="65" spans="2:25" x14ac:dyDescent="0.35">
      <c r="B65" s="441" t="str">
        <f>IFERROR(INDEX(Controls!$L$4:$L$100,MATCH('Model 13'!$D65,Controls!$J$4:$J$100,0)),"-")</f>
        <v>-</v>
      </c>
      <c r="C65" s="467" t="str">
        <f>IFERROR(INDEX(Controls!$F$4:$F$71,MATCH('Model 13'!$E65,Controls!$G$4:$G$71,0)),"-")</f>
        <v>-</v>
      </c>
      <c r="D65" s="442" t="str">
        <f>IFERROR(INDEX(Controls!$H$4:$H$200,MATCH('Model 13'!$E65,Controls!$G$4:$G$200,0)),"-")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13'!$D65,"_pre",""),"_post",""),'Vendor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13'!$D65,'Vendor Level Info'!$M$4:$M$300,0)),"-")</f>
        <v>-</v>
      </c>
    </row>
    <row r="66" spans="2:25" x14ac:dyDescent="0.35">
      <c r="B66" s="441" t="str">
        <f>IFERROR(INDEX(Controls!$L$4:$L$100,MATCH('Model 13'!$D66,Controls!$J$4:$J$100,0)),"-")</f>
        <v>-</v>
      </c>
      <c r="C66" s="467" t="str">
        <f>IFERROR(INDEX(Controls!$F$4:$F$71,MATCH('Model 13'!$E66,Controls!$G$4:$G$71,0)),"-")</f>
        <v>-</v>
      </c>
      <c r="D66" s="442" t="str">
        <f>IFERROR(INDEX(Controls!$H$4:$H$200,MATCH('Model 13'!$E66,Controls!$G$4:$G$200,0)),"-")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13'!$D66,"_pre",""),"_post",""),'Vendor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13'!$D66,'Vendor Level Info'!$M$4:$M$300,0)),"-")</f>
        <v>-</v>
      </c>
    </row>
    <row r="67" spans="2:25" x14ac:dyDescent="0.35">
      <c r="B67" s="441" t="str">
        <f>IFERROR(INDEX(Controls!$L$4:$L$100,MATCH('Model 13'!$D67,Controls!$J$4:$J$100,0)),"-")</f>
        <v>-</v>
      </c>
      <c r="C67" s="467" t="str">
        <f>IFERROR(INDEX(Controls!$F$4:$F$71,MATCH('Model 13'!$E67,Controls!$G$4:$G$71,0)),"-")</f>
        <v>-</v>
      </c>
      <c r="D67" s="442" t="str">
        <f>IFERROR(INDEX(Controls!$H$4:$H$200,MATCH('Model 13'!$E67,Controls!$G$4:$G$200,0)),"-")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13'!$D67,"_pre",""),"_post",""),'Vendor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13'!$D67,'Vendor Level Info'!$M$4:$M$300,0)),"-")</f>
        <v>-</v>
      </c>
    </row>
    <row r="68" spans="2:25" x14ac:dyDescent="0.35">
      <c r="B68" s="441" t="str">
        <f>IFERROR(INDEX(Controls!$L$4:$L$100,MATCH('Model 13'!$D68,Controls!$J$4:$J$100,0)),"-")</f>
        <v>-</v>
      </c>
      <c r="C68" s="467" t="str">
        <f>IFERROR(INDEX(Controls!$F$4:$F$71,MATCH('Model 13'!$E68,Controls!$G$4:$G$71,0)),"-")</f>
        <v>-</v>
      </c>
      <c r="D68" s="442" t="str">
        <f>IFERROR(INDEX(Controls!$H$4:$H$200,MATCH('Model 13'!$E68,Controls!$G$4:$G$200,0)),"-")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13'!$D68,"_pre",""),"_post",""),'Vendor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13'!$D68,'Vendor Level Info'!$M$4:$M$300,0)),"-")</f>
        <v>-</v>
      </c>
    </row>
    <row r="69" spans="2:25" x14ac:dyDescent="0.35">
      <c r="B69" s="441" t="str">
        <f>IFERROR(INDEX(Controls!$L$4:$L$100,MATCH('Model 13'!$D69,Controls!$J$4:$J$100,0)),"-")</f>
        <v>-</v>
      </c>
      <c r="C69" s="467" t="str">
        <f>IFERROR(INDEX(Controls!$F$4:$F$71,MATCH('Model 13'!$E69,Controls!$G$4:$G$71,0)),"-")</f>
        <v>-</v>
      </c>
      <c r="D69" s="442" t="str">
        <f>IFERROR(INDEX(Controls!$H$4:$H$200,MATCH('Model 13'!$E69,Controls!$G$4:$G$200,0)),"-")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13'!$D69,"_pre",""),"_post",""),'Vendor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13'!$D69,'Vendor Level Info'!$M$4:$M$300,0)),"-")</f>
        <v>-</v>
      </c>
    </row>
    <row r="70" spans="2:25" x14ac:dyDescent="0.35">
      <c r="B70" s="441" t="str">
        <f>IFERROR(INDEX(Controls!$L$4:$L$100,MATCH('Model 13'!$D70,Controls!$J$4:$J$100,0)),"-")</f>
        <v>-</v>
      </c>
      <c r="C70" s="467" t="str">
        <f>IFERROR(INDEX(Controls!$F$4:$F$71,MATCH('Model 13'!$E70,Controls!$G$4:$G$71,0)),"-")</f>
        <v>-</v>
      </c>
      <c r="D70" s="442" t="str">
        <f>IFERROR(INDEX(Controls!$H$4:$H$200,MATCH('Model 13'!$E70,Controls!$G$4:$G$200,0)),"-")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13'!$D70,"_pre",""),"_post",""),'Vendor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13'!$D70,'Vendor Level Info'!$M$4:$M$300,0)),"-")</f>
        <v>-</v>
      </c>
    </row>
    <row r="71" spans="2:25" x14ac:dyDescent="0.35">
      <c r="B71" s="441" t="str">
        <f>IFERROR(INDEX(Controls!$L$4:$L$100,MATCH('Model 13'!$D71,Controls!$J$4:$J$100,0)),"-")</f>
        <v>-</v>
      </c>
      <c r="C71" s="467" t="str">
        <f>IFERROR(INDEX(Controls!$F$4:$F$71,MATCH('Model 13'!$E71,Controls!$G$4:$G$71,0)),"-")</f>
        <v>-</v>
      </c>
      <c r="D71" s="442" t="str">
        <f>IFERROR(INDEX(Controls!$H$4:$H$200,MATCH('Model 13'!$E71,Controls!$G$4:$G$200,0)),"-")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13'!$D71,"_pre",""),"_post",""),'Vendor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13'!$D71,'Vendor Level Info'!$M$4:$M$300,0)),"-")</f>
        <v>-</v>
      </c>
    </row>
    <row r="72" spans="2:25" ht="15" thickBot="1" x14ac:dyDescent="0.4">
      <c r="B72" s="443" t="str">
        <f>IFERROR(INDEX(Controls!$L$4:$L$100,MATCH('Model 13'!$D72,Controls!$J$4:$J$100,0)),"-")</f>
        <v>-</v>
      </c>
      <c r="C72" s="468" t="str">
        <f>IFERROR(INDEX(Controls!$F$4:$F$71,MATCH('Model 13'!$E72,Controls!$G$4:$G$71,0)),"-")</f>
        <v>-</v>
      </c>
      <c r="D72" s="444" t="str">
        <f>IFERROR(INDEX(Controls!$H$4:$H$200,MATCH('Model 13'!$E72,Controls!$G$4:$G$200,0)),"-")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13'!$D72,"_pre",""),"_post",""),'Vendor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13'!$D72,'Vendor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3BA5-82E6-40F4-9C62-5C5FC8D463AD}">
  <sheetPr>
    <tabColor theme="9" tint="0.59999389629810485"/>
  </sheetPr>
  <dimension ref="B1:AC72"/>
  <sheetViews>
    <sheetView showGridLines="0" zoomScale="85" zoomScaleNormal="85" workbookViewId="0">
      <pane xSplit="5" ySplit="4" topLeftCell="J5" activePane="bottomRight" state="frozen"/>
      <selection pane="topRight"/>
      <selection pane="bottomLeft"/>
      <selection pane="bottomRight" activeCell="D31" sqref="D31:D42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0.90625" customWidth="1"/>
    <col min="6" max="6" width="10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24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14'!$D5,Controls!$J$4:$J$100,0)),"-")</f>
        <v>16</v>
      </c>
      <c r="C5" s="466" t="str">
        <f>IFERROR(INDEX(Controls!$F$4:$F$200,MATCH('Model 14'!$E5,Controls!$G$4:$G$200,0)),"-")</f>
        <v>No Ad &amp; Tf</v>
      </c>
      <c r="D5" s="446" t="str">
        <f>IFERROR(INDEX(Controls!$H$4:$H$200,MATCH('Model 14'!$E5,Controls!$G$4:$G$200,0)),"-")</f>
        <v>Intercept</v>
      </c>
      <c r="E5" s="42" t="s">
        <v>6</v>
      </c>
      <c r="F5" s="43"/>
      <c r="G5" s="44">
        <v>-1.0582022182894133</v>
      </c>
      <c r="H5" s="44">
        <v>3.3022050776873341E-2</v>
      </c>
      <c r="I5" s="44">
        <v>-32.045321032287752</v>
      </c>
      <c r="J5" s="45">
        <v>2.7131620337901051E-225</v>
      </c>
      <c r="K5" s="44">
        <v>0</v>
      </c>
      <c r="L5" s="46">
        <v>4281672</v>
      </c>
      <c r="M5" s="46">
        <v>493963.36099997972</v>
      </c>
      <c r="N5" s="46">
        <v>2140836</v>
      </c>
      <c r="O5" s="46">
        <v>253603.05399999151</v>
      </c>
      <c r="P5" s="47">
        <v>-9.1724916585217233</v>
      </c>
      <c r="Q5" s="48">
        <v>-8.9330052160724787</v>
      </c>
      <c r="R5" s="405">
        <f>IFERROR(G5*N5,"-")</f>
        <v>-2265437.4041938344</v>
      </c>
      <c r="S5" s="406">
        <f>IFERROR($Q5*$O5*Controls!$C$5,"-")</f>
        <v>-1409102065.408565</v>
      </c>
      <c r="T5" s="406" t="str">
        <f>IFERROR(INDEX('Vendor Level Info'!$I$4:$I$50,MATCH(SUBSTITUTE(SUBSTITUTE('Model 14'!$D5,"_pre",""),"_post",""),'Vendor Level Info'!$F$4:$F$50,0)),"-")</f>
        <v>-</v>
      </c>
      <c r="U5" s="480">
        <f>IFERROR(S5/$T5,0)</f>
        <v>0</v>
      </c>
      <c r="V5" s="406">
        <f>IFERROR($Q5*$O5*Controls!$C$4,"-")</f>
        <v>-1196150949.4143445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14'!$E5,'Vendor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14'!$D6,Controls!$J$4:$J$100,0)),"-")</f>
        <v>17</v>
      </c>
      <c r="C6" s="467" t="str">
        <f>IFERROR(INDEX(Controls!$F$4:$F$200,MATCH('Model 14'!$E6,Controls!$G$4:$G$200,0)),"-")</f>
        <v>No Ad &amp; Tf</v>
      </c>
      <c r="D6" s="442" t="str">
        <f>IFERROR(INDEX(Controls!$H$4:$H$200,MATCH('Model 14'!$E6,Controls!$G$4:$G$200,0)),"-")</f>
        <v>RTIME</v>
      </c>
      <c r="E6" s="25" t="s">
        <v>8</v>
      </c>
      <c r="F6" s="26"/>
      <c r="G6" s="27">
        <v>4.8006196150221926E-2</v>
      </c>
      <c r="H6" s="27">
        <v>1.4047944953311485E-3</v>
      </c>
      <c r="I6" s="27">
        <v>34.173109525821104</v>
      </c>
      <c r="J6" s="37">
        <v>6.5714986962286995E-256</v>
      </c>
      <c r="K6" s="27">
        <v>2302.6969408591417</v>
      </c>
      <c r="L6" s="39">
        <v>53520900</v>
      </c>
      <c r="M6" s="39">
        <v>493963.36099997972</v>
      </c>
      <c r="N6" s="39">
        <v>16056270</v>
      </c>
      <c r="O6" s="39">
        <v>253603.05399999151</v>
      </c>
      <c r="P6" s="28">
        <v>5.2014684213319988</v>
      </c>
      <c r="Q6" s="29">
        <v>3.0393973373086807</v>
      </c>
      <c r="R6" s="75">
        <f t="shared" ref="R6:R69" si="0">IFERROR(G6*N6,"-")</f>
        <v>770800.44706092379</v>
      </c>
      <c r="S6" s="41">
        <f>IFERROR($Q6*$O6*Controls!$C$5,"-")</f>
        <v>479437878.07189459</v>
      </c>
      <c r="T6" s="41" t="str">
        <f>IFERROR(INDEX('Vendor Level Info'!$I$4:$I$50,MATCH(SUBSTITUTE(SUBSTITUTE('Model 14'!$D6,"_pre",""),"_post",""),'Vendor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406982636.04816777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14'!$E6,'Vendor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14'!$D7,Controls!$J$4:$J$100,0)),"-")</f>
        <v>18</v>
      </c>
      <c r="C7" s="467" t="str">
        <f>IFERROR(INDEX(Controls!$F$4:$F$200,MATCH('Model 14'!$E7,Controls!$G$4:$G$200,0)),"-")</f>
        <v>No Ad &amp; Tf</v>
      </c>
      <c r="D7" s="442" t="str">
        <f>IFERROR(INDEX(Controls!$H$4:$H$200,MATCH('Model 14'!$E7,Controls!$G$4:$G$200,0)),"-")</f>
        <v>T1</v>
      </c>
      <c r="E7" s="25" t="s">
        <v>34</v>
      </c>
      <c r="F7" s="26"/>
      <c r="G7" s="27">
        <v>1.0413605294578008</v>
      </c>
      <c r="H7" s="27">
        <v>3.16301077168301E-2</v>
      </c>
      <c r="I7" s="27">
        <v>32.92307882036399</v>
      </c>
      <c r="J7" s="37">
        <v>1.1006909045722945E-237</v>
      </c>
      <c r="K7" s="27">
        <v>972.81730219204064</v>
      </c>
      <c r="L7" s="39">
        <v>178403</v>
      </c>
      <c r="M7" s="39">
        <v>493963.36099997972</v>
      </c>
      <c r="N7" s="39">
        <v>0</v>
      </c>
      <c r="O7" s="39">
        <v>253603.05399999151</v>
      </c>
      <c r="P7" s="28">
        <v>0.3761044992502342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14'!$D7,"_pre",""),"_post",""),'Vendor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14'!$E7,'Vendor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14'!$D8,Controls!$J$4:$J$100,0)),"-")</f>
        <v>27</v>
      </c>
      <c r="C8" s="467" t="str">
        <f>IFERROR(INDEX(Controls!$F$4:$F$200,MATCH('Model 14'!$E8,Controls!$G$4:$G$200,0)),"-")</f>
        <v>No Ad &amp; Tf</v>
      </c>
      <c r="D8" s="442" t="str">
        <f>IFERROR(INDEX(Controls!$H$4:$H$200,MATCH('Model 14'!$E8,Controls!$G$4:$G$200,0)),"-")</f>
        <v>T10</v>
      </c>
      <c r="E8" s="25" t="s">
        <v>43</v>
      </c>
      <c r="F8" s="26"/>
      <c r="G8" s="27">
        <v>0.59774924066961943</v>
      </c>
      <c r="H8" s="27">
        <v>1.900301404692472E-2</v>
      </c>
      <c r="I8" s="27">
        <v>31.455496438279688</v>
      </c>
      <c r="J8" s="37">
        <v>3.7386844178849901E-217</v>
      </c>
      <c r="K8" s="27">
        <v>351.13564879594389</v>
      </c>
      <c r="L8" s="39">
        <v>178403</v>
      </c>
      <c r="M8" s="39">
        <v>493963.36099997972</v>
      </c>
      <c r="N8" s="39">
        <v>178403</v>
      </c>
      <c r="O8" s="39">
        <v>253603.05399999151</v>
      </c>
      <c r="P8" s="28">
        <v>0.21588697908140295</v>
      </c>
      <c r="Q8" s="29">
        <v>0.42050068444043925</v>
      </c>
      <c r="R8" s="75">
        <f t="shared" si="0"/>
        <v>106640.25778318211</v>
      </c>
      <c r="S8" s="41">
        <f>IFERROR($Q8*$O8*Controls!$C$5,"-")</f>
        <v>66330240.341139272</v>
      </c>
      <c r="T8" s="41" t="str">
        <f>IFERROR(INDEX('Vendor Level Info'!$I$4:$I$50,MATCH(SUBSTITUTE(SUBSTITUTE('Model 14'!$D8,"_pre",""),"_post",""),'Vendor Level Info'!$F$4:$F$50,0)),"-")</f>
        <v>-</v>
      </c>
      <c r="U8" s="478">
        <f t="shared" si="1"/>
        <v>0</v>
      </c>
      <c r="V8" s="41">
        <f>IFERROR($Q8*$O8*Controls!$C$4,"-")</f>
        <v>56306056.109520152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14'!$E8,'Vendor Level Info'!$M$4:$M$300,0)),"-")</f>
        <v>-</v>
      </c>
      <c r="AB8" s="134" t="s">
        <v>66</v>
      </c>
      <c r="AC8" s="135">
        <v>0.3569</v>
      </c>
    </row>
    <row r="9" spans="2:29" x14ac:dyDescent="0.35">
      <c r="B9" s="441">
        <f>IFERROR(INDEX(Controls!$L$4:$L$100,MATCH('Model 14'!$D9,Controls!$J$4:$J$100,0)),"-")</f>
        <v>28</v>
      </c>
      <c r="C9" s="467" t="str">
        <f>IFERROR(INDEX(Controls!$F$4:$F$200,MATCH('Model 14'!$E9,Controls!$G$4:$G$200,0)),"-")</f>
        <v>No Ad &amp; Tf</v>
      </c>
      <c r="D9" s="442" t="str">
        <f>IFERROR(INDEX(Controls!$H$4:$H$200,MATCH('Model 14'!$E9,Controls!$G$4:$G$200,0)),"-")</f>
        <v>T11</v>
      </c>
      <c r="E9" s="25" t="s">
        <v>44</v>
      </c>
      <c r="F9" s="26"/>
      <c r="G9" s="27">
        <v>0.56918577187284336</v>
      </c>
      <c r="H9" s="27">
        <v>1.7601136687009064E-2</v>
      </c>
      <c r="I9" s="27">
        <v>32.338012140599105</v>
      </c>
      <c r="J9" s="37">
        <v>2.1802684631099994E-229</v>
      </c>
      <c r="K9" s="27">
        <v>301.23912369662673</v>
      </c>
      <c r="L9" s="39">
        <v>178403</v>
      </c>
      <c r="M9" s="39">
        <v>493963.36099997972</v>
      </c>
      <c r="N9" s="39">
        <v>178403</v>
      </c>
      <c r="O9" s="39">
        <v>253603.05399999151</v>
      </c>
      <c r="P9" s="28">
        <v>0.20557081208181965</v>
      </c>
      <c r="Q9" s="29">
        <v>0.4004070442283959</v>
      </c>
      <c r="R9" s="75">
        <f t="shared" si="0"/>
        <v>101544.44925943087</v>
      </c>
      <c r="S9" s="41">
        <f>IFERROR($Q9*$O9*Controls!$C$5,"-")</f>
        <v>63160647.439365998</v>
      </c>
      <c r="T9" s="41" t="str">
        <f>IFERROR(INDEX('Vendor Level Info'!$I$4:$I$50,MATCH(SUBSTITUTE(SUBSTITUTE('Model 14'!$D9,"_pre",""),"_post",""),'Vendor Level Info'!$F$4:$F$50,0)),"-")</f>
        <v>-</v>
      </c>
      <c r="U9" s="478">
        <f t="shared" si="1"/>
        <v>0</v>
      </c>
      <c r="V9" s="41">
        <f>IFERROR($Q9*$O9*Controls!$C$4,"-")</f>
        <v>53615469.208979502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14'!$E9,'Vendor Level Info'!$M$4:$M$300,0)),"-")</f>
        <v>-</v>
      </c>
    </row>
    <row r="10" spans="2:29" x14ac:dyDescent="0.35">
      <c r="B10" s="441">
        <f>IFERROR(INDEX(Controls!$L$4:$L$100,MATCH('Model 14'!$D10,Controls!$J$4:$J$100,0)),"-")</f>
        <v>29</v>
      </c>
      <c r="C10" s="467" t="str">
        <f>IFERROR(INDEX(Controls!$F$4:$F$200,MATCH('Model 14'!$E10,Controls!$G$4:$G$200,0)),"-")</f>
        <v>No Ad &amp; Tf</v>
      </c>
      <c r="D10" s="442" t="str">
        <f>IFERROR(INDEX(Controls!$H$4:$H$200,MATCH('Model 14'!$E10,Controls!$G$4:$G$200,0)),"-")</f>
        <v>T12</v>
      </c>
      <c r="E10" s="25" t="s">
        <v>45</v>
      </c>
      <c r="F10" s="26"/>
      <c r="G10" s="27">
        <v>0.51033941226862967</v>
      </c>
      <c r="H10" s="27">
        <v>1.6199356275351209E-2</v>
      </c>
      <c r="I10" s="27">
        <v>31.50368468932049</v>
      </c>
      <c r="J10" s="37">
        <v>8.1923118045555129E-218</v>
      </c>
      <c r="K10" s="27">
        <v>255.16755863779184</v>
      </c>
      <c r="L10" s="39">
        <v>178403</v>
      </c>
      <c r="M10" s="39">
        <v>493963.36099997972</v>
      </c>
      <c r="N10" s="39">
        <v>178403</v>
      </c>
      <c r="O10" s="39">
        <v>253603.05399999151</v>
      </c>
      <c r="P10" s="28">
        <v>0.18431748051646299</v>
      </c>
      <c r="Q10" s="29">
        <v>0.3590101961743859</v>
      </c>
      <c r="R10" s="75">
        <f t="shared" si="0"/>
        <v>91046.082166960332</v>
      </c>
      <c r="S10" s="41">
        <f>IFERROR($Q10*$O10*Controls!$C$5,"-")</f>
        <v>56630663.10784933</v>
      </c>
      <c r="T10" s="41" t="str">
        <f>IFERROR(INDEX('Vendor Level Info'!$I$4:$I$50,MATCH(SUBSTITUTE(SUBSTITUTE('Model 14'!$D10,"_pre",""),"_post",""),'Vendor Level Info'!$F$4:$F$50,0)),"-")</f>
        <v>-</v>
      </c>
      <c r="U10" s="478">
        <f t="shared" si="1"/>
        <v>0</v>
      </c>
      <c r="V10" s="41">
        <f>IFERROR($Q10*$O10*Controls!$C$4,"-")</f>
        <v>48072331.384155057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14'!$E10,'Vendor Level Info'!$M$4:$M$300,0)),"-")</f>
        <v>-</v>
      </c>
    </row>
    <row r="11" spans="2:29" x14ac:dyDescent="0.35">
      <c r="B11" s="441">
        <f>IFERROR(INDEX(Controls!$L$4:$L$100,MATCH('Model 14'!$D11,Controls!$J$4:$J$100,0)),"-")</f>
        <v>30</v>
      </c>
      <c r="C11" s="467" t="str">
        <f>IFERROR(INDEX(Controls!$F$4:$F$200,MATCH('Model 14'!$E11,Controls!$G$4:$G$200,0)),"-")</f>
        <v>No Ad &amp; Tf</v>
      </c>
      <c r="D11" s="442" t="str">
        <f>IFERROR(INDEX(Controls!$H$4:$H$200,MATCH('Model 14'!$E11,Controls!$G$4:$G$200,0)),"-")</f>
        <v>T13</v>
      </c>
      <c r="E11" s="25" t="s">
        <v>46</v>
      </c>
      <c r="F11" s="26"/>
      <c r="G11" s="27">
        <v>0.45838597670312375</v>
      </c>
      <c r="H11" s="27">
        <v>1.4798877753163936E-2</v>
      </c>
      <c r="I11" s="27">
        <v>30.974374161927436</v>
      </c>
      <c r="J11" s="37">
        <v>1.2596076344106408E-210</v>
      </c>
      <c r="K11" s="27">
        <v>212.95483738219343</v>
      </c>
      <c r="L11" s="39">
        <v>178403</v>
      </c>
      <c r="M11" s="39">
        <v>493963.36099997972</v>
      </c>
      <c r="N11" s="39">
        <v>178403</v>
      </c>
      <c r="O11" s="39">
        <v>253603.05399999151</v>
      </c>
      <c r="P11" s="28">
        <v>0.16555364194667616</v>
      </c>
      <c r="Q11" s="29">
        <v>0.32246233675786146</v>
      </c>
      <c r="R11" s="75">
        <f t="shared" si="0"/>
        <v>81777.433401767383</v>
      </c>
      <c r="S11" s="41">
        <f>IFERROR($Q11*$O11*Controls!$C$5,"-")</f>
        <v>50865563.57589931</v>
      </c>
      <c r="T11" s="41" t="str">
        <f>IFERROR(INDEX('Vendor Level Info'!$I$4:$I$50,MATCH(SUBSTITUTE(SUBSTITUTE('Model 14'!$D11,"_pre",""),"_post",""),'Vendor Level Info'!$F$4:$F$50,0)),"-")</f>
        <v>-</v>
      </c>
      <c r="U11" s="478">
        <f t="shared" si="1"/>
        <v>0</v>
      </c>
      <c r="V11" s="41">
        <f>IFERROR($Q11*$O11*Controls!$C$4,"-")</f>
        <v>43178484.836133175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14'!$E11,'Vendor Level Info'!$M$4:$M$300,0)),"-")</f>
        <v>-</v>
      </c>
    </row>
    <row r="12" spans="2:29" x14ac:dyDescent="0.35">
      <c r="B12" s="441">
        <f>IFERROR(INDEX(Controls!$L$4:$L$100,MATCH('Model 14'!$D12,Controls!$J$4:$J$100,0)),"-")</f>
        <v>31</v>
      </c>
      <c r="C12" s="467" t="str">
        <f>IFERROR(INDEX(Controls!$F$4:$F$200,MATCH('Model 14'!$E12,Controls!$G$4:$G$200,0)),"-")</f>
        <v>No Ad &amp; Tf</v>
      </c>
      <c r="D12" s="442" t="str">
        <f>IFERROR(INDEX(Controls!$H$4:$H$200,MATCH('Model 14'!$E12,Controls!$G$4:$G$200,0)),"-")</f>
        <v>T14</v>
      </c>
      <c r="E12" s="25" t="s">
        <v>47</v>
      </c>
      <c r="F12" s="26"/>
      <c r="G12" s="27">
        <v>0.41969522029958556</v>
      </c>
      <c r="H12" s="27">
        <v>1.3399991918776841E-2</v>
      </c>
      <c r="I12" s="27">
        <v>31.32055771701507</v>
      </c>
      <c r="J12" s="37">
        <v>2.5917643531345291E-215</v>
      </c>
      <c r="K12" s="27">
        <v>174.59790057003553</v>
      </c>
      <c r="L12" s="39">
        <v>178403</v>
      </c>
      <c r="M12" s="39">
        <v>493963.36099997972</v>
      </c>
      <c r="N12" s="39">
        <v>0</v>
      </c>
      <c r="O12" s="39">
        <v>253603.05399999151</v>
      </c>
      <c r="P12" s="28">
        <v>0.15157983830122582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14'!$D12,"_pre",""),"_post",""),'Vendor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14'!$E12,'Vendor Level Info'!$M$4:$M$300,0)),"-")</f>
        <v>-</v>
      </c>
    </row>
    <row r="13" spans="2:29" x14ac:dyDescent="0.35">
      <c r="B13" s="441">
        <f>IFERROR(INDEX(Controls!$L$4:$L$100,MATCH('Model 14'!$D13,Controls!$J$4:$J$100,0)),"-")</f>
        <v>32</v>
      </c>
      <c r="C13" s="467" t="str">
        <f>IFERROR(INDEX(Controls!$F$4:$F$200,MATCH('Model 14'!$E13,Controls!$G$4:$G$200,0)),"-")</f>
        <v>No Ad &amp; Tf</v>
      </c>
      <c r="D13" s="442" t="str">
        <f>IFERROR(INDEX(Controls!$H$4:$H$200,MATCH('Model 14'!$E13,Controls!$G$4:$G$200,0)),"-")</f>
        <v>T15</v>
      </c>
      <c r="E13" s="25" t="s">
        <v>48</v>
      </c>
      <c r="F13" s="26"/>
      <c r="G13" s="27">
        <v>0.3629233663025821</v>
      </c>
      <c r="H13" s="27">
        <v>1.2001570416549621E-2</v>
      </c>
      <c r="I13" s="27">
        <v>30.239656453802684</v>
      </c>
      <c r="J13" s="37">
        <v>7.4938345949279718E-201</v>
      </c>
      <c r="K13" s="27">
        <v>140.05741278812832</v>
      </c>
      <c r="L13" s="39">
        <v>178403</v>
      </c>
      <c r="M13" s="39">
        <v>493963.36099997972</v>
      </c>
      <c r="N13" s="39">
        <v>0</v>
      </c>
      <c r="O13" s="39">
        <v>253603.05399999151</v>
      </c>
      <c r="P13" s="28">
        <v>0.13107574858873433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14'!$D13,"_pre",""),"_post",""),'Vendor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14'!$E13,'Vendor Level Info'!$M$4:$M$300,0)),"-")</f>
        <v>-</v>
      </c>
    </row>
    <row r="14" spans="2:29" x14ac:dyDescent="0.35">
      <c r="B14" s="441">
        <f>IFERROR(INDEX(Controls!$L$4:$L$100,MATCH('Model 14'!$D14,Controls!$J$4:$J$100,0)),"-")</f>
        <v>33</v>
      </c>
      <c r="C14" s="467" t="str">
        <f>IFERROR(INDEX(Controls!$F$4:$F$200,MATCH('Model 14'!$E14,Controls!$G$4:$G$200,0)),"-")</f>
        <v>No Ad &amp; Tf</v>
      </c>
      <c r="D14" s="442" t="str">
        <f>IFERROR(INDEX(Controls!$H$4:$H$200,MATCH('Model 14'!$E14,Controls!$G$4:$G$200,0)),"-")</f>
        <v>T16</v>
      </c>
      <c r="E14" s="25" t="s">
        <v>49</v>
      </c>
      <c r="F14" s="26"/>
      <c r="G14" s="27">
        <v>0.31798553980264749</v>
      </c>
      <c r="H14" s="27">
        <v>1.0605016601162764E-2</v>
      </c>
      <c r="I14" s="27">
        <v>29.984445264119874</v>
      </c>
      <c r="J14" s="37">
        <v>1.6413194791911266E-197</v>
      </c>
      <c r="K14" s="27">
        <v>109.35852646913621</v>
      </c>
      <c r="L14" s="39">
        <v>178403</v>
      </c>
      <c r="M14" s="39">
        <v>493963.36099997972</v>
      </c>
      <c r="N14" s="39">
        <v>0</v>
      </c>
      <c r="O14" s="39">
        <v>253603.05399999151</v>
      </c>
      <c r="P14" s="28">
        <v>0.11484571273174661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14'!$D14,"_pre",""),"_post",""),'Vendor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14'!$D14,'Vendor Level Info'!$M$4:$M$300,0)),"-")</f>
        <v>-</v>
      </c>
    </row>
    <row r="15" spans="2:29" x14ac:dyDescent="0.35">
      <c r="B15" s="441">
        <f>IFERROR(INDEX(Controls!$L$4:$L$100,MATCH('Model 14'!$D15,Controls!$J$4:$J$100,0)),"-")</f>
        <v>34</v>
      </c>
      <c r="C15" s="467" t="str">
        <f>IFERROR(INDEX(Controls!$F$4:$F$200,MATCH('Model 14'!$E15,Controls!$G$4:$G$200,0)),"-")</f>
        <v>No Ad &amp; Tf</v>
      </c>
      <c r="D15" s="442" t="str">
        <f>IFERROR(INDEX(Controls!$H$4:$H$200,MATCH('Model 14'!$E15,Controls!$G$4:$G$200,0)),"-")</f>
        <v>T17</v>
      </c>
      <c r="E15" s="25" t="s">
        <v>50</v>
      </c>
      <c r="F15" s="26"/>
      <c r="G15" s="27">
        <v>0.26739471839108142</v>
      </c>
      <c r="H15" s="27">
        <v>9.2110085632948879E-3</v>
      </c>
      <c r="I15" s="27">
        <v>29.029906611598147</v>
      </c>
      <c r="J15" s="37">
        <v>2.8770433628254502E-185</v>
      </c>
      <c r="K15" s="27">
        <v>82.498170284086214</v>
      </c>
      <c r="L15" s="39">
        <v>178403</v>
      </c>
      <c r="M15" s="39">
        <v>493963.36099997972</v>
      </c>
      <c r="N15" s="39">
        <v>0</v>
      </c>
      <c r="O15" s="39">
        <v>253603.05399999151</v>
      </c>
      <c r="P15" s="28">
        <v>9.6574004696526591E-2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14'!$D15,"_pre",""),"_post",""),'Vendor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14'!$D15,'Vendor Level Info'!$M$4:$M$300,0)),"-")</f>
        <v>-</v>
      </c>
    </row>
    <row r="16" spans="2:29" x14ac:dyDescent="0.35">
      <c r="B16" s="441">
        <f>IFERROR(INDEX(Controls!$L$4:$L$100,MATCH('Model 14'!$D16,Controls!$J$4:$J$100,0)),"-")</f>
        <v>35</v>
      </c>
      <c r="C16" s="467" t="str">
        <f>IFERROR(INDEX(Controls!$F$4:$F$200,MATCH('Model 14'!$E16,Controls!$G$4:$G$200,0)),"-")</f>
        <v>No Ad &amp; Tf</v>
      </c>
      <c r="D16" s="442" t="str">
        <f>IFERROR(INDEX(Controls!$H$4:$H$200,MATCH('Model 14'!$E16,Controls!$G$4:$G$200,0)),"-")</f>
        <v>T18</v>
      </c>
      <c r="E16" s="25" t="s">
        <v>51</v>
      </c>
      <c r="F16" s="26"/>
      <c r="G16" s="27">
        <v>0.21798533092007902</v>
      </c>
      <c r="H16" s="27">
        <v>7.8208232331406415E-3</v>
      </c>
      <c r="I16" s="27">
        <v>27.872427802276476</v>
      </c>
      <c r="J16" s="37">
        <v>5.9688161664319604E-171</v>
      </c>
      <c r="K16" s="27">
        <v>59.47505940068924</v>
      </c>
      <c r="L16" s="39">
        <v>178403</v>
      </c>
      <c r="M16" s="39">
        <v>493963.36099997972</v>
      </c>
      <c r="N16" s="39">
        <v>0</v>
      </c>
      <c r="O16" s="39">
        <v>253603.05399999151</v>
      </c>
      <c r="P16" s="28">
        <v>7.872899097902214E-2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14'!$D16,"_pre",""),"_post",""),'Vendor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14'!$D16,'Vendor Level Info'!$M$4:$M$300,0)),"-")</f>
        <v>-</v>
      </c>
    </row>
    <row r="17" spans="2:25" x14ac:dyDescent="0.35">
      <c r="B17" s="441">
        <f>IFERROR(INDEX(Controls!$L$4:$L$100,MATCH('Model 14'!$D17,Controls!$J$4:$J$100,0)),"-")</f>
        <v>36</v>
      </c>
      <c r="C17" s="467" t="str">
        <f>IFERROR(INDEX(Controls!$F$4:$F$200,MATCH('Model 14'!$E17,Controls!$G$4:$G$200,0)),"-")</f>
        <v>No Ad &amp; Tf</v>
      </c>
      <c r="D17" s="442" t="str">
        <f>IFERROR(INDEX(Controls!$H$4:$H$200,MATCH('Model 14'!$E17,Controls!$G$4:$G$200,0)),"-")</f>
        <v>T19</v>
      </c>
      <c r="E17" s="25" t="s">
        <v>52</v>
      </c>
      <c r="F17" s="26"/>
      <c r="G17" s="27">
        <v>0.17107138601662594</v>
      </c>
      <c r="H17" s="27">
        <v>6.4370481772517097E-3</v>
      </c>
      <c r="I17" s="27">
        <v>26.576061155047107</v>
      </c>
      <c r="J17" s="37">
        <v>1.3220308887016343E-155</v>
      </c>
      <c r="K17" s="27">
        <v>40.290574824758494</v>
      </c>
      <c r="L17" s="39">
        <v>178403</v>
      </c>
      <c r="M17" s="39">
        <v>493963.36099997972</v>
      </c>
      <c r="N17" s="39">
        <v>0</v>
      </c>
      <c r="O17" s="39">
        <v>253603.05399999151</v>
      </c>
      <c r="P17" s="28">
        <v>6.1785247427542246E-2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14'!$D17,"_pre",""),"_post",""),'Vendor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14'!$D17,'Vendor Level Info'!$M$4:$M$300,0)),"-")</f>
        <v>-</v>
      </c>
    </row>
    <row r="18" spans="2:25" x14ac:dyDescent="0.35">
      <c r="B18" s="441">
        <f>IFERROR(INDEX(Controls!$L$4:$L$100,MATCH('Model 14'!$D18,Controls!$J$4:$J$100,0)),"-")</f>
        <v>19</v>
      </c>
      <c r="C18" s="467" t="str">
        <f>IFERROR(INDEX(Controls!$F$4:$F$200,MATCH('Model 14'!$E18,Controls!$G$4:$G$200,0)),"-")</f>
        <v>No Ad &amp; Tf</v>
      </c>
      <c r="D18" s="442" t="str">
        <f>IFERROR(INDEX(Controls!$H$4:$H$200,MATCH('Model 14'!$E18,Controls!$G$4:$G$200,0)),"-")</f>
        <v>T2</v>
      </c>
      <c r="E18" s="25" t="s">
        <v>35</v>
      </c>
      <c r="F18" s="26"/>
      <c r="G18" s="27">
        <v>1.000194336326715</v>
      </c>
      <c r="H18" s="27">
        <v>3.0225928408188173E-2</v>
      </c>
      <c r="I18" s="27">
        <v>33.090607600849189</v>
      </c>
      <c r="J18" s="37">
        <v>4.3511439556982142E-240</v>
      </c>
      <c r="K18" s="27">
        <v>888.36050662465732</v>
      </c>
      <c r="L18" s="39">
        <v>178403</v>
      </c>
      <c r="M18" s="39">
        <v>493963.36099997972</v>
      </c>
      <c r="N18" s="39">
        <v>178403</v>
      </c>
      <c r="O18" s="39">
        <v>253603.05399999151</v>
      </c>
      <c r="P18" s="28">
        <v>0.36123665087723428</v>
      </c>
      <c r="Q18" s="29">
        <v>0.70361009999390978</v>
      </c>
      <c r="R18" s="75">
        <f t="shared" si="0"/>
        <v>178437.67018369492</v>
      </c>
      <c r="S18" s="41">
        <f>IFERROR($Q18*$O18*Controls!$C$5,"-")</f>
        <v>110988230.85425824</v>
      </c>
      <c r="T18" s="41" t="str">
        <f>IFERROR(INDEX('Vendor Level Info'!$I$4:$I$50,MATCH(SUBSTITUTE(SUBSTITUTE('Model 14'!$D18,"_pre",""),"_post",""),'Vendor Level Info'!$F$4:$F$50,0)),"-")</f>
        <v>-</v>
      </c>
      <c r="U18" s="478">
        <f t="shared" si="1"/>
        <v>0</v>
      </c>
      <c r="V18" s="41">
        <f>IFERROR($Q18*$O18*Controls!$C$4,"-")</f>
        <v>94215089.856990919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14'!$D18,'Vendor Level Info'!$M$4:$M$300,0)),"-")</f>
        <v>-</v>
      </c>
    </row>
    <row r="19" spans="2:25" x14ac:dyDescent="0.35">
      <c r="B19" s="441">
        <f>IFERROR(INDEX(Controls!$L$4:$L$100,MATCH('Model 14'!$D19,Controls!$J$4:$J$100,0)),"-")</f>
        <v>37</v>
      </c>
      <c r="C19" s="467" t="str">
        <f>IFERROR(INDEX(Controls!$F$4:$F$200,MATCH('Model 14'!$E19,Controls!$G$4:$G$200,0)),"-")</f>
        <v>No Ad &amp; Tf</v>
      </c>
      <c r="D19" s="442" t="str">
        <f>IFERROR(INDEX(Controls!$H$4:$H$200,MATCH('Model 14'!$E19,Controls!$G$4:$G$200,0)),"-")</f>
        <v>T20</v>
      </c>
      <c r="E19" s="25" t="s">
        <v>53</v>
      </c>
      <c r="F19" s="26"/>
      <c r="G19" s="27">
        <v>0.12616374660373642</v>
      </c>
      <c r="H19" s="27">
        <v>5.06513389236498E-3</v>
      </c>
      <c r="I19" s="27">
        <v>24.908274743518941</v>
      </c>
      <c r="J19" s="37">
        <v>6.1905944403475865E-137</v>
      </c>
      <c r="K19" s="27">
        <v>24.946625328860403</v>
      </c>
      <c r="L19" s="39">
        <v>178403</v>
      </c>
      <c r="M19" s="39">
        <v>493963.36099997972</v>
      </c>
      <c r="N19" s="39">
        <v>0</v>
      </c>
      <c r="O19" s="39">
        <v>253603.05399999151</v>
      </c>
      <c r="P19" s="28">
        <v>4.5566114134014311E-2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14'!$D19,"_pre",""),"_post",""),'Vendor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14'!$D19,'Vendor Level Info'!$M$4:$M$300,0)),"-")</f>
        <v>-</v>
      </c>
    </row>
    <row r="20" spans="2:25" x14ac:dyDescent="0.35">
      <c r="B20" s="441">
        <f>IFERROR(INDEX(Controls!$L$4:$L$100,MATCH('Model 14'!$D20,Controls!$J$4:$J$100,0)),"-")</f>
        <v>38</v>
      </c>
      <c r="C20" s="467" t="str">
        <f>IFERROR(INDEX(Controls!$F$4:$F$200,MATCH('Model 14'!$E20,Controls!$G$4:$G$200,0)),"-")</f>
        <v>No Ad &amp; Tf</v>
      </c>
      <c r="D20" s="442" t="str">
        <f>IFERROR(INDEX(Controls!$H$4:$H$200,MATCH('Model 14'!$E20,Controls!$G$4:$G$200,0)),"-")</f>
        <v>T21</v>
      </c>
      <c r="E20" s="25" t="s">
        <v>54</v>
      </c>
      <c r="F20" s="26"/>
      <c r="G20" s="27">
        <v>7.2645183237992239E-2</v>
      </c>
      <c r="H20" s="27">
        <v>3.7156995094014783E-3</v>
      </c>
      <c r="I20" s="27">
        <v>19.550876774126944</v>
      </c>
      <c r="J20" s="37">
        <v>4.0898397976107524E-85</v>
      </c>
      <c r="K20" s="27">
        <v>13.424901706921059</v>
      </c>
      <c r="L20" s="39">
        <v>178403</v>
      </c>
      <c r="M20" s="39">
        <v>493963.36099997972</v>
      </c>
      <c r="N20" s="39">
        <v>0</v>
      </c>
      <c r="O20" s="39">
        <v>253603.05399999151</v>
      </c>
      <c r="P20" s="28">
        <v>2.6237003892294882E-2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14'!$D20,"_pre",""),"_post",""),'Vendor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14'!$D20,'Vendor Level Info'!$M$4:$M$300,0)),"-")</f>
        <v>-</v>
      </c>
    </row>
    <row r="21" spans="2:25" x14ac:dyDescent="0.35">
      <c r="B21" s="441">
        <f>IFERROR(INDEX(Controls!$L$4:$L$100,MATCH('Model 14'!$D21,Controls!$J$4:$J$100,0)),"-")</f>
        <v>39</v>
      </c>
      <c r="C21" s="467" t="str">
        <f>IFERROR(INDEX(Controls!$F$4:$F$200,MATCH('Model 14'!$E21,Controls!$G$4:$G$200,0)),"-")</f>
        <v>No Ad &amp; Tf</v>
      </c>
      <c r="D21" s="442" t="str">
        <f>IFERROR(INDEX(Controls!$H$4:$H$200,MATCH('Model 14'!$E21,Controls!$G$4:$G$200,0)),"-")</f>
        <v>T22</v>
      </c>
      <c r="E21" s="25" t="s">
        <v>55</v>
      </c>
      <c r="F21" s="26"/>
      <c r="G21" s="27">
        <v>2.99513587702364E-2</v>
      </c>
      <c r="H21" s="27">
        <v>2.4324047377732036E-3</v>
      </c>
      <c r="I21" s="27">
        <v>12.313476579418278</v>
      </c>
      <c r="J21" s="37">
        <v>7.6753184281060283E-35</v>
      </c>
      <c r="K21" s="27">
        <v>5.7530960617668159</v>
      </c>
      <c r="L21" s="39">
        <v>178403</v>
      </c>
      <c r="M21" s="39">
        <v>493963.36099997972</v>
      </c>
      <c r="N21" s="39">
        <v>0</v>
      </c>
      <c r="O21" s="39">
        <v>253603.05399999151</v>
      </c>
      <c r="P21" s="28">
        <v>1.0817426312488597E-2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14'!$D21,"_pre",""),"_post",""),'Vendor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14'!$D21,'Vendor Level Info'!$M$4:$M$300,0)),"-")</f>
        <v>-</v>
      </c>
    </row>
    <row r="22" spans="2:25" x14ac:dyDescent="0.35">
      <c r="B22" s="441">
        <f>IFERROR(INDEX(Controls!$L$4:$L$100,MATCH('Model 14'!$D22,Controls!$J$4:$J$100,0)),"-")</f>
        <v>40</v>
      </c>
      <c r="C22" s="467" t="str">
        <f>IFERROR(INDEX(Controls!$F$4:$F$200,MATCH('Model 14'!$E22,Controls!$G$4:$G$200,0)),"-")</f>
        <v>No Ad &amp; Tf</v>
      </c>
      <c r="D22" s="442" t="str">
        <f>IFERROR(INDEX(Controls!$H$4:$H$200,MATCH('Model 14'!$E22,Controls!$G$4:$G$200,0)),"-")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493963.36099997972</v>
      </c>
      <c r="N22" s="39">
        <v>0</v>
      </c>
      <c r="O22" s="39">
        <v>253603.05399999151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14'!$D22,"_pre",""),"_post",""),'Vendor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14'!$D22,'Vendor Level Info'!$M$4:$M$300,0)),"-")</f>
        <v>-</v>
      </c>
    </row>
    <row r="23" spans="2:25" x14ac:dyDescent="0.35">
      <c r="B23" s="441">
        <f>IFERROR(INDEX(Controls!$L$4:$L$100,MATCH('Model 14'!$D23,Controls!$J$4:$J$100,0)),"-")</f>
        <v>20</v>
      </c>
      <c r="C23" s="467" t="str">
        <f>IFERROR(INDEX(Controls!$F$4:$F$200,MATCH('Model 14'!$E23,Controls!$G$4:$G$200,0)),"-")</f>
        <v>No Ad &amp; Tf</v>
      </c>
      <c r="D23" s="442" t="str">
        <f>IFERROR(INDEX(Controls!$H$4:$H$200,MATCH('Model 14'!$E23,Controls!$G$4:$G$200,0)),"-")</f>
        <v>T3</v>
      </c>
      <c r="E23" s="25" t="s">
        <v>36</v>
      </c>
      <c r="F23" s="26"/>
      <c r="G23" s="27">
        <v>0.94636345753681395</v>
      </c>
      <c r="H23" s="27">
        <v>2.8822228082259913E-2</v>
      </c>
      <c r="I23" s="27">
        <v>32.834500332030224</v>
      </c>
      <c r="J23" s="37">
        <v>2.0292368715560825E-236</v>
      </c>
      <c r="K23" s="27">
        <v>807.76502620158647</v>
      </c>
      <c r="L23" s="39">
        <v>178403</v>
      </c>
      <c r="M23" s="39">
        <v>493963.36099997972</v>
      </c>
      <c r="N23" s="39">
        <v>178403</v>
      </c>
      <c r="O23" s="39">
        <v>253603.05399999151</v>
      </c>
      <c r="P23" s="28">
        <v>0.34179474277839639</v>
      </c>
      <c r="Q23" s="29">
        <v>0.66574150922861475</v>
      </c>
      <c r="R23" s="75">
        <f t="shared" si="0"/>
        <v>168834.07991494023</v>
      </c>
      <c r="S23" s="41">
        <f>IFERROR($Q23*$O23*Controls!$C$5,"-")</f>
        <v>105014797.70709282</v>
      </c>
      <c r="T23" s="41" t="str">
        <f>IFERROR(INDEX('Vendor Level Info'!$I$4:$I$50,MATCH(SUBSTITUTE(SUBSTITUTE('Model 14'!$D23,"_pre",""),"_post",""),'Vendor Level Info'!$F$4:$F$50,0)),"-")</f>
        <v>-</v>
      </c>
      <c r="U23" s="478">
        <f t="shared" si="1"/>
        <v>0</v>
      </c>
      <c r="V23" s="41">
        <f>IFERROR($Q23*$O23*Controls!$C$4,"-")</f>
        <v>89144394.195088446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14'!$D23,'Vendor Level Info'!$M$4:$M$300,0)),"-")</f>
        <v>-</v>
      </c>
    </row>
    <row r="24" spans="2:25" x14ac:dyDescent="0.35">
      <c r="B24" s="441">
        <f>IFERROR(INDEX(Controls!$L$4:$L$100,MATCH('Model 14'!$D24,Controls!$J$4:$J$100,0)),"-")</f>
        <v>21</v>
      </c>
      <c r="C24" s="467" t="str">
        <f>IFERROR(INDEX(Controls!$F$4:$F$200,MATCH('Model 14'!$E24,Controls!$G$4:$G$200,0)),"-")</f>
        <v>No Ad &amp; Tf</v>
      </c>
      <c r="D24" s="442" t="str">
        <f>IFERROR(INDEX(Controls!$H$4:$H$200,MATCH('Model 14'!$E24,Controls!$G$4:$G$200,0)),"-")</f>
        <v>T4</v>
      </c>
      <c r="E24" s="25" t="s">
        <v>37</v>
      </c>
      <c r="F24" s="26"/>
      <c r="G24" s="27">
        <v>0.89770234715674202</v>
      </c>
      <c r="H24" s="27">
        <v>2.7419019157607555E-2</v>
      </c>
      <c r="I24" s="27">
        <v>32.740133481677432</v>
      </c>
      <c r="J24" s="37">
        <v>4.4870972160629197E-235</v>
      </c>
      <c r="K24" s="27">
        <v>731.02760050077484</v>
      </c>
      <c r="L24" s="39">
        <v>178403</v>
      </c>
      <c r="M24" s="39">
        <v>493963.36099997972</v>
      </c>
      <c r="N24" s="39">
        <v>178403</v>
      </c>
      <c r="O24" s="39">
        <v>253603.05399999151</v>
      </c>
      <c r="P24" s="28">
        <v>0.3242199816512521</v>
      </c>
      <c r="Q24" s="29">
        <v>0.63150971296981939</v>
      </c>
      <c r="R24" s="75">
        <f t="shared" si="0"/>
        <v>160152.79183980424</v>
      </c>
      <c r="S24" s="41">
        <f>IFERROR($Q24*$O24*Controls!$C$5,"-")</f>
        <v>99615036.524358243</v>
      </c>
      <c r="T24" s="41" t="str">
        <f>IFERROR(INDEX('Vendor Level Info'!$I$4:$I$50,MATCH(SUBSTITUTE(SUBSTITUTE('Model 14'!$D24,"_pre",""),"_post",""),'Vendor Level Info'!$F$4:$F$50,0)),"-")</f>
        <v>-</v>
      </c>
      <c r="U24" s="478">
        <f t="shared" si="1"/>
        <v>0</v>
      </c>
      <c r="V24" s="41">
        <f>IFERROR($Q24*$O24*Controls!$C$4,"-")</f>
        <v>84560674.091416642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14'!$D24,'Vendor Level Info'!$M$4:$M$300,0)),"-")</f>
        <v>-</v>
      </c>
    </row>
    <row r="25" spans="2:25" x14ac:dyDescent="0.35">
      <c r="B25" s="441">
        <f>IFERROR(INDEX(Controls!$L$4:$L$100,MATCH('Model 14'!$D25,Controls!$J$4:$J$100,0)),"-")</f>
        <v>22</v>
      </c>
      <c r="C25" s="467" t="str">
        <f>IFERROR(INDEX(Controls!$F$4:$F$200,MATCH('Model 14'!$E25,Controls!$G$4:$G$200,0)),"-")</f>
        <v>No Ad &amp; Tf</v>
      </c>
      <c r="D25" s="442" t="str">
        <f>IFERROR(INDEX(Controls!$H$4:$H$200,MATCH('Model 14'!$E25,Controls!$G$4:$G$200,0)),"-")</f>
        <v>T5</v>
      </c>
      <c r="E25" s="25" t="s">
        <v>38</v>
      </c>
      <c r="F25" s="26"/>
      <c r="G25" s="27">
        <v>0.84714393277957201</v>
      </c>
      <c r="H25" s="27">
        <v>2.6016364631262931E-2</v>
      </c>
      <c r="I25" s="27">
        <v>32.561964163186332</v>
      </c>
      <c r="J25" s="37">
        <v>1.5141631794884804E-232</v>
      </c>
      <c r="K25" s="27">
        <v>658.14739394015487</v>
      </c>
      <c r="L25" s="39">
        <v>178403</v>
      </c>
      <c r="M25" s="39">
        <v>493963.36099997972</v>
      </c>
      <c r="N25" s="39">
        <v>178403</v>
      </c>
      <c r="O25" s="39">
        <v>253603.05399999151</v>
      </c>
      <c r="P25" s="28">
        <v>0.30595997795002494</v>
      </c>
      <c r="Q25" s="29">
        <v>0.59594321383716087</v>
      </c>
      <c r="R25" s="75">
        <f t="shared" si="0"/>
        <v>151133.01903967399</v>
      </c>
      <c r="S25" s="41">
        <f>IFERROR($Q25*$O25*Controls!$C$5,"-")</f>
        <v>94004737.842677221</v>
      </c>
      <c r="T25" s="41" t="str">
        <f>IFERROR(INDEX('Vendor Level Info'!$I$4:$I$50,MATCH(SUBSTITUTE(SUBSTITUTE('Model 14'!$D25,"_pre",""),"_post",""),'Vendor Level Info'!$F$4:$F$50,0)),"-")</f>
        <v>-</v>
      </c>
      <c r="U25" s="478">
        <f t="shared" si="1"/>
        <v>0</v>
      </c>
      <c r="V25" s="41">
        <f>IFERROR($Q25*$O25*Controls!$C$4,"-")</f>
        <v>79798234.052947864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14'!$D25,'Vendor Level Info'!$M$4:$M$300,0)),"-")</f>
        <v>-</v>
      </c>
    </row>
    <row r="26" spans="2:25" x14ac:dyDescent="0.35">
      <c r="B26" s="441">
        <f>IFERROR(INDEX(Controls!$L$4:$L$100,MATCH('Model 14'!$D26,Controls!$J$4:$J$100,0)),"-")</f>
        <v>23</v>
      </c>
      <c r="C26" s="467" t="str">
        <f>IFERROR(INDEX(Controls!$F$4:$F$200,MATCH('Model 14'!$E26,Controls!$G$4:$G$200,0)),"-")</f>
        <v>No Ad &amp; Tf</v>
      </c>
      <c r="D26" s="442" t="str">
        <f>IFERROR(INDEX(Controls!$H$4:$H$200,MATCH('Model 14'!$E26,Controls!$G$4:$G$200,0)),"-")</f>
        <v>T6</v>
      </c>
      <c r="E26" s="25" t="s">
        <v>39</v>
      </c>
      <c r="F26" s="26"/>
      <c r="G26" s="27">
        <v>0.80638830994334876</v>
      </c>
      <c r="H26" s="27">
        <v>2.4613309158068319E-2</v>
      </c>
      <c r="I26" s="27">
        <v>32.762287458572473</v>
      </c>
      <c r="J26" s="37">
        <v>2.1709028714133097E-235</v>
      </c>
      <c r="K26" s="27">
        <v>589.07413994143269</v>
      </c>
      <c r="L26" s="39">
        <v>178403</v>
      </c>
      <c r="M26" s="39">
        <v>493963.36099997972</v>
      </c>
      <c r="N26" s="39">
        <v>178403</v>
      </c>
      <c r="O26" s="39">
        <v>253603.05399999151</v>
      </c>
      <c r="P26" s="28">
        <v>0.29124041379827997</v>
      </c>
      <c r="Q26" s="29">
        <v>0.56727271769695675</v>
      </c>
      <c r="R26" s="75">
        <f t="shared" si="0"/>
        <v>143862.09365882326</v>
      </c>
      <c r="S26" s="41">
        <f>IFERROR($Q26*$O26*Controls!$C$5,"-")</f>
        <v>89482222.255788073</v>
      </c>
      <c r="T26" s="41" t="str">
        <f>IFERROR(INDEX('Vendor Level Info'!$I$4:$I$50,MATCH(SUBSTITUTE(SUBSTITUTE('Model 14'!$D26,"_pre",""),"_post",""),'Vendor Level Info'!$F$4:$F$50,0)),"-")</f>
        <v>-</v>
      </c>
      <c r="U26" s="478">
        <f t="shared" si="1"/>
        <v>0</v>
      </c>
      <c r="V26" s="41">
        <f>IFERROR($Q26*$O26*Controls!$C$4,"-")</f>
        <v>75959185.451858684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14'!$D26,'Vendor Level Info'!$M$4:$M$300,0)),"-")</f>
        <v>-</v>
      </c>
    </row>
    <row r="27" spans="2:25" x14ac:dyDescent="0.35">
      <c r="B27" s="441">
        <f>IFERROR(INDEX(Controls!$L$4:$L$100,MATCH('Model 14'!$D27,Controls!$J$4:$J$100,0)),"-")</f>
        <v>24</v>
      </c>
      <c r="C27" s="467" t="str">
        <f>IFERROR(INDEX(Controls!$F$4:$F$200,MATCH('Model 14'!$E27,Controls!$G$4:$G$200,0)),"-")</f>
        <v>No Ad &amp; Tf</v>
      </c>
      <c r="D27" s="442" t="str">
        <f>IFERROR(INDEX(Controls!$H$4:$H$200,MATCH('Model 14'!$E27,Controls!$G$4:$G$200,0)),"-")</f>
        <v>T7</v>
      </c>
      <c r="E27" s="25" t="s">
        <v>40</v>
      </c>
      <c r="F27" s="26"/>
      <c r="G27" s="27">
        <v>0.74538036487488124</v>
      </c>
      <c r="H27" s="27">
        <v>2.3210333162507271E-2</v>
      </c>
      <c r="I27" s="27">
        <v>32.114160518769665</v>
      </c>
      <c r="J27" s="37">
        <v>2.9764651572434819E-226</v>
      </c>
      <c r="K27" s="27">
        <v>523.83280566293513</v>
      </c>
      <c r="L27" s="39">
        <v>178403</v>
      </c>
      <c r="M27" s="39">
        <v>493963.36099997972</v>
      </c>
      <c r="N27" s="39">
        <v>178403</v>
      </c>
      <c r="O27" s="39">
        <v>253603.05399999151</v>
      </c>
      <c r="P27" s="28">
        <v>0.26920639005608127</v>
      </c>
      <c r="Q27" s="29">
        <v>0.52435525178958564</v>
      </c>
      <c r="R27" s="75">
        <f t="shared" si="0"/>
        <v>132978.09323477343</v>
      </c>
      <c r="S27" s="41">
        <f>IFERROR($Q27*$O27*Controls!$C$5,"-")</f>
        <v>82712373.992029071</v>
      </c>
      <c r="T27" s="41" t="str">
        <f>IFERROR(INDEX('Vendor Level Info'!$I$4:$I$50,MATCH(SUBSTITUTE(SUBSTITUTE('Model 14'!$D27,"_pre",""),"_post",""),'Vendor Level Info'!$F$4:$F$50,0)),"-")</f>
        <v>-</v>
      </c>
      <c r="U27" s="478">
        <f t="shared" si="1"/>
        <v>0</v>
      </c>
      <c r="V27" s="41">
        <f>IFERROR($Q27*$O27*Controls!$C$4,"-")</f>
        <v>70212433.227960378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14'!$D27,'Vendor Level Info'!$M$4:$M$300,0)),"-")</f>
        <v>-</v>
      </c>
    </row>
    <row r="28" spans="2:25" x14ac:dyDescent="0.35">
      <c r="B28" s="441">
        <f>IFERROR(INDEX(Controls!$L$4:$L$100,MATCH('Model 14'!$D28,Controls!$J$4:$J$100,0)),"-")</f>
        <v>25</v>
      </c>
      <c r="C28" s="467" t="str">
        <f>IFERROR(INDEX(Controls!$F$4:$F$200,MATCH('Model 14'!$E28,Controls!$G$4:$G$200,0)),"-")</f>
        <v>No Ad &amp; Tf</v>
      </c>
      <c r="D28" s="442" t="str">
        <f>IFERROR(INDEX(Controls!$H$4:$H$200,MATCH('Model 14'!$E28,Controls!$G$4:$G$200,0)),"-")</f>
        <v>T8</v>
      </c>
      <c r="E28" s="25" t="s">
        <v>41</v>
      </c>
      <c r="F28" s="26"/>
      <c r="G28" s="27">
        <v>0.70184473076902432</v>
      </c>
      <c r="H28" s="27">
        <v>2.1807644857330808E-2</v>
      </c>
      <c r="I28" s="27">
        <v>32.183426287460556</v>
      </c>
      <c r="J28" s="37">
        <v>3.2055963635814428E-227</v>
      </c>
      <c r="K28" s="27">
        <v>462.43157083056275</v>
      </c>
      <c r="L28" s="39">
        <v>178403</v>
      </c>
      <c r="M28" s="39">
        <v>493963.36099997972</v>
      </c>
      <c r="N28" s="39">
        <v>178403</v>
      </c>
      <c r="O28" s="39">
        <v>253603.05399999151</v>
      </c>
      <c r="P28" s="28">
        <v>0.25348277906666722</v>
      </c>
      <c r="Q28" s="29">
        <v>0.49372909169851886</v>
      </c>
      <c r="R28" s="75">
        <f t="shared" si="0"/>
        <v>125211.20550338624</v>
      </c>
      <c r="S28" s="41">
        <f>IFERROR($Q28*$O28*Controls!$C$5,"-")</f>
        <v>77881369.823106244</v>
      </c>
      <c r="T28" s="41" t="str">
        <f>IFERROR(INDEX('Vendor Level Info'!$I$4:$I$50,MATCH(SUBSTITUTE(SUBSTITUTE('Model 14'!$D28,"_pre",""),"_post",""),'Vendor Level Info'!$F$4:$F$50,0)),"-")</f>
        <v>-</v>
      </c>
      <c r="U28" s="478">
        <f t="shared" si="1"/>
        <v>0</v>
      </c>
      <c r="V28" s="41">
        <f>IFERROR($Q28*$O28*Controls!$C$4,"-")</f>
        <v>66111516.505787939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14'!$D28,'Vendor Level Info'!$M$4:$M$300,0)),"-")</f>
        <v>-</v>
      </c>
    </row>
    <row r="29" spans="2:25" x14ac:dyDescent="0.35">
      <c r="B29" s="441">
        <f>IFERROR(INDEX(Controls!$L$4:$L$100,MATCH('Model 14'!$D29,Controls!$J$4:$J$100,0)),"-")</f>
        <v>26</v>
      </c>
      <c r="C29" s="467" t="str">
        <f>IFERROR(INDEX(Controls!$F$4:$F$200,MATCH('Model 14'!$E29,Controls!$G$4:$G$200,0)),"-")</f>
        <v>No Ad &amp; Tf</v>
      </c>
      <c r="D29" s="442" t="str">
        <f>IFERROR(INDEX(Controls!$H$4:$H$200,MATCH('Model 14'!$E29,Controls!$G$4:$G$200,0)),"-")</f>
        <v>T9</v>
      </c>
      <c r="E29" s="25" t="s">
        <v>42</v>
      </c>
      <c r="F29" s="26"/>
      <c r="G29" s="27">
        <v>0.65001073006661014</v>
      </c>
      <c r="H29" s="27">
        <v>2.0405175622640308E-2</v>
      </c>
      <c r="I29" s="27">
        <v>31.85518919746022</v>
      </c>
      <c r="J29" s="37">
        <v>1.1848426399426248E-222</v>
      </c>
      <c r="K29" s="27">
        <v>404.86535809069318</v>
      </c>
      <c r="L29" s="39">
        <v>178403</v>
      </c>
      <c r="M29" s="39">
        <v>493963.36099997972</v>
      </c>
      <c r="N29" s="39">
        <v>178403</v>
      </c>
      <c r="O29" s="39">
        <v>253603.05399999151</v>
      </c>
      <c r="P29" s="28">
        <v>0.23476207636395569</v>
      </c>
      <c r="Q29" s="29">
        <v>0.45726525152996517</v>
      </c>
      <c r="R29" s="75">
        <f t="shared" si="0"/>
        <v>115963.86427607345</v>
      </c>
      <c r="S29" s="41">
        <f>IFERROR($Q29*$O29*Controls!$C$5,"-")</f>
        <v>72129523.579717681</v>
      </c>
      <c r="T29" s="41" t="str">
        <f>IFERROR(INDEX('Vendor Level Info'!$I$4:$I$50,MATCH(SUBSTITUTE(SUBSTITUTE('Model 14'!$D29,"_pre",""),"_post",""),'Vendor Level Info'!$F$4:$F$50,0)),"-")</f>
        <v>-</v>
      </c>
      <c r="U29" s="478">
        <f t="shared" si="1"/>
        <v>0</v>
      </c>
      <c r="V29" s="41">
        <f>IFERROR($Q29*$O29*Controls!$C$4,"-")</f>
        <v>61228920.337766781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14'!$D29,'Vendor Level Info'!$M$4:$M$300,0)),"-")</f>
        <v>-</v>
      </c>
    </row>
    <row r="30" spans="2:25" x14ac:dyDescent="0.35">
      <c r="B30" s="441">
        <f>IFERROR(INDEX(Controls!$L$4:$L$100,MATCH('Model 14'!$D30,Controls!$J$4:$J$100,0)),"-")</f>
        <v>9</v>
      </c>
      <c r="C30" s="467" t="str">
        <f>IFERROR(INDEX(Controls!$F$4:$F$200,MATCH('Model 14'!$E30,Controls!$G$4:$G$200,0)),"-")</f>
        <v>No Ad &amp; Tf</v>
      </c>
      <c r="D30" s="442" t="str">
        <f>IFERROR(INDEX(Controls!$H$4:$H$200,MATCH('Model 14'!$E30,Controls!$G$4:$G$200,0)),"-")</f>
        <v>cw_comm</v>
      </c>
      <c r="E30" s="25" t="s">
        <v>114</v>
      </c>
      <c r="F30" s="26">
        <v>1</v>
      </c>
      <c r="G30" s="27">
        <v>7.1619766234863547E-2</v>
      </c>
      <c r="H30" s="27">
        <v>1.1689945847817083E-3</v>
      </c>
      <c r="I30" s="27">
        <v>61.266123185880652</v>
      </c>
      <c r="J30" s="37">
        <v>0</v>
      </c>
      <c r="K30" s="27">
        <v>1.1178609055226423</v>
      </c>
      <c r="L30" s="39">
        <v>149017</v>
      </c>
      <c r="M30" s="39">
        <v>493963.36099997972</v>
      </c>
      <c r="N30" s="39">
        <v>135470</v>
      </c>
      <c r="O30" s="39">
        <v>253603.05399999151</v>
      </c>
      <c r="P30" s="28">
        <v>2.1605980418092384E-2</v>
      </c>
      <c r="Q30" s="29">
        <v>3.825793727167532E-2</v>
      </c>
      <c r="R30" s="75">
        <f t="shared" si="0"/>
        <v>9702.3297318369641</v>
      </c>
      <c r="S30" s="41">
        <f>IFERROR($Q30*$O30*Controls!$C$5,"-")</f>
        <v>6034849.0932025919</v>
      </c>
      <c r="T30" s="41">
        <f>IFERROR(INDEX('Vendor Level Info'!$I$4:$I$50,MATCH(SUBSTITUTE(SUBSTITUTE('Model 14'!$D30,"_pre",""),"_post",""),'Vendor Level Info'!$F$4:$F$50,0)),"-")</f>
        <v>607005</v>
      </c>
      <c r="U30" s="478">
        <f t="shared" si="1"/>
        <v>9.9420088684649919</v>
      </c>
      <c r="V30" s="41">
        <f>IFERROR($Q30*$O30*Controls!$C$4,"-")</f>
        <v>5122830.0984099172</v>
      </c>
      <c r="W30" s="41">
        <f>IFERROR($T30*(1-Controls!$C$6),0)</f>
        <v>467393.85000000003</v>
      </c>
      <c r="X30" s="90">
        <f t="shared" si="2"/>
        <v>10.96041400290123</v>
      </c>
      <c r="Y30" s="90">
        <f>IFERROR(R30/INDEX('Vendor Level Info'!$N$4:$N$300,MATCH('Model 14'!$D30,'Vendor Level Info'!$M$4:$M$300,0)),"-")</f>
        <v>6.5108878395330499E-2</v>
      </c>
    </row>
    <row r="31" spans="2:25" x14ac:dyDescent="0.35">
      <c r="B31" s="441">
        <f>IFERROR(INDEX(Controls!$L$4:$L$100,MATCH('Model 14'!$D31,Controls!$J$4:$J$100,0)),"-")</f>
        <v>2</v>
      </c>
      <c r="C31" s="467" t="str">
        <f>IFERROR(INDEX(Controls!$F$4:$F$200,MATCH('Model 14'!$E31,Controls!$G$4:$G$200,0)),"-")</f>
        <v>Ad: 70 &amp; Tf: RT8</v>
      </c>
      <c r="D31" s="442" t="str">
        <f>IFERROR(INDEX(Controls!$H$4:$H$200,MATCH('Model 14'!$E31,Controls!$G$4:$G$200,0)),"-")</f>
        <v>hcp_dox_eng</v>
      </c>
      <c r="E31" s="25" t="s">
        <v>107</v>
      </c>
      <c r="F31" s="26">
        <v>1</v>
      </c>
      <c r="G31" s="27">
        <v>3.6581089579400088E-2</v>
      </c>
      <c r="H31" s="27">
        <v>2.0427929985776211E-3</v>
      </c>
      <c r="I31" s="27">
        <v>17.907389346287744</v>
      </c>
      <c r="J31" s="37">
        <v>1.0389255798963756E-71</v>
      </c>
      <c r="K31" s="27">
        <v>1.0073208390859592</v>
      </c>
      <c r="L31" s="39">
        <v>49977.751053017695</v>
      </c>
      <c r="M31" s="39">
        <v>493963.36099997972</v>
      </c>
      <c r="N31" s="39">
        <v>18470.852527106519</v>
      </c>
      <c r="O31" s="39">
        <v>253603.05399999151</v>
      </c>
      <c r="P31" s="28">
        <v>3.7011663872120112E-3</v>
      </c>
      <c r="Q31" s="29">
        <v>2.664336648335452E-3</v>
      </c>
      <c r="R31" s="75">
        <f t="shared" si="0"/>
        <v>675.68391090197201</v>
      </c>
      <c r="S31" s="41">
        <f>IFERROR($Q31*$O31*Controls!$C$5,"-")</f>
        <v>420275.39258102659</v>
      </c>
      <c r="T31" s="41">
        <f>IFERROR(INDEX('Vendor Level Info'!$I$4:$I$50,MATCH(SUBSTITUTE(SUBSTITUTE('Model 14'!$D31,"_pre",""),"_post",""),'Vendor Level Info'!$F$4:$F$50,0)),"-")</f>
        <v>311070</v>
      </c>
      <c r="U31" s="478">
        <f t="shared" si="1"/>
        <v>1.351063723859667</v>
      </c>
      <c r="V31" s="41">
        <f>IFERROR($Q31*$O31*Controls!$C$4,"-")</f>
        <v>356761.10495624121</v>
      </c>
      <c r="W31" s="41">
        <f>IFERROR($T31*(1-Controls!$C$6),0)</f>
        <v>239523.9</v>
      </c>
      <c r="X31" s="90">
        <f t="shared" si="2"/>
        <v>1.4894593189082226</v>
      </c>
      <c r="Y31" s="90">
        <f>IFERROR(R31/INDEX('Vendor Level Info'!$N$4:$N$300,MATCH('Model 14'!$D31,'Vendor Level Info'!$M$4:$M$300,0)),"-")</f>
        <v>0.19967018643675297</v>
      </c>
    </row>
    <row r="32" spans="2:25" x14ac:dyDescent="0.35">
      <c r="B32" s="441">
        <f>IFERROR(INDEX(Controls!$L$4:$L$100,MATCH('Model 14'!$D32,Controls!$J$4:$J$100,0)),"-")</f>
        <v>4</v>
      </c>
      <c r="C32" s="467" t="str">
        <f>IFERROR(INDEX(Controls!$F$4:$F$200,MATCH('Model 14'!$E32,Controls!$G$4:$G$200,0)),"-")</f>
        <v>Ad: 30 &amp; Tf: RT4</v>
      </c>
      <c r="D32" s="442" t="str">
        <f>IFERROR(INDEX(Controls!$H$4:$H$200,MATCH('Model 14'!$E32,Controls!$G$4:$G$200,0)),"-")</f>
        <v>hcp_dpint_eng</v>
      </c>
      <c r="E32" s="25" t="s">
        <v>302</v>
      </c>
      <c r="F32" s="26">
        <v>1</v>
      </c>
      <c r="G32" s="27">
        <v>-6.6194879106394868E-3</v>
      </c>
      <c r="H32" s="27">
        <v>5.57287149819128E-3</v>
      </c>
      <c r="I32" s="27">
        <v>-1.1878055886965804</v>
      </c>
      <c r="J32" s="37">
        <v>0.23491007796825158</v>
      </c>
      <c r="K32" s="27">
        <v>1.003657943350478</v>
      </c>
      <c r="L32" s="39">
        <v>8928.9079172865222</v>
      </c>
      <c r="M32" s="39">
        <v>493963.36099997972</v>
      </c>
      <c r="N32" s="39">
        <v>3455.843936308549</v>
      </c>
      <c r="O32" s="39">
        <v>253603.05399999151</v>
      </c>
      <c r="P32" s="28">
        <v>-1.196542146244198E-4</v>
      </c>
      <c r="Q32" s="29">
        <v>-9.0203634367321073E-5</v>
      </c>
      <c r="R32" s="75">
        <f t="shared" si="0"/>
        <v>-22.875917157451216</v>
      </c>
      <c r="S32" s="41">
        <f>IFERROR($Q32*$O32*Controls!$C$5,"-")</f>
        <v>-14228.820471934656</v>
      </c>
      <c r="T32" s="41">
        <f>IFERROR(INDEX('Vendor Level Info'!$I$4:$I$50,MATCH(SUBSTITUTE(SUBSTITUTE('Model 14'!$D32,"_pre",""),"_post",""),'Vendor Level Info'!$F$4:$F$50,0)),"-")</f>
        <v>35707.999999999993</v>
      </c>
      <c r="U32" s="478">
        <f t="shared" si="1"/>
        <v>-0.39847710518468293</v>
      </c>
      <c r="V32" s="41">
        <f>IFERROR($Q32*$O32*Controls!$C$4,"-")</f>
        <v>-12078.484259134242</v>
      </c>
      <c r="W32" s="41">
        <f>IFERROR($T32*(1-Controls!$C$6),0)</f>
        <v>27495.159999999996</v>
      </c>
      <c r="X32" s="90">
        <f t="shared" si="2"/>
        <v>-0.43929492532992148</v>
      </c>
      <c r="Y32" s="90">
        <f>IFERROR(R32/INDEX('Vendor Level Info'!$N$4:$N$300,MATCH('Model 14'!$D32,'Vendor Level Info'!$M$4:$M$300,0)),"-")</f>
        <v>-3.1905044850001694E-2</v>
      </c>
    </row>
    <row r="33" spans="2:25" x14ac:dyDescent="0.35">
      <c r="B33" s="441">
        <f>IFERROR(INDEX(Controls!$L$4:$L$100,MATCH('Model 14'!$D33,Controls!$J$4:$J$100,0)),"-")</f>
        <v>5</v>
      </c>
      <c r="C33" s="467" t="str">
        <f>IFERROR(INDEX(Controls!$F$4:$F$200,MATCH('Model 14'!$E33,Controls!$G$4:$G$200,0)),"-")</f>
        <v>No Ad &amp; Tf</v>
      </c>
      <c r="D33" s="442" t="str">
        <f>IFERROR(INDEX(Controls!$H$4:$H$200,MATCH('Model 14'!$E33,Controls!$G$4:$G$200,0)),"-")</f>
        <v>hcp_edh_eng</v>
      </c>
      <c r="E33" s="25" t="s">
        <v>15</v>
      </c>
      <c r="F33" s="26">
        <v>1</v>
      </c>
      <c r="G33" s="27">
        <v>8.5939536890928342E-2</v>
      </c>
      <c r="H33" s="27">
        <v>9.2450342979889556E-3</v>
      </c>
      <c r="I33" s="27">
        <v>9.2957510076109191</v>
      </c>
      <c r="J33" s="37">
        <v>1.4623580508716243E-20</v>
      </c>
      <c r="K33" s="27">
        <v>1.003104630021562</v>
      </c>
      <c r="L33" s="39">
        <v>1366</v>
      </c>
      <c r="M33" s="39">
        <v>493963.36099997972</v>
      </c>
      <c r="N33" s="39">
        <v>0</v>
      </c>
      <c r="O33" s="39">
        <v>253603.05399999151</v>
      </c>
      <c r="P33" s="28">
        <v>2.376561029857697E-4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14'!$D33,"_pre",""),"_post",""),'Vendor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14'!$D33,'Vendor Level Info'!$M$4:$M$300,0)),"-")</f>
        <v>-</v>
      </c>
    </row>
    <row r="34" spans="2:25" x14ac:dyDescent="0.35">
      <c r="B34" s="441">
        <f>IFERROR(INDEX(Controls!$L$4:$L$100,MATCH('Model 14'!$D34,Controls!$J$4:$J$100,0)),"-")</f>
        <v>3</v>
      </c>
      <c r="C34" s="467" t="str">
        <f>IFERROR(INDEX(Controls!$F$4:$F$200,MATCH('Model 14'!$E34,Controls!$G$4:$G$200,0)),"-")</f>
        <v>Ad: 90 &amp; Tf: RT4</v>
      </c>
      <c r="D34" s="442" t="str">
        <f>IFERROR(INDEX(Controls!$H$4:$H$200,MATCH('Model 14'!$E34,Controls!$G$4:$G$200,0)),"-")</f>
        <v>hcp_epoc_eng</v>
      </c>
      <c r="E34" s="25" t="s">
        <v>76</v>
      </c>
      <c r="F34" s="26">
        <v>1</v>
      </c>
      <c r="G34" s="27">
        <v>9.249832790514969E-3</v>
      </c>
      <c r="H34" s="27">
        <v>1.4078894979212624E-3</v>
      </c>
      <c r="I34" s="27">
        <v>6.5699991399696307</v>
      </c>
      <c r="J34" s="37">
        <v>5.0321277901741957E-11</v>
      </c>
      <c r="K34" s="27">
        <v>1.00501936539381</v>
      </c>
      <c r="L34" s="39">
        <v>77163.024847624212</v>
      </c>
      <c r="M34" s="39">
        <v>493963.36099997972</v>
      </c>
      <c r="N34" s="39">
        <v>38235.874906254146</v>
      </c>
      <c r="O34" s="39">
        <v>253603.05399999151</v>
      </c>
      <c r="P34" s="28">
        <v>1.4449352599876432E-3</v>
      </c>
      <c r="Q34" s="29">
        <v>1.3946024856700263E-3</v>
      </c>
      <c r="R34" s="75">
        <f t="shared" si="0"/>
        <v>353.67544948189806</v>
      </c>
      <c r="S34" s="41">
        <f>IFERROR($Q34*$O34*Controls!$C$5,"-")</f>
        <v>219986.12957774059</v>
      </c>
      <c r="T34" s="41">
        <f>IFERROR(INDEX('Vendor Level Info'!$I$4:$I$50,MATCH(SUBSTITUTE(SUBSTITUTE('Model 14'!$D34,"_pre",""),"_post",""),'Vendor Level Info'!$F$4:$F$50,0)),"-")</f>
        <v>255935</v>
      </c>
      <c r="U34" s="478">
        <f t="shared" si="1"/>
        <v>0.8595390610027569</v>
      </c>
      <c r="V34" s="41">
        <f>IFERROR($Q34*$O34*Controls!$C$4,"-")</f>
        <v>186740.63732644217</v>
      </c>
      <c r="W34" s="41">
        <f>IFERROR($T34*(1-Controls!$C$6),0)</f>
        <v>197069.95</v>
      </c>
      <c r="X34" s="90">
        <f t="shared" si="2"/>
        <v>0.94758555186339755</v>
      </c>
      <c r="Y34" s="90">
        <f>IFERROR(R34/INDEX('Vendor Level Info'!$N$4:$N$300,MATCH('Model 14'!$D34,'Vendor Level Info'!$M$4:$M$300,0)),"-")</f>
        <v>0.11707231032171402</v>
      </c>
    </row>
    <row r="35" spans="2:25" x14ac:dyDescent="0.35">
      <c r="B35" s="441">
        <f>IFERROR(INDEX(Controls!$L$4:$L$100,MATCH('Model 14'!$D35,Controls!$J$4:$J$100,0)),"-")</f>
        <v>7</v>
      </c>
      <c r="C35" s="467" t="str">
        <f>IFERROR(INDEX(Controls!$F$4:$F$200,MATCH('Model 14'!$E35,Controls!$G$4:$G$200,0)),"-")</f>
        <v>Ad: 60 &amp; No Tf</v>
      </c>
      <c r="D35" s="442" t="str">
        <f>IFERROR(INDEX(Controls!$H$4:$H$200,MATCH('Model 14'!$E35,Controls!$G$4:$G$200,0)),"-")</f>
        <v>hcp_field_eng</v>
      </c>
      <c r="E35" s="25" t="s">
        <v>106</v>
      </c>
      <c r="F35" s="26">
        <v>1</v>
      </c>
      <c r="G35" s="27">
        <v>7.3990932859396674E-2</v>
      </c>
      <c r="H35" s="27">
        <v>8.5155581980632519E-4</v>
      </c>
      <c r="I35" s="27">
        <v>86.889116530522813</v>
      </c>
      <c r="J35" s="37">
        <v>0</v>
      </c>
      <c r="K35" s="27">
        <v>1.0708105485761541</v>
      </c>
      <c r="L35" s="39">
        <v>127409.78011233616</v>
      </c>
      <c r="M35" s="39">
        <v>493963.36099997972</v>
      </c>
      <c r="N35" s="39">
        <v>70989.1935524</v>
      </c>
      <c r="O35" s="39">
        <v>253603.05399999151</v>
      </c>
      <c r="P35" s="28">
        <v>1.9084752494270007E-2</v>
      </c>
      <c r="Q35" s="29">
        <v>2.07117247644759E-2</v>
      </c>
      <c r="R35" s="75">
        <f t="shared" si="0"/>
        <v>5252.5566538783432</v>
      </c>
      <c r="S35" s="41">
        <f>IFERROR($Q35*$O35*Controls!$C$5,"-")</f>
        <v>3267090.2387123294</v>
      </c>
      <c r="T35" s="41">
        <f>IFERROR(INDEX('Vendor Level Info'!$I$4:$I$50,MATCH(SUBSTITUTE(SUBSTITUTE('Model 14'!$D35,"_pre",""),"_post",""),'Vendor Level Info'!$F$4:$F$50,0)),"-")</f>
        <v>0</v>
      </c>
      <c r="U35" s="478">
        <f t="shared" si="1"/>
        <v>0</v>
      </c>
      <c r="V35" s="41">
        <f>IFERROR($Q35*$O35*Controls!$C$4,"-")</f>
        <v>2773349.913247765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14'!$D35,'Vendor Level Info'!$M$4:$M$300,0)),"-")</f>
        <v>0.18083580024369425</v>
      </c>
    </row>
    <row r="36" spans="2:25" x14ac:dyDescent="0.35">
      <c r="B36" s="441">
        <f>IFERROR(INDEX(Controls!$L$4:$L$100,MATCH('Model 14'!$D36,Controls!$J$4:$J$100,0)),"-")</f>
        <v>15</v>
      </c>
      <c r="C36" s="467" t="str">
        <f>IFERROR(INDEX(Controls!$F$4:$F$200,MATCH('Model 14'!$E36,Controls!$G$4:$G$200,0)),"-")</f>
        <v>No Ad &amp; Tf</v>
      </c>
      <c r="D36" s="442" t="str">
        <f>IFERROR(INDEX(Controls!$H$4:$H$200,MATCH('Model 14'!$E36,Controls!$G$4:$G$200,0)),"-")</f>
        <v>hcp_grail_nrx_lag</v>
      </c>
      <c r="E36" s="25" t="s">
        <v>18</v>
      </c>
      <c r="F36" s="26">
        <v>1</v>
      </c>
      <c r="G36" s="27">
        <v>0.56542932731749407</v>
      </c>
      <c r="H36" s="27">
        <v>4.1198928546255391E-4</v>
      </c>
      <c r="I36" s="27">
        <v>1372.4369717107279</v>
      </c>
      <c r="J36" s="37">
        <v>0</v>
      </c>
      <c r="K36" s="27">
        <v>1.0907876942397261</v>
      </c>
      <c r="L36" s="39">
        <v>471890.94499998027</v>
      </c>
      <c r="M36" s="39">
        <v>493963.36099997972</v>
      </c>
      <c r="N36" s="39">
        <v>250931.21399999209</v>
      </c>
      <c r="O36" s="39">
        <v>253603.05399999151</v>
      </c>
      <c r="P36" s="28">
        <v>0.54016350333839103</v>
      </c>
      <c r="Q36" s="29">
        <v>0.55947223543681157</v>
      </c>
      <c r="R36" s="75">
        <f t="shared" si="0"/>
        <v>141883.86753497767</v>
      </c>
      <c r="S36" s="41">
        <f>IFERROR($Q36*$O36*Controls!$C$5,"-")</f>
        <v>88251765.606756121</v>
      </c>
      <c r="T36" s="41" t="str">
        <f>IFERROR(INDEX('Vendor Level Info'!$I$4:$I$50,MATCH(SUBSTITUTE(SUBSTITUTE('Model 14'!$D36,"_pre",""),"_post",""),'Vendor Level Info'!$F$4:$F$50,0)),"-")</f>
        <v>-</v>
      </c>
      <c r="U36" s="478">
        <f t="shared" si="1"/>
        <v>0</v>
      </c>
      <c r="V36" s="41">
        <f>IFERROR($Q36*$O36*Controls!$C$4,"-")</f>
        <v>74914682.058468208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14'!$D36,'Vendor Level Info'!$M$4:$M$300,0)),"-")</f>
        <v>-</v>
      </c>
    </row>
    <row r="37" spans="2:25" x14ac:dyDescent="0.35">
      <c r="B37" s="441">
        <f>IFERROR(INDEX(Controls!$L$4:$L$100,MATCH('Model 14'!$D37,Controls!$J$4:$J$100,0)),"-")</f>
        <v>13</v>
      </c>
      <c r="C37" s="467" t="str">
        <f>IFERROR(INDEX(Controls!$F$4:$F$200,MATCH('Model 14'!$E37,Controls!$G$4:$G$200,0)),"-")</f>
        <v>Ad: 60 &amp; No Tf</v>
      </c>
      <c r="D37" s="442" t="str">
        <f>IFERROR(INDEX(Controls!$H$4:$H$200,MATCH('Model 14'!$E37,Controls!$G$4:$G$200,0)),"-")</f>
        <v>hcp_grail_sdot</v>
      </c>
      <c r="E37" s="25" t="s">
        <v>101</v>
      </c>
      <c r="F37" s="26">
        <v>1</v>
      </c>
      <c r="G37" s="27">
        <v>3.4519230941477482E-3</v>
      </c>
      <c r="H37" s="27">
        <v>2.3555548123327173E-5</v>
      </c>
      <c r="I37" s="27">
        <v>146.54395117765449</v>
      </c>
      <c r="J37" s="37">
        <v>0</v>
      </c>
      <c r="K37" s="27">
        <v>1.2144734193949644</v>
      </c>
      <c r="L37" s="39">
        <v>6006830.7551347148</v>
      </c>
      <c r="M37" s="39">
        <v>493963.36099997972</v>
      </c>
      <c r="N37" s="39">
        <v>2890664.2082145326</v>
      </c>
      <c r="O37" s="39">
        <v>253603.05399999151</v>
      </c>
      <c r="P37" s="28">
        <v>4.1977036038280839E-2</v>
      </c>
      <c r="Q37" s="29">
        <v>3.9346334282561103E-2</v>
      </c>
      <c r="R37" s="75">
        <f t="shared" si="0"/>
        <v>9978.3505377620604</v>
      </c>
      <c r="S37" s="41">
        <f>IFERROR($Q37*$O37*Controls!$C$5,"-")</f>
        <v>6206534.0344880018</v>
      </c>
      <c r="T37" s="41" t="str">
        <f>IFERROR(INDEX('Vendor Level Info'!$I$4:$I$50,MATCH(SUBSTITUTE(SUBSTITUTE('Model 14'!$D37,"_pre",""),"_post",""),'Vendor Level Info'!$F$4:$F$50,0)),"-")</f>
        <v>-</v>
      </c>
      <c r="U37" s="478">
        <f t="shared" si="1"/>
        <v>0</v>
      </c>
      <c r="V37" s="41">
        <f>IFERROR($Q37*$O37*Controls!$C$4,"-")</f>
        <v>5268569.0839383677</v>
      </c>
      <c r="W37" s="41">
        <f>IFERROR($T37*(1-Controls!$C$6),0)</f>
        <v>0</v>
      </c>
      <c r="X37" s="90" t="str">
        <f t="shared" si="2"/>
        <v>-</v>
      </c>
      <c r="Y37" s="90">
        <f>IFERROR(R37/INDEX('Vendor Level Info'!$N$4:$N$300,MATCH('Model 14'!$D37,'Vendor Level Info'!$M$4:$M$300,0)),"-")</f>
        <v>8.7609161128835381E-3</v>
      </c>
    </row>
    <row r="38" spans="2:25" x14ac:dyDescent="0.35">
      <c r="B38" s="441">
        <f>IFERROR(INDEX(Controls!$L$4:$L$100,MATCH('Model 14'!$D38,Controls!$J$4:$J$100,0)),"-")</f>
        <v>14</v>
      </c>
      <c r="C38" s="467" t="str">
        <f>IFERROR(INDEX(Controls!$F$4:$F$200,MATCH('Model 14'!$E38,Controls!$G$4:$G$200,0)),"-")</f>
        <v>Ad: 40 &amp; No Tf</v>
      </c>
      <c r="D38" s="442" t="str">
        <f>IFERROR(INDEX(Controls!$H$4:$H$200,MATCH('Model 14'!$E38,Controls!$G$4:$G$200,0)),"-")</f>
        <v>hcp_grail_vnrx</v>
      </c>
      <c r="E38" s="25" t="s">
        <v>102</v>
      </c>
      <c r="F38" s="26">
        <v>1</v>
      </c>
      <c r="G38" s="27">
        <v>0.18511587105612731</v>
      </c>
      <c r="H38" s="27">
        <v>1.8570117288156812E-3</v>
      </c>
      <c r="I38" s="27">
        <v>99.684815224180582</v>
      </c>
      <c r="J38" s="37">
        <v>0</v>
      </c>
      <c r="K38" s="27">
        <v>1.0119373100699294</v>
      </c>
      <c r="L38" s="39">
        <v>18193.58741726572</v>
      </c>
      <c r="M38" s="39">
        <v>493963.36099997972</v>
      </c>
      <c r="N38" s="39">
        <v>9147.9991274579097</v>
      </c>
      <c r="O38" s="39">
        <v>253603.05399999151</v>
      </c>
      <c r="P38" s="28">
        <v>6.8181611194095826E-3</v>
      </c>
      <c r="Q38" s="29">
        <v>6.6775214264577437E-3</v>
      </c>
      <c r="R38" s="75">
        <f t="shared" si="0"/>
        <v>1693.4398269000635</v>
      </c>
      <c r="S38" s="41">
        <f>IFERROR($Q38*$O38*Controls!$C$5,"-")</f>
        <v>1053319.5723318395</v>
      </c>
      <c r="T38" s="41" t="str">
        <f>IFERROR(INDEX('Vendor Level Info'!$I$4:$I$50,MATCH(SUBSTITUTE(SUBSTITUTE('Model 14'!$D38,"_pre",""),"_post",""),'Vendor Level Info'!$F$4:$F$50,0)),"-")</f>
        <v>-</v>
      </c>
      <c r="U38" s="478">
        <f t="shared" si="1"/>
        <v>0</v>
      </c>
      <c r="V38" s="41">
        <f>IFERROR($Q38*$O38*Controls!$C$4,"-")</f>
        <v>894136.22860323358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14'!$D38,'Vendor Level Info'!$M$4:$M$300,0)),"-")</f>
        <v>0.30756100756099608</v>
      </c>
    </row>
    <row r="39" spans="2:25" x14ac:dyDescent="0.35">
      <c r="B39" s="441">
        <f>IFERROR(INDEX(Controls!$L$4:$L$100,MATCH('Model 14'!$D39,Controls!$J$4:$J$100,0)),"-")</f>
        <v>6</v>
      </c>
      <c r="C39" s="467" t="str">
        <f>IFERROR(INDEX(Controls!$F$4:$F$200,MATCH('Model 14'!$E39,Controls!$G$4:$G$200,0)),"-")</f>
        <v>No Ad &amp; Tf</v>
      </c>
      <c r="D39" s="442" t="str">
        <f>IFERROR(INDEX(Controls!$H$4:$H$200,MATCH('Model 14'!$E39,Controls!$G$4:$G$200,0)),"-")</f>
        <v>hcp_mng_eng</v>
      </c>
      <c r="E39" s="25" t="s">
        <v>21</v>
      </c>
      <c r="F39" s="26">
        <v>1</v>
      </c>
      <c r="G39" s="27">
        <v>1.2808277386315044E-2</v>
      </c>
      <c r="H39" s="27">
        <v>4.1950227674583604E-3</v>
      </c>
      <c r="I39" s="27">
        <v>3.0532080744999623</v>
      </c>
      <c r="J39" s="37">
        <v>2.2641027878407263E-3</v>
      </c>
      <c r="K39" s="27">
        <v>1.0044406338512779</v>
      </c>
      <c r="L39" s="39">
        <v>4328</v>
      </c>
      <c r="M39" s="39">
        <v>493963.36099997972</v>
      </c>
      <c r="N39" s="39">
        <v>0</v>
      </c>
      <c r="O39" s="39">
        <v>253603.05399999151</v>
      </c>
      <c r="P39" s="28">
        <v>1.122233527923011E-4</v>
      </c>
      <c r="Q39" s="29">
        <v>0</v>
      </c>
      <c r="R39" s="75">
        <f t="shared" si="0"/>
        <v>0</v>
      </c>
      <c r="S39" s="41">
        <f>IFERROR($Q39*$O39*Controls!$C$5,"-")</f>
        <v>0</v>
      </c>
      <c r="T39" s="41">
        <f>IFERROR(INDEX('Vendor Level Info'!$I$4:$I$50,MATCH(SUBSTITUTE(SUBSTITUTE('Model 14'!$D39,"_pre",""),"_post",""),'Vendor Level Info'!$F$4:$F$50,0)),"-")</f>
        <v>0</v>
      </c>
      <c r="U39" s="478">
        <f t="shared" si="1"/>
        <v>0</v>
      </c>
      <c r="V39" s="41">
        <f>IFERROR($Q39*$O39*Controls!$C$4,"-")</f>
        <v>0</v>
      </c>
      <c r="W39" s="41">
        <f>IFERROR($T39*(1-Controls!$C$6),0)</f>
        <v>0</v>
      </c>
      <c r="X39" s="90" t="str">
        <f t="shared" si="2"/>
        <v>-</v>
      </c>
      <c r="Y39" s="90" t="str">
        <f>IFERROR(R39/INDEX('Vendor Level Info'!$N$4:$N$300,MATCH('Model 14'!$D39,'Vendor Level Info'!$M$4:$M$300,0)),"-")</f>
        <v>-</v>
      </c>
    </row>
    <row r="40" spans="2:25" x14ac:dyDescent="0.35">
      <c r="B40" s="441">
        <f>IFERROR(INDEX(Controls!$L$4:$L$100,MATCH('Model 14'!$D40,Controls!$J$4:$J$100,0)),"-")</f>
        <v>1</v>
      </c>
      <c r="C40" s="467" t="str">
        <f>IFERROR(INDEX(Controls!$F$4:$F$200,MATCH('Model 14'!$E40,Controls!$G$4:$G$200,0)),"-")</f>
        <v>Ad: 40 &amp; Tf: RT4</v>
      </c>
      <c r="D40" s="442" t="str">
        <f>IFERROR(INDEX(Controls!$H$4:$H$200,MATCH('Model 14'!$E40,Controls!$G$4:$G$200,0)),"-")</f>
        <v>hcp_mscap_eng</v>
      </c>
      <c r="E40" s="25" t="s">
        <v>108</v>
      </c>
      <c r="F40" s="26">
        <v>1</v>
      </c>
      <c r="G40" s="27">
        <v>5.6147933378016657E-2</v>
      </c>
      <c r="H40" s="27">
        <v>1.5778428744916558E-3</v>
      </c>
      <c r="I40" s="27">
        <v>35.585250144825864</v>
      </c>
      <c r="J40" s="37">
        <v>2.6020628142015817E-277</v>
      </c>
      <c r="K40" s="27">
        <v>1.0128625555369779</v>
      </c>
      <c r="L40" s="39">
        <v>96440.782464304022</v>
      </c>
      <c r="M40" s="39">
        <v>493963.36099997972</v>
      </c>
      <c r="N40" s="39">
        <v>39381.443492171136</v>
      </c>
      <c r="O40" s="39">
        <v>253603.05399999151</v>
      </c>
      <c r="P40" s="28">
        <v>1.0962251568147705E-2</v>
      </c>
      <c r="Q40" s="29">
        <v>8.7190853211437536E-3</v>
      </c>
      <c r="R40" s="75">
        <f t="shared" si="0"/>
        <v>2211.1866655285526</v>
      </c>
      <c r="S40" s="41">
        <f>IFERROR($Q40*$O40*Controls!$C$5,"-")</f>
        <v>1375358.1059587598</v>
      </c>
      <c r="T40" s="41">
        <f>IFERROR(INDEX('Vendor Level Info'!$I$4:$I$50,MATCH(SUBSTITUTE(SUBSTITUTE('Model 14'!$D40,"_pre",""),"_post",""),'Vendor Level Info'!$F$4:$F$50,0)),"-")</f>
        <v>483510.48</v>
      </c>
      <c r="U40" s="478">
        <f t="shared" si="1"/>
        <v>2.8445259469014195</v>
      </c>
      <c r="V40" s="41">
        <f>IFERROR($Q40*$O40*Controls!$C$4,"-")</f>
        <v>1167506.5593990758</v>
      </c>
      <c r="W40" s="41">
        <f>IFERROR($T40*(1-Controls!$C$6),0)</f>
        <v>372303.06959999999</v>
      </c>
      <c r="X40" s="90">
        <f t="shared" si="2"/>
        <v>3.135903662178873</v>
      </c>
      <c r="Y40" s="90">
        <f>IFERROR(R40/INDEX('Vendor Level Info'!$N$4:$N$300,MATCH('Model 14'!$D40,'Vendor Level Info'!$M$4:$M$300,0)),"-")</f>
        <v>0.17080076205225958</v>
      </c>
    </row>
    <row r="41" spans="2:25" x14ac:dyDescent="0.35">
      <c r="B41" s="441">
        <f>IFERROR(INDEX(Controls!$L$4:$L$100,MATCH('Model 14'!$D41,Controls!$J$4:$J$100,0)),"-")</f>
        <v>12</v>
      </c>
      <c r="C41" s="467" t="str">
        <f>IFERROR(INDEX(Controls!$F$4:$F$200,MATCH('Model 14'!$E41,Controls!$G$4:$G$200,0)),"-")</f>
        <v>Ad: 40 &amp; No Tf</v>
      </c>
      <c r="D41" s="442" t="str">
        <f>IFERROR(INDEX(Controls!$H$4:$H$200,MATCH('Model 14'!$E41,Controls!$G$4:$G$200,0)),"-")</f>
        <v>hcp_rdtl_totdet</v>
      </c>
      <c r="E41" s="25" t="s">
        <v>103</v>
      </c>
      <c r="F41" s="26"/>
      <c r="G41" s="27">
        <v>5.5145727643418595E-2</v>
      </c>
      <c r="H41" s="27">
        <v>4.5181918672380759E-4</v>
      </c>
      <c r="I41" s="27">
        <v>122.05264686364151</v>
      </c>
      <c r="J41" s="37">
        <v>0</v>
      </c>
      <c r="K41" s="27">
        <v>1.265869033827808</v>
      </c>
      <c r="L41" s="39">
        <v>562696.92773887236</v>
      </c>
      <c r="M41" s="39">
        <v>493963.36099997972</v>
      </c>
      <c r="N41" s="39">
        <v>283462.85338759964</v>
      </c>
      <c r="O41" s="39">
        <v>253603.05399999151</v>
      </c>
      <c r="P41" s="28">
        <v>6.2819095448817142E-2</v>
      </c>
      <c r="Q41" s="29">
        <v>6.1638710825380638E-2</v>
      </c>
      <c r="R41" s="75">
        <f t="shared" si="0"/>
        <v>15631.765309938866</v>
      </c>
      <c r="S41" s="41">
        <f>IFERROR($Q41*$O41*Controls!$C$5,"-")</f>
        <v>9722958.0227819756</v>
      </c>
      <c r="T41" s="41">
        <f>IFERROR(INDEX('Vendor Level Info'!$I$4:$I$50,MATCH(SUBSTITUTE(SUBSTITUTE('Model 14'!$D41,"_pre",""),"_post",""),'Vendor Level Info'!$F$4:$F$50,0)),"-")</f>
        <v>0</v>
      </c>
      <c r="U41" s="478">
        <f t="shared" si="1"/>
        <v>0</v>
      </c>
      <c r="V41" s="41">
        <f>IFERROR($Q41*$O41*Controls!$C$4,"-")</f>
        <v>8253572.0836477214</v>
      </c>
      <c r="W41" s="41">
        <f>IFERROR($T41*(1-Controls!$C$6),0)</f>
        <v>0</v>
      </c>
      <c r="X41" s="90" t="str">
        <f t="shared" si="2"/>
        <v>-</v>
      </c>
      <c r="Y41" s="90">
        <f>IFERROR(R41/INDEX('Vendor Level Info'!$N$4:$N$300,MATCH('Model 14'!$D41,'Vendor Level Info'!$M$4:$M$300,0)),"-")</f>
        <v>9.2274521471850696E-2</v>
      </c>
    </row>
    <row r="42" spans="2:25" x14ac:dyDescent="0.35">
      <c r="B42" s="441">
        <f>IFERROR(INDEX(Controls!$L$4:$L$100,MATCH('Model 14'!$D42,Controls!$J$4:$J$100,0)),"-")</f>
        <v>8</v>
      </c>
      <c r="C42" s="467" t="str">
        <f>IFERROR(INDEX(Controls!$F$4:$F$200,MATCH('Model 14'!$E42,Controls!$G$4:$G$200,0)),"-")</f>
        <v>Ad: 70 &amp; Tf: RT4</v>
      </c>
      <c r="D42" s="442" t="str">
        <f>IFERROR(INDEX(Controls!$H$4:$H$200,MATCH('Model 14'!$E42,Controls!$G$4:$G$200,0)),"-")</f>
        <v>hcp_sfmc_eng</v>
      </c>
      <c r="E42" s="25" t="s">
        <v>303</v>
      </c>
      <c r="F42" s="26"/>
      <c r="G42" s="27">
        <v>1.0337130839673697E-2</v>
      </c>
      <c r="H42" s="27">
        <v>4.904762925318837E-4</v>
      </c>
      <c r="I42" s="27">
        <v>21.075699268383548</v>
      </c>
      <c r="J42" s="37">
        <v>1.3447520523472835E-98</v>
      </c>
      <c r="K42" s="27">
        <v>1.0443412428185797</v>
      </c>
      <c r="L42" s="39">
        <v>632438.05858418916</v>
      </c>
      <c r="M42" s="39">
        <v>493963.36099997972</v>
      </c>
      <c r="N42" s="39">
        <v>415092.59716872161</v>
      </c>
      <c r="O42" s="39">
        <v>253603.05399999151</v>
      </c>
      <c r="P42" s="28">
        <v>1.3234979506049337E-2</v>
      </c>
      <c r="Q42" s="29">
        <v>1.6919616778405144E-2</v>
      </c>
      <c r="R42" s="75">
        <f t="shared" si="0"/>
        <v>4290.8664875130426</v>
      </c>
      <c r="S42" s="41">
        <f>IFERROR($Q42*$O42*Controls!$C$5,"-")</f>
        <v>2668918.9552331124</v>
      </c>
      <c r="T42" s="41">
        <f>IFERROR(INDEX('Vendor Level Info'!$I$4:$I$50,MATCH(SUBSTITUTE(SUBSTITUTE('Model 14'!$D42,"_pre",""),"_post",""),'Vendor Level Info'!$F$4:$F$50,0)),"-")</f>
        <v>194100</v>
      </c>
      <c r="U42" s="478">
        <f t="shared" si="1"/>
        <v>13.750226456636334</v>
      </c>
      <c r="V42" s="41">
        <f>IFERROR($Q42*$O42*Controls!$C$4,"-")</f>
        <v>2265577.5054068863</v>
      </c>
      <c r="W42" s="41">
        <f>IFERROR($T42*(1-Controls!$C$6),0)</f>
        <v>149457</v>
      </c>
      <c r="X42" s="90">
        <f t="shared" si="2"/>
        <v>15.158724619167295</v>
      </c>
      <c r="Y42" s="90">
        <f>IFERROR(R42/INDEX('Vendor Level Info'!$N$4:$N$300,MATCH('Model 14'!$D42,'Vendor Level Info'!$M$4:$M$300,0)),"-")</f>
        <v>2.0038792159423533E-2</v>
      </c>
    </row>
    <row r="43" spans="2:25" x14ac:dyDescent="0.35">
      <c r="B43" s="441">
        <f>IFERROR(INDEX(Controls!$L$4:$L$100,MATCH('Model 14'!$D43,Controls!$J$4:$J$100,0)),"-")</f>
        <v>10.5</v>
      </c>
      <c r="C43" s="467" t="str">
        <f>IFERROR(INDEX(Controls!$F$4:$F$200,MATCH('Model 14'!$E43,Controls!$G$4:$G$200,0)),"-")</f>
        <v>No Ad &amp; Tf</v>
      </c>
      <c r="D43" s="442" t="str">
        <f>IFERROR(INDEX(Controls!$H$4:$H$200,MATCH('Model 14'!$E43,Controls!$G$4:$G$200,0)),"-")</f>
        <v>pp_hcc</v>
      </c>
      <c r="E43" s="25" t="s">
        <v>377</v>
      </c>
      <c r="F43" s="26">
        <v>1</v>
      </c>
      <c r="G43" s="27">
        <v>-2.5800402617803826E-3</v>
      </c>
      <c r="H43" s="27">
        <v>4.5095462697897529E-4</v>
      </c>
      <c r="I43" s="27">
        <v>-5.7212857068670697</v>
      </c>
      <c r="J43" s="37">
        <v>1.0572795546462724E-8</v>
      </c>
      <c r="K43" s="27">
        <v>1.0801354883795178</v>
      </c>
      <c r="L43" s="39">
        <v>942395</v>
      </c>
      <c r="M43" s="39">
        <v>493963.36099997972</v>
      </c>
      <c r="N43" s="39">
        <v>459630</v>
      </c>
      <c r="O43" s="39">
        <v>253603.05399999151</v>
      </c>
      <c r="P43" s="28">
        <v>-4.9222619215691654E-3</v>
      </c>
      <c r="Q43" s="29">
        <v>-4.6760631893737244E-3</v>
      </c>
      <c r="R43" s="75">
        <f t="shared" si="0"/>
        <v>-1185.8639055221172</v>
      </c>
      <c r="S43" s="41">
        <f>IFERROR($Q43*$O43*Controls!$C$5,"-")</f>
        <v>-737607.3492347569</v>
      </c>
      <c r="T43" s="41">
        <f>IFERROR(INDEX('Vendor Level Info'!$I$4:$I$50,MATCH(SUBSTITUTE(SUBSTITUTE('Model 14'!$D43,"_pre",""),"_post",""),'Vendor Level Info'!$F$4:$F$50,0)),"-")</f>
        <v>2141209.6000000001</v>
      </c>
      <c r="U43" s="478">
        <f t="shared" si="1"/>
        <v>-0.34448161881711947</v>
      </c>
      <c r="V43" s="41">
        <f>IFERROR($Q43*$O43*Controls!$C$4,"-")</f>
        <v>-626136.14211567782</v>
      </c>
      <c r="W43" s="41">
        <f>IFERROR($T43*(1-Controls!$C$6),0)</f>
        <v>1648731.3920000002</v>
      </c>
      <c r="X43" s="90">
        <f t="shared" si="2"/>
        <v>-0.37976843599498694</v>
      </c>
      <c r="Y43" s="90" t="str">
        <f>IFERROR(R43/INDEX('Vendor Level Info'!$N$4:$N$300,MATCH('Model 14'!$D43,'Vendor Level Info'!$M$4:$M$300,0)),"-")</f>
        <v>-</v>
      </c>
    </row>
    <row r="44" spans="2:25" x14ac:dyDescent="0.35">
      <c r="B44" s="441">
        <f>IFERROR(INDEX(Controls!$L$4:$L$100,MATCH('Model 14'!$D44,Controls!$J$4:$J$100,0)),"-")</f>
        <v>10</v>
      </c>
      <c r="C44" s="467" t="str">
        <f>IFERROR(INDEX(Controls!$F$4:$F$200,MATCH('Model 14'!$E44,Controls!$G$4:$G$200,0)),"-")</f>
        <v>No Ad &amp; Tf</v>
      </c>
      <c r="D44" s="442" t="str">
        <f>IFERROR(INDEX(Controls!$H$4:$H$200,MATCH('Model 14'!$E44,Controls!$G$4:$G$200,0)),"-")</f>
        <v>pp_hcp</v>
      </c>
      <c r="E44" s="25" t="s">
        <v>115</v>
      </c>
      <c r="F44" s="26">
        <v>1</v>
      </c>
      <c r="G44" s="27">
        <v>6.1443235892819905E-3</v>
      </c>
      <c r="H44" s="27">
        <v>1.7010496974129768E-3</v>
      </c>
      <c r="I44" s="27">
        <v>3.6120776474823275</v>
      </c>
      <c r="J44" s="37">
        <v>3.0375704945794185E-4</v>
      </c>
      <c r="K44" s="27">
        <v>1.0253720724212854</v>
      </c>
      <c r="L44" s="39">
        <v>63241</v>
      </c>
      <c r="M44" s="39">
        <v>493963.36099997972</v>
      </c>
      <c r="N44" s="39">
        <v>31572</v>
      </c>
      <c r="O44" s="39">
        <v>253603.05399999151</v>
      </c>
      <c r="P44" s="28">
        <v>7.8664370434915383E-4</v>
      </c>
      <c r="Q44" s="29">
        <v>7.6493000104335305E-4</v>
      </c>
      <c r="R44" s="75">
        <f t="shared" si="0"/>
        <v>193.98858436081102</v>
      </c>
      <c r="S44" s="41">
        <f>IFERROR($Q44*$O44*Controls!$C$5,"-")</f>
        <v>120660.89947242445</v>
      </c>
      <c r="T44" s="41">
        <f>IFERROR(INDEX('Vendor Level Info'!$I$4:$I$50,MATCH(SUBSTITUTE(SUBSTITUTE('Model 14'!$D44,"_pre",""),"_post",""),'Vendor Level Info'!$F$4:$F$50,0)),"-")</f>
        <v>195006</v>
      </c>
      <c r="U44" s="478">
        <f t="shared" si="1"/>
        <v>0.61875480483895084</v>
      </c>
      <c r="V44" s="41">
        <f>IFERROR($Q44*$O44*Controls!$C$4,"-")</f>
        <v>102425.97254250821</v>
      </c>
      <c r="W44" s="41">
        <f>IFERROR($T44*(1-Controls!$C$6),0)</f>
        <v>150154.62</v>
      </c>
      <c r="X44" s="90">
        <f t="shared" si="2"/>
        <v>0.68213667047013415</v>
      </c>
      <c r="Y44" s="90">
        <f>IFERROR(R44/INDEX('Vendor Level Info'!$N$4:$N$300,MATCH('Model 14'!$D44,'Vendor Level Info'!$M$4:$M$300,0)),"-")</f>
        <v>6.2514448248787028E-3</v>
      </c>
    </row>
    <row r="45" spans="2:25" x14ac:dyDescent="0.35">
      <c r="B45" s="441">
        <f>IFERROR(INDEX(Controls!$L$4:$L$100,MATCH('Model 14'!$D45,Controls!$J$4:$J$100,0)),"-")</f>
        <v>11</v>
      </c>
      <c r="C45" s="467" t="str">
        <f>IFERROR(INDEX(Controls!$F$4:$F$200,MATCH('Model 14'!$E45,Controls!$G$4:$G$200,0)),"-")</f>
        <v>No Ad &amp; Tf</v>
      </c>
      <c r="D45" s="442" t="str">
        <f>IFERROR(INDEX(Controls!$H$4:$H$200,MATCH('Model 14'!$E45,Controls!$G$4:$G$200,0)),"-")</f>
        <v>webmd</v>
      </c>
      <c r="E45" s="25" t="s">
        <v>116</v>
      </c>
      <c r="F45" s="26">
        <v>1</v>
      </c>
      <c r="G45" s="27">
        <v>5.0058083539779703E-2</v>
      </c>
      <c r="H45" s="27">
        <v>1.7145432931994775E-3</v>
      </c>
      <c r="I45" s="27">
        <v>29.196161880734572</v>
      </c>
      <c r="J45" s="37">
        <v>2.2636980601328219E-187</v>
      </c>
      <c r="K45" s="26">
        <v>1.067540713957271</v>
      </c>
      <c r="L45" s="26">
        <v>64834</v>
      </c>
      <c r="M45" s="26">
        <v>493963.36099997972</v>
      </c>
      <c r="N45" s="26">
        <v>0</v>
      </c>
      <c r="O45" s="26">
        <v>253603.05399999151</v>
      </c>
      <c r="P45" s="26">
        <v>6.570256104922346E-3</v>
      </c>
      <c r="Q45" s="30">
        <v>0</v>
      </c>
      <c r="R45" s="75">
        <f t="shared" si="0"/>
        <v>0</v>
      </c>
      <c r="S45" s="41">
        <f>IFERROR($Q45*$O45*Controls!$C$5,"-")</f>
        <v>0</v>
      </c>
      <c r="T45" s="41" t="str">
        <f>IFERROR(INDEX('Vendor Level Info'!$I$4:$I$50,MATCH(SUBSTITUTE(SUBSTITUTE('Model 14'!$D45,"_pre",""),"_post",""),'Vendor Level Info'!$F$4:$F$50,0)),"-")</f>
        <v>-</v>
      </c>
      <c r="U45" s="478">
        <f t="shared" si="1"/>
        <v>0</v>
      </c>
      <c r="V45" s="41">
        <f>IFERROR($Q45*$O45*Controls!$C$4,"-")</f>
        <v>0</v>
      </c>
      <c r="W45" s="41">
        <f>IFERROR($T45*(1-Controls!$C$6),0)</f>
        <v>0</v>
      </c>
      <c r="X45" s="90" t="str">
        <f t="shared" si="2"/>
        <v>-</v>
      </c>
      <c r="Y45" s="90" t="str">
        <f>IFERROR(R45/INDEX('Vendor Level Info'!$N$4:$N$300,MATCH('Model 14'!$D45,'Vendor Level Info'!$M$4:$M$300,0)),"-")</f>
        <v>-</v>
      </c>
    </row>
    <row r="46" spans="2:25" x14ac:dyDescent="0.35">
      <c r="B46" s="441" t="str">
        <f>IFERROR(INDEX(Controls!$L$4:$L$100,MATCH('Model 14'!$D46,Controls!$J$4:$J$100,0)),"-")</f>
        <v>-</v>
      </c>
      <c r="C46" s="467" t="str">
        <f>IFERROR(INDEX(Controls!$F$4:$F$200,MATCH('Model 14'!$E46,Controls!$G$4:$G$200,0)),"-")</f>
        <v>-</v>
      </c>
      <c r="D46" s="442" t="str">
        <f>IFERROR(INDEX(Controls!$H$4:$H$200,MATCH('Model 14'!$E46,Controls!$G$4:$G$200,0)),"-")</f>
        <v>-</v>
      </c>
      <c r="E46" s="25"/>
      <c r="F46" s="26"/>
      <c r="G46" s="27"/>
      <c r="H46" s="27"/>
      <c r="I46" s="27"/>
      <c r="J46" s="37"/>
      <c r="K46" s="26"/>
      <c r="L46" s="26"/>
      <c r="M46" s="26"/>
      <c r="N46" s="26"/>
      <c r="O46" s="26"/>
      <c r="P46" s="26"/>
      <c r="Q46" s="30"/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14'!$D46,"_pre",""),"_post",""),'Vendor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14'!$D46,'Vendor Level Info'!$M$4:$M$300,0)),"-")</f>
        <v>-</v>
      </c>
    </row>
    <row r="47" spans="2:25" x14ac:dyDescent="0.35">
      <c r="B47" s="441" t="str">
        <f>IFERROR(INDEX(Controls!$L$4:$L$100,MATCH('Model 14'!$D47,Controls!$J$4:$J$100,0)),"-")</f>
        <v>-</v>
      </c>
      <c r="C47" s="467" t="str">
        <f>IFERROR(INDEX(Controls!$F$4:$F$200,MATCH('Model 14'!$E47,Controls!$G$4:$G$200,0)),"-")</f>
        <v>-</v>
      </c>
      <c r="D47" s="442" t="str">
        <f>IFERROR(INDEX(Controls!$H$4:$H$200,MATCH('Model 14'!$E47,Controls!$G$4:$G$200,0)),"-")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14'!$D47,"_pre",""),"_post",""),'Vendor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14'!$D47,'Vendor Level Info'!$M$4:$M$300,0)),"-")</f>
        <v>-</v>
      </c>
    </row>
    <row r="48" spans="2:25" x14ac:dyDescent="0.35">
      <c r="B48" s="441" t="str">
        <f>IFERROR(INDEX(Controls!$L$4:$L$100,MATCH('Model 14'!$D48,Controls!$J$4:$J$100,0)),"-")</f>
        <v>-</v>
      </c>
      <c r="C48" s="467" t="str">
        <f>IFERROR(INDEX(Controls!$F$4:$F$200,MATCH('Model 14'!$E48,Controls!$G$4:$G$200,0)),"-")</f>
        <v>-</v>
      </c>
      <c r="D48" s="442" t="str">
        <f>IFERROR(INDEX(Controls!$H$4:$H$200,MATCH('Model 14'!$E48,Controls!$G$4:$G$200,0)),"-")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14'!$D48,"_pre",""),"_post",""),'Vendor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14'!$D48,'Vendor Level Info'!$M$4:$M$300,0)),"-")</f>
        <v>-</v>
      </c>
    </row>
    <row r="49" spans="2:25" x14ac:dyDescent="0.35">
      <c r="B49" s="441" t="str">
        <f>IFERROR(INDEX(Controls!$L$4:$L$100,MATCH('Model 14'!$D49,Controls!$J$4:$J$100,0)),"-")</f>
        <v>-</v>
      </c>
      <c r="C49" s="467" t="str">
        <f>IFERROR(INDEX(Controls!$F$4:$F$200,MATCH('Model 14'!$E49,Controls!$G$4:$G$200,0)),"-")</f>
        <v>-</v>
      </c>
      <c r="D49" s="442" t="str">
        <f>IFERROR(INDEX(Controls!$H$4:$H$200,MATCH('Model 14'!$E49,Controls!$G$4:$G$200,0)),"-")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14'!$D49,"_pre",""),"_post",""),'Vendor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14'!$D49,'Vendor Level Info'!$M$4:$M$300,0)),"-")</f>
        <v>-</v>
      </c>
    </row>
    <row r="50" spans="2:25" x14ac:dyDescent="0.35">
      <c r="B50" s="441" t="str">
        <f>IFERROR(INDEX(Controls!$L$4:$L$100,MATCH('Model 14'!$D50,Controls!$J$4:$J$100,0)),"-")</f>
        <v>-</v>
      </c>
      <c r="C50" s="467" t="str">
        <f>IFERROR(INDEX(Controls!$F$4:$F$200,MATCH('Model 14'!$E50,Controls!$G$4:$G$200,0)),"-")</f>
        <v>-</v>
      </c>
      <c r="D50" s="442" t="str">
        <f>IFERROR(INDEX(Controls!$H$4:$H$200,MATCH('Model 14'!$E50,Controls!$G$4:$G$200,0)),"-")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14'!$D50,"_pre",""),"_post",""),'Vendor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14'!$D50,'Vendor Level Info'!$M$4:$M$300,0)),"-")</f>
        <v>-</v>
      </c>
    </row>
    <row r="51" spans="2:25" x14ac:dyDescent="0.35">
      <c r="B51" s="441" t="str">
        <f>IFERROR(INDEX(Controls!$L$4:$L$100,MATCH('Model 14'!$D51,Controls!$J$4:$J$100,0)),"-")</f>
        <v>-</v>
      </c>
      <c r="C51" s="467" t="str">
        <f>IFERROR(INDEX(Controls!$F$4:$F$200,MATCH('Model 14'!$E51,Controls!$G$4:$G$200,0)),"-")</f>
        <v>-</v>
      </c>
      <c r="D51" s="442" t="str">
        <f>IFERROR(INDEX(Controls!$H$4:$H$200,MATCH('Model 14'!$E51,Controls!$G$4:$G$200,0)),"-")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14'!$D51,"_pre",""),"_post",""),'Vendor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14'!$D51,'Vendor Level Info'!$M$4:$M$300,0)),"-")</f>
        <v>-</v>
      </c>
    </row>
    <row r="52" spans="2:25" x14ac:dyDescent="0.35">
      <c r="B52" s="441" t="str">
        <f>IFERROR(INDEX(Controls!$L$4:$L$100,MATCH('Model 14'!$D52,Controls!$J$4:$J$100,0)),"-")</f>
        <v>-</v>
      </c>
      <c r="C52" s="467" t="str">
        <f>IFERROR(INDEX(Controls!$F$4:$F$200,MATCH('Model 14'!$E52,Controls!$G$4:$G$200,0)),"-")</f>
        <v>-</v>
      </c>
      <c r="D52" s="442" t="str">
        <f>IFERROR(INDEX(Controls!$H$4:$H$200,MATCH('Model 14'!$E52,Controls!$G$4:$G$200,0)),"-")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14'!$D52,"_pre",""),"_post",""),'Vendor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14'!$D52,'Vendor Level Info'!$M$4:$M$300,0)),"-")</f>
        <v>-</v>
      </c>
    </row>
    <row r="53" spans="2:25" x14ac:dyDescent="0.35">
      <c r="B53" s="441" t="str">
        <f>IFERROR(INDEX(Controls!$L$4:$L$100,MATCH('Model 14'!$D53,Controls!$J$4:$J$100,0)),"-")</f>
        <v>-</v>
      </c>
      <c r="C53" s="467" t="str">
        <f>IFERROR(INDEX(Controls!$F$4:$F$200,MATCH('Model 14'!$E53,Controls!$G$4:$G$200,0)),"-")</f>
        <v>-</v>
      </c>
      <c r="D53" s="442" t="str">
        <f>IFERROR(INDEX(Controls!$H$4:$H$200,MATCH('Model 14'!$E53,Controls!$G$4:$G$200,0)),"-")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14'!$D53,"_pre",""),"_post",""),'Vendor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14'!$D53,'Vendor Level Info'!$M$4:$M$300,0)),"-")</f>
        <v>-</v>
      </c>
    </row>
    <row r="54" spans="2:25" x14ac:dyDescent="0.35">
      <c r="B54" s="441" t="str">
        <f>IFERROR(INDEX(Controls!$L$4:$L$100,MATCH('Model 14'!$D54,Controls!$J$4:$J$100,0)),"-")</f>
        <v>-</v>
      </c>
      <c r="C54" s="467" t="str">
        <f>IFERROR(INDEX(Controls!$F$4:$F$200,MATCH('Model 14'!$E54,Controls!$G$4:$G$200,0)),"-")</f>
        <v>-</v>
      </c>
      <c r="D54" s="442" t="str">
        <f>IFERROR(INDEX(Controls!$H$4:$H$200,MATCH('Model 14'!$E54,Controls!$G$4:$G$200,0)),"-")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14'!$D54,"_pre",""),"_post",""),'Vendor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14'!$D54,'Vendor Level Info'!$M$4:$M$300,0)),"-")</f>
        <v>-</v>
      </c>
    </row>
    <row r="55" spans="2:25" x14ac:dyDescent="0.35">
      <c r="B55" s="441" t="str">
        <f>IFERROR(INDEX(Controls!$L$4:$L$100,MATCH('Model 14'!$D55,Controls!$J$4:$J$100,0)),"-")</f>
        <v>-</v>
      </c>
      <c r="C55" s="467" t="str">
        <f>IFERROR(INDEX(Controls!$F$4:$F$200,MATCH('Model 14'!$E55,Controls!$G$4:$G$200,0)),"-")</f>
        <v>-</v>
      </c>
      <c r="D55" s="442" t="str">
        <f>IFERROR(INDEX(Controls!$H$4:$H$200,MATCH('Model 14'!$E55,Controls!$G$4:$G$200,0)),"-")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14'!$D55,"_pre",""),"_post",""),'Vendor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14'!$D55,'Vendor Level Info'!$M$4:$M$300,0)),"-")</f>
        <v>-</v>
      </c>
    </row>
    <row r="56" spans="2:25" x14ac:dyDescent="0.35">
      <c r="B56" s="441" t="str">
        <f>IFERROR(INDEX(Controls!$L$4:$L$100,MATCH('Model 14'!$D56,Controls!$J$4:$J$100,0)),"-")</f>
        <v>-</v>
      </c>
      <c r="C56" s="467" t="str">
        <f>IFERROR(INDEX(Controls!$F$4:$F$200,MATCH('Model 14'!$E56,Controls!$G$4:$G$200,0)),"-")</f>
        <v>-</v>
      </c>
      <c r="D56" s="442" t="str">
        <f>IFERROR(INDEX(Controls!$H$4:$H$200,MATCH('Model 14'!$E56,Controls!$G$4:$G$200,0)),"-")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14'!$D56,"_pre",""),"_post",""),'Vendor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14'!$D56,'Vendor Level Info'!$M$4:$M$300,0)),"-")</f>
        <v>-</v>
      </c>
    </row>
    <row r="57" spans="2:25" x14ac:dyDescent="0.35">
      <c r="B57" s="441" t="str">
        <f>IFERROR(INDEX(Controls!$L$4:$L$100,MATCH('Model 14'!$D57,Controls!$J$4:$J$100,0)),"-")</f>
        <v>-</v>
      </c>
      <c r="C57" s="467" t="str">
        <f>IFERROR(INDEX(Controls!$F$4:$F$200,MATCH('Model 14'!$E57,Controls!$G$4:$G$200,0)),"-")</f>
        <v>-</v>
      </c>
      <c r="D57" s="442" t="str">
        <f>IFERROR(INDEX(Controls!$H$4:$H$200,MATCH('Model 14'!$E57,Controls!$G$4:$G$200,0)),"-")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14'!$D57,"_pre",""),"_post",""),'Vendor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14'!$D57,'Vendor Level Info'!$M$4:$M$300,0)),"-")</f>
        <v>-</v>
      </c>
    </row>
    <row r="58" spans="2:25" x14ac:dyDescent="0.35">
      <c r="B58" s="441" t="str">
        <f>IFERROR(INDEX(Controls!$L$4:$L$100,MATCH('Model 14'!$D58,Controls!$J$4:$J$100,0)),"-")</f>
        <v>-</v>
      </c>
      <c r="C58" s="467" t="str">
        <f>IFERROR(INDEX(Controls!$F$4:$F$200,MATCH('Model 14'!$E58,Controls!$G$4:$G$200,0)),"-")</f>
        <v>-</v>
      </c>
      <c r="D58" s="442" t="str">
        <f>IFERROR(INDEX(Controls!$H$4:$H$200,MATCH('Model 14'!$E58,Controls!$G$4:$G$200,0)),"-")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14'!$D58,"_pre",""),"_post",""),'Vendor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14'!$D58,'Vendor Level Info'!$M$4:$M$300,0)),"-")</f>
        <v>-</v>
      </c>
    </row>
    <row r="59" spans="2:25" x14ac:dyDescent="0.35">
      <c r="B59" s="441" t="str">
        <f>IFERROR(INDEX(Controls!$L$4:$L$100,MATCH('Model 14'!$D59,Controls!$J$4:$J$100,0)),"-")</f>
        <v>-</v>
      </c>
      <c r="C59" s="467" t="str">
        <f>IFERROR(INDEX(Controls!$F$4:$F$200,MATCH('Model 14'!$E59,Controls!$G$4:$G$200,0)),"-")</f>
        <v>-</v>
      </c>
      <c r="D59" s="442" t="str">
        <f>IFERROR(INDEX(Controls!$H$4:$H$200,MATCH('Model 14'!$E59,Controls!$G$4:$G$200,0)),"-")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14'!$D59,"_pre",""),"_post",""),'Vendor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14'!$D59,'Vendor Level Info'!$M$4:$M$300,0)),"-")</f>
        <v>-</v>
      </c>
    </row>
    <row r="60" spans="2:25" x14ac:dyDescent="0.35">
      <c r="B60" s="441" t="str">
        <f>IFERROR(INDEX(Controls!$L$4:$L$100,MATCH('Model 14'!$D60,Controls!$J$4:$J$100,0)),"-")</f>
        <v>-</v>
      </c>
      <c r="C60" s="467" t="str">
        <f>IFERROR(INDEX(Controls!$F$4:$F$200,MATCH('Model 14'!$E60,Controls!$G$4:$G$200,0)),"-")</f>
        <v>-</v>
      </c>
      <c r="D60" s="442" t="str">
        <f>IFERROR(INDEX(Controls!$H$4:$H$200,MATCH('Model 14'!$E60,Controls!$G$4:$G$200,0)),"-")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14'!$D60,"_pre",""),"_post",""),'Vendor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14'!$D60,'Vendor Level Info'!$M$4:$M$300,0)),"-")</f>
        <v>-</v>
      </c>
    </row>
    <row r="61" spans="2:25" x14ac:dyDescent="0.35">
      <c r="B61" s="441" t="str">
        <f>IFERROR(INDEX(Controls!$L$4:$L$100,MATCH('Model 14'!$D61,Controls!$J$4:$J$100,0)),"-")</f>
        <v>-</v>
      </c>
      <c r="C61" s="467" t="str">
        <f>IFERROR(INDEX(Controls!$F$4:$F$200,MATCH('Model 14'!$E61,Controls!$G$4:$G$200,0)),"-")</f>
        <v>-</v>
      </c>
      <c r="D61" s="442" t="str">
        <f>IFERROR(INDEX(Controls!$H$4:$H$200,MATCH('Model 14'!$E61,Controls!$G$4:$G$200,0)),"-")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14'!$D61,"_pre",""),"_post",""),'Vendor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14'!$D61,'Vendor Level Info'!$M$4:$M$300,0)),"-")</f>
        <v>-</v>
      </c>
    </row>
    <row r="62" spans="2:25" x14ac:dyDescent="0.35">
      <c r="B62" s="441" t="str">
        <f>IFERROR(INDEX(Controls!$L$4:$L$100,MATCH('Model 14'!$D62,Controls!$J$4:$J$100,0)),"-")</f>
        <v>-</v>
      </c>
      <c r="C62" s="467" t="str">
        <f>IFERROR(INDEX(Controls!$F$4:$F$200,MATCH('Model 14'!$E62,Controls!$G$4:$G$200,0)),"-")</f>
        <v>-</v>
      </c>
      <c r="D62" s="442" t="str">
        <f>IFERROR(INDEX(Controls!$H$4:$H$200,MATCH('Model 14'!$E62,Controls!$G$4:$G$200,0)),"-")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14'!$D62,"_pre",""),"_post",""),'Vendor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14'!$D62,'Vendor Level Info'!$M$4:$M$300,0)),"-")</f>
        <v>-</v>
      </c>
    </row>
    <row r="63" spans="2:25" x14ac:dyDescent="0.35">
      <c r="B63" s="441" t="str">
        <f>IFERROR(INDEX(Controls!$L$4:$L$100,MATCH('Model 14'!$D63,Controls!$J$4:$J$100,0)),"-")</f>
        <v>-</v>
      </c>
      <c r="C63" s="467" t="str">
        <f>IFERROR(INDEX(Controls!$F$4:$F$200,MATCH('Model 14'!$E63,Controls!$G$4:$G$200,0)),"-")</f>
        <v>-</v>
      </c>
      <c r="D63" s="442" t="str">
        <f>IFERROR(INDEX(Controls!$H$4:$H$200,MATCH('Model 14'!$E63,Controls!$G$4:$G$200,0)),"-")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14'!$D63,"_pre",""),"_post",""),'Vendor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14'!$D63,'Vendor Level Info'!$M$4:$M$300,0)),"-")</f>
        <v>-</v>
      </c>
    </row>
    <row r="64" spans="2:25" x14ac:dyDescent="0.35">
      <c r="B64" s="441" t="str">
        <f>IFERROR(INDEX(Controls!$L$4:$L$100,MATCH('Model 14'!$D64,Controls!$J$4:$J$100,0)),"-")</f>
        <v>-</v>
      </c>
      <c r="C64" s="467" t="str">
        <f>IFERROR(INDEX(Controls!$F$4:$F$200,MATCH('Model 14'!$E64,Controls!$G$4:$G$200,0)),"-")</f>
        <v>-</v>
      </c>
      <c r="D64" s="442" t="str">
        <f>IFERROR(INDEX(Controls!$H$4:$H$200,MATCH('Model 14'!$E64,Controls!$G$4:$G$200,0)),"-")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14'!$D64,"_pre",""),"_post",""),'Vendor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14'!$D64,'Vendor Level Info'!$M$4:$M$300,0)),"-")</f>
        <v>-</v>
      </c>
    </row>
    <row r="65" spans="2:25" x14ac:dyDescent="0.35">
      <c r="B65" s="441" t="str">
        <f>IFERROR(INDEX(Controls!$L$4:$L$100,MATCH('Model 14'!$D65,Controls!$J$4:$J$100,0)),"-")</f>
        <v>-</v>
      </c>
      <c r="C65" s="467" t="str">
        <f>IFERROR(INDEX(Controls!$F$4:$F$200,MATCH('Model 14'!$E65,Controls!$G$4:$G$200,0)),"-")</f>
        <v>-</v>
      </c>
      <c r="D65" s="442" t="str">
        <f>IFERROR(INDEX(Controls!$H$4:$H$200,MATCH('Model 14'!$E65,Controls!$G$4:$G$200,0)),"-")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14'!$D65,"_pre",""),"_post",""),'Vendor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14'!$D65,'Vendor Level Info'!$M$4:$M$300,0)),"-")</f>
        <v>-</v>
      </c>
    </row>
    <row r="66" spans="2:25" x14ac:dyDescent="0.35">
      <c r="B66" s="441" t="str">
        <f>IFERROR(INDEX(Controls!$L$4:$L$100,MATCH('Model 14'!$D66,Controls!$J$4:$J$100,0)),"-")</f>
        <v>-</v>
      </c>
      <c r="C66" s="467" t="str">
        <f>IFERROR(INDEX(Controls!$F$4:$F$200,MATCH('Model 14'!$E66,Controls!$G$4:$G$200,0)),"-")</f>
        <v>-</v>
      </c>
      <c r="D66" s="442" t="str">
        <f>IFERROR(INDEX(Controls!$H$4:$H$200,MATCH('Model 14'!$E66,Controls!$G$4:$G$200,0)),"-")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14'!$D66,"_pre",""),"_post",""),'Vendor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14'!$D66,'Vendor Level Info'!$M$4:$M$300,0)),"-")</f>
        <v>-</v>
      </c>
    </row>
    <row r="67" spans="2:25" x14ac:dyDescent="0.35">
      <c r="B67" s="441" t="str">
        <f>IFERROR(INDEX(Controls!$L$4:$L$100,MATCH('Model 14'!$D67,Controls!$J$4:$J$100,0)),"-")</f>
        <v>-</v>
      </c>
      <c r="C67" s="467" t="str">
        <f>IFERROR(INDEX(Controls!$F$4:$F$200,MATCH('Model 14'!$E67,Controls!$G$4:$G$200,0)),"-")</f>
        <v>-</v>
      </c>
      <c r="D67" s="442" t="str">
        <f>IFERROR(INDEX(Controls!$H$4:$H$200,MATCH('Model 14'!$E67,Controls!$G$4:$G$200,0)),"-")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14'!$D67,"_pre",""),"_post",""),'Vendor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14'!$D67,'Vendor Level Info'!$M$4:$M$300,0)),"-")</f>
        <v>-</v>
      </c>
    </row>
    <row r="68" spans="2:25" x14ac:dyDescent="0.35">
      <c r="B68" s="441" t="str">
        <f>IFERROR(INDEX(Controls!$L$4:$L$100,MATCH('Model 14'!$D68,Controls!$J$4:$J$100,0)),"-")</f>
        <v>-</v>
      </c>
      <c r="C68" s="467" t="str">
        <f>IFERROR(INDEX(Controls!$F$4:$F$200,MATCH('Model 14'!$E68,Controls!$G$4:$G$200,0)),"-")</f>
        <v>-</v>
      </c>
      <c r="D68" s="442" t="str">
        <f>IFERROR(INDEX(Controls!$H$4:$H$200,MATCH('Model 14'!$E68,Controls!$G$4:$G$200,0)),"-")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14'!$D68,"_pre",""),"_post",""),'Vendor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14'!$D68,'Vendor Level Info'!$M$4:$M$300,0)),"-")</f>
        <v>-</v>
      </c>
    </row>
    <row r="69" spans="2:25" x14ac:dyDescent="0.35">
      <c r="B69" s="441" t="str">
        <f>IFERROR(INDEX(Controls!$L$4:$L$100,MATCH('Model 14'!$D69,Controls!$J$4:$J$100,0)),"-")</f>
        <v>-</v>
      </c>
      <c r="C69" s="467" t="str">
        <f>IFERROR(INDEX(Controls!$F$4:$F$200,MATCH('Model 14'!$E69,Controls!$G$4:$G$200,0)),"-")</f>
        <v>-</v>
      </c>
      <c r="D69" s="442" t="str">
        <f>IFERROR(INDEX(Controls!$H$4:$H$200,MATCH('Model 14'!$E69,Controls!$G$4:$G$200,0)),"-")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14'!$D69,"_pre",""),"_post",""),'Vendor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14'!$D69,'Vendor Level Info'!$M$4:$M$300,0)),"-")</f>
        <v>-</v>
      </c>
    </row>
    <row r="70" spans="2:25" x14ac:dyDescent="0.35">
      <c r="B70" s="441" t="str">
        <f>IFERROR(INDEX(Controls!$L$4:$L$100,MATCH('Model 14'!$D70,Controls!$J$4:$J$100,0)),"-")</f>
        <v>-</v>
      </c>
      <c r="C70" s="467" t="str">
        <f>IFERROR(INDEX(Controls!$F$4:$F$200,MATCH('Model 14'!$E70,Controls!$G$4:$G$200,0)),"-")</f>
        <v>-</v>
      </c>
      <c r="D70" s="442" t="str">
        <f>IFERROR(INDEX(Controls!$H$4:$H$200,MATCH('Model 14'!$E70,Controls!$G$4:$G$200,0)),"-")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14'!$D70,"_pre",""),"_post",""),'Vendor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14'!$D70,'Vendor Level Info'!$M$4:$M$300,0)),"-")</f>
        <v>-</v>
      </c>
    </row>
    <row r="71" spans="2:25" x14ac:dyDescent="0.35">
      <c r="B71" s="441" t="str">
        <f>IFERROR(INDEX(Controls!$L$4:$L$100,MATCH('Model 14'!$D71,Controls!$J$4:$J$100,0)),"-")</f>
        <v>-</v>
      </c>
      <c r="C71" s="467" t="str">
        <f>IFERROR(INDEX(Controls!$F$4:$F$200,MATCH('Model 14'!$E71,Controls!$G$4:$G$200,0)),"-")</f>
        <v>-</v>
      </c>
      <c r="D71" s="442" t="str">
        <f>IFERROR(INDEX(Controls!$H$4:$H$200,MATCH('Model 14'!$E71,Controls!$G$4:$G$200,0)),"-")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14'!$D71,"_pre",""),"_post",""),'Vendor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14'!$D71,'Vendor Level Info'!$M$4:$M$300,0)),"-")</f>
        <v>-</v>
      </c>
    </row>
    <row r="72" spans="2:25" ht="15" thickBot="1" x14ac:dyDescent="0.4">
      <c r="B72" s="443" t="str">
        <f>IFERROR(INDEX(Controls!$L$4:$L$100,MATCH('Model 14'!$D72,Controls!$J$4:$J$100,0)),"-")</f>
        <v>-</v>
      </c>
      <c r="C72" s="468" t="str">
        <f>IFERROR(INDEX(Controls!$F$4:$F$200,MATCH('Model 14'!$E72,Controls!$G$4:$G$200,0)),"-")</f>
        <v>-</v>
      </c>
      <c r="D72" s="444" t="str">
        <f>IFERROR(INDEX(Controls!$H$4:$H$200,MATCH('Model 14'!$E72,Controls!$G$4:$G$200,0)),"-")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14'!$D72,"_pre",""),"_post",""),'Vendor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14'!$D72,'Vendor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2C67-094D-40D6-81BE-48C177C1FE5A}">
  <sheetPr>
    <tabColor theme="9" tint="0.59999389629810485"/>
  </sheetPr>
  <dimension ref="B1:AC72"/>
  <sheetViews>
    <sheetView showGridLines="0" zoomScale="85" zoomScaleNormal="85" workbookViewId="0">
      <pane xSplit="5" ySplit="4" topLeftCell="F5" activePane="bottomRight" state="frozen"/>
      <selection pane="topRight"/>
      <selection pane="bottomLeft"/>
      <selection pane="bottomRight" activeCell="L38" sqref="L38:L39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4.54296875" bestFit="1" customWidth="1"/>
    <col min="6" max="6" width="9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24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15'!$D5,Controls!$J$4:$J$100,0)),"-")</f>
        <v>16</v>
      </c>
      <c r="C5" s="466" t="str">
        <f>IFERROR(INDEX(Controls!$F$4:$F$7200,MATCH('Model 15'!$E5,Controls!$G$4:$G$200,0)),"-")</f>
        <v>No Ad &amp; Tf</v>
      </c>
      <c r="D5" s="446" t="str">
        <f>IFERROR(INDEX(Controls!$H$4:$H$200,MATCH('Model 15'!$E5,Controls!$G$4:$G$200,0)),"-")</f>
        <v>Intercept</v>
      </c>
      <c r="E5" s="42" t="s">
        <v>6</v>
      </c>
      <c r="F5" s="43"/>
      <c r="G5" s="44">
        <v>-1.0572329052857101</v>
      </c>
      <c r="H5" s="44">
        <v>3.3024536520376804E-2</v>
      </c>
      <c r="I5" s="44">
        <v>-32.013557696211002</v>
      </c>
      <c r="J5" s="45">
        <v>7.5099023264364699E-225</v>
      </c>
      <c r="K5" s="44">
        <v>0</v>
      </c>
      <c r="L5" s="46">
        <v>4281672</v>
      </c>
      <c r="M5" s="46">
        <v>493963.3609999792</v>
      </c>
      <c r="N5" s="46">
        <v>2140836</v>
      </c>
      <c r="O5" s="46">
        <v>253603.05399999153</v>
      </c>
      <c r="P5" s="47">
        <v>-9.1640896581409965</v>
      </c>
      <c r="Q5" s="48">
        <v>-8.9248225852213672</v>
      </c>
      <c r="R5" s="405">
        <f>IFERROR(G5*N5,"-")</f>
        <v>-2263362.2640202385</v>
      </c>
      <c r="S5" s="406">
        <f>IFERROR($Q5*$O5*Controls!$C$5,"-")</f>
        <v>-1407811328.2205884</v>
      </c>
      <c r="T5" s="406" t="str">
        <f>IFERROR(INDEX('Vendor Level Info'!$I$4:$I$50,MATCH(SUBSTITUTE(SUBSTITUTE('Model 15'!$D5,"_pre",""),"_post",""),'Vendor Level Info'!$F$4:$F$50,0)),"-")</f>
        <v>-</v>
      </c>
      <c r="U5" s="480">
        <f>IFERROR(S5/$T5,0)</f>
        <v>0</v>
      </c>
      <c r="V5" s="406">
        <f>IFERROR($Q5*$O5*Controls!$C$4,"-")</f>
        <v>-1195055275.4026859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15'!$E5,'Vendor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15'!$D6,Controls!$J$4:$J$100,0)),"-")</f>
        <v>17</v>
      </c>
      <c r="C6" s="467" t="str">
        <f>IFERROR(INDEX(Controls!$F$4:$F$7200,MATCH('Model 15'!$E6,Controls!$G$4:$G$200,0)),"-")</f>
        <v>No Ad &amp; Tf</v>
      </c>
      <c r="D6" s="442" t="str">
        <f>IFERROR(INDEX(Controls!$H$4:$H$200,MATCH('Model 15'!$E6,Controls!$G$4:$G$200,0)),"-")</f>
        <v>RTIME</v>
      </c>
      <c r="E6" s="25" t="s">
        <v>8</v>
      </c>
      <c r="F6" s="26"/>
      <c r="G6" s="27">
        <v>4.7971925385114356E-2</v>
      </c>
      <c r="H6" s="27">
        <v>1.4048768588485006E-3</v>
      </c>
      <c r="I6" s="27">
        <v>34.146711922092784</v>
      </c>
      <c r="J6" s="37">
        <v>1.6199935955054301E-255</v>
      </c>
      <c r="K6" s="27">
        <v>2302.9969929233953</v>
      </c>
      <c r="L6" s="39">
        <v>53520900</v>
      </c>
      <c r="M6" s="39">
        <v>493963.3609999792</v>
      </c>
      <c r="N6" s="39">
        <v>16056270</v>
      </c>
      <c r="O6" s="39">
        <v>253603.05399999153</v>
      </c>
      <c r="P6" s="28">
        <v>5.1977551860253763</v>
      </c>
      <c r="Q6" s="29">
        <v>3.0372275658923091</v>
      </c>
      <c r="R6" s="75">
        <f t="shared" ref="R6:R69" si="0">IFERROR(G6*N6,"-")</f>
        <v>770250.18640325009</v>
      </c>
      <c r="S6" s="41">
        <f>IFERROR($Q6*$O6*Controls!$C$5,"-")</f>
        <v>479095615.94282156</v>
      </c>
      <c r="T6" s="41" t="str">
        <f>IFERROR(INDEX('Vendor Level Info'!$I$4:$I$50,MATCH(SUBSTITUTE(SUBSTITUTE('Model 15'!$D6,"_pre",""),"_post",""),'Vendor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406692098.42091602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15'!$E6,'Vendor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15'!$D7,Controls!$J$4:$J$100,0)),"-")</f>
        <v>18</v>
      </c>
      <c r="C7" s="467" t="str">
        <f>IFERROR(INDEX(Controls!$F$4:$F$7200,MATCH('Model 15'!$E7,Controls!$G$4:$G$200,0)),"-")</f>
        <v>No Ad &amp; Tf</v>
      </c>
      <c r="D7" s="442" t="str">
        <f>IFERROR(INDEX(Controls!$H$4:$H$200,MATCH('Model 15'!$E7,Controls!$G$4:$G$200,0)),"-")</f>
        <v>T1</v>
      </c>
      <c r="E7" s="25" t="s">
        <v>34</v>
      </c>
      <c r="F7" s="26"/>
      <c r="G7" s="27">
        <v>1.0406791138636151</v>
      </c>
      <c r="H7" s="27">
        <v>3.1633301679945679E-2</v>
      </c>
      <c r="I7" s="27">
        <v>32.89821354700279</v>
      </c>
      <c r="J7" s="37">
        <v>2.4963191929896077E-237</v>
      </c>
      <c r="K7" s="27">
        <v>973.02646670809634</v>
      </c>
      <c r="L7" s="39">
        <v>178403</v>
      </c>
      <c r="M7" s="39">
        <v>493963.3609999792</v>
      </c>
      <c r="N7" s="39">
        <v>0</v>
      </c>
      <c r="O7" s="39">
        <v>253603.05399999153</v>
      </c>
      <c r="P7" s="28">
        <v>0.37585839479017219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15'!$D7,"_pre",""),"_post",""),'Vendor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15'!$E7,'Vendor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15'!$D8,Controls!$J$4:$J$100,0)),"-")</f>
        <v>27</v>
      </c>
      <c r="C8" s="467" t="str">
        <f>IFERROR(INDEX(Controls!$F$4:$F$7200,MATCH('Model 15'!$E8,Controls!$G$4:$G$200,0)),"-")</f>
        <v>No Ad &amp; Tf</v>
      </c>
      <c r="D8" s="442" t="str">
        <f>IFERROR(INDEX(Controls!$H$4:$H$200,MATCH('Model 15'!$E8,Controls!$G$4:$G$200,0)),"-")</f>
        <v>T10</v>
      </c>
      <c r="E8" s="25" t="s">
        <v>43</v>
      </c>
      <c r="F8" s="26"/>
      <c r="G8" s="27">
        <v>0.59709309464917515</v>
      </c>
      <c r="H8" s="27">
        <v>1.9005395525250542E-2</v>
      </c>
      <c r="I8" s="27">
        <v>31.417030698249771</v>
      </c>
      <c r="J8" s="37">
        <v>1.2539639518666805E-216</v>
      </c>
      <c r="K8" s="27">
        <v>351.228243340169</v>
      </c>
      <c r="L8" s="39">
        <v>178403</v>
      </c>
      <c r="M8" s="39">
        <v>493963.3609999792</v>
      </c>
      <c r="N8" s="39">
        <v>178403</v>
      </c>
      <c r="O8" s="39">
        <v>253603.05399999153</v>
      </c>
      <c r="P8" s="28">
        <v>0.21565000114391333</v>
      </c>
      <c r="Q8" s="29">
        <v>0.42003910317539134</v>
      </c>
      <c r="R8" s="75">
        <f t="shared" si="0"/>
        <v>106523.19936469679</v>
      </c>
      <c r="S8" s="41">
        <f>IFERROR($Q8*$O8*Controls!$C$5,"-")</f>
        <v>66257430.004841402</v>
      </c>
      <c r="T8" s="41" t="str">
        <f>IFERROR(INDEX('Vendor Level Info'!$I$4:$I$50,MATCH(SUBSTITUTE(SUBSTITUTE('Model 15'!$D8,"_pre",""),"_post",""),'Vendor Level Info'!$F$4:$F$50,0)),"-")</f>
        <v>-</v>
      </c>
      <c r="U8" s="478">
        <f t="shared" si="1"/>
        <v>0</v>
      </c>
      <c r="V8" s="41">
        <f>IFERROR($Q8*$O8*Controls!$C$4,"-")</f>
        <v>56244249.264559902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15'!$E8,'Vendor Level Info'!$M$4:$M$300,0)),"-")</f>
        <v>-</v>
      </c>
      <c r="AB8" s="134" t="s">
        <v>66</v>
      </c>
      <c r="AC8" s="135">
        <v>0.3569</v>
      </c>
    </row>
    <row r="9" spans="2:29" x14ac:dyDescent="0.35">
      <c r="B9" s="441">
        <f>IFERROR(INDEX(Controls!$L$4:$L$100,MATCH('Model 15'!$D9,Controls!$J$4:$J$100,0)),"-")</f>
        <v>28</v>
      </c>
      <c r="C9" s="467" t="str">
        <f>IFERROR(INDEX(Controls!$F$4:$F$7200,MATCH('Model 15'!$E9,Controls!$G$4:$G$200,0)),"-")</f>
        <v>No Ad &amp; Tf</v>
      </c>
      <c r="D9" s="442" t="str">
        <f>IFERROR(INDEX(Controls!$H$4:$H$200,MATCH('Model 15'!$E9,Controls!$G$4:$G$200,0)),"-")</f>
        <v>T11</v>
      </c>
      <c r="E9" s="25" t="s">
        <v>44</v>
      </c>
      <c r="F9" s="26"/>
      <c r="G9" s="27">
        <v>0.56848179079387939</v>
      </c>
      <c r="H9" s="27">
        <v>1.7603081021831075E-2</v>
      </c>
      <c r="I9" s="27">
        <v>32.294448346221714</v>
      </c>
      <c r="J9" s="37">
        <v>8.9197463172229739E-229</v>
      </c>
      <c r="K9" s="27">
        <v>301.30960974182557</v>
      </c>
      <c r="L9" s="39">
        <v>178403</v>
      </c>
      <c r="M9" s="39">
        <v>493963.3609999792</v>
      </c>
      <c r="N9" s="39">
        <v>178403</v>
      </c>
      <c r="O9" s="39">
        <v>253603.05399999153</v>
      </c>
      <c r="P9" s="28">
        <v>0.20531655772543167</v>
      </c>
      <c r="Q9" s="29">
        <v>0.39991181227259137</v>
      </c>
      <c r="R9" s="75">
        <f t="shared" si="0"/>
        <v>101418.85692300047</v>
      </c>
      <c r="S9" s="41">
        <f>IFERROR($Q9*$O9*Controls!$C$5,"-")</f>
        <v>63082529.006106287</v>
      </c>
      <c r="T9" s="41" t="str">
        <f>IFERROR(INDEX('Vendor Level Info'!$I$4:$I$50,MATCH(SUBSTITUTE(SUBSTITUTE('Model 15'!$D9,"_pre",""),"_post",""),'Vendor Level Info'!$F$4:$F$50,0)),"-")</f>
        <v>-</v>
      </c>
      <c r="U9" s="478">
        <f t="shared" si="1"/>
        <v>0</v>
      </c>
      <c r="V9" s="41">
        <f>IFERROR($Q9*$O9*Controls!$C$4,"-")</f>
        <v>53549156.455344245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15'!$E9,'Vendor Level Info'!$M$4:$M$300,0)),"-")</f>
        <v>-</v>
      </c>
    </row>
    <row r="10" spans="2:29" x14ac:dyDescent="0.35">
      <c r="B10" s="441">
        <f>IFERROR(INDEX(Controls!$L$4:$L$100,MATCH('Model 15'!$D10,Controls!$J$4:$J$100,0)),"-")</f>
        <v>29</v>
      </c>
      <c r="C10" s="467" t="str">
        <f>IFERROR(INDEX(Controls!$F$4:$F$7200,MATCH('Model 15'!$E10,Controls!$G$4:$G$200,0)),"-")</f>
        <v>No Ad &amp; Tf</v>
      </c>
      <c r="D10" s="442" t="str">
        <f>IFERROR(INDEX(Controls!$H$4:$H$200,MATCH('Model 15'!$E10,Controls!$G$4:$G$200,0)),"-")</f>
        <v>T12</v>
      </c>
      <c r="E10" s="25" t="s">
        <v>45</v>
      </c>
      <c r="F10" s="26"/>
      <c r="G10" s="27">
        <v>0.50964823665031544</v>
      </c>
      <c r="H10" s="27">
        <v>1.6201211013876129E-2</v>
      </c>
      <c r="I10" s="27">
        <v>31.457416128572628</v>
      </c>
      <c r="J10" s="37">
        <v>3.5194341539871708E-217</v>
      </c>
      <c r="K10" s="27">
        <v>255.22932049760718</v>
      </c>
      <c r="L10" s="39">
        <v>178403</v>
      </c>
      <c r="M10" s="39">
        <v>493963.3609999792</v>
      </c>
      <c r="N10" s="39">
        <v>178403</v>
      </c>
      <c r="O10" s="39">
        <v>253603.05399999153</v>
      </c>
      <c r="P10" s="28">
        <v>0.18406785106300638</v>
      </c>
      <c r="Q10" s="29">
        <v>0.35852397251938956</v>
      </c>
      <c r="R10" s="75">
        <f t="shared" si="0"/>
        <v>90922.774363126227</v>
      </c>
      <c r="S10" s="41">
        <f>IFERROR($Q10*$O10*Controls!$C$5,"-")</f>
        <v>56553965.65386451</v>
      </c>
      <c r="T10" s="41" t="str">
        <f>IFERROR(INDEX('Vendor Level Info'!$I$4:$I$50,MATCH(SUBSTITUTE(SUBSTITUTE('Model 15'!$D10,"_pre",""),"_post",""),'Vendor Level Info'!$F$4:$F$50,0)),"-")</f>
        <v>-</v>
      </c>
      <c r="U10" s="478">
        <f t="shared" si="1"/>
        <v>0</v>
      </c>
      <c r="V10" s="41">
        <f>IFERROR($Q10*$O10*Controls!$C$4,"-")</f>
        <v>48007224.863730647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15'!$E10,'Vendor Level Info'!$M$4:$M$300,0)),"-")</f>
        <v>-</v>
      </c>
    </row>
    <row r="11" spans="2:29" x14ac:dyDescent="0.35">
      <c r="B11" s="441">
        <f>IFERROR(INDEX(Controls!$L$4:$L$100,MATCH('Model 15'!$D11,Controls!$J$4:$J$100,0)),"-")</f>
        <v>30</v>
      </c>
      <c r="C11" s="467" t="str">
        <f>IFERROR(INDEX(Controls!$F$4:$F$7200,MATCH('Model 15'!$E11,Controls!$G$4:$G$200,0)),"-")</f>
        <v>No Ad &amp; Tf</v>
      </c>
      <c r="D11" s="442" t="str">
        <f>IFERROR(INDEX(Controls!$H$4:$H$200,MATCH('Model 15'!$E11,Controls!$G$4:$G$200,0)),"-")</f>
        <v>T13</v>
      </c>
      <c r="E11" s="25" t="s">
        <v>46</v>
      </c>
      <c r="F11" s="26"/>
      <c r="G11" s="27">
        <v>0.45765098173296009</v>
      </c>
      <c r="H11" s="27">
        <v>1.480034923270717E-2</v>
      </c>
      <c r="I11" s="27">
        <v>30.921633978852402</v>
      </c>
      <c r="J11" s="37">
        <v>6.4516692536393943E-210</v>
      </c>
      <c r="K11" s="27">
        <v>212.99996575200453</v>
      </c>
      <c r="L11" s="39">
        <v>178403</v>
      </c>
      <c r="M11" s="39">
        <v>493963.3609999792</v>
      </c>
      <c r="N11" s="39">
        <v>178403</v>
      </c>
      <c r="O11" s="39">
        <v>253603.05399999153</v>
      </c>
      <c r="P11" s="28">
        <v>0.16528818641289614</v>
      </c>
      <c r="Q11" s="29">
        <v>0.32194528735489125</v>
      </c>
      <c r="R11" s="75">
        <f t="shared" si="0"/>
        <v>81646.308094105276</v>
      </c>
      <c r="S11" s="41">
        <f>IFERROR($Q11*$O11*Controls!$C$5,"-")</f>
        <v>50784003.63453348</v>
      </c>
      <c r="T11" s="41" t="str">
        <f>IFERROR(INDEX('Vendor Level Info'!$I$4:$I$50,MATCH(SUBSTITUTE(SUBSTITUTE('Model 15'!$D11,"_pre",""),"_post",""),'Vendor Level Info'!$F$4:$F$50,0)),"-")</f>
        <v>-</v>
      </c>
      <c r="U11" s="478">
        <f t="shared" si="1"/>
        <v>0</v>
      </c>
      <c r="V11" s="41">
        <f>IFERROR($Q11*$O11*Controls!$C$4,"-")</f>
        <v>43109250.673687585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15'!$E11,'Vendor Level Info'!$M$4:$M$300,0)),"-")</f>
        <v>-</v>
      </c>
    </row>
    <row r="12" spans="2:29" x14ac:dyDescent="0.35">
      <c r="B12" s="441">
        <f>IFERROR(INDEX(Controls!$L$4:$L$100,MATCH('Model 15'!$D12,Controls!$J$4:$J$100,0)),"-")</f>
        <v>31</v>
      </c>
      <c r="C12" s="467" t="str">
        <f>IFERROR(INDEX(Controls!$F$4:$F$7200,MATCH('Model 15'!$E12,Controls!$G$4:$G$200,0)),"-")</f>
        <v>No Ad &amp; Tf</v>
      </c>
      <c r="D12" s="442" t="str">
        <f>IFERROR(INDEX(Controls!$H$4:$H$200,MATCH('Model 15'!$E12,Controls!$G$4:$G$200,0)),"-")</f>
        <v>T14</v>
      </c>
      <c r="E12" s="25" t="s">
        <v>47</v>
      </c>
      <c r="F12" s="26"/>
      <c r="G12" s="27">
        <v>0.41891702147973225</v>
      </c>
      <c r="H12" s="27">
        <v>1.3401178777102592E-2</v>
      </c>
      <c r="I12" s="27">
        <v>31.2597144212044</v>
      </c>
      <c r="J12" s="37">
        <v>1.7420344480150254E-214</v>
      </c>
      <c r="K12" s="27">
        <v>174.6311077572627</v>
      </c>
      <c r="L12" s="39">
        <v>178403</v>
      </c>
      <c r="M12" s="39">
        <v>493963.3609999792</v>
      </c>
      <c r="N12" s="39">
        <v>0</v>
      </c>
      <c r="O12" s="39">
        <v>253603.05399999153</v>
      </c>
      <c r="P12" s="28">
        <v>0.15129877898586047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15'!$D12,"_pre",""),"_post",""),'Vendor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15'!$E12,'Vendor Level Info'!$M$4:$M$300,0)),"-")</f>
        <v>-</v>
      </c>
    </row>
    <row r="13" spans="2:29" x14ac:dyDescent="0.35">
      <c r="B13" s="441">
        <f>IFERROR(INDEX(Controls!$L$4:$L$100,MATCH('Model 15'!$D13,Controls!$J$4:$J$100,0)),"-")</f>
        <v>32</v>
      </c>
      <c r="C13" s="467" t="str">
        <f>IFERROR(INDEX(Controls!$F$4:$F$7200,MATCH('Model 15'!$E13,Controls!$G$4:$G$200,0)),"-")</f>
        <v>No Ad &amp; Tf</v>
      </c>
      <c r="D13" s="442" t="str">
        <f>IFERROR(INDEX(Controls!$H$4:$H$200,MATCH('Model 15'!$E13,Controls!$G$4:$G$200,0)),"-")</f>
        <v>T15</v>
      </c>
      <c r="E13" s="25" t="s">
        <v>48</v>
      </c>
      <c r="F13" s="26"/>
      <c r="G13" s="27">
        <v>0.36217818608037838</v>
      </c>
      <c r="H13" s="27">
        <v>1.2002502696141054E-2</v>
      </c>
      <c r="I13" s="27">
        <v>30.175222222347255</v>
      </c>
      <c r="J13" s="37">
        <v>5.2572176820763537E-200</v>
      </c>
      <c r="K13" s="27">
        <v>140.08099939869405</v>
      </c>
      <c r="L13" s="39">
        <v>178403</v>
      </c>
      <c r="M13" s="39">
        <v>493963.3609999792</v>
      </c>
      <c r="N13" s="39">
        <v>0</v>
      </c>
      <c r="O13" s="39">
        <v>253603.05399999153</v>
      </c>
      <c r="P13" s="28">
        <v>0.13080661448349906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15'!$D13,"_pre",""),"_post",""),'Vendor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15'!$E13,'Vendor Level Info'!$M$4:$M$300,0)),"-")</f>
        <v>-</v>
      </c>
    </row>
    <row r="14" spans="2:29" x14ac:dyDescent="0.35">
      <c r="B14" s="441">
        <f>IFERROR(INDEX(Controls!$L$4:$L$100,MATCH('Model 15'!$D14,Controls!$J$4:$J$100,0)),"-")</f>
        <v>33</v>
      </c>
      <c r="C14" s="467" t="str">
        <f>IFERROR(INDEX(Controls!$F$4:$F$7200,MATCH('Model 15'!$E14,Controls!$G$4:$G$200,0)),"-")</f>
        <v>No Ad &amp; Tf</v>
      </c>
      <c r="D14" s="442" t="str">
        <f>IFERROR(INDEX(Controls!$H$4:$H$200,MATCH('Model 15'!$E14,Controls!$G$4:$G$200,0)),"-")</f>
        <v>T16</v>
      </c>
      <c r="E14" s="25" t="s">
        <v>49</v>
      </c>
      <c r="F14" s="26"/>
      <c r="G14" s="27">
        <v>0.31734444825740449</v>
      </c>
      <c r="H14" s="27">
        <v>1.0605643260701533E-2</v>
      </c>
      <c r="I14" s="27">
        <v>29.922225409306581</v>
      </c>
      <c r="J14" s="37">
        <v>1.0600216380682882E-196</v>
      </c>
      <c r="K14" s="27">
        <v>109.37287713119863</v>
      </c>
      <c r="L14" s="39">
        <v>178403</v>
      </c>
      <c r="M14" s="39">
        <v>493963.3609999792</v>
      </c>
      <c r="N14" s="39">
        <v>0</v>
      </c>
      <c r="O14" s="39">
        <v>253603.05399999153</v>
      </c>
      <c r="P14" s="28">
        <v>0.11461417196581938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15'!$D14,"_pre",""),"_post",""),'Vendor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15'!$D14,'Vendor Level Info'!$M$4:$M$300,0)),"-")</f>
        <v>-</v>
      </c>
    </row>
    <row r="15" spans="2:29" x14ac:dyDescent="0.35">
      <c r="B15" s="441">
        <f>IFERROR(INDEX(Controls!$L$4:$L$100,MATCH('Model 15'!$D15,Controls!$J$4:$J$100,0)),"-")</f>
        <v>34</v>
      </c>
      <c r="C15" s="467" t="str">
        <f>IFERROR(INDEX(Controls!$F$4:$F$7200,MATCH('Model 15'!$E15,Controls!$G$4:$G$200,0)),"-")</f>
        <v>No Ad &amp; Tf</v>
      </c>
      <c r="D15" s="442" t="str">
        <f>IFERROR(INDEX(Controls!$H$4:$H$200,MATCH('Model 15'!$E15,Controls!$G$4:$G$200,0)),"-")</f>
        <v>T17</v>
      </c>
      <c r="E15" s="25" t="s">
        <v>50</v>
      </c>
      <c r="F15" s="26"/>
      <c r="G15" s="27">
        <v>0.26703431081370799</v>
      </c>
      <c r="H15" s="27">
        <v>9.2112834495433737E-3</v>
      </c>
      <c r="I15" s="27">
        <v>28.989913542064059</v>
      </c>
      <c r="J15" s="37">
        <v>9.1899050308859676E-185</v>
      </c>
      <c r="K15" s="27">
        <v>82.504170144729926</v>
      </c>
      <c r="L15" s="39">
        <v>178403</v>
      </c>
      <c r="M15" s="39">
        <v>493963.3609999792</v>
      </c>
      <c r="N15" s="39">
        <v>0</v>
      </c>
      <c r="O15" s="39">
        <v>253603.05399999153</v>
      </c>
      <c r="P15" s="28">
        <v>9.6443837566527427E-2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15'!$D15,"_pre",""),"_post",""),'Vendor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15'!$D15,'Vendor Level Info'!$M$4:$M$300,0)),"-")</f>
        <v>-</v>
      </c>
    </row>
    <row r="16" spans="2:29" x14ac:dyDescent="0.35">
      <c r="B16" s="441">
        <f>IFERROR(INDEX(Controls!$L$4:$L$100,MATCH('Model 15'!$D16,Controls!$J$4:$J$100,0)),"-")</f>
        <v>35</v>
      </c>
      <c r="C16" s="467" t="str">
        <f>IFERROR(INDEX(Controls!$F$4:$F$7200,MATCH('Model 15'!$E16,Controls!$G$4:$G$200,0)),"-")</f>
        <v>No Ad &amp; Tf</v>
      </c>
      <c r="D16" s="442" t="str">
        <f>IFERROR(INDEX(Controls!$H$4:$H$200,MATCH('Model 15'!$E16,Controls!$G$4:$G$200,0)),"-")</f>
        <v>T18</v>
      </c>
      <c r="E16" s="25" t="s">
        <v>51</v>
      </c>
      <c r="F16" s="26"/>
      <c r="G16" s="27">
        <v>0.21769547614969117</v>
      </c>
      <c r="H16" s="27">
        <v>7.8210223935163622E-3</v>
      </c>
      <c r="I16" s="27">
        <v>27.834657055855129</v>
      </c>
      <c r="J16" s="37">
        <v>1.7111648842728627E-170</v>
      </c>
      <c r="K16" s="27">
        <v>59.478864090168301</v>
      </c>
      <c r="L16" s="39">
        <v>178403</v>
      </c>
      <c r="M16" s="39">
        <v>493963.3609999792</v>
      </c>
      <c r="N16" s="39">
        <v>0</v>
      </c>
      <c r="O16" s="39">
        <v>253603.05399999153</v>
      </c>
      <c r="P16" s="28">
        <v>7.8624305156784688E-2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15'!$D16,"_pre",""),"_post",""),'Vendor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15'!$D16,'Vendor Level Info'!$M$4:$M$300,0)),"-")</f>
        <v>-</v>
      </c>
    </row>
    <row r="17" spans="2:25" x14ac:dyDescent="0.35">
      <c r="B17" s="441">
        <f>IFERROR(INDEX(Controls!$L$4:$L$100,MATCH('Model 15'!$D17,Controls!$J$4:$J$100,0)),"-")</f>
        <v>36</v>
      </c>
      <c r="C17" s="467" t="str">
        <f>IFERROR(INDEX(Controls!$F$4:$F$7200,MATCH('Model 15'!$E17,Controls!$G$4:$G$200,0)),"-")</f>
        <v>No Ad &amp; Tf</v>
      </c>
      <c r="D17" s="442" t="str">
        <f>IFERROR(INDEX(Controls!$H$4:$H$200,MATCH('Model 15'!$E17,Controls!$G$4:$G$200,0)),"-")</f>
        <v>T19</v>
      </c>
      <c r="E17" s="25" t="s">
        <v>52</v>
      </c>
      <c r="F17" s="26"/>
      <c r="G17" s="27">
        <v>0.17084552036731968</v>
      </c>
      <c r="H17" s="27">
        <v>6.4372287791652997E-3</v>
      </c>
      <c r="I17" s="27">
        <v>26.540228136722028</v>
      </c>
      <c r="J17" s="37">
        <v>3.4281339177937137E-155</v>
      </c>
      <c r="K17" s="27">
        <v>40.293361073405876</v>
      </c>
      <c r="L17" s="39">
        <v>178403</v>
      </c>
      <c r="M17" s="39">
        <v>493963.3609999792</v>
      </c>
      <c r="N17" s="39">
        <v>0</v>
      </c>
      <c r="O17" s="39">
        <v>253603.05399999153</v>
      </c>
      <c r="P17" s="28">
        <v>6.1703672329843542E-2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15'!$D17,"_pre",""),"_post",""),'Vendor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15'!$D17,'Vendor Level Info'!$M$4:$M$300,0)),"-")</f>
        <v>-</v>
      </c>
    </row>
    <row r="18" spans="2:25" x14ac:dyDescent="0.35">
      <c r="B18" s="441">
        <f>IFERROR(INDEX(Controls!$L$4:$L$100,MATCH('Model 15'!$D18,Controls!$J$4:$J$100,0)),"-")</f>
        <v>19</v>
      </c>
      <c r="C18" s="467" t="str">
        <f>IFERROR(INDEX(Controls!$F$4:$F$7200,MATCH('Model 15'!$E18,Controls!$G$4:$G$200,0)),"-")</f>
        <v>No Ad &amp; Tf</v>
      </c>
      <c r="D18" s="442" t="str">
        <f>IFERROR(INDEX(Controls!$H$4:$H$200,MATCH('Model 15'!$E18,Controls!$G$4:$G$200,0)),"-")</f>
        <v>T2</v>
      </c>
      <c r="E18" s="25" t="s">
        <v>35</v>
      </c>
      <c r="F18" s="26"/>
      <c r="G18" s="27">
        <v>0.99951334145910131</v>
      </c>
      <c r="H18" s="27">
        <v>3.0228989488101501E-2</v>
      </c>
      <c r="I18" s="27">
        <v>33.064728870692882</v>
      </c>
      <c r="J18" s="37">
        <v>1.0247245337304986E-239</v>
      </c>
      <c r="K18" s="27">
        <v>888.55203589827829</v>
      </c>
      <c r="L18" s="39">
        <v>178403</v>
      </c>
      <c r="M18" s="39">
        <v>493963.3609999792</v>
      </c>
      <c r="N18" s="39">
        <v>178403</v>
      </c>
      <c r="O18" s="39">
        <v>253603.05399999153</v>
      </c>
      <c r="P18" s="28">
        <v>0.36099069836950026</v>
      </c>
      <c r="Q18" s="29">
        <v>0.703131038226117</v>
      </c>
      <c r="R18" s="75">
        <f t="shared" si="0"/>
        <v>178316.17865632806</v>
      </c>
      <c r="S18" s="41">
        <f>IFERROR($Q18*$O18*Controls!$C$5,"-")</f>
        <v>110912663.12423605</v>
      </c>
      <c r="T18" s="41" t="str">
        <f>IFERROR(INDEX('Vendor Level Info'!$I$4:$I$50,MATCH(SUBSTITUTE(SUBSTITUTE('Model 15'!$D18,"_pre",""),"_post",""),'Vendor Level Info'!$F$4:$F$50,0)),"-")</f>
        <v>-</v>
      </c>
      <c r="U18" s="478">
        <f t="shared" si="1"/>
        <v>0</v>
      </c>
      <c r="V18" s="41">
        <f>IFERROR($Q18*$O18*Controls!$C$4,"-")</f>
        <v>94150942.330541223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15'!$D18,'Vendor Level Info'!$M$4:$M$300,0)),"-")</f>
        <v>-</v>
      </c>
    </row>
    <row r="19" spans="2:25" x14ac:dyDescent="0.35">
      <c r="B19" s="441">
        <f>IFERROR(INDEX(Controls!$L$4:$L$100,MATCH('Model 15'!$D19,Controls!$J$4:$J$100,0)),"-")</f>
        <v>37</v>
      </c>
      <c r="C19" s="467" t="str">
        <f>IFERROR(INDEX(Controls!$F$4:$F$7200,MATCH('Model 15'!$E19,Controls!$G$4:$G$200,0)),"-")</f>
        <v>No Ad &amp; Tf</v>
      </c>
      <c r="D19" s="442" t="str">
        <f>IFERROR(INDEX(Controls!$H$4:$H$200,MATCH('Model 15'!$E19,Controls!$G$4:$G$200,0)),"-")</f>
        <v>T20</v>
      </c>
      <c r="E19" s="25" t="s">
        <v>53</v>
      </c>
      <c r="F19" s="26"/>
      <c r="G19" s="27">
        <v>0.12596830789904068</v>
      </c>
      <c r="H19" s="27">
        <v>5.0652474713629853E-3</v>
      </c>
      <c r="I19" s="27">
        <v>24.869131984413077</v>
      </c>
      <c r="J19" s="37">
        <v>1.6422792689576075E-136</v>
      </c>
      <c r="K19" s="27">
        <v>24.948069427562793</v>
      </c>
      <c r="L19" s="39">
        <v>178403</v>
      </c>
      <c r="M19" s="39">
        <v>493963.3609999792</v>
      </c>
      <c r="N19" s="39">
        <v>0</v>
      </c>
      <c r="O19" s="39">
        <v>253603.05399999153</v>
      </c>
      <c r="P19" s="28">
        <v>4.549552822828392E-2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15'!$D19,"_pre",""),"_post",""),'Vendor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15'!$D19,'Vendor Level Info'!$M$4:$M$300,0)),"-")</f>
        <v>-</v>
      </c>
    </row>
    <row r="20" spans="2:25" x14ac:dyDescent="0.35">
      <c r="B20" s="441">
        <f>IFERROR(INDEX(Controls!$L$4:$L$100,MATCH('Model 15'!$D20,Controls!$J$4:$J$100,0)),"-")</f>
        <v>38</v>
      </c>
      <c r="C20" s="467" t="str">
        <f>IFERROR(INDEX(Controls!$F$4:$F$7200,MATCH('Model 15'!$E20,Controls!$G$4:$G$200,0)),"-")</f>
        <v>No Ad &amp; Tf</v>
      </c>
      <c r="D20" s="442" t="str">
        <f>IFERROR(INDEX(Controls!$H$4:$H$200,MATCH('Model 15'!$E20,Controls!$G$4:$G$200,0)),"-")</f>
        <v>T21</v>
      </c>
      <c r="E20" s="25" t="s">
        <v>54</v>
      </c>
      <c r="F20" s="26"/>
      <c r="G20" s="27">
        <v>7.2539489453966807E-2</v>
      </c>
      <c r="H20" s="27">
        <v>3.7157071527250925E-3</v>
      </c>
      <c r="I20" s="27">
        <v>19.522391424406653</v>
      </c>
      <c r="J20" s="37">
        <v>7.1450115667284073E-85</v>
      </c>
      <c r="K20" s="27">
        <v>13.425131986878442</v>
      </c>
      <c r="L20" s="39">
        <v>178403</v>
      </c>
      <c r="M20" s="39">
        <v>493963.3609999792</v>
      </c>
      <c r="N20" s="39">
        <v>0</v>
      </c>
      <c r="O20" s="39">
        <v>253603.05399999153</v>
      </c>
      <c r="P20" s="28">
        <v>2.6198830842145367E-2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15'!$D20,"_pre",""),"_post",""),'Vendor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15'!$D20,'Vendor Level Info'!$M$4:$M$300,0)),"-")</f>
        <v>-</v>
      </c>
    </row>
    <row r="21" spans="2:25" x14ac:dyDescent="0.35">
      <c r="B21" s="441">
        <f>IFERROR(INDEX(Controls!$L$4:$L$100,MATCH('Model 15'!$D21,Controls!$J$4:$J$100,0)),"-")</f>
        <v>39</v>
      </c>
      <c r="C21" s="467" t="str">
        <f>IFERROR(INDEX(Controls!$F$4:$F$7200,MATCH('Model 15'!$E21,Controls!$G$4:$G$200,0)),"-")</f>
        <v>No Ad &amp; Tf</v>
      </c>
      <c r="D21" s="442" t="str">
        <f>IFERROR(INDEX(Controls!$H$4:$H$200,MATCH('Model 15'!$E21,Controls!$G$4:$G$200,0)),"-")</f>
        <v>T22</v>
      </c>
      <c r="E21" s="25" t="s">
        <v>55</v>
      </c>
      <c r="F21" s="26"/>
      <c r="G21" s="27">
        <v>2.9862634629428449E-2</v>
      </c>
      <c r="H21" s="27">
        <v>2.4324269767459572E-3</v>
      </c>
      <c r="I21" s="27">
        <v>12.276888438960651</v>
      </c>
      <c r="J21" s="37">
        <v>1.2070800380697912E-34</v>
      </c>
      <c r="K21" s="27">
        <v>5.7532762773579833</v>
      </c>
      <c r="L21" s="39">
        <v>178403</v>
      </c>
      <c r="M21" s="39">
        <v>493963.3609999792</v>
      </c>
      <c r="N21" s="39">
        <v>0</v>
      </c>
      <c r="O21" s="39">
        <v>253603.05399999153</v>
      </c>
      <c r="P21" s="28">
        <v>1.078538212836022E-2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15'!$D21,"_pre",""),"_post",""),'Vendor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15'!$D21,'Vendor Level Info'!$M$4:$M$300,0)),"-")</f>
        <v>-</v>
      </c>
    </row>
    <row r="22" spans="2:25" x14ac:dyDescent="0.35">
      <c r="B22" s="441">
        <f>IFERROR(INDEX(Controls!$L$4:$L$100,MATCH('Model 15'!$D22,Controls!$J$4:$J$100,0)),"-")</f>
        <v>40</v>
      </c>
      <c r="C22" s="467" t="str">
        <f>IFERROR(INDEX(Controls!$F$4:$F$7200,MATCH('Model 15'!$E22,Controls!$G$4:$G$200,0)),"-")</f>
        <v>No Ad &amp; Tf</v>
      </c>
      <c r="D22" s="442" t="str">
        <f>IFERROR(INDEX(Controls!$H$4:$H$200,MATCH('Model 15'!$E22,Controls!$G$4:$G$200,0)),"-")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493963.3609999792</v>
      </c>
      <c r="N22" s="39">
        <v>0</v>
      </c>
      <c r="O22" s="39">
        <v>253603.05399999153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15'!$D22,"_pre",""),"_post",""),'Vendor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15'!$D22,'Vendor Level Info'!$M$4:$M$300,0)),"-")</f>
        <v>-</v>
      </c>
    </row>
    <row r="23" spans="2:25" x14ac:dyDescent="0.35">
      <c r="B23" s="441">
        <f>IFERROR(INDEX(Controls!$L$4:$L$100,MATCH('Model 15'!$D23,Controls!$J$4:$J$100,0)),"-")</f>
        <v>20</v>
      </c>
      <c r="C23" s="467" t="str">
        <f>IFERROR(INDEX(Controls!$F$4:$F$7200,MATCH('Model 15'!$E23,Controls!$G$4:$G$200,0)),"-")</f>
        <v>No Ad &amp; Tf</v>
      </c>
      <c r="D23" s="442" t="str">
        <f>IFERROR(INDEX(Controls!$H$4:$H$200,MATCH('Model 15'!$E23,Controls!$G$4:$G$200,0)),"-")</f>
        <v>T3</v>
      </c>
      <c r="E23" s="25" t="s">
        <v>36</v>
      </c>
      <c r="F23" s="26"/>
      <c r="G23" s="27">
        <v>0.94571598034623205</v>
      </c>
      <c r="H23" s="27">
        <v>2.8825276146891184E-2</v>
      </c>
      <c r="I23" s="27">
        <v>32.80856618777711</v>
      </c>
      <c r="J23" s="37">
        <v>4.756121845115217E-236</v>
      </c>
      <c r="K23" s="27">
        <v>807.94641865951223</v>
      </c>
      <c r="L23" s="39">
        <v>178403</v>
      </c>
      <c r="M23" s="39">
        <v>493963.3609999792</v>
      </c>
      <c r="N23" s="39">
        <v>178403</v>
      </c>
      <c r="O23" s="39">
        <v>253603.05399999153</v>
      </c>
      <c r="P23" s="28">
        <v>0.34156089573152765</v>
      </c>
      <c r="Q23" s="29">
        <v>0.66528602625469357</v>
      </c>
      <c r="R23" s="75">
        <f t="shared" si="0"/>
        <v>168718.56804170884</v>
      </c>
      <c r="S23" s="41">
        <f>IFERROR($Q23*$O23*Controls!$C$5,"-")</f>
        <v>104942949.3219429</v>
      </c>
      <c r="T23" s="41" t="str">
        <f>IFERROR(INDEX('Vendor Level Info'!$I$4:$I$50,MATCH(SUBSTITUTE(SUBSTITUTE('Model 15'!$D23,"_pre",""),"_post",""),'Vendor Level Info'!$F$4:$F$50,0)),"-")</f>
        <v>-</v>
      </c>
      <c r="U23" s="478">
        <f t="shared" si="1"/>
        <v>0</v>
      </c>
      <c r="V23" s="41">
        <f>IFERROR($Q23*$O23*Controls!$C$4,"-")</f>
        <v>89083403.926022276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15'!$D23,'Vendor Level Info'!$M$4:$M$300,0)),"-")</f>
        <v>-</v>
      </c>
    </row>
    <row r="24" spans="2:25" x14ac:dyDescent="0.35">
      <c r="B24" s="441">
        <f>IFERROR(INDEX(Controls!$L$4:$L$100,MATCH('Model 15'!$D24,Controls!$J$4:$J$100,0)),"-")</f>
        <v>21</v>
      </c>
      <c r="C24" s="467" t="str">
        <f>IFERROR(INDEX(Controls!$F$4:$F$7200,MATCH('Model 15'!$E24,Controls!$G$4:$G$200,0)),"-")</f>
        <v>No Ad &amp; Tf</v>
      </c>
      <c r="D24" s="442" t="str">
        <f>IFERROR(INDEX(Controls!$H$4:$H$200,MATCH('Model 15'!$E24,Controls!$G$4:$G$200,0)),"-")</f>
        <v>T4</v>
      </c>
      <c r="E24" s="25" t="s">
        <v>37</v>
      </c>
      <c r="F24" s="26"/>
      <c r="G24" s="27">
        <v>0.89712216054039429</v>
      </c>
      <c r="H24" s="27">
        <v>2.7422096972935021E-2</v>
      </c>
      <c r="I24" s="27">
        <v>32.71530114658384</v>
      </c>
      <c r="J24" s="37">
        <v>1.0119513254836414E-234</v>
      </c>
      <c r="K24" s="27">
        <v>731.20126108888121</v>
      </c>
      <c r="L24" s="39">
        <v>178403</v>
      </c>
      <c r="M24" s="39">
        <v>493963.3609999792</v>
      </c>
      <c r="N24" s="39">
        <v>178403</v>
      </c>
      <c r="O24" s="39">
        <v>253603.05399999153</v>
      </c>
      <c r="P24" s="28">
        <v>0.32401043770308041</v>
      </c>
      <c r="Q24" s="29">
        <v>0.63110156712424015</v>
      </c>
      <c r="R24" s="75">
        <f t="shared" si="0"/>
        <v>160049.28480688797</v>
      </c>
      <c r="S24" s="41">
        <f>IFERROR($Q24*$O24*Controls!$C$5,"-")</f>
        <v>99550655.149884313</v>
      </c>
      <c r="T24" s="41" t="str">
        <f>IFERROR(INDEX('Vendor Level Info'!$I$4:$I$50,MATCH(SUBSTITUTE(SUBSTITUTE('Model 15'!$D24,"_pre",""),"_post",""),'Vendor Level Info'!$F$4:$F$50,0)),"-")</f>
        <v>-</v>
      </c>
      <c r="U24" s="478">
        <f t="shared" si="1"/>
        <v>0</v>
      </c>
      <c r="V24" s="41">
        <f>IFERROR($Q24*$O24*Controls!$C$4,"-")</f>
        <v>84506022.378036842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15'!$D24,'Vendor Level Info'!$M$4:$M$300,0)),"-")</f>
        <v>-</v>
      </c>
    </row>
    <row r="25" spans="2:25" x14ac:dyDescent="0.35">
      <c r="B25" s="441">
        <f>IFERROR(INDEX(Controls!$L$4:$L$100,MATCH('Model 15'!$D25,Controls!$J$4:$J$100,0)),"-")</f>
        <v>22</v>
      </c>
      <c r="C25" s="467" t="str">
        <f>IFERROR(INDEX(Controls!$F$4:$F$7200,MATCH('Model 15'!$E25,Controls!$G$4:$G$200,0)),"-")</f>
        <v>No Ad &amp; Tf</v>
      </c>
      <c r="D25" s="442" t="str">
        <f>IFERROR(INDEX(Controls!$H$4:$H$200,MATCH('Model 15'!$E25,Controls!$G$4:$G$200,0)),"-")</f>
        <v>T5</v>
      </c>
      <c r="E25" s="25" t="s">
        <v>38</v>
      </c>
      <c r="F25" s="26"/>
      <c r="G25" s="27">
        <v>0.84654104954580145</v>
      </c>
      <c r="H25" s="27">
        <v>2.6019342916529312E-2</v>
      </c>
      <c r="I25" s="27">
        <v>32.535066402772962</v>
      </c>
      <c r="J25" s="37">
        <v>3.6362509473621022E-232</v>
      </c>
      <c r="K25" s="27">
        <v>658.30667213727168</v>
      </c>
      <c r="L25" s="39">
        <v>178403</v>
      </c>
      <c r="M25" s="39">
        <v>493963.3609999792</v>
      </c>
      <c r="N25" s="39">
        <v>178403</v>
      </c>
      <c r="O25" s="39">
        <v>253603.05399999153</v>
      </c>
      <c r="P25" s="28">
        <v>0.30574223674481388</v>
      </c>
      <c r="Q25" s="29">
        <v>0.59551910152519161</v>
      </c>
      <c r="R25" s="75">
        <f t="shared" si="0"/>
        <v>151025.4628621196</v>
      </c>
      <c r="S25" s="41">
        <f>IFERROR($Q25*$O25*Controls!$C$5,"-")</f>
        <v>93937837.900238395</v>
      </c>
      <c r="T25" s="41" t="str">
        <f>IFERROR(INDEX('Vendor Level Info'!$I$4:$I$50,MATCH(SUBSTITUTE(SUBSTITUTE('Model 15'!$D25,"_pre",""),"_post",""),'Vendor Level Info'!$F$4:$F$50,0)),"-")</f>
        <v>-</v>
      </c>
      <c r="U25" s="478">
        <f t="shared" si="1"/>
        <v>0</v>
      </c>
      <c r="V25" s="41">
        <f>IFERROR($Q25*$O25*Controls!$C$4,"-")</f>
        <v>79741444.391199157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15'!$D25,'Vendor Level Info'!$M$4:$M$300,0)),"-")</f>
        <v>-</v>
      </c>
    </row>
    <row r="26" spans="2:25" x14ac:dyDescent="0.35">
      <c r="B26" s="441">
        <f>IFERROR(INDEX(Controls!$L$4:$L$100,MATCH('Model 15'!$D26,Controls!$J$4:$J$100,0)),"-")</f>
        <v>23</v>
      </c>
      <c r="C26" s="467" t="str">
        <f>IFERROR(INDEX(Controls!$F$4:$F$7200,MATCH('Model 15'!$E26,Controls!$G$4:$G$200,0)),"-")</f>
        <v>No Ad &amp; Tf</v>
      </c>
      <c r="D26" s="442" t="str">
        <f>IFERROR(INDEX(Controls!$H$4:$H$200,MATCH('Model 15'!$E26,Controls!$G$4:$G$200,0)),"-")</f>
        <v>T6</v>
      </c>
      <c r="E26" s="25" t="s">
        <v>39</v>
      </c>
      <c r="F26" s="26"/>
      <c r="G26" s="27">
        <v>0.80580230672257791</v>
      </c>
      <c r="H26" s="27">
        <v>2.4616243077652571E-2</v>
      </c>
      <c r="I26" s="27">
        <v>32.734577091258558</v>
      </c>
      <c r="J26" s="37">
        <v>5.3829222710546789E-235</v>
      </c>
      <c r="K26" s="27">
        <v>589.2222670236639</v>
      </c>
      <c r="L26" s="39">
        <v>178403</v>
      </c>
      <c r="M26" s="39">
        <v>493963.3609999792</v>
      </c>
      <c r="N26" s="39">
        <v>178403</v>
      </c>
      <c r="O26" s="39">
        <v>253603.05399999153</v>
      </c>
      <c r="P26" s="28">
        <v>0.2910287690876614</v>
      </c>
      <c r="Q26" s="29">
        <v>0.56686048002494827</v>
      </c>
      <c r="R26" s="75">
        <f t="shared" si="0"/>
        <v>143757.54892622808</v>
      </c>
      <c r="S26" s="41">
        <f>IFERROR($Q26*$O26*Controls!$C$5,"-")</f>
        <v>89417195.432113856</v>
      </c>
      <c r="T26" s="41" t="str">
        <f>IFERROR(INDEX('Vendor Level Info'!$I$4:$I$50,MATCH(SUBSTITUTE(SUBSTITUTE('Model 15'!$D26,"_pre",""),"_post",""),'Vendor Level Info'!$F$4:$F$50,0)),"-")</f>
        <v>-</v>
      </c>
      <c r="U26" s="478">
        <f t="shared" si="1"/>
        <v>0</v>
      </c>
      <c r="V26" s="41">
        <f>IFERROR($Q26*$O26*Controls!$C$4,"-")</f>
        <v>75903985.833048418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15'!$D26,'Vendor Level Info'!$M$4:$M$300,0)),"-")</f>
        <v>-</v>
      </c>
    </row>
    <row r="27" spans="2:25" x14ac:dyDescent="0.35">
      <c r="B27" s="441">
        <f>IFERROR(INDEX(Controls!$L$4:$L$100,MATCH('Model 15'!$D27,Controls!$J$4:$J$100,0)),"-")</f>
        <v>24</v>
      </c>
      <c r="C27" s="467" t="str">
        <f>IFERROR(INDEX(Controls!$F$4:$F$7200,MATCH('Model 15'!$E27,Controls!$G$4:$G$200,0)),"-")</f>
        <v>No Ad &amp; Tf</v>
      </c>
      <c r="D27" s="442" t="str">
        <f>IFERROR(INDEX(Controls!$H$4:$H$200,MATCH('Model 15'!$E27,Controls!$G$4:$G$200,0)),"-")</f>
        <v>T7</v>
      </c>
      <c r="E27" s="25" t="s">
        <v>40</v>
      </c>
      <c r="F27" s="26"/>
      <c r="G27" s="27">
        <v>0.74478174935408115</v>
      </c>
      <c r="H27" s="27">
        <v>2.3213103126024311E-2</v>
      </c>
      <c r="I27" s="27">
        <v>32.084540585144907</v>
      </c>
      <c r="J27" s="37">
        <v>7.7076171023364171E-226</v>
      </c>
      <c r="K27" s="27">
        <v>523.96467537119452</v>
      </c>
      <c r="L27" s="39">
        <v>178403</v>
      </c>
      <c r="M27" s="39">
        <v>493963.3609999792</v>
      </c>
      <c r="N27" s="39">
        <v>178403</v>
      </c>
      <c r="O27" s="39">
        <v>253603.05399999153</v>
      </c>
      <c r="P27" s="28">
        <v>0.26899019020566939</v>
      </c>
      <c r="Q27" s="29">
        <v>0.52393414170012553</v>
      </c>
      <c r="R27" s="75">
        <f t="shared" si="0"/>
        <v>132871.29843001615</v>
      </c>
      <c r="S27" s="41">
        <f>IFERROR($Q27*$O27*Controls!$C$5,"-")</f>
        <v>82645947.623470038</v>
      </c>
      <c r="T27" s="41" t="str">
        <f>IFERROR(INDEX('Vendor Level Info'!$I$4:$I$50,MATCH(SUBSTITUTE(SUBSTITUTE('Model 15'!$D27,"_pre",""),"_post",""),'Vendor Level Info'!$F$4:$F$50,0)),"-")</f>
        <v>-</v>
      </c>
      <c r="U27" s="478">
        <f t="shared" si="1"/>
        <v>0</v>
      </c>
      <c r="V27" s="41">
        <f>IFERROR($Q27*$O27*Controls!$C$4,"-")</f>
        <v>70156045.571048528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15'!$D27,'Vendor Level Info'!$M$4:$M$300,0)),"-")</f>
        <v>-</v>
      </c>
    </row>
    <row r="28" spans="2:25" x14ac:dyDescent="0.35">
      <c r="B28" s="441">
        <f>IFERROR(INDEX(Controls!$L$4:$L$100,MATCH('Model 15'!$D28,Controls!$J$4:$J$100,0)),"-")</f>
        <v>25</v>
      </c>
      <c r="C28" s="467" t="str">
        <f>IFERROR(INDEX(Controls!$F$4:$F$7200,MATCH('Model 15'!$E28,Controls!$G$4:$G$200,0)),"-")</f>
        <v>No Ad &amp; Tf</v>
      </c>
      <c r="D28" s="442" t="str">
        <f>IFERROR(INDEX(Controls!$H$4:$H$200,MATCH('Model 15'!$E28,Controls!$G$4:$G$200,0)),"-")</f>
        <v>T8</v>
      </c>
      <c r="E28" s="25" t="s">
        <v>41</v>
      </c>
      <c r="F28" s="26"/>
      <c r="G28" s="27">
        <v>0.70123560359967374</v>
      </c>
      <c r="H28" s="27">
        <v>2.181029374040629E-2</v>
      </c>
      <c r="I28" s="27">
        <v>32.151589150793846</v>
      </c>
      <c r="J28" s="37">
        <v>8.9330658853427559E-227</v>
      </c>
      <c r="K28" s="27">
        <v>462.5499480379076</v>
      </c>
      <c r="L28" s="39">
        <v>178403</v>
      </c>
      <c r="M28" s="39">
        <v>493963.3609999792</v>
      </c>
      <c r="N28" s="39">
        <v>178403</v>
      </c>
      <c r="O28" s="39">
        <v>253603.05399999153</v>
      </c>
      <c r="P28" s="28">
        <v>0.2532627827613268</v>
      </c>
      <c r="Q28" s="29">
        <v>0.49330058694402301</v>
      </c>
      <c r="R28" s="75">
        <f t="shared" si="0"/>
        <v>125102.53538899259</v>
      </c>
      <c r="S28" s="41">
        <f>IFERROR($Q28*$O28*Controls!$C$5,"-")</f>
        <v>77813777.011953384</v>
      </c>
      <c r="T28" s="41" t="str">
        <f>IFERROR(INDEX('Vendor Level Info'!$I$4:$I$50,MATCH(SUBSTITUTE(SUBSTITUTE('Model 15'!$D28,"_pre",""),"_post",""),'Vendor Level Info'!$F$4:$F$50,0)),"-")</f>
        <v>-</v>
      </c>
      <c r="U28" s="478">
        <f t="shared" si="1"/>
        <v>0</v>
      </c>
      <c r="V28" s="41">
        <f>IFERROR($Q28*$O28*Controls!$C$4,"-")</f>
        <v>66054138.685388088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15'!$D28,'Vendor Level Info'!$M$4:$M$300,0)),"-")</f>
        <v>-</v>
      </c>
    </row>
    <row r="29" spans="2:25" x14ac:dyDescent="0.35">
      <c r="B29" s="441">
        <f>IFERROR(INDEX(Controls!$L$4:$L$100,MATCH('Model 15'!$D29,Controls!$J$4:$J$100,0)),"-")</f>
        <v>26</v>
      </c>
      <c r="C29" s="467" t="str">
        <f>IFERROR(INDEX(Controls!$F$4:$F$7200,MATCH('Model 15'!$E29,Controls!$G$4:$G$200,0)),"-")</f>
        <v>No Ad &amp; Tf</v>
      </c>
      <c r="D29" s="442" t="str">
        <f>IFERROR(INDEX(Controls!$H$4:$H$200,MATCH('Model 15'!$E29,Controls!$G$4:$G$200,0)),"-")</f>
        <v>T9</v>
      </c>
      <c r="E29" s="25" t="s">
        <v>42</v>
      </c>
      <c r="F29" s="26"/>
      <c r="G29" s="27">
        <v>0.64939837826479296</v>
      </c>
      <c r="H29" s="27">
        <v>2.0407771083961308E-2</v>
      </c>
      <c r="I29" s="27">
        <v>31.821132038038307</v>
      </c>
      <c r="J29" s="37">
        <v>3.5069194614564507E-222</v>
      </c>
      <c r="K29" s="27">
        <v>404.97363974148436</v>
      </c>
      <c r="L29" s="39">
        <v>178403</v>
      </c>
      <c r="M29" s="39">
        <v>493963.3609999792</v>
      </c>
      <c r="N29" s="39">
        <v>178403</v>
      </c>
      <c r="O29" s="39">
        <v>253603.05399999153</v>
      </c>
      <c r="P29" s="28">
        <v>0.23454091542951247</v>
      </c>
      <c r="Q29" s="29">
        <v>0.45683447833233792</v>
      </c>
      <c r="R29" s="75">
        <f t="shared" si="0"/>
        <v>115854.61887757386</v>
      </c>
      <c r="S29" s="41">
        <f>IFERROR($Q29*$O29*Controls!$C$5,"-")</f>
        <v>72061572.941850945</v>
      </c>
      <c r="T29" s="41" t="str">
        <f>IFERROR(INDEX('Vendor Level Info'!$I$4:$I$50,MATCH(SUBSTITUTE(SUBSTITUTE('Model 15'!$D29,"_pre",""),"_post",""),'Vendor Level Info'!$F$4:$F$50,0)),"-")</f>
        <v>-</v>
      </c>
      <c r="U29" s="478">
        <f t="shared" si="1"/>
        <v>0</v>
      </c>
      <c r="V29" s="41">
        <f>IFERROR($Q29*$O29*Controls!$C$4,"-")</f>
        <v>61171238.767358996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15'!$D29,'Vendor Level Info'!$M$4:$M$300,0)),"-")</f>
        <v>-</v>
      </c>
    </row>
    <row r="30" spans="2:25" x14ac:dyDescent="0.35">
      <c r="B30" s="441">
        <f>IFERROR(INDEX(Controls!$L$4:$L$100,MATCH('Model 15'!$D30,Controls!$J$4:$J$100,0)),"-")</f>
        <v>9</v>
      </c>
      <c r="C30" s="467" t="str">
        <f>IFERROR(INDEX(Controls!$F$4:$F$7200,MATCH('Model 15'!$E30,Controls!$G$4:$G$200,0)),"-")</f>
        <v>No Ad &amp; Tf</v>
      </c>
      <c r="D30" s="442" t="str">
        <f>IFERROR(INDEX(Controls!$H$4:$H$200,MATCH('Model 15'!$E30,Controls!$G$4:$G$200,0)),"-")</f>
        <v>cw_comm</v>
      </c>
      <c r="E30" s="25" t="s">
        <v>114</v>
      </c>
      <c r="F30" s="26">
        <v>1</v>
      </c>
      <c r="G30" s="27">
        <v>7.1224992547260405E-2</v>
      </c>
      <c r="H30" s="27">
        <v>1.173068546671282E-3</v>
      </c>
      <c r="I30" s="27">
        <v>60.716820640506967</v>
      </c>
      <c r="J30" s="37">
        <v>0</v>
      </c>
      <c r="K30" s="27">
        <v>1.1256806805905641</v>
      </c>
      <c r="L30" s="39">
        <v>149017</v>
      </c>
      <c r="M30" s="39">
        <v>493963.3609999792</v>
      </c>
      <c r="N30" s="39">
        <v>135470</v>
      </c>
      <c r="O30" s="39">
        <v>253603.05399999153</v>
      </c>
      <c r="P30" s="28">
        <v>2.1486886583913158E-2</v>
      </c>
      <c r="Q30" s="29">
        <v>3.8047056564144095E-2</v>
      </c>
      <c r="R30" s="75">
        <f t="shared" si="0"/>
        <v>9648.8497403773672</v>
      </c>
      <c r="S30" s="41">
        <f>IFERROR($Q30*$O30*Controls!$C$5,"-")</f>
        <v>6001584.5385147221</v>
      </c>
      <c r="T30" s="41">
        <f>IFERROR(INDEX('Vendor Level Info'!$I$4:$I$50,MATCH(SUBSTITUTE(SUBSTITUTE('Model 15'!$D30,"_pre",""),"_post",""),'Vendor Level Info'!$F$4:$F$50,0)),"-")</f>
        <v>607005</v>
      </c>
      <c r="U30" s="478">
        <f t="shared" si="1"/>
        <v>9.887207747077408</v>
      </c>
      <c r="V30" s="41">
        <f>IFERROR($Q30*$O30*Controls!$C$4,"-")</f>
        <v>5094592.6629192503</v>
      </c>
      <c r="W30" s="41">
        <f>IFERROR($T30*(1-Controls!$C$6),0)</f>
        <v>467393.85000000003</v>
      </c>
      <c r="X30" s="90">
        <f t="shared" si="2"/>
        <v>10.899999353691218</v>
      </c>
      <c r="Y30" s="90">
        <f>IFERROR(R30/INDEX('Vendor Level Info'!$N$4:$N$300,MATCH('Model 15'!$D30,'Vendor Level Info'!$M$4:$M$300,0)),"-")</f>
        <v>6.4749993224782185E-2</v>
      </c>
    </row>
    <row r="31" spans="2:25" x14ac:dyDescent="0.35">
      <c r="B31" s="441">
        <f>IFERROR(INDEX(Controls!$L$4:$L$100,MATCH('Model 15'!$D31,Controls!$J$4:$J$100,0)),"-")</f>
        <v>2</v>
      </c>
      <c r="C31" s="467" t="str">
        <f>IFERROR(INDEX(Controls!$F$4:$F$7200,MATCH('Model 15'!$E31,Controls!$G$4:$G$200,0)),"-")</f>
        <v>Ad: 70 &amp; Tf: RT8</v>
      </c>
      <c r="D31" s="442" t="str">
        <f>IFERROR(INDEX(Controls!$H$4:$H$200,MATCH('Model 15'!$E31,Controls!$G$4:$G$200,0)),"-")</f>
        <v>hcp_dox_eng</v>
      </c>
      <c r="E31" s="25" t="s">
        <v>107</v>
      </c>
      <c r="F31" s="26">
        <v>1</v>
      </c>
      <c r="G31" s="27">
        <v>3.6641687031768067E-2</v>
      </c>
      <c r="H31" s="27">
        <v>2.0429747898539196E-3</v>
      </c>
      <c r="I31" s="27">
        <v>17.935457262489315</v>
      </c>
      <c r="J31" s="37">
        <v>6.2728855051679765E-72</v>
      </c>
      <c r="K31" s="27">
        <v>1.0075132699727096</v>
      </c>
      <c r="L31" s="39">
        <v>49977.751053017681</v>
      </c>
      <c r="M31" s="39">
        <v>493963.3609999792</v>
      </c>
      <c r="N31" s="39">
        <v>18470.852527106519</v>
      </c>
      <c r="O31" s="39">
        <v>253603.05399999153</v>
      </c>
      <c r="P31" s="28">
        <v>3.7072974581132305E-3</v>
      </c>
      <c r="Q31" s="29">
        <v>2.6687501859035258E-3</v>
      </c>
      <c r="R31" s="75">
        <f t="shared" si="0"/>
        <v>676.80319750817932</v>
      </c>
      <c r="S31" s="41">
        <f>IFERROR($Q31*$O31*Controls!$C$5,"-")</f>
        <v>420971.58885008754</v>
      </c>
      <c r="T31" s="41">
        <f>IFERROR(INDEX('Vendor Level Info'!$I$4:$I$50,MATCH(SUBSTITUTE(SUBSTITUTE('Model 15'!$D31,"_pre",""),"_post",""),'Vendor Level Info'!$F$4:$F$50,0)),"-")</f>
        <v>311070</v>
      </c>
      <c r="U31" s="478">
        <f t="shared" si="1"/>
        <v>1.3533017933265423</v>
      </c>
      <c r="V31" s="41">
        <f>IFERROR($Q31*$O31*Controls!$C$4,"-")</f>
        <v>357352.08828431868</v>
      </c>
      <c r="W31" s="41">
        <f>IFERROR($T31*(1-Controls!$C$6),0)</f>
        <v>239523.9</v>
      </c>
      <c r="X31" s="90">
        <f t="shared" si="2"/>
        <v>1.4919266439980257</v>
      </c>
      <c r="Y31" s="90">
        <f>IFERROR(R31/INDEX('Vendor Level Info'!$N$4:$N$300,MATCH('Model 15'!$D31,'Vendor Level Info'!$M$4:$M$300,0)),"-")</f>
        <v>0.20000094489012391</v>
      </c>
    </row>
    <row r="32" spans="2:25" x14ac:dyDescent="0.35">
      <c r="B32" s="441">
        <f>IFERROR(INDEX(Controls!$L$4:$L$100,MATCH('Model 15'!$D32,Controls!$J$4:$J$100,0)),"-")</f>
        <v>4</v>
      </c>
      <c r="C32" s="467" t="str">
        <f>IFERROR(INDEX(Controls!$F$4:$F$7200,MATCH('Model 15'!$E32,Controls!$G$4:$G$200,0)),"-")</f>
        <v>Ad: 30 &amp; Tf: RT4</v>
      </c>
      <c r="D32" s="442" t="str">
        <f>IFERROR(INDEX(Controls!$H$4:$H$200,MATCH('Model 15'!$E32,Controls!$G$4:$G$200,0)),"-")</f>
        <v>hcp_dpint_eng</v>
      </c>
      <c r="E32" s="25" t="s">
        <v>302</v>
      </c>
      <c r="F32" s="26">
        <v>1</v>
      </c>
      <c r="G32" s="27">
        <v>-6.8942497923598937E-3</v>
      </c>
      <c r="H32" s="27">
        <v>5.5738116380136442E-3</v>
      </c>
      <c r="I32" s="27">
        <v>-1.2369003906304983</v>
      </c>
      <c r="J32" s="37">
        <v>0.21612413286376139</v>
      </c>
      <c r="K32" s="27">
        <v>1.0040096959870044</v>
      </c>
      <c r="L32" s="39">
        <v>8928.9079172865204</v>
      </c>
      <c r="M32" s="39">
        <v>493963.3609999792</v>
      </c>
      <c r="N32" s="39">
        <v>3455.8439363085495</v>
      </c>
      <c r="O32" s="39">
        <v>253603.05399999153</v>
      </c>
      <c r="P32" s="28">
        <v>-1.2462082497401218E-4</v>
      </c>
      <c r="Q32" s="29">
        <v>-9.3947809241777552E-5</v>
      </c>
      <c r="R32" s="75">
        <f t="shared" si="0"/>
        <v>-23.825451340323415</v>
      </c>
      <c r="S32" s="41">
        <f>IFERROR($Q32*$O32*Controls!$C$5,"-")</f>
        <v>-14819.430733681163</v>
      </c>
      <c r="T32" s="41">
        <f>IFERROR(INDEX('Vendor Level Info'!$I$4:$I$50,MATCH(SUBSTITUTE(SUBSTITUTE('Model 15'!$D32,"_pre",""),"_post",""),'Vendor Level Info'!$F$4:$F$50,0)),"-")</f>
        <v>35707.999999999993</v>
      </c>
      <c r="U32" s="478">
        <f t="shared" si="1"/>
        <v>-0.41501710355329802</v>
      </c>
      <c r="V32" s="41">
        <f>IFERROR($Q32*$O32*Controls!$C$4,"-")</f>
        <v>-12579.838307690763</v>
      </c>
      <c r="W32" s="41">
        <f>IFERROR($T32*(1-Controls!$C$6),0)</f>
        <v>27495.159999999996</v>
      </c>
      <c r="X32" s="90">
        <f t="shared" si="2"/>
        <v>-0.45752919087180305</v>
      </c>
      <c r="Y32" s="90">
        <f>IFERROR(R32/INDEX('Vendor Level Info'!$N$4:$N$300,MATCH('Model 15'!$D32,'Vendor Level Info'!$M$4:$M$300,0)),"-")</f>
        <v>-3.32293603072851E-2</v>
      </c>
    </row>
    <row r="33" spans="2:25" x14ac:dyDescent="0.35">
      <c r="B33" s="441">
        <f>IFERROR(INDEX(Controls!$L$4:$L$100,MATCH('Model 15'!$D33,Controls!$J$4:$J$100,0)),"-")</f>
        <v>5</v>
      </c>
      <c r="C33" s="467" t="str">
        <f>IFERROR(INDEX(Controls!$F$4:$F$7200,MATCH('Model 15'!$E33,Controls!$G$4:$G$200,0)),"-")</f>
        <v>No Ad &amp; Tf</v>
      </c>
      <c r="D33" s="442" t="str">
        <f>IFERROR(INDEX(Controls!$H$4:$H$200,MATCH('Model 15'!$E33,Controls!$G$4:$G$200,0)),"-")</f>
        <v>hcp_edh_eng</v>
      </c>
      <c r="E33" s="25" t="s">
        <v>15</v>
      </c>
      <c r="F33" s="26">
        <v>1</v>
      </c>
      <c r="G33" s="27">
        <v>8.6167148043929317E-2</v>
      </c>
      <c r="H33" s="27">
        <v>9.2453498227402075E-3</v>
      </c>
      <c r="I33" s="27">
        <v>9.3200527504096584</v>
      </c>
      <c r="J33" s="37">
        <v>1.1633488858710667E-20</v>
      </c>
      <c r="K33" s="27">
        <v>1.0031861817591627</v>
      </c>
      <c r="L33" s="39">
        <v>1366</v>
      </c>
      <c r="M33" s="39">
        <v>493963.3609999792</v>
      </c>
      <c r="N33" s="39">
        <v>0</v>
      </c>
      <c r="O33" s="39">
        <v>253603.05399999153</v>
      </c>
      <c r="P33" s="28">
        <v>2.3828553597523281E-4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15'!$D33,"_pre",""),"_post",""),'Vendor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15'!$D33,'Vendor Level Info'!$M$4:$M$300,0)),"-")</f>
        <v>-</v>
      </c>
    </row>
    <row r="34" spans="2:25" x14ac:dyDescent="0.35">
      <c r="B34" s="441">
        <f>IFERROR(INDEX(Controls!$L$4:$L$100,MATCH('Model 15'!$D34,Controls!$J$4:$J$100,0)),"-")</f>
        <v>3</v>
      </c>
      <c r="C34" s="467" t="str">
        <f>IFERROR(INDEX(Controls!$F$4:$F$7200,MATCH('Model 15'!$E34,Controls!$G$4:$G$200,0)),"-")</f>
        <v>Ad: 90 &amp; Tf: RT4</v>
      </c>
      <c r="D34" s="442" t="str">
        <f>IFERROR(INDEX(Controls!$H$4:$H$200,MATCH('Model 15'!$E34,Controls!$G$4:$G$200,0)),"-")</f>
        <v>hcp_epoc_eng</v>
      </c>
      <c r="E34" s="25" t="s">
        <v>76</v>
      </c>
      <c r="F34" s="26">
        <v>1</v>
      </c>
      <c r="G34" s="27">
        <v>9.1604009677248386E-3</v>
      </c>
      <c r="H34" s="27">
        <v>1.407994608520725E-3</v>
      </c>
      <c r="I34" s="27">
        <v>6.5059915089795615</v>
      </c>
      <c r="J34" s="37">
        <v>7.7191038331593687E-11</v>
      </c>
      <c r="K34" s="27">
        <v>1.0051825434893167</v>
      </c>
      <c r="L34" s="39">
        <v>77163.024847624212</v>
      </c>
      <c r="M34" s="39">
        <v>493963.3609999792</v>
      </c>
      <c r="N34" s="39">
        <v>38235.874906254161</v>
      </c>
      <c r="O34" s="39">
        <v>253603.05399999153</v>
      </c>
      <c r="P34" s="28">
        <v>1.4309649324108116E-3</v>
      </c>
      <c r="Q34" s="29">
        <v>1.3811187995120446E-3</v>
      </c>
      <c r="R34" s="75">
        <f t="shared" si="0"/>
        <v>350.25594549305652</v>
      </c>
      <c r="S34" s="41">
        <f>IFERROR($Q34*$O34*Controls!$C$5,"-")</f>
        <v>217859.19809668115</v>
      </c>
      <c r="T34" s="41">
        <f>IFERROR(INDEX('Vendor Level Info'!$I$4:$I$50,MATCH(SUBSTITUTE(SUBSTITUTE('Model 15'!$D34,"_pre",""),"_post",""),'Vendor Level Info'!$F$4:$F$50,0)),"-")</f>
        <v>255935</v>
      </c>
      <c r="U34" s="478">
        <f t="shared" si="1"/>
        <v>0.85122862483318484</v>
      </c>
      <c r="V34" s="41">
        <f>IFERROR($Q34*$O34*Controls!$C$4,"-")</f>
        <v>184935.13922033383</v>
      </c>
      <c r="W34" s="41">
        <f>IFERROR($T34*(1-Controls!$C$6),0)</f>
        <v>197069.95</v>
      </c>
      <c r="X34" s="90">
        <f t="shared" si="2"/>
        <v>0.93842383996308831</v>
      </c>
      <c r="Y34" s="90">
        <f>IFERROR(R34/INDEX('Vendor Level Info'!$N$4:$N$300,MATCH('Model 15'!$D34,'Vendor Level Info'!$M$4:$M$300,0)),"-")</f>
        <v>0.11594039903775456</v>
      </c>
    </row>
    <row r="35" spans="2:25" x14ac:dyDescent="0.35">
      <c r="B35" s="441">
        <f>IFERROR(INDEX(Controls!$L$4:$L$100,MATCH('Model 15'!$D35,Controls!$J$4:$J$100,0)),"-")</f>
        <v>7.4</v>
      </c>
      <c r="C35" s="467" t="str">
        <f>IFERROR(INDEX(Controls!$F$4:$F$7200,MATCH('Model 15'!$E35,Controls!$G$4:$G$200,0)),"-")</f>
        <v>Ad: 60 &amp; No Tf</v>
      </c>
      <c r="D35" s="442" t="str">
        <f>IFERROR(INDEX(Controls!$H$4:$H$200,MATCH('Model 15'!$E35,Controls!$G$4:$G$200,0)),"-")</f>
        <v>hcp_field_eng_post</v>
      </c>
      <c r="E35" s="25" t="s">
        <v>308</v>
      </c>
      <c r="F35" s="26">
        <v>1</v>
      </c>
      <c r="G35" s="27">
        <v>7.8190223656030594E-2</v>
      </c>
      <c r="H35" s="27">
        <v>1.0315310583101569E-3</v>
      </c>
      <c r="I35" s="27">
        <v>75.800164256925996</v>
      </c>
      <c r="J35" s="37">
        <v>0</v>
      </c>
      <c r="K35" s="27">
        <v>1.0604716784968038</v>
      </c>
      <c r="L35" s="39">
        <v>79642.199956045923</v>
      </c>
      <c r="M35" s="39">
        <v>493963.3609999792</v>
      </c>
      <c r="N35" s="39">
        <v>69522.45326006932</v>
      </c>
      <c r="O35" s="39">
        <v>253603.05399999153</v>
      </c>
      <c r="P35" s="28">
        <v>1.2606686889519733E-2</v>
      </c>
      <c r="Q35" s="29">
        <v>2.143497912892222E-2</v>
      </c>
      <c r="R35" s="75">
        <f t="shared" si="0"/>
        <v>5435.9761695207535</v>
      </c>
      <c r="S35" s="41">
        <f>IFERROR($Q35*$O35*Controls!$C$5,"-")</f>
        <v>3381177.1774419085</v>
      </c>
      <c r="T35" s="41">
        <f>IFERROR(INDEX('Vendor Level Info'!$I$4:$I$50,MATCH(SUBSTITUTE(SUBSTITUTE('Model 15'!$D35,"_pre",""),"_post",""),'Vendor Level Info'!$F$4:$F$50,0)),"-")</f>
        <v>0</v>
      </c>
      <c r="U35" s="478">
        <f t="shared" si="1"/>
        <v>0</v>
      </c>
      <c r="V35" s="41">
        <f>IFERROR($Q35*$O35*Controls!$C$4,"-")</f>
        <v>2870195.4175069579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15'!$D35,'Vendor Level Info'!$M$4:$M$300,0)),"-")</f>
        <v>0.18715059455762423</v>
      </c>
    </row>
    <row r="36" spans="2:25" x14ac:dyDescent="0.35">
      <c r="B36" s="441">
        <f>IFERROR(INDEX(Controls!$L$4:$L$100,MATCH('Model 15'!$D36,Controls!$J$4:$J$100,0)),"-")</f>
        <v>7.8</v>
      </c>
      <c r="C36" s="467" t="str">
        <f>IFERROR(INDEX(Controls!$F$4:$F$7200,MATCH('Model 15'!$E36,Controls!$G$4:$G$200,0)),"-")</f>
        <v>Ad: 60 &amp; No Tf</v>
      </c>
      <c r="D36" s="442" t="str">
        <f>IFERROR(INDEX(Controls!$H$4:$H$200,MATCH('Model 15'!$E36,Controls!$G$4:$G$200,0)),"-")</f>
        <v>hcp_field_eng_pre</v>
      </c>
      <c r="E36" s="25" t="s">
        <v>309</v>
      </c>
      <c r="F36" s="26">
        <v>1</v>
      </c>
      <c r="G36" s="27">
        <v>6.4990148424706282E-2</v>
      </c>
      <c r="H36" s="27">
        <v>1.5229351754921683E-3</v>
      </c>
      <c r="I36" s="27">
        <v>42.674271019909533</v>
      </c>
      <c r="J36" s="37">
        <v>0</v>
      </c>
      <c r="K36" s="27">
        <v>1.0433391188654428</v>
      </c>
      <c r="L36" s="39">
        <v>47767.580156307769</v>
      </c>
      <c r="M36" s="39">
        <v>493963.3609999792</v>
      </c>
      <c r="N36" s="39">
        <v>1466.7402923296729</v>
      </c>
      <c r="O36" s="39">
        <v>253603.05399999153</v>
      </c>
      <c r="P36" s="28">
        <v>6.2847214375635185E-3</v>
      </c>
      <c r="Q36" s="29">
        <v>3.758774501942934E-4</v>
      </c>
      <c r="R36" s="75">
        <f t="shared" si="0"/>
        <v>95.323669299002518</v>
      </c>
      <c r="S36" s="41">
        <f>IFERROR($Q36*$O36*Controls!$C$5,"-")</f>
        <v>59291.322303979563</v>
      </c>
      <c r="T36" s="41">
        <f>IFERROR(INDEX('Vendor Level Info'!$I$4:$I$50,MATCH(SUBSTITUTE(SUBSTITUTE('Model 15'!$D36,"_pre",""),"_post",""),'Vendor Level Info'!$F$4:$F$50,0)),"-")</f>
        <v>0</v>
      </c>
      <c r="U36" s="478">
        <f t="shared" si="1"/>
        <v>0</v>
      </c>
      <c r="V36" s="41">
        <f>IFERROR($Q36*$O36*Controls!$C$4,"-")</f>
        <v>50330.897389873331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15'!$D36,'Vendor Level Info'!$M$4:$M$300,0)),"-")</f>
        <v>-</v>
      </c>
    </row>
    <row r="37" spans="2:25" x14ac:dyDescent="0.35">
      <c r="B37" s="441">
        <f>IFERROR(INDEX(Controls!$L$4:$L$100,MATCH('Model 15'!$D37,Controls!$J$4:$J$100,0)),"-")</f>
        <v>15</v>
      </c>
      <c r="C37" s="467" t="str">
        <f>IFERROR(INDEX(Controls!$F$4:$F$7200,MATCH('Model 15'!$E37,Controls!$G$4:$G$200,0)),"-")</f>
        <v>No Ad &amp; Tf</v>
      </c>
      <c r="D37" s="442" t="str">
        <f>IFERROR(INDEX(Controls!$H$4:$H$200,MATCH('Model 15'!$E37,Controls!$G$4:$G$200,0)),"-")</f>
        <v>hcp_grail_nrx_lag</v>
      </c>
      <c r="E37" s="25" t="s">
        <v>18</v>
      </c>
      <c r="F37" s="26">
        <v>1</v>
      </c>
      <c r="G37" s="27">
        <v>0.56538800035269243</v>
      </c>
      <c r="H37" s="27">
        <v>4.1202521677522478E-4</v>
      </c>
      <c r="I37" s="27">
        <v>1372.2169841394266</v>
      </c>
      <c r="J37" s="37">
        <v>0</v>
      </c>
      <c r="K37" s="27">
        <v>1.0909921922067134</v>
      </c>
      <c r="L37" s="39">
        <v>471890.94499998051</v>
      </c>
      <c r="M37" s="39">
        <v>493963.3609999792</v>
      </c>
      <c r="N37" s="39">
        <v>250931.21399999206</v>
      </c>
      <c r="O37" s="39">
        <v>253603.05399999153</v>
      </c>
      <c r="P37" s="28">
        <v>0.54012402304083551</v>
      </c>
      <c r="Q37" s="29">
        <v>0.55943134387306626</v>
      </c>
      <c r="R37" s="75">
        <f t="shared" si="0"/>
        <v>141873.49730952905</v>
      </c>
      <c r="S37" s="41">
        <f>IFERROR($Q37*$O37*Controls!$C$5,"-")</f>
        <v>88245315.326527074</v>
      </c>
      <c r="T37" s="41" t="str">
        <f>IFERROR(INDEX('Vendor Level Info'!$I$4:$I$50,MATCH(SUBSTITUTE(SUBSTITUTE('Model 15'!$D37,"_pre",""),"_post",""),'Vendor Level Info'!$F$4:$F$50,0)),"-")</f>
        <v>-</v>
      </c>
      <c r="U37" s="478">
        <f t="shared" si="1"/>
        <v>0</v>
      </c>
      <c r="V37" s="41">
        <f>IFERROR($Q37*$O37*Controls!$C$4,"-")</f>
        <v>74909206.57943134</v>
      </c>
      <c r="W37" s="41">
        <f>IFERROR($T37*(1-Controls!$C$6),0)</f>
        <v>0</v>
      </c>
      <c r="X37" s="90" t="str">
        <f t="shared" si="2"/>
        <v>-</v>
      </c>
      <c r="Y37" s="90" t="str">
        <f>IFERROR(R37/INDEX('Vendor Level Info'!$N$4:$N$300,MATCH('Model 15'!$D37,'Vendor Level Info'!$M$4:$M$300,0)),"-")</f>
        <v>-</v>
      </c>
    </row>
    <row r="38" spans="2:25" x14ac:dyDescent="0.35">
      <c r="B38" s="441">
        <f>IFERROR(INDEX(Controls!$L$4:$L$100,MATCH('Model 15'!$D38,Controls!$J$4:$J$100,0)),"-")</f>
        <v>13</v>
      </c>
      <c r="C38" s="467" t="str">
        <f>IFERROR(INDEX(Controls!$F$4:$F$7200,MATCH('Model 15'!$E38,Controls!$G$4:$G$200,0)),"-")</f>
        <v>Ad: 60 &amp; No Tf</v>
      </c>
      <c r="D38" s="442" t="str">
        <f>IFERROR(INDEX(Controls!$H$4:$H$200,MATCH('Model 15'!$E38,Controls!$G$4:$G$200,0)),"-")</f>
        <v>hcp_grail_sdot</v>
      </c>
      <c r="E38" s="25" t="s">
        <v>101</v>
      </c>
      <c r="F38" s="26">
        <v>1</v>
      </c>
      <c r="G38" s="27">
        <v>3.4542406156347905E-3</v>
      </c>
      <c r="H38" s="27">
        <v>2.3558568951601696E-5</v>
      </c>
      <c r="I38" s="27">
        <v>146.62353314970534</v>
      </c>
      <c r="J38" s="37">
        <v>0</v>
      </c>
      <c r="K38" s="27">
        <v>1.2148007738537732</v>
      </c>
      <c r="L38" s="39">
        <v>6006830.7551347055</v>
      </c>
      <c r="M38" s="39">
        <v>493963.3609999792</v>
      </c>
      <c r="N38" s="39">
        <v>2890664.2082145382</v>
      </c>
      <c r="O38" s="39">
        <v>253603.05399999153</v>
      </c>
      <c r="P38" s="28">
        <v>4.2005218208140287E-2</v>
      </c>
      <c r="Q38" s="29">
        <v>3.9372750275226472E-2</v>
      </c>
      <c r="R38" s="75">
        <f t="shared" si="0"/>
        <v>9985.0497141764408</v>
      </c>
      <c r="S38" s="41">
        <f>IFERROR($Q38*$O38*Controls!$C$5,"-")</f>
        <v>6210700.9222177463</v>
      </c>
      <c r="T38" s="41" t="str">
        <f>IFERROR(INDEX('Vendor Level Info'!$I$4:$I$50,MATCH(SUBSTITUTE(SUBSTITUTE('Model 15'!$D38,"_pre",""),"_post",""),'Vendor Level Info'!$F$4:$F$50,0)),"-")</f>
        <v>-</v>
      </c>
      <c r="U38" s="478">
        <f t="shared" si="1"/>
        <v>0</v>
      </c>
      <c r="V38" s="41">
        <f>IFERROR($Q38*$O38*Controls!$C$4,"-")</f>
        <v>5272106.2490851609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15'!$D38,'Vendor Level Info'!$M$4:$M$300,0)),"-")</f>
        <v>8.7667979389799144E-3</v>
      </c>
    </row>
    <row r="39" spans="2:25" x14ac:dyDescent="0.35">
      <c r="B39" s="441">
        <f>IFERROR(INDEX(Controls!$L$4:$L$100,MATCH('Model 15'!$D39,Controls!$J$4:$J$100,0)),"-")</f>
        <v>14</v>
      </c>
      <c r="C39" s="467" t="str">
        <f>IFERROR(INDEX(Controls!$F$4:$F$7200,MATCH('Model 15'!$E39,Controls!$G$4:$G$200,0)),"-")</f>
        <v>Ad: 40 &amp; No Tf</v>
      </c>
      <c r="D39" s="442" t="str">
        <f>IFERROR(INDEX(Controls!$H$4:$H$200,MATCH('Model 15'!$E39,Controls!$G$4:$G$200,0)),"-")</f>
        <v>hcp_grail_vnrx</v>
      </c>
      <c r="E39" s="25" t="s">
        <v>102</v>
      </c>
      <c r="F39" s="26">
        <v>1</v>
      </c>
      <c r="G39" s="27">
        <v>0.18506439465094726</v>
      </c>
      <c r="H39" s="27">
        <v>1.8570123750012036E-3</v>
      </c>
      <c r="I39" s="27">
        <v>99.65706052488062</v>
      </c>
      <c r="J39" s="37">
        <v>0</v>
      </c>
      <c r="K39" s="27">
        <v>1.0119512090468721</v>
      </c>
      <c r="L39" s="39">
        <v>18193.587417265739</v>
      </c>
      <c r="M39" s="39">
        <v>493963.3609999792</v>
      </c>
      <c r="N39" s="39">
        <v>9147.999127457897</v>
      </c>
      <c r="O39" s="39">
        <v>253603.05399999153</v>
      </c>
      <c r="P39" s="28">
        <v>6.8162651478628931E-3</v>
      </c>
      <c r="Q39" s="29">
        <v>6.6756645635286625E-3</v>
      </c>
      <c r="R39" s="75">
        <f t="shared" si="0"/>
        <v>1692.9689207903893</v>
      </c>
      <c r="S39" s="41">
        <f>IFERROR($Q39*$O39*Controls!$C$5,"-")</f>
        <v>1053026.6687316222</v>
      </c>
      <c r="T39" s="41" t="str">
        <f>IFERROR(INDEX('Vendor Level Info'!$I$4:$I$50,MATCH(SUBSTITUTE(SUBSTITUTE('Model 15'!$D39,"_pre",""),"_post",""),'Vendor Level Info'!$F$4:$F$50,0)),"-")</f>
        <v>-</v>
      </c>
      <c r="U39" s="478">
        <f t="shared" si="1"/>
        <v>0</v>
      </c>
      <c r="V39" s="41">
        <f>IFERROR($Q39*$O39*Controls!$C$4,"-")</f>
        <v>893887.59017732553</v>
      </c>
      <c r="W39" s="41">
        <f>IFERROR($T39*(1-Controls!$C$6),0)</f>
        <v>0</v>
      </c>
      <c r="X39" s="90" t="str">
        <f t="shared" si="2"/>
        <v>-</v>
      </c>
      <c r="Y39" s="90">
        <f>IFERROR(R39/INDEX('Vendor Level Info'!$N$4:$N$300,MATCH('Model 15'!$D39,'Vendor Level Info'!$M$4:$M$300,0)),"-")</f>
        <v>0.30747548201987124</v>
      </c>
    </row>
    <row r="40" spans="2:25" x14ac:dyDescent="0.35">
      <c r="B40" s="441">
        <f>IFERROR(INDEX(Controls!$L$4:$L$100,MATCH('Model 15'!$D40,Controls!$J$4:$J$100,0)),"-")</f>
        <v>6</v>
      </c>
      <c r="C40" s="467" t="str">
        <f>IFERROR(INDEX(Controls!$F$4:$F$7200,MATCH('Model 15'!$E40,Controls!$G$4:$G$200,0)),"-")</f>
        <v>No Ad &amp; Tf</v>
      </c>
      <c r="D40" s="442" t="str">
        <f>IFERROR(INDEX(Controls!$H$4:$H$200,MATCH('Model 15'!$E40,Controls!$G$4:$G$200,0)),"-")</f>
        <v>hcp_mng_eng</v>
      </c>
      <c r="E40" s="25" t="s">
        <v>21</v>
      </c>
      <c r="F40" s="26">
        <v>1</v>
      </c>
      <c r="G40" s="27">
        <v>1.2814574406245418E-2</v>
      </c>
      <c r="H40" s="27">
        <v>4.1950069798493321E-3</v>
      </c>
      <c r="I40" s="27">
        <v>3.0547206399894158</v>
      </c>
      <c r="J40" s="37">
        <v>2.2527163075178221E-3</v>
      </c>
      <c r="K40" s="27">
        <v>1.0044461704833305</v>
      </c>
      <c r="L40" s="39">
        <v>4328</v>
      </c>
      <c r="M40" s="39">
        <v>493963.3609999792</v>
      </c>
      <c r="N40" s="39">
        <v>0</v>
      </c>
      <c r="O40" s="39">
        <v>253603.05399999153</v>
      </c>
      <c r="P40" s="28">
        <v>1.1227852591729471E-4</v>
      </c>
      <c r="Q40" s="29">
        <v>0</v>
      </c>
      <c r="R40" s="75">
        <f t="shared" si="0"/>
        <v>0</v>
      </c>
      <c r="S40" s="41">
        <f>IFERROR($Q40*$O40*Controls!$C$5,"-")</f>
        <v>0</v>
      </c>
      <c r="T40" s="41">
        <f>IFERROR(INDEX('Vendor Level Info'!$I$4:$I$50,MATCH(SUBSTITUTE(SUBSTITUTE('Model 15'!$D40,"_pre",""),"_post",""),'Vendor Level Info'!$F$4:$F$50,0)),"-")</f>
        <v>0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15'!$D40,'Vendor Level Info'!$M$4:$M$300,0)),"-")</f>
        <v>-</v>
      </c>
    </row>
    <row r="41" spans="2:25" x14ac:dyDescent="0.35">
      <c r="B41" s="441">
        <f>IFERROR(INDEX(Controls!$L$4:$L$100,MATCH('Model 15'!$D41,Controls!$J$4:$J$100,0)),"-")</f>
        <v>1</v>
      </c>
      <c r="C41" s="467" t="str">
        <f>IFERROR(INDEX(Controls!$F$4:$F$7200,MATCH('Model 15'!$E41,Controls!$G$4:$G$200,0)),"-")</f>
        <v>Ad: 40 &amp; Tf: RT4</v>
      </c>
      <c r="D41" s="442" t="str">
        <f>IFERROR(INDEX(Controls!$H$4:$H$200,MATCH('Model 15'!$E41,Controls!$G$4:$G$200,0)),"-")</f>
        <v>hcp_mscap_eng</v>
      </c>
      <c r="E41" s="25" t="s">
        <v>108</v>
      </c>
      <c r="F41" s="26">
        <v>1</v>
      </c>
      <c r="G41" s="27">
        <v>5.614923975996404E-2</v>
      </c>
      <c r="H41" s="27">
        <v>1.5778213469048576E-3</v>
      </c>
      <c r="I41" s="27">
        <v>35.586563630989986</v>
      </c>
      <c r="J41" s="37">
        <v>2.4831798765174426E-277</v>
      </c>
      <c r="K41" s="27">
        <v>1.0128481237985025</v>
      </c>
      <c r="L41" s="39">
        <v>96440.78246430408</v>
      </c>
      <c r="M41" s="39">
        <v>493963.3609999792</v>
      </c>
      <c r="N41" s="39">
        <v>39381.443492171151</v>
      </c>
      <c r="O41" s="39">
        <v>253603.05399999153</v>
      </c>
      <c r="P41" s="28">
        <v>1.096250662450848E-2</v>
      </c>
      <c r="Q41" s="29">
        <v>8.7192881862355933E-3</v>
      </c>
      <c r="R41" s="75">
        <f t="shared" si="0"/>
        <v>2211.2381127353933</v>
      </c>
      <c r="S41" s="41">
        <f>IFERROR($Q41*$O41*Controls!$C$5,"-")</f>
        <v>1375390.1061214146</v>
      </c>
      <c r="T41" s="41">
        <f>IFERROR(INDEX('Vendor Level Info'!$I$4:$I$50,MATCH(SUBSTITUTE(SUBSTITUTE('Model 15'!$D41,"_pre",""),"_post",""),'Vendor Level Info'!$F$4:$F$50,0)),"-")</f>
        <v>483510.48</v>
      </c>
      <c r="U41" s="478">
        <f t="shared" si="1"/>
        <v>2.844592129877753</v>
      </c>
      <c r="V41" s="41">
        <f>IFERROR($Q41*$O41*Controls!$C$4,"-")</f>
        <v>1167533.7235242876</v>
      </c>
      <c r="W41" s="41">
        <f>IFERROR($T41*(1-Controls!$C$6),0)</f>
        <v>372303.06959999999</v>
      </c>
      <c r="X41" s="90">
        <f t="shared" si="2"/>
        <v>3.135976624578138</v>
      </c>
      <c r="Y41" s="90">
        <f>IFERROR(R41/INDEX('Vendor Level Info'!$N$4:$N$300,MATCH('Model 15'!$D41,'Vendor Level Info'!$M$4:$M$300,0)),"-")</f>
        <v>0.17080473603703022</v>
      </c>
    </row>
    <row r="42" spans="2:25" x14ac:dyDescent="0.35">
      <c r="B42" s="441">
        <f>IFERROR(INDEX(Controls!$L$4:$L$100,MATCH('Model 15'!$D42,Controls!$J$4:$J$100,0)),"-")</f>
        <v>12</v>
      </c>
      <c r="C42" s="467" t="str">
        <f>IFERROR(INDEX(Controls!$F$4:$F$7200,MATCH('Model 15'!$E42,Controls!$G$4:$G$200,0)),"-")</f>
        <v>Ad: 40 &amp; No Tf</v>
      </c>
      <c r="D42" s="442" t="str">
        <f>IFERROR(INDEX(Controls!$H$4:$H$200,MATCH('Model 15'!$E42,Controls!$G$4:$G$200,0)),"-")</f>
        <v>hcp_rdtl_totdet</v>
      </c>
      <c r="E42" s="25" t="s">
        <v>103</v>
      </c>
      <c r="F42" s="26"/>
      <c r="G42" s="27">
        <v>5.5253455991283555E-2</v>
      </c>
      <c r="H42" s="27">
        <v>4.5200934643905205E-4</v>
      </c>
      <c r="I42" s="27">
        <v>122.23963160623231</v>
      </c>
      <c r="J42" s="37">
        <v>0</v>
      </c>
      <c r="K42" s="27">
        <v>1.2669513247319575</v>
      </c>
      <c r="L42" s="39">
        <v>562696.92773887177</v>
      </c>
      <c r="M42" s="39">
        <v>493963.3609999792</v>
      </c>
      <c r="N42" s="39">
        <v>283462.85338759999</v>
      </c>
      <c r="O42" s="39">
        <v>253603.05399999153</v>
      </c>
      <c r="P42" s="28">
        <v>6.2941813883340872E-2</v>
      </c>
      <c r="Q42" s="29">
        <v>6.1759123353522155E-2</v>
      </c>
      <c r="R42" s="75">
        <f t="shared" si="0"/>
        <v>15662.302294815418</v>
      </c>
      <c r="S42" s="41">
        <f>IFERROR($Q42*$O42*Controls!$C$5,"-")</f>
        <v>9741952.0273751896</v>
      </c>
      <c r="T42" s="41">
        <f>IFERROR(INDEX('Vendor Level Info'!$I$4:$I$50,MATCH(SUBSTITUTE(SUBSTITUTE('Model 15'!$D42,"_pre",""),"_post",""),'Vendor Level Info'!$F$4:$F$50,0)),"-")</f>
        <v>0</v>
      </c>
      <c r="U42" s="478">
        <f t="shared" si="1"/>
        <v>0</v>
      </c>
      <c r="V42" s="41">
        <f>IFERROR($Q42*$O42*Controls!$C$4,"-")</f>
        <v>8269695.6116625406</v>
      </c>
      <c r="W42" s="41">
        <f>IFERROR($T42*(1-Controls!$C$6),0)</f>
        <v>0</v>
      </c>
      <c r="X42" s="90" t="str">
        <f t="shared" si="2"/>
        <v>-</v>
      </c>
      <c r="Y42" s="90">
        <f>IFERROR(R42/INDEX('Vendor Level Info'!$N$4:$N$300,MATCH('Model 15'!$D42,'Vendor Level Info'!$M$4:$M$300,0)),"-")</f>
        <v>9.2454781705471611E-2</v>
      </c>
    </row>
    <row r="43" spans="2:25" x14ac:dyDescent="0.35">
      <c r="B43" s="441">
        <f>IFERROR(INDEX(Controls!$L$4:$L$100,MATCH('Model 15'!$D43,Controls!$J$4:$J$100,0)),"-")</f>
        <v>8.4</v>
      </c>
      <c r="C43" s="467" t="str">
        <f>IFERROR(INDEX(Controls!$F$4:$F$7200,MATCH('Model 15'!$E43,Controls!$G$4:$G$200,0)),"-")</f>
        <v>Ad: 70 &amp; Tf: RT4</v>
      </c>
      <c r="D43" s="442" t="str">
        <f>IFERROR(INDEX(Controls!$H$4:$H$200,MATCH('Model 15'!$E43,Controls!$G$4:$G$200,0)),"-")</f>
        <v>hcp_sfmc_eng_post</v>
      </c>
      <c r="E43" s="25" t="s">
        <v>310</v>
      </c>
      <c r="F43" s="26"/>
      <c r="G43" s="27">
        <v>7.9444772923512128E-3</v>
      </c>
      <c r="H43" s="27">
        <v>5.944669228040802E-4</v>
      </c>
      <c r="I43" s="27">
        <v>13.364035890975034</v>
      </c>
      <c r="J43" s="37">
        <v>9.8282697114218446E-41</v>
      </c>
      <c r="K43" s="27">
        <v>1.1277168972052471</v>
      </c>
      <c r="L43" s="39">
        <v>446503.23994284758</v>
      </c>
      <c r="M43" s="39">
        <v>493963.3609999792</v>
      </c>
      <c r="N43" s="39">
        <v>384654.32929805707</v>
      </c>
      <c r="O43" s="39">
        <v>253603.05399999153</v>
      </c>
      <c r="P43" s="28">
        <v>7.1811699626996165E-3</v>
      </c>
      <c r="Q43" s="29">
        <v>1.2049845363901265E-2</v>
      </c>
      <c r="R43" s="75">
        <f t="shared" si="0"/>
        <v>3055.8775845130003</v>
      </c>
      <c r="S43" s="41">
        <f>IFERROR($Q43*$O43*Controls!$C$5,"-")</f>
        <v>1900755.8575670861</v>
      </c>
      <c r="T43" s="41">
        <f>IFERROR(INDEX('Vendor Level Info'!$I$4:$I$50,MATCH(SUBSTITUTE(SUBSTITUTE('Model 15'!$D43,"_pre",""),"_post",""),'Vendor Level Info'!$F$4:$F$50,0)),"-")</f>
        <v>194100</v>
      </c>
      <c r="U43" s="478">
        <f t="shared" si="1"/>
        <v>9.7926628416645336</v>
      </c>
      <c r="V43" s="41">
        <f>IFERROR($Q43*$O43*Controls!$C$4,"-")</f>
        <v>1613503.3646228642</v>
      </c>
      <c r="W43" s="41">
        <f>IFERROR($T43*(1-Controls!$C$6),0)</f>
        <v>149457</v>
      </c>
      <c r="X43" s="90">
        <f t="shared" si="2"/>
        <v>10.795769784104218</v>
      </c>
      <c r="Y43" s="90">
        <f>IFERROR(R43/INDEX('Vendor Level Info'!$N$4:$N$300,MATCH('Model 15'!$D43,'Vendor Level Info'!$M$4:$M$300,0)),"-")</f>
        <v>1.427126571262516E-2</v>
      </c>
    </row>
    <row r="44" spans="2:25" x14ac:dyDescent="0.35">
      <c r="B44" s="441">
        <f>IFERROR(INDEX(Controls!$L$4:$L$100,MATCH('Model 15'!$D44,Controls!$J$4:$J$100,0)),"-")</f>
        <v>8.8000000000000007</v>
      </c>
      <c r="C44" s="467" t="str">
        <f>IFERROR(INDEX(Controls!$F$4:$F$7200,MATCH('Model 15'!$E44,Controls!$G$4:$G$200,0)),"-")</f>
        <v>Ad: 70 &amp; Tf: RT4</v>
      </c>
      <c r="D44" s="442" t="str">
        <f>IFERROR(INDEX(Controls!$H$4:$H$200,MATCH('Model 15'!$E44,Controls!$G$4:$G$200,0)),"-")</f>
        <v>hcp_sfmc_eng_pre</v>
      </c>
      <c r="E44" s="25" t="s">
        <v>311</v>
      </c>
      <c r="F44" s="26">
        <v>1</v>
      </c>
      <c r="G44" s="27">
        <v>1.1727251722735931E-2</v>
      </c>
      <c r="H44" s="27">
        <v>8.6203384198377448E-4</v>
      </c>
      <c r="I44" s="27">
        <v>13.604166276985522</v>
      </c>
      <c r="J44" s="37">
        <v>3.7902262513867516E-42</v>
      </c>
      <c r="K44" s="27">
        <v>1.0699635216896322</v>
      </c>
      <c r="L44" s="39">
        <v>242143.27088379086</v>
      </c>
      <c r="M44" s="39">
        <v>493963.3609999792</v>
      </c>
      <c r="N44" s="39">
        <v>70698.872598462505</v>
      </c>
      <c r="O44" s="39">
        <v>253603.05399999153</v>
      </c>
      <c r="P44" s="28">
        <v>5.7487565168238639E-3</v>
      </c>
      <c r="Q44" s="29">
        <v>3.2692961003373214E-3</v>
      </c>
      <c r="R44" s="75">
        <f t="shared" si="0"/>
        <v>829.1034754758075</v>
      </c>
      <c r="S44" s="41">
        <f>IFERROR($Q44*$O44*Controls!$C$5,"-")</f>
        <v>515702.36174595228</v>
      </c>
      <c r="T44" s="41">
        <f>IFERROR(INDEX('Vendor Level Info'!$I$4:$I$50,MATCH(SUBSTITUTE(SUBSTITUTE('Model 15'!$D44,"_pre",""),"_post",""),'Vendor Level Info'!$F$4:$F$50,0)),"-")</f>
        <v>194100</v>
      </c>
      <c r="U44" s="478">
        <f t="shared" si="1"/>
        <v>2.6568900656669361</v>
      </c>
      <c r="V44" s="41">
        <f>IFERROR($Q44*$O44*Controls!$C$4,"-")</f>
        <v>437766.63505122636</v>
      </c>
      <c r="W44" s="41">
        <f>IFERROR($T44*(1-Controls!$C$6),0)</f>
        <v>149457</v>
      </c>
      <c r="X44" s="90">
        <f t="shared" si="2"/>
        <v>2.9290473852093002</v>
      </c>
      <c r="Y44" s="90" t="str">
        <f>IFERROR(R44/INDEX('Vendor Level Info'!$N$4:$N$300,MATCH('Model 15'!$D44,'Vendor Level Info'!$M$4:$M$300,0)),"-")</f>
        <v>-</v>
      </c>
    </row>
    <row r="45" spans="2:25" x14ac:dyDescent="0.35">
      <c r="B45" s="441">
        <f>IFERROR(INDEX(Controls!$L$4:$L$100,MATCH('Model 15'!$D45,Controls!$J$4:$J$100,0)),"-")</f>
        <v>10.5</v>
      </c>
      <c r="C45" s="467" t="str">
        <f>IFERROR(INDEX(Controls!$F$4:$F$7200,MATCH('Model 15'!$E45,Controls!$G$4:$G$200,0)),"-")</f>
        <v>No Ad &amp; Tf</v>
      </c>
      <c r="D45" s="442" t="str">
        <f>IFERROR(INDEX(Controls!$H$4:$H$200,MATCH('Model 15'!$E45,Controls!$G$4:$G$200,0)),"-")</f>
        <v>pp_hcc</v>
      </c>
      <c r="E45" s="25" t="s">
        <v>377</v>
      </c>
      <c r="F45" s="26">
        <v>1</v>
      </c>
      <c r="G45" s="27">
        <v>-2.5592060102388684E-3</v>
      </c>
      <c r="H45" s="27">
        <v>4.5097327414354269E-4</v>
      </c>
      <c r="I45" s="27">
        <v>-5.6748507216955062</v>
      </c>
      <c r="J45" s="37">
        <v>1.3881856949628993E-8</v>
      </c>
      <c r="K45" s="26">
        <v>1.0802389034691717</v>
      </c>
      <c r="L45" s="26">
        <v>942395</v>
      </c>
      <c r="M45" s="26">
        <v>493963.3609999792</v>
      </c>
      <c r="N45" s="26">
        <v>459630</v>
      </c>
      <c r="O45" s="26">
        <v>253603.05399999153</v>
      </c>
      <c r="P45" s="26">
        <v>-4.8825138430037525E-3</v>
      </c>
      <c r="Q45" s="30">
        <v>-4.638303206262376E-3</v>
      </c>
      <c r="R45" s="75">
        <f t="shared" si="0"/>
        <v>-1176.2878584860912</v>
      </c>
      <c r="S45" s="41">
        <f>IFERROR($Q45*$O45*Controls!$C$5,"-")</f>
        <v>-731651.04797834868</v>
      </c>
      <c r="T45" s="41">
        <f>IFERROR(INDEX('Vendor Level Info'!$I$4:$I$50,MATCH(SUBSTITUTE(SUBSTITUTE('Model 15'!$D45,"_pre",""),"_post",""),'Vendor Level Info'!$F$4:$F$50,0)),"-")</f>
        <v>2141209.6000000001</v>
      </c>
      <c r="U45" s="478">
        <f t="shared" si="1"/>
        <v>-0.34169987280943848</v>
      </c>
      <c r="V45" s="41">
        <f>IFERROR($Q45*$O45*Controls!$C$4,"-")</f>
        <v>-621079.9892806561</v>
      </c>
      <c r="W45" s="41">
        <f>IFERROR($T45*(1-Controls!$C$6),0)</f>
        <v>1648731.3920000002</v>
      </c>
      <c r="X45" s="90">
        <f t="shared" si="2"/>
        <v>-0.37670174310640892</v>
      </c>
      <c r="Y45" s="90" t="str">
        <f>IFERROR(R45/INDEX('Vendor Level Info'!$N$4:$N$300,MATCH('Model 15'!$D45,'Vendor Level Info'!$M$4:$M$300,0)),"-")</f>
        <v>-</v>
      </c>
    </row>
    <row r="46" spans="2:25" x14ac:dyDescent="0.35">
      <c r="B46" s="441">
        <f>IFERROR(INDEX(Controls!$L$4:$L$100,MATCH('Model 15'!$D46,Controls!$J$4:$J$100,0)),"-")</f>
        <v>10</v>
      </c>
      <c r="C46" s="467" t="str">
        <f>IFERROR(INDEX(Controls!$F$4:$F$7200,MATCH('Model 15'!$E46,Controls!$G$4:$G$200,0)),"-")</f>
        <v>No Ad &amp; Tf</v>
      </c>
      <c r="D46" s="442" t="str">
        <f>IFERROR(INDEX(Controls!$H$4:$H$200,MATCH('Model 15'!$E46,Controls!$G$4:$G$200,0)),"-")</f>
        <v>pp_hcp</v>
      </c>
      <c r="E46" s="25" t="s">
        <v>115</v>
      </c>
      <c r="F46" s="26">
        <v>1</v>
      </c>
      <c r="G46" s="27">
        <v>6.0611952932063179E-3</v>
      </c>
      <c r="H46" s="27">
        <v>1.7010683166700645E-3</v>
      </c>
      <c r="I46" s="27">
        <v>3.5631698232269962</v>
      </c>
      <c r="J46" s="37">
        <v>3.6640745146736595E-4</v>
      </c>
      <c r="K46" s="26">
        <v>1.025407889655841</v>
      </c>
      <c r="L46" s="26">
        <v>63241</v>
      </c>
      <c r="M46" s="26">
        <v>493963.3609999792</v>
      </c>
      <c r="N46" s="26">
        <v>31572</v>
      </c>
      <c r="O46" s="26">
        <v>253603.05399999153</v>
      </c>
      <c r="P46" s="26">
        <v>7.7600097861848692E-4</v>
      </c>
      <c r="Q46" s="30">
        <v>7.5458104616167696E-4</v>
      </c>
      <c r="R46" s="75">
        <f t="shared" si="0"/>
        <v>191.36405779710987</v>
      </c>
      <c r="S46" s="41">
        <f>IFERROR($Q46*$O46*Controls!$C$5,"-")</f>
        <v>119028.44394980234</v>
      </c>
      <c r="T46" s="41">
        <f>IFERROR(INDEX('Vendor Level Info'!$I$4:$I$50,MATCH(SUBSTITUTE(SUBSTITUTE('Model 15'!$D46,"_pre",""),"_post",""),'Vendor Level Info'!$F$4:$F$50,0)),"-")</f>
        <v>195006</v>
      </c>
      <c r="U46" s="478">
        <f t="shared" si="1"/>
        <v>0.61038349563501815</v>
      </c>
      <c r="V46" s="41">
        <f>IFERROR($Q46*$O46*Controls!$C$4,"-")</f>
        <v>101040.22251687401</v>
      </c>
      <c r="W46" s="41">
        <f>IFERROR($T46*(1-Controls!$C$6),0)</f>
        <v>150154.62</v>
      </c>
      <c r="X46" s="90">
        <f t="shared" si="2"/>
        <v>0.67290785003401166</v>
      </c>
      <c r="Y46" s="90">
        <f>IFERROR(R46/INDEX('Vendor Level Info'!$N$4:$N$300,MATCH('Model 15'!$D46,'Vendor Level Info'!$M$4:$M$300,0)),"-")</f>
        <v>6.166867255232183E-3</v>
      </c>
    </row>
    <row r="47" spans="2:25" x14ac:dyDescent="0.35">
      <c r="B47" s="441">
        <f>IFERROR(INDEX(Controls!$L$4:$L$100,MATCH('Model 15'!$D47,Controls!$J$4:$J$100,0)),"-")</f>
        <v>11</v>
      </c>
      <c r="C47" s="467" t="str">
        <f>IFERROR(INDEX(Controls!$F$4:$F$7200,MATCH('Model 15'!$E47,Controls!$G$4:$G$200,0)),"-")</f>
        <v>No Ad &amp; Tf</v>
      </c>
      <c r="D47" s="442" t="str">
        <f>IFERROR(INDEX(Controls!$H$4:$H$200,MATCH('Model 15'!$E47,Controls!$G$4:$G$200,0)),"-")</f>
        <v>webmd</v>
      </c>
      <c r="E47" s="25" t="s">
        <v>116</v>
      </c>
      <c r="F47" s="26">
        <v>1</v>
      </c>
      <c r="G47" s="27">
        <v>5.0587109786712062E-2</v>
      </c>
      <c r="H47" s="27">
        <v>1.7186322218250827E-3</v>
      </c>
      <c r="I47" s="27">
        <v>29.434517254070585</v>
      </c>
      <c r="J47" s="37">
        <v>2.0762809186747253E-190</v>
      </c>
      <c r="K47" s="26">
        <v>1.0726526208219296</v>
      </c>
      <c r="L47" s="26">
        <v>64834</v>
      </c>
      <c r="M47" s="26">
        <v>493963.3609999792</v>
      </c>
      <c r="N47" s="26">
        <v>0</v>
      </c>
      <c r="O47" s="26">
        <v>253603.05399999153</v>
      </c>
      <c r="P47" s="26">
        <v>6.6396922016081026E-3</v>
      </c>
      <c r="Q47" s="30">
        <v>0</v>
      </c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15'!$D47,"_pre",""),"_post",""),'Vendor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15'!$D47,'Vendor Level Info'!$M$4:$M$300,0)),"-")</f>
        <v>-</v>
      </c>
    </row>
    <row r="48" spans="2:25" x14ac:dyDescent="0.35">
      <c r="B48" s="441" t="str">
        <f>IFERROR(INDEX(Controls!$L$4:$L$100,MATCH('Model 15'!$D48,Controls!$J$4:$J$100,0)),"-")</f>
        <v>-</v>
      </c>
      <c r="C48" s="467" t="str">
        <f>IFERROR(INDEX(Controls!$F$4:$F$7200,MATCH('Model 15'!$E48,Controls!$G$4:$G$200,0)),"-")</f>
        <v>-</v>
      </c>
      <c r="D48" s="442" t="str">
        <f>IFERROR(INDEX(Controls!$H$4:$H$200,MATCH('Model 15'!$E48,Controls!$G$4:$G$200,0)),"-")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15'!$D48,"_pre",""),"_post",""),'Vendor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15'!$D48,'Vendor Level Info'!$M$4:$M$300,0)),"-")</f>
        <v>-</v>
      </c>
    </row>
    <row r="49" spans="2:25" x14ac:dyDescent="0.35">
      <c r="B49" s="441" t="str">
        <f>IFERROR(INDEX(Controls!$L$4:$L$100,MATCH('Model 15'!$D49,Controls!$J$4:$J$100,0)),"-")</f>
        <v>-</v>
      </c>
      <c r="C49" s="467" t="str">
        <f>IFERROR(INDEX(Controls!$F$4:$F$7200,MATCH('Model 15'!$E49,Controls!$G$4:$G$200,0)),"-")</f>
        <v>-</v>
      </c>
      <c r="D49" s="442" t="str">
        <f>IFERROR(INDEX(Controls!$H$4:$H$200,MATCH('Model 15'!$E49,Controls!$G$4:$G$200,0)),"-")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15'!$D49,"_pre",""),"_post",""),'Vendor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15'!$D49,'Vendor Level Info'!$M$4:$M$300,0)),"-")</f>
        <v>-</v>
      </c>
    </row>
    <row r="50" spans="2:25" x14ac:dyDescent="0.35">
      <c r="B50" s="441" t="str">
        <f>IFERROR(INDEX(Controls!$L$4:$L$100,MATCH('Model 15'!$D50,Controls!$J$4:$J$100,0)),"-")</f>
        <v>-</v>
      </c>
      <c r="C50" s="467" t="str">
        <f>IFERROR(INDEX(Controls!$F$4:$F$7200,MATCH('Model 15'!$E50,Controls!$G$4:$G$200,0)),"-")</f>
        <v>-</v>
      </c>
      <c r="D50" s="442" t="str">
        <f>IFERROR(INDEX(Controls!$H$4:$H$200,MATCH('Model 15'!$E50,Controls!$G$4:$G$200,0)),"-")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15'!$D50,"_pre",""),"_post",""),'Vendor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15'!$D50,'Vendor Level Info'!$M$4:$M$300,0)),"-")</f>
        <v>-</v>
      </c>
    </row>
    <row r="51" spans="2:25" x14ac:dyDescent="0.35">
      <c r="B51" s="441" t="str">
        <f>IFERROR(INDEX(Controls!$L$4:$L$100,MATCH('Model 15'!$D51,Controls!$J$4:$J$100,0)),"-")</f>
        <v>-</v>
      </c>
      <c r="C51" s="467" t="str">
        <f>IFERROR(INDEX(Controls!$F$4:$F$7200,MATCH('Model 15'!$E51,Controls!$G$4:$G$200,0)),"-")</f>
        <v>-</v>
      </c>
      <c r="D51" s="442" t="str">
        <f>IFERROR(INDEX(Controls!$H$4:$H$200,MATCH('Model 15'!$E51,Controls!$G$4:$G$200,0)),"-")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15'!$D51,"_pre",""),"_post",""),'Vendor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15'!$D51,'Vendor Level Info'!$M$4:$M$300,0)),"-")</f>
        <v>-</v>
      </c>
    </row>
    <row r="52" spans="2:25" x14ac:dyDescent="0.35">
      <c r="B52" s="441" t="str">
        <f>IFERROR(INDEX(Controls!$L$4:$L$100,MATCH('Model 15'!$D52,Controls!$J$4:$J$100,0)),"-")</f>
        <v>-</v>
      </c>
      <c r="C52" s="467" t="str">
        <f>IFERROR(INDEX(Controls!$F$4:$F$7200,MATCH('Model 15'!$E52,Controls!$G$4:$G$200,0)),"-")</f>
        <v>-</v>
      </c>
      <c r="D52" s="442" t="str">
        <f>IFERROR(INDEX(Controls!$H$4:$H$200,MATCH('Model 15'!$E52,Controls!$G$4:$G$200,0)),"-")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15'!$D52,"_pre",""),"_post",""),'Vendor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15'!$D52,'Vendor Level Info'!$M$4:$M$300,0)),"-")</f>
        <v>-</v>
      </c>
    </row>
    <row r="53" spans="2:25" x14ac:dyDescent="0.35">
      <c r="B53" s="441" t="str">
        <f>IFERROR(INDEX(Controls!$L$4:$L$100,MATCH('Model 15'!$D53,Controls!$J$4:$J$100,0)),"-")</f>
        <v>-</v>
      </c>
      <c r="C53" s="467" t="str">
        <f>IFERROR(INDEX(Controls!$F$4:$F$7200,MATCH('Model 15'!$E53,Controls!$G$4:$G$200,0)),"-")</f>
        <v>-</v>
      </c>
      <c r="D53" s="442" t="str">
        <f>IFERROR(INDEX(Controls!$H$4:$H$200,MATCH('Model 15'!$E53,Controls!$G$4:$G$200,0)),"-")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15'!$D53,"_pre",""),"_post",""),'Vendor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15'!$D53,'Vendor Level Info'!$M$4:$M$300,0)),"-")</f>
        <v>-</v>
      </c>
    </row>
    <row r="54" spans="2:25" x14ac:dyDescent="0.35">
      <c r="B54" s="441" t="str">
        <f>IFERROR(INDEX(Controls!$L$4:$L$100,MATCH('Model 15'!$D54,Controls!$J$4:$J$100,0)),"-")</f>
        <v>-</v>
      </c>
      <c r="C54" s="467" t="str">
        <f>IFERROR(INDEX(Controls!$F$4:$F$7200,MATCH('Model 15'!$E54,Controls!$G$4:$G$200,0)),"-")</f>
        <v>-</v>
      </c>
      <c r="D54" s="442" t="str">
        <f>IFERROR(INDEX(Controls!$H$4:$H$200,MATCH('Model 15'!$E54,Controls!$G$4:$G$200,0)),"-")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15'!$D54,"_pre",""),"_post",""),'Vendor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15'!$D54,'Vendor Level Info'!$M$4:$M$300,0)),"-")</f>
        <v>-</v>
      </c>
    </row>
    <row r="55" spans="2:25" x14ac:dyDescent="0.35">
      <c r="B55" s="441" t="str">
        <f>IFERROR(INDEX(Controls!$L$4:$L$100,MATCH('Model 15'!$D55,Controls!$J$4:$J$100,0)),"-")</f>
        <v>-</v>
      </c>
      <c r="C55" s="467" t="str">
        <f>IFERROR(INDEX(Controls!$F$4:$F$7200,MATCH('Model 15'!$E55,Controls!$G$4:$G$200,0)),"-")</f>
        <v>-</v>
      </c>
      <c r="D55" s="442" t="str">
        <f>IFERROR(INDEX(Controls!$H$4:$H$200,MATCH('Model 15'!$E55,Controls!$G$4:$G$200,0)),"-")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15'!$D55,"_pre",""),"_post",""),'Vendor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15'!$D55,'Vendor Level Info'!$M$4:$M$300,0)),"-")</f>
        <v>-</v>
      </c>
    </row>
    <row r="56" spans="2:25" x14ac:dyDescent="0.35">
      <c r="B56" s="441" t="str">
        <f>IFERROR(INDEX(Controls!$L$4:$L$100,MATCH('Model 15'!$D56,Controls!$J$4:$J$100,0)),"-")</f>
        <v>-</v>
      </c>
      <c r="C56" s="467" t="str">
        <f>IFERROR(INDEX(Controls!$F$4:$F$7200,MATCH('Model 15'!$E56,Controls!$G$4:$G$200,0)),"-")</f>
        <v>-</v>
      </c>
      <c r="D56" s="442" t="str">
        <f>IFERROR(INDEX(Controls!$H$4:$H$200,MATCH('Model 15'!$E56,Controls!$G$4:$G$200,0)),"-")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15'!$D56,"_pre",""),"_post",""),'Vendor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15'!$D56,'Vendor Level Info'!$M$4:$M$300,0)),"-")</f>
        <v>-</v>
      </c>
    </row>
    <row r="57" spans="2:25" x14ac:dyDescent="0.35">
      <c r="B57" s="441" t="str">
        <f>IFERROR(INDEX(Controls!$L$4:$L$100,MATCH('Model 15'!$D57,Controls!$J$4:$J$100,0)),"-")</f>
        <v>-</v>
      </c>
      <c r="C57" s="467" t="str">
        <f>IFERROR(INDEX(Controls!$F$4:$F$7200,MATCH('Model 15'!$E57,Controls!$G$4:$G$200,0)),"-")</f>
        <v>-</v>
      </c>
      <c r="D57" s="442" t="str">
        <f>IFERROR(INDEX(Controls!$H$4:$H$200,MATCH('Model 15'!$E57,Controls!$G$4:$G$200,0)),"-")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15'!$D57,"_pre",""),"_post",""),'Vendor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15'!$D57,'Vendor Level Info'!$M$4:$M$300,0)),"-")</f>
        <v>-</v>
      </c>
    </row>
    <row r="58" spans="2:25" x14ac:dyDescent="0.35">
      <c r="B58" s="441" t="str">
        <f>IFERROR(INDEX(Controls!$L$4:$L$100,MATCH('Model 15'!$D58,Controls!$J$4:$J$100,0)),"-")</f>
        <v>-</v>
      </c>
      <c r="C58" s="467" t="str">
        <f>IFERROR(INDEX(Controls!$F$4:$F$7200,MATCH('Model 15'!$E58,Controls!$G$4:$G$200,0)),"-")</f>
        <v>-</v>
      </c>
      <c r="D58" s="442" t="str">
        <f>IFERROR(INDEX(Controls!$H$4:$H$200,MATCH('Model 15'!$E58,Controls!$G$4:$G$200,0)),"-")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15'!$D58,"_pre",""),"_post",""),'Vendor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15'!$D58,'Vendor Level Info'!$M$4:$M$300,0)),"-")</f>
        <v>-</v>
      </c>
    </row>
    <row r="59" spans="2:25" x14ac:dyDescent="0.35">
      <c r="B59" s="441" t="str">
        <f>IFERROR(INDEX(Controls!$L$4:$L$100,MATCH('Model 15'!$D59,Controls!$J$4:$J$100,0)),"-")</f>
        <v>-</v>
      </c>
      <c r="C59" s="467" t="str">
        <f>IFERROR(INDEX(Controls!$F$4:$F$7200,MATCH('Model 15'!$E59,Controls!$G$4:$G$200,0)),"-")</f>
        <v>-</v>
      </c>
      <c r="D59" s="442" t="str">
        <f>IFERROR(INDEX(Controls!$H$4:$H$200,MATCH('Model 15'!$E59,Controls!$G$4:$G$200,0)),"-")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15'!$D59,"_pre",""),"_post",""),'Vendor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15'!$D59,'Vendor Level Info'!$M$4:$M$300,0)),"-")</f>
        <v>-</v>
      </c>
    </row>
    <row r="60" spans="2:25" x14ac:dyDescent="0.35">
      <c r="B60" s="441" t="str">
        <f>IFERROR(INDEX(Controls!$L$4:$L$100,MATCH('Model 15'!$D60,Controls!$J$4:$J$100,0)),"-")</f>
        <v>-</v>
      </c>
      <c r="C60" s="467" t="str">
        <f>IFERROR(INDEX(Controls!$F$4:$F$7200,MATCH('Model 15'!$E60,Controls!$G$4:$G$200,0)),"-")</f>
        <v>-</v>
      </c>
      <c r="D60" s="442" t="str">
        <f>IFERROR(INDEX(Controls!$H$4:$H$200,MATCH('Model 15'!$E60,Controls!$G$4:$G$200,0)),"-")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15'!$D60,"_pre",""),"_post",""),'Vendor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15'!$D60,'Vendor Level Info'!$M$4:$M$300,0)),"-")</f>
        <v>-</v>
      </c>
    </row>
    <row r="61" spans="2:25" x14ac:dyDescent="0.35">
      <c r="B61" s="441" t="str">
        <f>IFERROR(INDEX(Controls!$L$4:$L$100,MATCH('Model 15'!$D61,Controls!$J$4:$J$100,0)),"-")</f>
        <v>-</v>
      </c>
      <c r="C61" s="467" t="str">
        <f>IFERROR(INDEX(Controls!$F$4:$F$7200,MATCH('Model 15'!$E61,Controls!$G$4:$G$200,0)),"-")</f>
        <v>-</v>
      </c>
      <c r="D61" s="442" t="str">
        <f>IFERROR(INDEX(Controls!$H$4:$H$200,MATCH('Model 15'!$E61,Controls!$G$4:$G$200,0)),"-")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15'!$D61,"_pre",""),"_post",""),'Vendor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15'!$D61,'Vendor Level Info'!$M$4:$M$300,0)),"-")</f>
        <v>-</v>
      </c>
    </row>
    <row r="62" spans="2:25" x14ac:dyDescent="0.35">
      <c r="B62" s="441" t="str">
        <f>IFERROR(INDEX(Controls!$L$4:$L$100,MATCH('Model 15'!$D62,Controls!$J$4:$J$100,0)),"-")</f>
        <v>-</v>
      </c>
      <c r="C62" s="467" t="str">
        <f>IFERROR(INDEX(Controls!$F$4:$F$7200,MATCH('Model 15'!$E62,Controls!$G$4:$G$200,0)),"-")</f>
        <v>-</v>
      </c>
      <c r="D62" s="442" t="str">
        <f>IFERROR(INDEX(Controls!$H$4:$H$200,MATCH('Model 15'!$E62,Controls!$G$4:$G$200,0)),"-")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15'!$D62,"_pre",""),"_post",""),'Vendor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15'!$D62,'Vendor Level Info'!$M$4:$M$300,0)),"-")</f>
        <v>-</v>
      </c>
    </row>
    <row r="63" spans="2:25" x14ac:dyDescent="0.35">
      <c r="B63" s="441" t="str">
        <f>IFERROR(INDEX(Controls!$L$4:$L$100,MATCH('Model 15'!$D63,Controls!$J$4:$J$100,0)),"-")</f>
        <v>-</v>
      </c>
      <c r="C63" s="467" t="str">
        <f>IFERROR(INDEX(Controls!$F$4:$F$7200,MATCH('Model 15'!$E63,Controls!$G$4:$G$200,0)),"-")</f>
        <v>-</v>
      </c>
      <c r="D63" s="442" t="str">
        <f>IFERROR(INDEX(Controls!$H$4:$H$200,MATCH('Model 15'!$E63,Controls!$G$4:$G$200,0)),"-")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15'!$D63,"_pre",""),"_post",""),'Vendor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15'!$D63,'Vendor Level Info'!$M$4:$M$300,0)),"-")</f>
        <v>-</v>
      </c>
    </row>
    <row r="64" spans="2:25" x14ac:dyDescent="0.35">
      <c r="B64" s="441" t="str">
        <f>IFERROR(INDEX(Controls!$L$4:$L$100,MATCH('Model 15'!$D64,Controls!$J$4:$J$100,0)),"-")</f>
        <v>-</v>
      </c>
      <c r="C64" s="467" t="str">
        <f>IFERROR(INDEX(Controls!$F$4:$F$7200,MATCH('Model 15'!$E64,Controls!$G$4:$G$200,0)),"-")</f>
        <v>-</v>
      </c>
      <c r="D64" s="442" t="str">
        <f>IFERROR(INDEX(Controls!$H$4:$H$200,MATCH('Model 15'!$E64,Controls!$G$4:$G$200,0)),"-")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15'!$D64,"_pre",""),"_post",""),'Vendor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15'!$D64,'Vendor Level Info'!$M$4:$M$300,0)),"-")</f>
        <v>-</v>
      </c>
    </row>
    <row r="65" spans="2:25" x14ac:dyDescent="0.35">
      <c r="B65" s="441" t="str">
        <f>IFERROR(INDEX(Controls!$L$4:$L$100,MATCH('Model 15'!$D65,Controls!$J$4:$J$100,0)),"-")</f>
        <v>-</v>
      </c>
      <c r="C65" s="467" t="str">
        <f>IFERROR(INDEX(Controls!$F$4:$F$7200,MATCH('Model 15'!$E65,Controls!$G$4:$G$200,0)),"-")</f>
        <v>-</v>
      </c>
      <c r="D65" s="442" t="str">
        <f>IFERROR(INDEX(Controls!$H$4:$H$200,MATCH('Model 15'!$E65,Controls!$G$4:$G$200,0)),"-")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15'!$D65,"_pre",""),"_post",""),'Vendor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15'!$D65,'Vendor Level Info'!$M$4:$M$300,0)),"-")</f>
        <v>-</v>
      </c>
    </row>
    <row r="66" spans="2:25" x14ac:dyDescent="0.35">
      <c r="B66" s="441" t="str">
        <f>IFERROR(INDEX(Controls!$L$4:$L$100,MATCH('Model 15'!$D66,Controls!$J$4:$J$100,0)),"-")</f>
        <v>-</v>
      </c>
      <c r="C66" s="467" t="str">
        <f>IFERROR(INDEX(Controls!$F$4:$F$7200,MATCH('Model 15'!$E66,Controls!$G$4:$G$200,0)),"-")</f>
        <v>-</v>
      </c>
      <c r="D66" s="442" t="str">
        <f>IFERROR(INDEX(Controls!$H$4:$H$200,MATCH('Model 15'!$E66,Controls!$G$4:$G$200,0)),"-")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15'!$D66,"_pre",""),"_post",""),'Vendor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15'!$D66,'Vendor Level Info'!$M$4:$M$300,0)),"-")</f>
        <v>-</v>
      </c>
    </row>
    <row r="67" spans="2:25" x14ac:dyDescent="0.35">
      <c r="B67" s="441" t="str">
        <f>IFERROR(INDEX(Controls!$L$4:$L$100,MATCH('Model 15'!$D67,Controls!$J$4:$J$100,0)),"-")</f>
        <v>-</v>
      </c>
      <c r="C67" s="467" t="str">
        <f>IFERROR(INDEX(Controls!$F$4:$F$7200,MATCH('Model 15'!$E67,Controls!$G$4:$G$200,0)),"-")</f>
        <v>-</v>
      </c>
      <c r="D67" s="442" t="str">
        <f>IFERROR(INDEX(Controls!$H$4:$H$200,MATCH('Model 15'!$E67,Controls!$G$4:$G$200,0)),"-")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15'!$D67,"_pre",""),"_post",""),'Vendor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15'!$D67,'Vendor Level Info'!$M$4:$M$300,0)),"-")</f>
        <v>-</v>
      </c>
    </row>
    <row r="68" spans="2:25" x14ac:dyDescent="0.35">
      <c r="B68" s="441" t="str">
        <f>IFERROR(INDEX(Controls!$L$4:$L$100,MATCH('Model 15'!$D68,Controls!$J$4:$J$100,0)),"-")</f>
        <v>-</v>
      </c>
      <c r="C68" s="467" t="str">
        <f>IFERROR(INDEX(Controls!$F$4:$F$7200,MATCH('Model 15'!$E68,Controls!$G$4:$G$200,0)),"-")</f>
        <v>-</v>
      </c>
      <c r="D68" s="442" t="str">
        <f>IFERROR(INDEX(Controls!$H$4:$H$200,MATCH('Model 15'!$E68,Controls!$G$4:$G$200,0)),"-")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15'!$D68,"_pre",""),"_post",""),'Vendor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15'!$D68,'Vendor Level Info'!$M$4:$M$300,0)),"-")</f>
        <v>-</v>
      </c>
    </row>
    <row r="69" spans="2:25" x14ac:dyDescent="0.35">
      <c r="B69" s="441" t="str">
        <f>IFERROR(INDEX(Controls!$L$4:$L$100,MATCH('Model 15'!$D69,Controls!$J$4:$J$100,0)),"-")</f>
        <v>-</v>
      </c>
      <c r="C69" s="467" t="str">
        <f>IFERROR(INDEX(Controls!$F$4:$F$7200,MATCH('Model 15'!$E69,Controls!$G$4:$G$200,0)),"-")</f>
        <v>-</v>
      </c>
      <c r="D69" s="442" t="str">
        <f>IFERROR(INDEX(Controls!$H$4:$H$200,MATCH('Model 15'!$E69,Controls!$G$4:$G$200,0)),"-")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15'!$D69,"_pre",""),"_post",""),'Vendor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15'!$D69,'Vendor Level Info'!$M$4:$M$300,0)),"-")</f>
        <v>-</v>
      </c>
    </row>
    <row r="70" spans="2:25" x14ac:dyDescent="0.35">
      <c r="B70" s="441" t="str">
        <f>IFERROR(INDEX(Controls!$L$4:$L$100,MATCH('Model 15'!$D70,Controls!$J$4:$J$100,0)),"-")</f>
        <v>-</v>
      </c>
      <c r="C70" s="467" t="str">
        <f>IFERROR(INDEX(Controls!$F$4:$F$7200,MATCH('Model 15'!$E70,Controls!$G$4:$G$200,0)),"-")</f>
        <v>-</v>
      </c>
      <c r="D70" s="442" t="str">
        <f>IFERROR(INDEX(Controls!$H$4:$H$200,MATCH('Model 15'!$E70,Controls!$G$4:$G$200,0)),"-")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15'!$D70,"_pre",""),"_post",""),'Vendor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15'!$D70,'Vendor Level Info'!$M$4:$M$300,0)),"-")</f>
        <v>-</v>
      </c>
    </row>
    <row r="71" spans="2:25" x14ac:dyDescent="0.35">
      <c r="B71" s="441" t="str">
        <f>IFERROR(INDEX(Controls!$L$4:$L$100,MATCH('Model 15'!$D71,Controls!$J$4:$J$100,0)),"-")</f>
        <v>-</v>
      </c>
      <c r="C71" s="467" t="str">
        <f>IFERROR(INDEX(Controls!$F$4:$F$7200,MATCH('Model 15'!$E71,Controls!$G$4:$G$200,0)),"-")</f>
        <v>-</v>
      </c>
      <c r="D71" s="442" t="str">
        <f>IFERROR(INDEX(Controls!$H$4:$H$200,MATCH('Model 15'!$E71,Controls!$G$4:$G$200,0)),"-")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15'!$D71,"_pre",""),"_post",""),'Vendor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15'!$D71,'Vendor Level Info'!$M$4:$M$300,0)),"-")</f>
        <v>-</v>
      </c>
    </row>
    <row r="72" spans="2:25" ht="15" thickBot="1" x14ac:dyDescent="0.4">
      <c r="B72" s="443" t="str">
        <f>IFERROR(INDEX(Controls!$L$4:$L$100,MATCH('Model 15'!$D72,Controls!$J$4:$J$100,0)),"-")</f>
        <v>-</v>
      </c>
      <c r="C72" s="468" t="str">
        <f>IFERROR(INDEX(Controls!$F$4:$F$7200,MATCH('Model 15'!$E72,Controls!$G$4:$G$200,0)),"-")</f>
        <v>-</v>
      </c>
      <c r="D72" s="444" t="str">
        <f>IFERROR(INDEX(Controls!$H$4:$H$200,MATCH('Model 15'!$E72,Controls!$G$4:$G$200,0)),"-")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15'!$D72,"_pre",""),"_post",""),'Vendor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15'!$D72,'Vendor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E8DD-ABBF-4BEE-9595-90087FB54C9B}">
  <sheetPr>
    <tabColor theme="9" tint="0.59999389629810485"/>
  </sheetPr>
  <dimension ref="B1:AC72"/>
  <sheetViews>
    <sheetView showGridLines="0" zoomScale="85" zoomScaleNormal="85" workbookViewId="0">
      <pane xSplit="5" ySplit="4" topLeftCell="F5" activePane="bottomRight" state="frozen"/>
      <selection pane="topRight"/>
      <selection pane="bottomLeft"/>
      <selection pane="bottomRight" activeCell="E45" sqref="E45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7.81640625" bestFit="1" customWidth="1"/>
    <col min="6" max="6" width="11.4531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24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16'!$D5,Controls!$J$4:$J$100,0)),"-")</f>
        <v>16</v>
      </c>
      <c r="C5" s="466" t="str">
        <f>IFERROR(INDEX(Controls!$F$4:$F$7200,MATCH('Model 16'!$E5,Controls!$G$4:$G$200,0)),"-")</f>
        <v>No Ad &amp; Tf</v>
      </c>
      <c r="D5" s="446" t="str">
        <f>IFERROR(INDEX(Controls!$H$4:$H$200,MATCH('Model 16'!$E5,Controls!$G$4:$G$200,0)),"-")</f>
        <v>Intercept</v>
      </c>
      <c r="E5" s="42" t="s">
        <v>6</v>
      </c>
      <c r="F5" s="43"/>
      <c r="G5" s="44">
        <v>-1.057039408491524</v>
      </c>
      <c r="H5" s="44">
        <v>3.3025920631348508E-2</v>
      </c>
      <c r="I5" s="44">
        <v>-32.006357076028713</v>
      </c>
      <c r="J5" s="45">
        <v>9.4582114773098248E-225</v>
      </c>
      <c r="K5" s="44">
        <v>0</v>
      </c>
      <c r="L5" s="46">
        <v>4281672</v>
      </c>
      <c r="M5" s="46">
        <v>493963.36099998036</v>
      </c>
      <c r="N5" s="46">
        <v>2140836</v>
      </c>
      <c r="O5" s="46">
        <v>253603.05399999156</v>
      </c>
      <c r="P5" s="47">
        <v>-9.1624124288742568</v>
      </c>
      <c r="Q5" s="48">
        <v>-8.923189147073268</v>
      </c>
      <c r="R5" s="405">
        <f>IFERROR(G5*N5,"-")</f>
        <v>-2262948.0191173605</v>
      </c>
      <c r="S5" s="406">
        <f>IFERROR($Q5*$O5*Controls!$C$5,"-")</f>
        <v>-1407553667.8909981</v>
      </c>
      <c r="T5" s="406" t="str">
        <f>IFERROR(INDEX('Vendor Level Info'!$I$4:$I$50,MATCH(SUBSTITUTE(SUBSTITUTE('Model 16'!$D5,"_pre",""),"_post",""),'Vendor Level Info'!$F$4:$F$50,0)),"-")</f>
        <v>-</v>
      </c>
      <c r="U5" s="480">
        <f>IFERROR(S5/$T5,0)</f>
        <v>0</v>
      </c>
      <c r="V5" s="406">
        <f>IFERROR($Q5*$O5*Controls!$C$4,"-")</f>
        <v>-1194836554.0939662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16'!$E5,'Vendor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16'!$D6,Controls!$J$4:$J$100,0)),"-")</f>
        <v>17</v>
      </c>
      <c r="C6" s="467" t="str">
        <f>IFERROR(INDEX(Controls!$F$4:$F$7200,MATCH('Model 16'!$E6,Controls!$G$4:$G$200,0)),"-")</f>
        <v>No Ad &amp; Tf</v>
      </c>
      <c r="D6" s="442" t="str">
        <f>IFERROR(INDEX(Controls!$H$4:$H$200,MATCH('Model 16'!$E6,Controls!$G$4:$G$200,0)),"-")</f>
        <v>RTIME</v>
      </c>
      <c r="E6" s="25" t="s">
        <v>8</v>
      </c>
      <c r="F6" s="26"/>
      <c r="G6" s="27">
        <v>4.7968667811087225E-2</v>
      </c>
      <c r="H6" s="27">
        <v>1.4049193598635835E-3</v>
      </c>
      <c r="I6" s="27">
        <v>34.143360239369855</v>
      </c>
      <c r="J6" s="37">
        <v>1.8165376811012304E-255</v>
      </c>
      <c r="K6" s="27">
        <v>2303.1301541794651</v>
      </c>
      <c r="L6" s="39">
        <v>53520900</v>
      </c>
      <c r="M6" s="39">
        <v>493963.36099998036</v>
      </c>
      <c r="N6" s="39">
        <v>16056270</v>
      </c>
      <c r="O6" s="39">
        <v>253603.05399999156</v>
      </c>
      <c r="P6" s="28">
        <v>5.1974022280784506</v>
      </c>
      <c r="Q6" s="29">
        <v>3.0370213203944743</v>
      </c>
      <c r="R6" s="75">
        <f t="shared" ref="R6:R69" si="0">IFERROR(G6*N6,"-")</f>
        <v>770197.88191512553</v>
      </c>
      <c r="S6" s="41">
        <f>IFERROR($Q6*$O6*Controls!$C$5,"-")</f>
        <v>479063082.55120808</v>
      </c>
      <c r="T6" s="41" t="str">
        <f>IFERROR(INDEX('Vendor Level Info'!$I$4:$I$50,MATCH(SUBSTITUTE(SUBSTITUTE('Model 16'!$D6,"_pre",""),"_post",""),'Vendor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406664481.65118629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16'!$E6,'Vendor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16'!$D7,Controls!$J$4:$J$100,0)),"-")</f>
        <v>18</v>
      </c>
      <c r="C7" s="467" t="str">
        <f>IFERROR(INDEX(Controls!$F$4:$F$7200,MATCH('Model 16'!$E7,Controls!$G$4:$G$200,0)),"-")</f>
        <v>No Ad &amp; Tf</v>
      </c>
      <c r="D7" s="442" t="str">
        <f>IFERROR(INDEX(Controls!$H$4:$H$200,MATCH('Model 16'!$E7,Controls!$G$4:$G$200,0)),"-")</f>
        <v>T1</v>
      </c>
      <c r="E7" s="25" t="s">
        <v>34</v>
      </c>
      <c r="F7" s="26"/>
      <c r="G7" s="27">
        <v>1.0404559631075128</v>
      </c>
      <c r="H7" s="27">
        <v>3.1634565811630259E-2</v>
      </c>
      <c r="I7" s="27">
        <v>32.889844902660094</v>
      </c>
      <c r="J7" s="37">
        <v>3.2880019530051893E-237</v>
      </c>
      <c r="K7" s="27">
        <v>973.10162387842252</v>
      </c>
      <c r="L7" s="39">
        <v>178403</v>
      </c>
      <c r="M7" s="39">
        <v>493963.36099998036</v>
      </c>
      <c r="N7" s="39">
        <v>0</v>
      </c>
      <c r="O7" s="39">
        <v>253603.05399999156</v>
      </c>
      <c r="P7" s="28">
        <v>0.37577780022084872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16'!$D7,"_pre",""),"_post",""),'Vendor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16'!$E7,'Vendor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16'!$D8,Controls!$J$4:$J$100,0)),"-")</f>
        <v>27</v>
      </c>
      <c r="C8" s="467" t="str">
        <f>IFERROR(INDEX(Controls!$F$4:$F$7200,MATCH('Model 16'!$E8,Controls!$G$4:$G$200,0)),"-")</f>
        <v>No Ad &amp; Tf</v>
      </c>
      <c r="D8" s="442" t="str">
        <f>IFERROR(INDEX(Controls!$H$4:$H$200,MATCH('Model 16'!$E8,Controls!$G$4:$G$200,0)),"-")</f>
        <v>T10</v>
      </c>
      <c r="E8" s="25" t="s">
        <v>43</v>
      </c>
      <c r="F8" s="26"/>
      <c r="G8" s="27">
        <v>0.59706622223561934</v>
      </c>
      <c r="H8" s="27">
        <v>1.9005919532459725E-2</v>
      </c>
      <c r="I8" s="27">
        <v>31.414750610508751</v>
      </c>
      <c r="J8" s="37">
        <v>1.3471571748712572E-216</v>
      </c>
      <c r="K8" s="27">
        <v>351.24666833146512</v>
      </c>
      <c r="L8" s="39">
        <v>178403</v>
      </c>
      <c r="M8" s="39">
        <v>493963.36099998036</v>
      </c>
      <c r="N8" s="39">
        <v>178403</v>
      </c>
      <c r="O8" s="39">
        <v>253603.05399999156</v>
      </c>
      <c r="P8" s="28">
        <v>0.21564029572935356</v>
      </c>
      <c r="Q8" s="29">
        <v>0.42002019914754157</v>
      </c>
      <c r="R8" s="75">
        <f t="shared" si="0"/>
        <v>106518.4052455012</v>
      </c>
      <c r="S8" s="41">
        <f>IFERROR($Q8*$O8*Controls!$C$5,"-")</f>
        <v>66254448.062701747</v>
      </c>
      <c r="T8" s="41" t="str">
        <f>IFERROR(INDEX('Vendor Level Info'!$I$4:$I$50,MATCH(SUBSTITUTE(SUBSTITUTE('Model 16'!$D8,"_pre",""),"_post",""),'Vendor Level Info'!$F$4:$F$50,0)),"-")</f>
        <v>-</v>
      </c>
      <c r="U8" s="478">
        <f t="shared" si="1"/>
        <v>0</v>
      </c>
      <c r="V8" s="41">
        <f>IFERROR($Q8*$O8*Controls!$C$4,"-")</f>
        <v>56241717.969624631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16'!$E8,'Vendor Level Info'!$M$4:$M$300,0)),"-")</f>
        <v>-</v>
      </c>
      <c r="AB8" s="134" t="s">
        <v>66</v>
      </c>
      <c r="AC8" s="135">
        <v>0.3569</v>
      </c>
    </row>
    <row r="9" spans="2:29" x14ac:dyDescent="0.35">
      <c r="B9" s="441">
        <f>IFERROR(INDEX(Controls!$L$4:$L$100,MATCH('Model 16'!$D9,Controls!$J$4:$J$100,0)),"-")</f>
        <v>28</v>
      </c>
      <c r="C9" s="467" t="str">
        <f>IFERROR(INDEX(Controls!$F$4:$F$7200,MATCH('Model 16'!$E9,Controls!$G$4:$G$200,0)),"-")</f>
        <v>No Ad &amp; Tf</v>
      </c>
      <c r="D9" s="442" t="str">
        <f>IFERROR(INDEX(Controls!$H$4:$H$200,MATCH('Model 16'!$E9,Controls!$G$4:$G$200,0)),"-")</f>
        <v>T11</v>
      </c>
      <c r="E9" s="25" t="s">
        <v>44</v>
      </c>
      <c r="F9" s="26"/>
      <c r="G9" s="27">
        <v>0.56844635591176051</v>
      </c>
      <c r="H9" s="27">
        <v>1.7603485940663698E-2</v>
      </c>
      <c r="I9" s="27">
        <v>32.291692556112473</v>
      </c>
      <c r="J9" s="37">
        <v>9.7505520012130875E-229</v>
      </c>
      <c r="K9" s="27">
        <v>301.32266277234146</v>
      </c>
      <c r="L9" s="39">
        <v>178403</v>
      </c>
      <c r="M9" s="39">
        <v>493963.36099998036</v>
      </c>
      <c r="N9" s="39">
        <v>178403</v>
      </c>
      <c r="O9" s="39">
        <v>253603.05399999156</v>
      </c>
      <c r="P9" s="28">
        <v>0.20530375983438545</v>
      </c>
      <c r="Q9" s="29">
        <v>0.39988688477595852</v>
      </c>
      <c r="R9" s="75">
        <f t="shared" si="0"/>
        <v>101412.53523372581</v>
      </c>
      <c r="S9" s="41">
        <f>IFERROR($Q9*$O9*Controls!$C$5,"-")</f>
        <v>63078596.915377453</v>
      </c>
      <c r="T9" s="41" t="str">
        <f>IFERROR(INDEX('Vendor Level Info'!$I$4:$I$50,MATCH(SUBSTITUTE(SUBSTITUTE('Model 16'!$D9,"_pre",""),"_post",""),'Vendor Level Info'!$F$4:$F$50,0)),"-")</f>
        <v>-</v>
      </c>
      <c r="U9" s="478">
        <f t="shared" si="1"/>
        <v>0</v>
      </c>
      <c r="V9" s="41">
        <f>IFERROR($Q9*$O9*Controls!$C$4,"-")</f>
        <v>53545818.603407227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16'!$E9,'Vendor Level Info'!$M$4:$M$300,0)),"-")</f>
        <v>-</v>
      </c>
    </row>
    <row r="10" spans="2:29" x14ac:dyDescent="0.35">
      <c r="B10" s="441">
        <f>IFERROR(INDEX(Controls!$L$4:$L$100,MATCH('Model 16'!$D10,Controls!$J$4:$J$100,0)),"-")</f>
        <v>29</v>
      </c>
      <c r="C10" s="467" t="str">
        <f>IFERROR(INDEX(Controls!$F$4:$F$7200,MATCH('Model 16'!$E10,Controls!$G$4:$G$200,0)),"-")</f>
        <v>No Ad &amp; Tf</v>
      </c>
      <c r="D10" s="442" t="str">
        <f>IFERROR(INDEX(Controls!$H$4:$H$200,MATCH('Model 16'!$E10,Controls!$G$4:$G$200,0)),"-")</f>
        <v>T12</v>
      </c>
      <c r="E10" s="25" t="s">
        <v>45</v>
      </c>
      <c r="F10" s="26"/>
      <c r="G10" s="27">
        <v>0.50960027344107295</v>
      </c>
      <c r="H10" s="27">
        <v>1.6201589177791638E-2</v>
      </c>
      <c r="I10" s="27">
        <v>31.453721474409967</v>
      </c>
      <c r="J10" s="37">
        <v>3.9535266444239337E-217</v>
      </c>
      <c r="K10" s="27">
        <v>255.24055032404175</v>
      </c>
      <c r="L10" s="39">
        <v>178403</v>
      </c>
      <c r="M10" s="39">
        <v>493963.36099998036</v>
      </c>
      <c r="N10" s="39">
        <v>178403</v>
      </c>
      <c r="O10" s="39">
        <v>253603.05399999156</v>
      </c>
      <c r="P10" s="28">
        <v>0.18405052836036428</v>
      </c>
      <c r="Q10" s="29">
        <v>0.35849023167800959</v>
      </c>
      <c r="R10" s="75">
        <f t="shared" si="0"/>
        <v>90914.217582707744</v>
      </c>
      <c r="S10" s="41">
        <f>IFERROR($Q10*$O10*Controls!$C$5,"-")</f>
        <v>56548643.336444214</v>
      </c>
      <c r="T10" s="41" t="str">
        <f>IFERROR(INDEX('Vendor Level Info'!$I$4:$I$50,MATCH(SUBSTITUTE(SUBSTITUTE('Model 16'!$D10,"_pre",""),"_post",""),'Vendor Level Info'!$F$4:$F$50,0)),"-")</f>
        <v>-</v>
      </c>
      <c r="U10" s="478">
        <f t="shared" si="1"/>
        <v>0</v>
      </c>
      <c r="V10" s="41">
        <f>IFERROR($Q10*$O10*Controls!$C$4,"-")</f>
        <v>48002706.883669689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16'!$E10,'Vendor Level Info'!$M$4:$M$300,0)),"-")</f>
        <v>-</v>
      </c>
    </row>
    <row r="11" spans="2:29" x14ac:dyDescent="0.35">
      <c r="B11" s="441">
        <f>IFERROR(INDEX(Controls!$L$4:$L$100,MATCH('Model 16'!$D11,Controls!$J$4:$J$100,0)),"-")</f>
        <v>30</v>
      </c>
      <c r="C11" s="467" t="str">
        <f>IFERROR(INDEX(Controls!$F$4:$F$7200,MATCH('Model 16'!$E11,Controls!$G$4:$G$200,0)),"-")</f>
        <v>No Ad &amp; Tf</v>
      </c>
      <c r="D11" s="442" t="str">
        <f>IFERROR(INDEX(Controls!$H$4:$H$200,MATCH('Model 16'!$E11,Controls!$G$4:$G$200,0)),"-")</f>
        <v>T13</v>
      </c>
      <c r="E11" s="25" t="s">
        <v>46</v>
      </c>
      <c r="F11" s="26"/>
      <c r="G11" s="27">
        <v>0.45760714321705548</v>
      </c>
      <c r="H11" s="27">
        <v>1.4800682699512267E-2</v>
      </c>
      <c r="I11" s="27">
        <v>30.917975373672135</v>
      </c>
      <c r="J11" s="37">
        <v>7.2250564057122362E-210</v>
      </c>
      <c r="K11" s="27">
        <v>213.00899216639729</v>
      </c>
      <c r="L11" s="39">
        <v>178403</v>
      </c>
      <c r="M11" s="39">
        <v>493963.36099998036</v>
      </c>
      <c r="N11" s="39">
        <v>178403</v>
      </c>
      <c r="O11" s="39">
        <v>253603.05399999156</v>
      </c>
      <c r="P11" s="28">
        <v>0.16527235341115834</v>
      </c>
      <c r="Q11" s="29">
        <v>0.32191444812551456</v>
      </c>
      <c r="R11" s="75">
        <f t="shared" si="0"/>
        <v>81638.487171352346</v>
      </c>
      <c r="S11" s="41">
        <f>IFERROR($Q11*$O11*Controls!$C$5,"-")</f>
        <v>50779139.020581156</v>
      </c>
      <c r="T11" s="41" t="str">
        <f>IFERROR(INDEX('Vendor Level Info'!$I$4:$I$50,MATCH(SUBSTITUTE(SUBSTITUTE('Model 16'!$D11,"_pre",""),"_post",""),'Vendor Level Info'!$F$4:$F$50,0)),"-")</f>
        <v>-</v>
      </c>
      <c r="U11" s="478">
        <f t="shared" si="1"/>
        <v>0</v>
      </c>
      <c r="V11" s="41">
        <f>IFERROR($Q11*$O11*Controls!$C$4,"-")</f>
        <v>43105121.226474039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16'!$E11,'Vendor Level Info'!$M$4:$M$300,0)),"-")</f>
        <v>-</v>
      </c>
    </row>
    <row r="12" spans="2:29" x14ac:dyDescent="0.35">
      <c r="B12" s="441">
        <f>IFERROR(INDEX(Controls!$L$4:$L$100,MATCH('Model 16'!$D12,Controls!$J$4:$J$100,0)),"-")</f>
        <v>31</v>
      </c>
      <c r="C12" s="467" t="str">
        <f>IFERROR(INDEX(Controls!$F$4:$F$7200,MATCH('Model 16'!$E12,Controls!$G$4:$G$200,0)),"-")</f>
        <v>No Ad &amp; Tf</v>
      </c>
      <c r="D12" s="442" t="str">
        <f>IFERROR(INDEX(Controls!$H$4:$H$200,MATCH('Model 16'!$E12,Controls!$G$4:$G$200,0)),"-")</f>
        <v>T14</v>
      </c>
      <c r="E12" s="25" t="s">
        <v>47</v>
      </c>
      <c r="F12" s="26"/>
      <c r="G12" s="27">
        <v>0.41886605374764357</v>
      </c>
      <c r="H12" s="27">
        <v>1.3401497184703282E-2</v>
      </c>
      <c r="I12" s="27">
        <v>31.255168581145178</v>
      </c>
      <c r="J12" s="37">
        <v>2.0082378706193825E-214</v>
      </c>
      <c r="K12" s="27">
        <v>174.63893732783683</v>
      </c>
      <c r="L12" s="39">
        <v>178403</v>
      </c>
      <c r="M12" s="39">
        <v>493963.36099998036</v>
      </c>
      <c r="N12" s="39">
        <v>0</v>
      </c>
      <c r="O12" s="39">
        <v>253603.05399999156</v>
      </c>
      <c r="P12" s="28">
        <v>0.15128037115032875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16'!$D12,"_pre",""),"_post",""),'Vendor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16'!$E12,'Vendor Level Info'!$M$4:$M$300,0)),"-")</f>
        <v>-</v>
      </c>
    </row>
    <row r="13" spans="2:29" x14ac:dyDescent="0.35">
      <c r="B13" s="441">
        <f>IFERROR(INDEX(Controls!$L$4:$L$100,MATCH('Model 16'!$D13,Controls!$J$4:$J$100,0)),"-")</f>
        <v>32</v>
      </c>
      <c r="C13" s="467" t="str">
        <f>IFERROR(INDEX(Controls!$F$4:$F$7200,MATCH('Model 16'!$E13,Controls!$G$4:$G$200,0)),"-")</f>
        <v>No Ad &amp; Tf</v>
      </c>
      <c r="D13" s="442" t="str">
        <f>IFERROR(INDEX(Controls!$H$4:$H$200,MATCH('Model 16'!$E13,Controls!$G$4:$G$200,0)),"-")</f>
        <v>T15</v>
      </c>
      <c r="E13" s="25" t="s">
        <v>48</v>
      </c>
      <c r="F13" s="26"/>
      <c r="G13" s="27">
        <v>0.36212892367454136</v>
      </c>
      <c r="H13" s="27">
        <v>1.2002781113702054E-2</v>
      </c>
      <c r="I13" s="27">
        <v>30.170418025964388</v>
      </c>
      <c r="J13" s="37">
        <v>6.0780632242154071E-200</v>
      </c>
      <c r="K13" s="27">
        <v>140.08712217090346</v>
      </c>
      <c r="L13" s="39">
        <v>178403</v>
      </c>
      <c r="M13" s="39">
        <v>493963.36099998036</v>
      </c>
      <c r="N13" s="39">
        <v>0</v>
      </c>
      <c r="O13" s="39">
        <v>253603.05399999156</v>
      </c>
      <c r="P13" s="28">
        <v>0.1307888225546181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16'!$D13,"_pre",""),"_post",""),'Vendor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16'!$E13,'Vendor Level Info'!$M$4:$M$300,0)),"-")</f>
        <v>-</v>
      </c>
    </row>
    <row r="14" spans="2:29" x14ac:dyDescent="0.35">
      <c r="B14" s="441">
        <f>IFERROR(INDEX(Controls!$L$4:$L$100,MATCH('Model 16'!$D14,Controls!$J$4:$J$100,0)),"-")</f>
        <v>33</v>
      </c>
      <c r="C14" s="467" t="str">
        <f>IFERROR(INDEX(Controls!$F$4:$F$7200,MATCH('Model 16'!$E14,Controls!$G$4:$G$200,0)),"-")</f>
        <v>No Ad &amp; Tf</v>
      </c>
      <c r="D14" s="442" t="str">
        <f>IFERROR(INDEX(Controls!$H$4:$H$200,MATCH('Model 16'!$E14,Controls!$G$4:$G$200,0)),"-")</f>
        <v>T16</v>
      </c>
      <c r="E14" s="25" t="s">
        <v>49</v>
      </c>
      <c r="F14" s="26"/>
      <c r="G14" s="27">
        <v>0.31729806616056427</v>
      </c>
      <c r="H14" s="27">
        <v>1.0605879316717859E-2</v>
      </c>
      <c r="I14" s="27">
        <v>29.91718618374367</v>
      </c>
      <c r="J14" s="37">
        <v>1.2326889922438868E-196</v>
      </c>
      <c r="K14" s="27">
        <v>109.37745227322237</v>
      </c>
      <c r="L14" s="39">
        <v>178403</v>
      </c>
      <c r="M14" s="39">
        <v>493963.36099998036</v>
      </c>
      <c r="N14" s="39">
        <v>0</v>
      </c>
      <c r="O14" s="39">
        <v>253603.05399999156</v>
      </c>
      <c r="P14" s="28">
        <v>0.11459742030795153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16'!$D14,"_pre",""),"_post",""),'Vendor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16'!$D14,'Vendor Level Info'!$M$4:$M$300,0)),"-")</f>
        <v>-</v>
      </c>
    </row>
    <row r="15" spans="2:29" x14ac:dyDescent="0.35">
      <c r="B15" s="441">
        <f>IFERROR(INDEX(Controls!$L$4:$L$100,MATCH('Model 16'!$D15,Controls!$J$4:$J$100,0)),"-")</f>
        <v>34</v>
      </c>
      <c r="C15" s="467" t="str">
        <f>IFERROR(INDEX(Controls!$F$4:$F$7200,MATCH('Model 16'!$E15,Controls!$G$4:$G$200,0)),"-")</f>
        <v>No Ad &amp; Tf</v>
      </c>
      <c r="D15" s="442" t="str">
        <f>IFERROR(INDEX(Controls!$H$4:$H$200,MATCH('Model 16'!$E15,Controls!$G$4:$G$200,0)),"-")</f>
        <v>T17</v>
      </c>
      <c r="E15" s="25" t="s">
        <v>50</v>
      </c>
      <c r="F15" s="26"/>
      <c r="G15" s="27">
        <v>0.26699151033586987</v>
      </c>
      <c r="H15" s="27">
        <v>9.2114757298697933E-3</v>
      </c>
      <c r="I15" s="27">
        <v>28.984661976593394</v>
      </c>
      <c r="J15" s="37">
        <v>1.0702582495787719E-184</v>
      </c>
      <c r="K15" s="27">
        <v>82.507393114469451</v>
      </c>
      <c r="L15" s="39">
        <v>178403</v>
      </c>
      <c r="M15" s="39">
        <v>493963.36099998036</v>
      </c>
      <c r="N15" s="39">
        <v>0</v>
      </c>
      <c r="O15" s="39">
        <v>253603.05399999156</v>
      </c>
      <c r="P15" s="28">
        <v>9.642837946932685E-2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16'!$D15,"_pre",""),"_post",""),'Vendor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16'!$D15,'Vendor Level Info'!$M$4:$M$300,0)),"-")</f>
        <v>-</v>
      </c>
    </row>
    <row r="16" spans="2:29" x14ac:dyDescent="0.35">
      <c r="B16" s="441">
        <f>IFERROR(INDEX(Controls!$L$4:$L$100,MATCH('Model 16'!$D16,Controls!$J$4:$J$100,0)),"-")</f>
        <v>35</v>
      </c>
      <c r="C16" s="467" t="str">
        <f>IFERROR(INDEX(Controls!$F$4:$F$7200,MATCH('Model 16'!$E16,Controls!$G$4:$G$200,0)),"-")</f>
        <v>No Ad &amp; Tf</v>
      </c>
      <c r="D16" s="442" t="str">
        <f>IFERROR(INDEX(Controls!$H$4:$H$200,MATCH('Model 16'!$E16,Controls!$G$4:$G$200,0)),"-")</f>
        <v>T18</v>
      </c>
      <c r="E16" s="25" t="s">
        <v>51</v>
      </c>
      <c r="F16" s="26"/>
      <c r="G16" s="27">
        <v>0.21765547437032343</v>
      </c>
      <c r="H16" s="27">
        <v>7.8211732407298673E-3</v>
      </c>
      <c r="I16" s="27">
        <v>27.829005658237016</v>
      </c>
      <c r="J16" s="37">
        <v>2.0029821429614766E-170</v>
      </c>
      <c r="K16" s="27">
        <v>59.480998799043292</v>
      </c>
      <c r="L16" s="39">
        <v>178403</v>
      </c>
      <c r="M16" s="39">
        <v>493963.36099998036</v>
      </c>
      <c r="N16" s="39">
        <v>0</v>
      </c>
      <c r="O16" s="39">
        <v>253603.05399999156</v>
      </c>
      <c r="P16" s="28">
        <v>7.8609857855612003E-2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16'!$D16,"_pre",""),"_post",""),'Vendor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16'!$D16,'Vendor Level Info'!$M$4:$M$300,0)),"-")</f>
        <v>-</v>
      </c>
    </row>
    <row r="17" spans="2:25" x14ac:dyDescent="0.35">
      <c r="B17" s="441">
        <f>IFERROR(INDEX(Controls!$L$4:$L$100,MATCH('Model 16'!$D17,Controls!$J$4:$J$100,0)),"-")</f>
        <v>36</v>
      </c>
      <c r="C17" s="467" t="str">
        <f>IFERROR(INDEX(Controls!$F$4:$F$7200,MATCH('Model 16'!$E17,Controls!$G$4:$G$200,0)),"-")</f>
        <v>No Ad &amp; Tf</v>
      </c>
      <c r="D17" s="442" t="str">
        <f>IFERROR(INDEX(Controls!$H$4:$H$200,MATCH('Model 16'!$E17,Controls!$G$4:$G$200,0)),"-")</f>
        <v>T19</v>
      </c>
      <c r="E17" s="25" t="s">
        <v>52</v>
      </c>
      <c r="F17" s="26"/>
      <c r="G17" s="27">
        <v>0.17080902142640828</v>
      </c>
      <c r="H17" s="27">
        <v>6.4373386205193893E-3</v>
      </c>
      <c r="I17" s="27">
        <v>26.534105395969792</v>
      </c>
      <c r="J17" s="37">
        <v>4.0337625134384884E-155</v>
      </c>
      <c r="K17" s="27">
        <v>40.294627986961132</v>
      </c>
      <c r="L17" s="39">
        <v>178403</v>
      </c>
      <c r="M17" s="39">
        <v>493963.36099998036</v>
      </c>
      <c r="N17" s="39">
        <v>0</v>
      </c>
      <c r="O17" s="39">
        <v>253603.05399999156</v>
      </c>
      <c r="P17" s="28">
        <v>6.1690490136447035E-2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16'!$D17,"_pre",""),"_post",""),'Vendor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16'!$D17,'Vendor Level Info'!$M$4:$M$300,0)),"-")</f>
        <v>-</v>
      </c>
    </row>
    <row r="18" spans="2:25" x14ac:dyDescent="0.35">
      <c r="B18" s="441">
        <f>IFERROR(INDEX(Controls!$L$4:$L$100,MATCH('Model 16'!$D18,Controls!$J$4:$J$100,0)),"-")</f>
        <v>19</v>
      </c>
      <c r="C18" s="467" t="str">
        <f>IFERROR(INDEX(Controls!$F$4:$F$7200,MATCH('Model 16'!$E18,Controls!$G$4:$G$200,0)),"-")</f>
        <v>No Ad &amp; Tf</v>
      </c>
      <c r="D18" s="442" t="str">
        <f>IFERROR(INDEX(Controls!$H$4:$H$200,MATCH('Model 16'!$E18,Controls!$G$4:$G$200,0)),"-")</f>
        <v>T2</v>
      </c>
      <c r="E18" s="25" t="s">
        <v>35</v>
      </c>
      <c r="F18" s="26"/>
      <c r="G18" s="27">
        <v>0.99910074865715348</v>
      </c>
      <c r="H18" s="27">
        <v>3.0230626982751824E-2</v>
      </c>
      <c r="I18" s="27">
        <v>33.049289689796822</v>
      </c>
      <c r="J18" s="37">
        <v>1.7076750245594996E-239</v>
      </c>
      <c r="K18" s="27">
        <v>888.64591776076804</v>
      </c>
      <c r="L18" s="39">
        <v>178403</v>
      </c>
      <c r="M18" s="39">
        <v>493963.36099998036</v>
      </c>
      <c r="N18" s="39">
        <v>178403</v>
      </c>
      <c r="O18" s="39">
        <v>253603.05399999156</v>
      </c>
      <c r="P18" s="28">
        <v>0.36084168368651381</v>
      </c>
      <c r="Q18" s="29">
        <v>0.70284079016922285</v>
      </c>
      <c r="R18" s="75">
        <f t="shared" si="0"/>
        <v>178242.57086268216</v>
      </c>
      <c r="S18" s="41">
        <f>IFERROR($Q18*$O18*Controls!$C$5,"-")</f>
        <v>110866879.0765883</v>
      </c>
      <c r="T18" s="41" t="str">
        <f>IFERROR(INDEX('Vendor Level Info'!$I$4:$I$50,MATCH(SUBSTITUTE(SUBSTITUTE('Model 16'!$D18,"_pre",""),"_post",""),'Vendor Level Info'!$F$4:$F$50,0)),"-")</f>
        <v>-</v>
      </c>
      <c r="U18" s="478">
        <f t="shared" si="1"/>
        <v>0</v>
      </c>
      <c r="V18" s="41">
        <f>IFERROR($Q18*$O18*Controls!$C$4,"-")</f>
        <v>94112077.415496185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16'!$D18,'Vendor Level Info'!$M$4:$M$300,0)),"-")</f>
        <v>-</v>
      </c>
    </row>
    <row r="19" spans="2:25" x14ac:dyDescent="0.35">
      <c r="B19" s="441">
        <f>IFERROR(INDEX(Controls!$L$4:$L$100,MATCH('Model 16'!$D19,Controls!$J$4:$J$100,0)),"-")</f>
        <v>37</v>
      </c>
      <c r="C19" s="467" t="str">
        <f>IFERROR(INDEX(Controls!$F$4:$F$7200,MATCH('Model 16'!$E19,Controls!$G$4:$G$200,0)),"-")</f>
        <v>No Ad &amp; Tf</v>
      </c>
      <c r="D19" s="442" t="str">
        <f>IFERROR(INDEX(Controls!$H$4:$H$200,MATCH('Model 16'!$E19,Controls!$G$4:$G$200,0)),"-")</f>
        <v>T20</v>
      </c>
      <c r="E19" s="25" t="s">
        <v>53</v>
      </c>
      <c r="F19" s="26"/>
      <c r="G19" s="27">
        <v>0.12593452462739793</v>
      </c>
      <c r="H19" s="27">
        <v>5.0653155117277417E-3</v>
      </c>
      <c r="I19" s="27">
        <v>24.862128397692366</v>
      </c>
      <c r="J19" s="37">
        <v>1.9551936366535932E-136</v>
      </c>
      <c r="K19" s="27">
        <v>24.948672691996027</v>
      </c>
      <c r="L19" s="39">
        <v>178403</v>
      </c>
      <c r="M19" s="39">
        <v>493963.36099998036</v>
      </c>
      <c r="N19" s="39">
        <v>0</v>
      </c>
      <c r="O19" s="39">
        <v>253603.05399999156</v>
      </c>
      <c r="P19" s="28">
        <v>4.5483326843552205E-2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16'!$D19,"_pre",""),"_post",""),'Vendor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16'!$D19,'Vendor Level Info'!$M$4:$M$300,0)),"-")</f>
        <v>-</v>
      </c>
    </row>
    <row r="20" spans="2:25" x14ac:dyDescent="0.35">
      <c r="B20" s="441">
        <f>IFERROR(INDEX(Controls!$L$4:$L$100,MATCH('Model 16'!$D20,Controls!$J$4:$J$100,0)),"-")</f>
        <v>38</v>
      </c>
      <c r="C20" s="467" t="str">
        <f>IFERROR(INDEX(Controls!$F$4:$F$7200,MATCH('Model 16'!$E20,Controls!$G$4:$G$200,0)),"-")</f>
        <v>No Ad &amp; Tf</v>
      </c>
      <c r="D20" s="442" t="str">
        <f>IFERROR(INDEX(Controls!$H$4:$H$200,MATCH('Model 16'!$E20,Controls!$G$4:$G$200,0)),"-")</f>
        <v>T21</v>
      </c>
      <c r="E20" s="25" t="s">
        <v>54</v>
      </c>
      <c r="F20" s="26"/>
      <c r="G20" s="27">
        <v>7.2513256083181349E-2</v>
      </c>
      <c r="H20" s="27">
        <v>3.7157177469871968E-3</v>
      </c>
      <c r="I20" s="27">
        <v>19.515275653533436</v>
      </c>
      <c r="J20" s="37">
        <v>8.2124907332704039E-85</v>
      </c>
      <c r="K20" s="27">
        <v>13.425172497848786</v>
      </c>
      <c r="L20" s="39">
        <v>178403</v>
      </c>
      <c r="M20" s="39">
        <v>493963.36099998036</v>
      </c>
      <c r="N20" s="39">
        <v>0</v>
      </c>
      <c r="O20" s="39">
        <v>253603.05399999156</v>
      </c>
      <c r="P20" s="28">
        <v>2.6189356228403175E-2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16'!$D20,"_pre",""),"_post",""),'Vendor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16'!$D20,'Vendor Level Info'!$M$4:$M$300,0)),"-")</f>
        <v>-</v>
      </c>
    </row>
    <row r="21" spans="2:25" x14ac:dyDescent="0.35">
      <c r="B21" s="441">
        <f>IFERROR(INDEX(Controls!$L$4:$L$100,MATCH('Model 16'!$D21,Controls!$J$4:$J$100,0)),"-")</f>
        <v>39</v>
      </c>
      <c r="C21" s="467" t="str">
        <f>IFERROR(INDEX(Controls!$F$4:$F$7200,MATCH('Model 16'!$E21,Controls!$G$4:$G$200,0)),"-")</f>
        <v>No Ad &amp; Tf</v>
      </c>
      <c r="D21" s="442" t="str">
        <f>IFERROR(INDEX(Controls!$H$4:$H$200,MATCH('Model 16'!$E21,Controls!$G$4:$G$200,0)),"-")</f>
        <v>T22</v>
      </c>
      <c r="E21" s="25" t="s">
        <v>55</v>
      </c>
      <c r="F21" s="26"/>
      <c r="G21" s="27">
        <v>2.9840039270139933E-2</v>
      </c>
      <c r="H21" s="27">
        <v>2.4324102309957337E-3</v>
      </c>
      <c r="I21" s="27">
        <v>12.267683670251866</v>
      </c>
      <c r="J21" s="37">
        <v>1.3524316662521637E-34</v>
      </c>
      <c r="K21" s="27">
        <v>5.7531816155942233</v>
      </c>
      <c r="L21" s="39">
        <v>178403</v>
      </c>
      <c r="M21" s="39">
        <v>493963.36099998036</v>
      </c>
      <c r="N21" s="39">
        <v>0</v>
      </c>
      <c r="O21" s="39">
        <v>253603.05399999156</v>
      </c>
      <c r="P21" s="28">
        <v>1.0777221442363184E-2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16'!$D21,"_pre",""),"_post",""),'Vendor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16'!$D21,'Vendor Level Info'!$M$4:$M$300,0)),"-")</f>
        <v>-</v>
      </c>
    </row>
    <row r="22" spans="2:25" x14ac:dyDescent="0.35">
      <c r="B22" s="441">
        <f>IFERROR(INDEX(Controls!$L$4:$L$100,MATCH('Model 16'!$D22,Controls!$J$4:$J$100,0)),"-")</f>
        <v>40</v>
      </c>
      <c r="C22" s="467" t="str">
        <f>IFERROR(INDEX(Controls!$F$4:$F$7200,MATCH('Model 16'!$E22,Controls!$G$4:$G$200,0)),"-")</f>
        <v>No Ad &amp; Tf</v>
      </c>
      <c r="D22" s="442" t="str">
        <f>IFERROR(INDEX(Controls!$H$4:$H$200,MATCH('Model 16'!$E22,Controls!$G$4:$G$200,0)),"-")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493963.36099998036</v>
      </c>
      <c r="N22" s="39">
        <v>0</v>
      </c>
      <c r="O22" s="39">
        <v>253603.05399999156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16'!$D22,"_pre",""),"_post",""),'Vendor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16'!$D22,'Vendor Level Info'!$M$4:$M$300,0)),"-")</f>
        <v>-</v>
      </c>
    </row>
    <row r="23" spans="2:25" x14ac:dyDescent="0.35">
      <c r="B23" s="441">
        <f>IFERROR(INDEX(Controls!$L$4:$L$100,MATCH('Model 16'!$D23,Controls!$J$4:$J$100,0)),"-")</f>
        <v>20</v>
      </c>
      <c r="C23" s="467" t="str">
        <f>IFERROR(INDEX(Controls!$F$4:$F$7200,MATCH('Model 16'!$E23,Controls!$G$4:$G$200,0)),"-")</f>
        <v>No Ad &amp; Tf</v>
      </c>
      <c r="D23" s="442" t="str">
        <f>IFERROR(INDEX(Controls!$H$4:$H$200,MATCH('Model 16'!$E23,Controls!$G$4:$G$200,0)),"-")</f>
        <v>T3</v>
      </c>
      <c r="E23" s="25" t="s">
        <v>36</v>
      </c>
      <c r="F23" s="26"/>
      <c r="G23" s="27">
        <v>0.94530560614344539</v>
      </c>
      <c r="H23" s="27">
        <v>2.8826867356540709E-2</v>
      </c>
      <c r="I23" s="27">
        <v>32.792519369225147</v>
      </c>
      <c r="J23" s="37">
        <v>8.0537104547395915E-236</v>
      </c>
      <c r="K23" s="27">
        <v>808.03345198874501</v>
      </c>
      <c r="L23" s="39">
        <v>178403</v>
      </c>
      <c r="M23" s="39">
        <v>493963.36099998036</v>
      </c>
      <c r="N23" s="39">
        <v>178403</v>
      </c>
      <c r="O23" s="39">
        <v>253603.05399999156</v>
      </c>
      <c r="P23" s="28">
        <v>0.34141268233215333</v>
      </c>
      <c r="Q23" s="29">
        <v>0.6649973389232714</v>
      </c>
      <c r="R23" s="75">
        <f t="shared" si="0"/>
        <v>168645.35605280907</v>
      </c>
      <c r="S23" s="41">
        <f>IFERROR($Q23*$O23*Controls!$C$5,"-")</f>
        <v>104897411.46484725</v>
      </c>
      <c r="T23" s="41" t="str">
        <f>IFERROR(INDEX('Vendor Level Info'!$I$4:$I$50,MATCH(SUBSTITUTE(SUBSTITUTE('Model 16'!$D23,"_pre",""),"_post",""),'Vendor Level Info'!$F$4:$F$50,0)),"-")</f>
        <v>-</v>
      </c>
      <c r="U23" s="478">
        <f t="shared" si="1"/>
        <v>0</v>
      </c>
      <c r="V23" s="41">
        <f>IFERROR($Q23*$O23*Controls!$C$4,"-")</f>
        <v>89044747.995883197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16'!$D23,'Vendor Level Info'!$M$4:$M$300,0)),"-")</f>
        <v>-</v>
      </c>
    </row>
    <row r="24" spans="2:25" x14ac:dyDescent="0.35">
      <c r="B24" s="441">
        <f>IFERROR(INDEX(Controls!$L$4:$L$100,MATCH('Model 16'!$D24,Controls!$J$4:$J$100,0)),"-")</f>
        <v>21</v>
      </c>
      <c r="C24" s="467" t="str">
        <f>IFERROR(INDEX(Controls!$F$4:$F$7200,MATCH('Model 16'!$E24,Controls!$G$4:$G$200,0)),"-")</f>
        <v>No Ad &amp; Tf</v>
      </c>
      <c r="D24" s="442" t="str">
        <f>IFERROR(INDEX(Controls!$H$4:$H$200,MATCH('Model 16'!$E24,Controls!$G$4:$G$200,0)),"-")</f>
        <v>T4</v>
      </c>
      <c r="E24" s="25" t="s">
        <v>37</v>
      </c>
      <c r="F24" s="26"/>
      <c r="G24" s="27">
        <v>0.89686022219207162</v>
      </c>
      <c r="H24" s="27">
        <v>2.7423332761648867E-2</v>
      </c>
      <c r="I24" s="27">
        <v>32.704275223845791</v>
      </c>
      <c r="J24" s="37">
        <v>1.451768291413707E-234</v>
      </c>
      <c r="K24" s="27">
        <v>731.26520302458312</v>
      </c>
      <c r="L24" s="39">
        <v>178403</v>
      </c>
      <c r="M24" s="39">
        <v>493963.36099998036</v>
      </c>
      <c r="N24" s="39">
        <v>178403</v>
      </c>
      <c r="O24" s="39">
        <v>253603.05399999156</v>
      </c>
      <c r="P24" s="28">
        <v>0.32391583435626214</v>
      </c>
      <c r="Q24" s="29">
        <v>0.63091730046648997</v>
      </c>
      <c r="R24" s="75">
        <f t="shared" si="0"/>
        <v>160002.55421973215</v>
      </c>
      <c r="S24" s="41">
        <f>IFERROR($Q24*$O24*Controls!$C$5,"-")</f>
        <v>99521588.72467339</v>
      </c>
      <c r="T24" s="41" t="str">
        <f>IFERROR(INDEX('Vendor Level Info'!$I$4:$I$50,MATCH(SUBSTITUTE(SUBSTITUTE('Model 16'!$D24,"_pre",""),"_post",""),'Vendor Level Info'!$F$4:$F$50,0)),"-")</f>
        <v>-</v>
      </c>
      <c r="U24" s="478">
        <f t="shared" si="1"/>
        <v>0</v>
      </c>
      <c r="V24" s="41">
        <f>IFERROR($Q24*$O24*Controls!$C$4,"-")</f>
        <v>84481348.628018573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16'!$D24,'Vendor Level Info'!$M$4:$M$300,0)),"-")</f>
        <v>-</v>
      </c>
    </row>
    <row r="25" spans="2:25" x14ac:dyDescent="0.35">
      <c r="B25" s="441">
        <f>IFERROR(INDEX(Controls!$L$4:$L$100,MATCH('Model 16'!$D25,Controls!$J$4:$J$100,0)),"-")</f>
        <v>22</v>
      </c>
      <c r="C25" s="467" t="str">
        <f>IFERROR(INDEX(Controls!$F$4:$F$7200,MATCH('Model 16'!$E25,Controls!$G$4:$G$200,0)),"-")</f>
        <v>No Ad &amp; Tf</v>
      </c>
      <c r="D25" s="442" t="str">
        <f>IFERROR(INDEX(Controls!$H$4:$H$200,MATCH('Model 16'!$E25,Controls!$G$4:$G$200,0)),"-")</f>
        <v>T5</v>
      </c>
      <c r="E25" s="25" t="s">
        <v>38</v>
      </c>
      <c r="F25" s="26"/>
      <c r="G25" s="27">
        <v>0.84649791926259454</v>
      </c>
      <c r="H25" s="27">
        <v>2.6020082459934611E-2</v>
      </c>
      <c r="I25" s="27">
        <v>32.532484113608064</v>
      </c>
      <c r="J25" s="37">
        <v>3.9551686083116366E-232</v>
      </c>
      <c r="K25" s="27">
        <v>658.34232698298683</v>
      </c>
      <c r="L25" s="39">
        <v>178403</v>
      </c>
      <c r="M25" s="39">
        <v>493963.36099998036</v>
      </c>
      <c r="N25" s="39">
        <v>178403</v>
      </c>
      <c r="O25" s="39">
        <v>253603.05399999156</v>
      </c>
      <c r="P25" s="28">
        <v>0.30572665953297429</v>
      </c>
      <c r="Q25" s="29">
        <v>0.59548876051867139</v>
      </c>
      <c r="R25" s="75">
        <f t="shared" si="0"/>
        <v>151017.76829020467</v>
      </c>
      <c r="S25" s="41">
        <f>IFERROR($Q25*$O25*Controls!$C$5,"-")</f>
        <v>93933051.876507297</v>
      </c>
      <c r="T25" s="41" t="str">
        <f>IFERROR(INDEX('Vendor Level Info'!$I$4:$I$50,MATCH(SUBSTITUTE(SUBSTITUTE('Model 16'!$D25,"_pre",""),"_post",""),'Vendor Level Info'!$F$4:$F$50,0)),"-")</f>
        <v>-</v>
      </c>
      <c r="U25" s="478">
        <f t="shared" si="1"/>
        <v>0</v>
      </c>
      <c r="V25" s="41">
        <f>IFERROR($Q25*$O25*Controls!$C$4,"-")</f>
        <v>79737381.657228068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16'!$D25,'Vendor Level Info'!$M$4:$M$300,0)),"-")</f>
        <v>-</v>
      </c>
    </row>
    <row r="26" spans="2:25" x14ac:dyDescent="0.35">
      <c r="B26" s="441">
        <f>IFERROR(INDEX(Controls!$L$4:$L$100,MATCH('Model 16'!$D26,Controls!$J$4:$J$100,0)),"-")</f>
        <v>23</v>
      </c>
      <c r="C26" s="467" t="str">
        <f>IFERROR(INDEX(Controls!$F$4:$F$7200,MATCH('Model 16'!$E26,Controls!$G$4:$G$200,0)),"-")</f>
        <v>No Ad &amp; Tf</v>
      </c>
      <c r="D26" s="442" t="str">
        <f>IFERROR(INDEX(Controls!$H$4:$H$200,MATCH('Model 16'!$E26,Controls!$G$4:$G$200,0)),"-")</f>
        <v>T6</v>
      </c>
      <c r="E26" s="25" t="s">
        <v>39</v>
      </c>
      <c r="F26" s="26"/>
      <c r="G26" s="27">
        <v>0.80576200651702867</v>
      </c>
      <c r="H26" s="27">
        <v>2.4616940680987291E-2</v>
      </c>
      <c r="I26" s="27">
        <v>32.732012355188914</v>
      </c>
      <c r="J26" s="37">
        <v>5.8546770027362657E-235</v>
      </c>
      <c r="K26" s="27">
        <v>589.25408153746571</v>
      </c>
      <c r="L26" s="39">
        <v>178403</v>
      </c>
      <c r="M26" s="39">
        <v>493963.36099998036</v>
      </c>
      <c r="N26" s="39">
        <v>178403</v>
      </c>
      <c r="O26" s="39">
        <v>253603.05399999156</v>
      </c>
      <c r="P26" s="28">
        <v>0.29101421400495975</v>
      </c>
      <c r="Q26" s="29">
        <v>0.56683212990275056</v>
      </c>
      <c r="R26" s="75">
        <f t="shared" si="0"/>
        <v>143750.35924865748</v>
      </c>
      <c r="S26" s="41">
        <f>IFERROR($Q26*$O26*Controls!$C$5,"-")</f>
        <v>89412723.452664956</v>
      </c>
      <c r="T26" s="41" t="str">
        <f>IFERROR(INDEX('Vendor Level Info'!$I$4:$I$50,MATCH(SUBSTITUTE(SUBSTITUTE('Model 16'!$D26,"_pre",""),"_post",""),'Vendor Level Info'!$F$4:$F$50,0)),"-")</f>
        <v>-</v>
      </c>
      <c r="U26" s="478">
        <f t="shared" si="1"/>
        <v>0</v>
      </c>
      <c r="V26" s="41">
        <f>IFERROR($Q26*$O26*Controls!$C$4,"-")</f>
        <v>75900189.683291152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16'!$D26,'Vendor Level Info'!$M$4:$M$300,0)),"-")</f>
        <v>-</v>
      </c>
    </row>
    <row r="27" spans="2:25" x14ac:dyDescent="0.35">
      <c r="B27" s="441">
        <f>IFERROR(INDEX(Controls!$L$4:$L$100,MATCH('Model 16'!$D27,Controls!$J$4:$J$100,0)),"-")</f>
        <v>24</v>
      </c>
      <c r="C27" s="467" t="str">
        <f>IFERROR(INDEX(Controls!$F$4:$F$7200,MATCH('Model 16'!$E27,Controls!$G$4:$G$200,0)),"-")</f>
        <v>No Ad &amp; Tf</v>
      </c>
      <c r="D27" s="442" t="str">
        <f>IFERROR(INDEX(Controls!$H$4:$H$200,MATCH('Model 16'!$E27,Controls!$G$4:$G$200,0)),"-")</f>
        <v>T7</v>
      </c>
      <c r="E27" s="25" t="s">
        <v>40</v>
      </c>
      <c r="F27" s="26"/>
      <c r="G27" s="27">
        <v>0.74474529868593919</v>
      </c>
      <c r="H27" s="27">
        <v>2.3213756547206841E-2</v>
      </c>
      <c r="I27" s="27">
        <v>32.082067250573864</v>
      </c>
      <c r="J27" s="37">
        <v>8.3446419911463565E-226</v>
      </c>
      <c r="K27" s="27">
        <v>523.99276689432452</v>
      </c>
      <c r="L27" s="39">
        <v>178403</v>
      </c>
      <c r="M27" s="39">
        <v>493963.36099998036</v>
      </c>
      <c r="N27" s="39">
        <v>178403</v>
      </c>
      <c r="O27" s="39">
        <v>253603.05399999156</v>
      </c>
      <c r="P27" s="28">
        <v>0.26897702544677782</v>
      </c>
      <c r="Q27" s="29">
        <v>0.52390849962505592</v>
      </c>
      <c r="R27" s="75">
        <f t="shared" si="0"/>
        <v>132864.7955214676</v>
      </c>
      <c r="S27" s="41">
        <f>IFERROR($Q27*$O27*Controls!$C$5,"-")</f>
        <v>82641902.814352855</v>
      </c>
      <c r="T27" s="41" t="str">
        <f>IFERROR(INDEX('Vendor Level Info'!$I$4:$I$50,MATCH(SUBSTITUTE(SUBSTITUTE('Model 16'!$D27,"_pre",""),"_post",""),'Vendor Level Info'!$F$4:$F$50,0)),"-")</f>
        <v>-</v>
      </c>
      <c r="U27" s="478">
        <f t="shared" si="1"/>
        <v>0</v>
      </c>
      <c r="V27" s="41">
        <f>IFERROR($Q27*$O27*Controls!$C$4,"-")</f>
        <v>70152612.0353349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16'!$D27,'Vendor Level Info'!$M$4:$M$300,0)),"-")</f>
        <v>-</v>
      </c>
    </row>
    <row r="28" spans="2:25" x14ac:dyDescent="0.35">
      <c r="B28" s="441">
        <f>IFERROR(INDEX(Controls!$L$4:$L$100,MATCH('Model 16'!$D28,Controls!$J$4:$J$100,0)),"-")</f>
        <v>25</v>
      </c>
      <c r="C28" s="467" t="str">
        <f>IFERROR(INDEX(Controls!$F$4:$F$7200,MATCH('Model 16'!$E28,Controls!$G$4:$G$200,0)),"-")</f>
        <v>No Ad &amp; Tf</v>
      </c>
      <c r="D28" s="442" t="str">
        <f>IFERROR(INDEX(Controls!$H$4:$H$200,MATCH('Model 16'!$E28,Controls!$G$4:$G$200,0)),"-")</f>
        <v>T8</v>
      </c>
      <c r="E28" s="25" t="s">
        <v>41</v>
      </c>
      <c r="F28" s="26"/>
      <c r="G28" s="27">
        <v>0.70120199407244399</v>
      </c>
      <c r="H28" s="27">
        <v>2.1810905549177868E-2</v>
      </c>
      <c r="I28" s="27">
        <v>32.149146329180027</v>
      </c>
      <c r="J28" s="37">
        <v>9.6634827829578445E-227</v>
      </c>
      <c r="K28" s="27">
        <v>462.57465677352707</v>
      </c>
      <c r="L28" s="39">
        <v>178403</v>
      </c>
      <c r="M28" s="39">
        <v>493963.36099998036</v>
      </c>
      <c r="N28" s="39">
        <v>178403</v>
      </c>
      <c r="O28" s="39">
        <v>253603.05399999156</v>
      </c>
      <c r="P28" s="28">
        <v>0.25325064412724974</v>
      </c>
      <c r="Q28" s="29">
        <v>0.49327694353598117</v>
      </c>
      <c r="R28" s="75">
        <f t="shared" si="0"/>
        <v>125096.53934850622</v>
      </c>
      <c r="S28" s="41">
        <f>IFERROR($Q28*$O28*Controls!$C$5,"-")</f>
        <v>77810047.474770874</v>
      </c>
      <c r="T28" s="41" t="str">
        <f>IFERROR(INDEX('Vendor Level Info'!$I$4:$I$50,MATCH(SUBSTITUTE(SUBSTITUTE('Model 16'!$D28,"_pre",""),"_post",""),'Vendor Level Info'!$F$4:$F$50,0)),"-")</f>
        <v>-</v>
      </c>
      <c r="U28" s="478">
        <f t="shared" si="1"/>
        <v>0</v>
      </c>
      <c r="V28" s="41">
        <f>IFERROR($Q28*$O28*Controls!$C$4,"-")</f>
        <v>66050972.776011288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16'!$D28,'Vendor Level Info'!$M$4:$M$300,0)),"-")</f>
        <v>-</v>
      </c>
    </row>
    <row r="29" spans="2:25" x14ac:dyDescent="0.35">
      <c r="B29" s="441">
        <f>IFERROR(INDEX(Controls!$L$4:$L$100,MATCH('Model 16'!$D29,Controls!$J$4:$J$100,0)),"-")</f>
        <v>26</v>
      </c>
      <c r="C29" s="467" t="str">
        <f>IFERROR(INDEX(Controls!$F$4:$F$7200,MATCH('Model 16'!$E29,Controls!$G$4:$G$200,0)),"-")</f>
        <v>No Ad &amp; Tf</v>
      </c>
      <c r="D29" s="442" t="str">
        <f>IFERROR(INDEX(Controls!$H$4:$H$200,MATCH('Model 16'!$E29,Controls!$G$4:$G$200,0)),"-")</f>
        <v>T9</v>
      </c>
      <c r="E29" s="25" t="s">
        <v>42</v>
      </c>
      <c r="F29" s="26"/>
      <c r="G29" s="27">
        <v>0.64936817585942896</v>
      </c>
      <c r="H29" s="27">
        <v>2.0408338643280118E-2</v>
      </c>
      <c r="I29" s="27">
        <v>31.818767181876773</v>
      </c>
      <c r="J29" s="37">
        <v>3.7812096109591623E-222</v>
      </c>
      <c r="K29" s="27">
        <v>404.99507809035447</v>
      </c>
      <c r="L29" s="39">
        <v>178403</v>
      </c>
      <c r="M29" s="39">
        <v>493963.36099998036</v>
      </c>
      <c r="N29" s="39">
        <v>178403</v>
      </c>
      <c r="O29" s="39">
        <v>253603.05399999156</v>
      </c>
      <c r="P29" s="28">
        <v>0.23453000733358909</v>
      </c>
      <c r="Q29" s="29">
        <v>0.45681323174386362</v>
      </c>
      <c r="R29" s="75">
        <f t="shared" si="0"/>
        <v>115849.2306778497</v>
      </c>
      <c r="S29" s="41">
        <f>IFERROR($Q29*$O29*Controls!$C$5,"-")</f>
        <v>72058221.481622517</v>
      </c>
      <c r="T29" s="41" t="str">
        <f>IFERROR(INDEX('Vendor Level Info'!$I$4:$I$50,MATCH(SUBSTITUTE(SUBSTITUTE('Model 16'!$D29,"_pre",""),"_post",""),'Vendor Level Info'!$F$4:$F$50,0)),"-")</f>
        <v>-</v>
      </c>
      <c r="U29" s="478">
        <f t="shared" si="1"/>
        <v>0</v>
      </c>
      <c r="V29" s="41">
        <f>IFERROR($Q29*$O29*Controls!$C$4,"-")</f>
        <v>61168393.79790464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16'!$D29,'Vendor Level Info'!$M$4:$M$300,0)),"-")</f>
        <v>-</v>
      </c>
    </row>
    <row r="30" spans="2:25" x14ac:dyDescent="0.35">
      <c r="B30" s="441">
        <f>IFERROR(INDEX(Controls!$L$4:$L$100,MATCH('Model 16'!$D30,Controls!$J$4:$J$100,0)),"-")</f>
        <v>9</v>
      </c>
      <c r="C30" s="467" t="str">
        <f>IFERROR(INDEX(Controls!$F$4:$F$7200,MATCH('Model 16'!$E30,Controls!$G$4:$G$200,0)),"-")</f>
        <v>No Ad &amp; Tf</v>
      </c>
      <c r="D30" s="442" t="str">
        <f>IFERROR(INDEX(Controls!$H$4:$H$200,MATCH('Model 16'!$E30,Controls!$G$4:$G$200,0)),"-")</f>
        <v>cw_comm</v>
      </c>
      <c r="E30" s="25" t="s">
        <v>114</v>
      </c>
      <c r="F30" s="26">
        <v>1</v>
      </c>
      <c r="G30" s="27">
        <v>7.1014696267516164E-2</v>
      </c>
      <c r="H30" s="27">
        <v>1.1695913596230277E-3</v>
      </c>
      <c r="I30" s="27">
        <v>60.717528120595034</v>
      </c>
      <c r="J30" s="37">
        <v>0</v>
      </c>
      <c r="K30" s="27">
        <v>1.1190141251145815</v>
      </c>
      <c r="L30" s="39">
        <v>149017</v>
      </c>
      <c r="M30" s="39">
        <v>493963.36099998036</v>
      </c>
      <c r="N30" s="39">
        <v>135470</v>
      </c>
      <c r="O30" s="39">
        <v>253603.05399999156</v>
      </c>
      <c r="P30" s="28">
        <v>2.1423445196974596E-2</v>
      </c>
      <c r="Q30" s="29">
        <v>3.7934720231566042E-2</v>
      </c>
      <c r="R30" s="75">
        <f t="shared" si="0"/>
        <v>9620.3609033604153</v>
      </c>
      <c r="S30" s="41">
        <f>IFERROR($Q30*$O30*Controls!$C$5,"-")</f>
        <v>5983864.4818901783</v>
      </c>
      <c r="T30" s="41">
        <f>IFERROR(INDEX('Vendor Level Info'!$I$4:$I$50,MATCH(SUBSTITUTE(SUBSTITUTE('Model 16'!$D30,"_pre",""),"_post",""),'Vendor Level Info'!$F$4:$F$50,0)),"-")</f>
        <v>607005</v>
      </c>
      <c r="U30" s="478">
        <f t="shared" si="1"/>
        <v>9.8580151430221807</v>
      </c>
      <c r="V30" s="41">
        <f>IFERROR($Q30*$O30*Controls!$C$4,"-")</f>
        <v>5079550.5569742993</v>
      </c>
      <c r="W30" s="41">
        <f>IFERROR($T30*(1-Controls!$C$6),0)</f>
        <v>467393.85000000003</v>
      </c>
      <c r="X30" s="90">
        <f t="shared" si="2"/>
        <v>10.8678164185821</v>
      </c>
      <c r="Y30" s="90">
        <f>IFERROR(R30/INDEX('Vendor Level Info'!$N$4:$N$300,MATCH('Model 16'!$D30,'Vendor Level Info'!$M$4:$M$300,0)),"-")</f>
        <v>6.4558814788651067E-2</v>
      </c>
    </row>
    <row r="31" spans="2:25" x14ac:dyDescent="0.35">
      <c r="B31" s="441">
        <f>IFERROR(INDEX(Controls!$L$4:$L$100,MATCH('Model 16'!$D31,Controls!$J$4:$J$100,0)),"-")</f>
        <v>2</v>
      </c>
      <c r="C31" s="467" t="str">
        <f>IFERROR(INDEX(Controls!$F$4:$F$7200,MATCH('Model 16'!$E31,Controls!$G$4:$G$200,0)),"-")</f>
        <v>Ad: 70 &amp; Tf: RT8</v>
      </c>
      <c r="D31" s="442" t="str">
        <f>IFERROR(INDEX(Controls!$H$4:$H$200,MATCH('Model 16'!$E31,Controls!$G$4:$G$200,0)),"-")</f>
        <v>hcp_dox_eng</v>
      </c>
      <c r="E31" s="25" t="s">
        <v>107</v>
      </c>
      <c r="F31" s="26">
        <v>1</v>
      </c>
      <c r="G31" s="27">
        <v>3.6605205835428235E-2</v>
      </c>
      <c r="H31" s="27">
        <v>2.0431209342199742E-3</v>
      </c>
      <c r="I31" s="27">
        <v>17.916318717278195</v>
      </c>
      <c r="J31" s="37">
        <v>8.8493778021577091E-72</v>
      </c>
      <c r="K31" s="27">
        <v>1.00765471478909</v>
      </c>
      <c r="L31" s="39">
        <v>49977.751053017651</v>
      </c>
      <c r="M31" s="39">
        <v>493963.36099998036</v>
      </c>
      <c r="N31" s="39">
        <v>18470.852527106519</v>
      </c>
      <c r="O31" s="39">
        <v>253603.05399999156</v>
      </c>
      <c r="P31" s="28">
        <v>3.7036063986283676E-3</v>
      </c>
      <c r="Q31" s="29">
        <v>2.6660931248509191E-3</v>
      </c>
      <c r="R31" s="75">
        <f t="shared" si="0"/>
        <v>676.12935871057391</v>
      </c>
      <c r="S31" s="41">
        <f>IFERROR($Q31*$O31*Controls!$C$5,"-")</f>
        <v>420552.46111797699</v>
      </c>
      <c r="T31" s="41">
        <f>IFERROR(INDEX('Vendor Level Info'!$I$4:$I$50,MATCH(SUBSTITUTE(SUBSTITUTE('Model 16'!$D31,"_pre",""),"_post",""),'Vendor Level Info'!$F$4:$F$50,0)),"-")</f>
        <v>311070</v>
      </c>
      <c r="U31" s="478">
        <f t="shared" si="1"/>
        <v>1.3519544189988653</v>
      </c>
      <c r="V31" s="41">
        <f>IFERROR($Q31*$O31*Controls!$C$4,"-")</f>
        <v>356996.30139918305</v>
      </c>
      <c r="W31" s="41">
        <f>IFERROR($T31*(1-Controls!$C$6),0)</f>
        <v>239523.9</v>
      </c>
      <c r="X31" s="90">
        <f t="shared" si="2"/>
        <v>1.4904412519969117</v>
      </c>
      <c r="Y31" s="90">
        <f>IFERROR(R31/INDEX('Vendor Level Info'!$N$4:$N$300,MATCH('Model 16'!$D31,'Vendor Level Info'!$M$4:$M$300,0)),"-")</f>
        <v>0.19980181994993318</v>
      </c>
    </row>
    <row r="32" spans="2:25" x14ac:dyDescent="0.35">
      <c r="B32" s="441">
        <f>IFERROR(INDEX(Controls!$L$4:$L$100,MATCH('Model 16'!$D32,Controls!$J$4:$J$100,0)),"-")</f>
        <v>4</v>
      </c>
      <c r="C32" s="467" t="str">
        <f>IFERROR(INDEX(Controls!$F$4:$F$7200,MATCH('Model 16'!$E32,Controls!$G$4:$G$200,0)),"-")</f>
        <v>Ad: 30 &amp; Tf: RT4</v>
      </c>
      <c r="D32" s="442" t="str">
        <f>IFERROR(INDEX(Controls!$H$4:$H$200,MATCH('Model 16'!$E32,Controls!$G$4:$G$200,0)),"-")</f>
        <v>hcp_dpint_eng</v>
      </c>
      <c r="E32" s="25" t="s">
        <v>302</v>
      </c>
      <c r="F32" s="26">
        <v>1</v>
      </c>
      <c r="G32" s="27">
        <v>-6.9412585724402693E-3</v>
      </c>
      <c r="H32" s="27">
        <v>5.5738267010254968E-3</v>
      </c>
      <c r="I32" s="27">
        <v>-1.2453308911027297</v>
      </c>
      <c r="J32" s="37">
        <v>0.21301021321731162</v>
      </c>
      <c r="K32" s="27">
        <v>1.004012426943611</v>
      </c>
      <c r="L32" s="39">
        <v>8928.9079172865186</v>
      </c>
      <c r="M32" s="39">
        <v>493963.36099998036</v>
      </c>
      <c r="N32" s="39">
        <v>3455.8439363085499</v>
      </c>
      <c r="O32" s="39">
        <v>253603.05399999156</v>
      </c>
      <c r="P32" s="28">
        <v>-1.2547055817647436E-4</v>
      </c>
      <c r="Q32" s="29">
        <v>-9.4588396983256526E-5</v>
      </c>
      <c r="R32" s="75">
        <f t="shared" si="0"/>
        <v>-23.987906347917445</v>
      </c>
      <c r="S32" s="41">
        <f>IFERROR($Q32*$O32*Controls!$C$5,"-")</f>
        <v>-14920.47774840465</v>
      </c>
      <c r="T32" s="41">
        <f>IFERROR(INDEX('Vendor Level Info'!$I$4:$I$50,MATCH(SUBSTITUTE(SUBSTITUTE('Model 16'!$D32,"_pre",""),"_post",""),'Vendor Level Info'!$F$4:$F$50,0)),"-")</f>
        <v>35707.999999999993</v>
      </c>
      <c r="U32" s="478">
        <f t="shared" si="1"/>
        <v>-0.41784691801290053</v>
      </c>
      <c r="V32" s="41">
        <f>IFERROR($Q32*$O32*Controls!$C$4,"-")</f>
        <v>-12665.614551700412</v>
      </c>
      <c r="W32" s="41">
        <f>IFERROR($T32*(1-Controls!$C$6),0)</f>
        <v>27495.159999999996</v>
      </c>
      <c r="X32" s="90">
        <f t="shared" si="2"/>
        <v>-0.46064887608220551</v>
      </c>
      <c r="Y32" s="90">
        <f>IFERROR(R32/INDEX('Vendor Level Info'!$N$4:$N$300,MATCH('Model 16'!$D32,'Vendor Level Info'!$M$4:$M$300,0)),"-")</f>
        <v>-3.345593632903409E-2</v>
      </c>
    </row>
    <row r="33" spans="2:25" x14ac:dyDescent="0.35">
      <c r="B33" s="441">
        <f>IFERROR(INDEX(Controls!$L$4:$L$100,MATCH('Model 16'!$D33,Controls!$J$4:$J$100,0)),"-")</f>
        <v>5</v>
      </c>
      <c r="C33" s="467" t="str">
        <f>IFERROR(INDEX(Controls!$F$4:$F$7200,MATCH('Model 16'!$E33,Controls!$G$4:$G$200,0)),"-")</f>
        <v>No Ad &amp; Tf</v>
      </c>
      <c r="D33" s="442" t="str">
        <f>IFERROR(INDEX(Controls!$H$4:$H$200,MATCH('Model 16'!$E33,Controls!$G$4:$G$200,0)),"-")</f>
        <v>hcp_edh_eng</v>
      </c>
      <c r="E33" s="25" t="s">
        <v>15</v>
      </c>
      <c r="F33" s="26">
        <v>1</v>
      </c>
      <c r="G33" s="27">
        <v>8.6151516865748845E-2</v>
      </c>
      <c r="H33" s="27">
        <v>9.2453632496099763E-3</v>
      </c>
      <c r="I33" s="27">
        <v>9.3183485104690966</v>
      </c>
      <c r="J33" s="37">
        <v>1.1821839475316009E-20</v>
      </c>
      <c r="K33" s="27">
        <v>1.0031864021546946</v>
      </c>
      <c r="L33" s="39">
        <v>1366</v>
      </c>
      <c r="M33" s="39">
        <v>493963.36099998036</v>
      </c>
      <c r="N33" s="39">
        <v>0</v>
      </c>
      <c r="O33" s="39">
        <v>253603.05399999156</v>
      </c>
      <c r="P33" s="28">
        <v>2.3824230971377166E-4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16'!$D33,"_pre",""),"_post",""),'Vendor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16'!$D33,'Vendor Level Info'!$M$4:$M$300,0)),"-")</f>
        <v>-</v>
      </c>
    </row>
    <row r="34" spans="2:25" x14ac:dyDescent="0.35">
      <c r="B34" s="441">
        <f>IFERROR(INDEX(Controls!$L$4:$L$100,MATCH('Model 16'!$D34,Controls!$J$4:$J$100,0)),"-")</f>
        <v>3</v>
      </c>
      <c r="C34" s="467" t="str">
        <f>IFERROR(INDEX(Controls!$F$4:$F$7200,MATCH('Model 16'!$E34,Controls!$G$4:$G$200,0)),"-")</f>
        <v>Ad: 90 &amp; Tf: RT4</v>
      </c>
      <c r="D34" s="442" t="str">
        <f>IFERROR(INDEX(Controls!$H$4:$H$200,MATCH('Model 16'!$E34,Controls!$G$4:$G$200,0)),"-")</f>
        <v>hcp_epoc_eng</v>
      </c>
      <c r="E34" s="25" t="s">
        <v>76</v>
      </c>
      <c r="F34" s="26">
        <v>1</v>
      </c>
      <c r="G34" s="27">
        <v>9.1858149937297066E-3</v>
      </c>
      <c r="H34" s="27">
        <v>1.4079763939158622E-3</v>
      </c>
      <c r="I34" s="27">
        <v>6.5241257122089449</v>
      </c>
      <c r="J34" s="37">
        <v>6.8406897098986686E-11</v>
      </c>
      <c r="K34" s="27">
        <v>1.0051538377410945</v>
      </c>
      <c r="L34" s="39">
        <v>77163.024847624212</v>
      </c>
      <c r="M34" s="39">
        <v>493963.36099998036</v>
      </c>
      <c r="N34" s="39">
        <v>38235.874906254132</v>
      </c>
      <c r="O34" s="39">
        <v>253603.05399999156</v>
      </c>
      <c r="P34" s="28">
        <v>1.4349349092854533E-3</v>
      </c>
      <c r="Q34" s="29">
        <v>1.3849504864884407E-3</v>
      </c>
      <c r="R34" s="75">
        <f t="shared" si="0"/>
        <v>351.22767301224263</v>
      </c>
      <c r="S34" s="41">
        <f>IFERROR($Q34*$O34*Controls!$C$5,"-")</f>
        <v>218463.61261361491</v>
      </c>
      <c r="T34" s="41">
        <f>IFERROR(INDEX('Vendor Level Info'!$I$4:$I$50,MATCH(SUBSTITUTE(SUBSTITUTE('Model 16'!$D34,"_pre",""),"_post",""),'Vendor Level Info'!$F$4:$F$50,0)),"-")</f>
        <v>255935</v>
      </c>
      <c r="U34" s="478">
        <f t="shared" si="1"/>
        <v>0.8535902186633908</v>
      </c>
      <c r="V34" s="41">
        <f>IFERROR($Q34*$O34*Controls!$C$4,"-")</f>
        <v>185448.21135046412</v>
      </c>
      <c r="W34" s="41">
        <f>IFERROR($T34*(1-Controls!$C$6),0)</f>
        <v>197069.95</v>
      </c>
      <c r="X34" s="90">
        <f t="shared" si="2"/>
        <v>0.94102734257792275</v>
      </c>
      <c r="Y34" s="90">
        <f>IFERROR(R34/INDEX('Vendor Level Info'!$N$4:$N$300,MATCH('Model 16'!$D34,'Vendor Level Info'!$M$4:$M$300,0)),"-")</f>
        <v>0.1162620566078261</v>
      </c>
    </row>
    <row r="35" spans="2:25" x14ac:dyDescent="0.35">
      <c r="B35" s="441">
        <f>IFERROR(INDEX(Controls!$L$4:$L$100,MATCH('Model 16'!$D35,Controls!$J$4:$J$100,0)),"-")</f>
        <v>7.4</v>
      </c>
      <c r="C35" s="467" t="str">
        <f>IFERROR(INDEX(Controls!$F$4:$F$7200,MATCH('Model 16'!$E35,Controls!$G$4:$G$200,0)),"-")</f>
        <v>Ad: 60 &amp; No Tf</v>
      </c>
      <c r="D35" s="442" t="str">
        <f>IFERROR(INDEX(Controls!$H$4:$H$200,MATCH('Model 16'!$E35,Controls!$G$4:$G$200,0)),"-")</f>
        <v>hcp_field_eng_post</v>
      </c>
      <c r="E35" s="25" t="s">
        <v>308</v>
      </c>
      <c r="F35" s="26">
        <v>1</v>
      </c>
      <c r="G35" s="27">
        <v>7.8200885505918943E-2</v>
      </c>
      <c r="H35" s="27">
        <v>1.0315477391629416E-3</v>
      </c>
      <c r="I35" s="27">
        <v>75.809274294348924</v>
      </c>
      <c r="J35" s="37">
        <v>0</v>
      </c>
      <c r="K35" s="27">
        <v>1.0605031291588367</v>
      </c>
      <c r="L35" s="39">
        <v>79642.199956045806</v>
      </c>
      <c r="M35" s="39">
        <v>493963.36099998036</v>
      </c>
      <c r="N35" s="39">
        <v>69522.453260069378</v>
      </c>
      <c r="O35" s="39">
        <v>253603.05399999156</v>
      </c>
      <c r="P35" s="28">
        <v>1.2608405910094388E-2</v>
      </c>
      <c r="Q35" s="29">
        <v>2.1437901956344214E-2</v>
      </c>
      <c r="R35" s="75">
        <f t="shared" si="0"/>
        <v>5436.7174074812865</v>
      </c>
      <c r="S35" s="41">
        <f>IFERROR($Q35*$O35*Controls!$C$5,"-")</f>
        <v>3381638.2274533603</v>
      </c>
      <c r="T35" s="41">
        <f>IFERROR(INDEX('Vendor Level Info'!$I$4:$I$50,MATCH(SUBSTITUTE(SUBSTITUTE('Model 16'!$D35,"_pre",""),"_post",""),'Vendor Level Info'!$F$4:$F$50,0)),"-")</f>
        <v>0</v>
      </c>
      <c r="U35" s="478">
        <f t="shared" si="1"/>
        <v>0</v>
      </c>
      <c r="V35" s="41">
        <f>IFERROR($Q35*$O35*Controls!$C$4,"-")</f>
        <v>2870586.7911501192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16'!$D35,'Vendor Level Info'!$M$4:$M$300,0)),"-")</f>
        <v>0.18717611400816933</v>
      </c>
    </row>
    <row r="36" spans="2:25" x14ac:dyDescent="0.35">
      <c r="B36" s="441">
        <f>IFERROR(INDEX(Controls!$L$4:$L$100,MATCH('Model 16'!$D36,Controls!$J$4:$J$100,0)),"-")</f>
        <v>7.8</v>
      </c>
      <c r="C36" s="467" t="str">
        <f>IFERROR(INDEX(Controls!$F$4:$F$7200,MATCH('Model 16'!$E36,Controls!$G$4:$G$200,0)),"-")</f>
        <v>Ad: 60 &amp; No Tf</v>
      </c>
      <c r="D36" s="442" t="str">
        <f>IFERROR(INDEX(Controls!$H$4:$H$200,MATCH('Model 16'!$E36,Controls!$G$4:$G$200,0)),"-")</f>
        <v>hcp_field_eng_pre</v>
      </c>
      <c r="E36" s="25" t="s">
        <v>309</v>
      </c>
      <c r="F36" s="26">
        <v>1</v>
      </c>
      <c r="G36" s="27">
        <v>6.4973644505726236E-2</v>
      </c>
      <c r="H36" s="27">
        <v>1.5229447493520019E-3</v>
      </c>
      <c r="I36" s="27">
        <v>42.663165904982364</v>
      </c>
      <c r="J36" s="37">
        <v>0</v>
      </c>
      <c r="K36" s="27">
        <v>1.0433494354496837</v>
      </c>
      <c r="L36" s="39">
        <v>47767.580156307748</v>
      </c>
      <c r="M36" s="39">
        <v>493963.36099998036</v>
      </c>
      <c r="N36" s="39">
        <v>1466.740292329675</v>
      </c>
      <c r="O36" s="39">
        <v>253603.05399999156</v>
      </c>
      <c r="P36" s="28">
        <v>6.2831254643901536E-3</v>
      </c>
      <c r="Q36" s="29">
        <v>3.7578199801985214E-4</v>
      </c>
      <c r="R36" s="75">
        <f t="shared" si="0"/>
        <v>95.299462336053281</v>
      </c>
      <c r="S36" s="41">
        <f>IFERROR($Q36*$O36*Controls!$C$5,"-")</f>
        <v>59276.265573025143</v>
      </c>
      <c r="T36" s="41">
        <f>IFERROR(INDEX('Vendor Level Info'!$I$4:$I$50,MATCH(SUBSTITUTE(SUBSTITUTE('Model 16'!$D36,"_pre",""),"_post",""),'Vendor Level Info'!$F$4:$F$50,0)),"-")</f>
        <v>0</v>
      </c>
      <c r="U36" s="478">
        <f t="shared" si="1"/>
        <v>0</v>
      </c>
      <c r="V36" s="41">
        <f>IFERROR($Q36*$O36*Controls!$C$4,"-")</f>
        <v>50318.116113436132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16'!$D36,'Vendor Level Info'!$M$4:$M$300,0)),"-")</f>
        <v>-</v>
      </c>
    </row>
    <row r="37" spans="2:25" x14ac:dyDescent="0.35">
      <c r="B37" s="441">
        <f>IFERROR(INDEX(Controls!$L$4:$L$100,MATCH('Model 16'!$D37,Controls!$J$4:$J$100,0)),"-")</f>
        <v>15</v>
      </c>
      <c r="C37" s="467" t="str">
        <f>IFERROR(INDEX(Controls!$F$4:$F$7200,MATCH('Model 16'!$E37,Controls!$G$4:$G$200,0)),"-")</f>
        <v>No Ad &amp; Tf</v>
      </c>
      <c r="D37" s="442" t="str">
        <f>IFERROR(INDEX(Controls!$H$4:$H$200,MATCH('Model 16'!$E37,Controls!$G$4:$G$200,0)),"-")</f>
        <v>hcp_grail_nrx_lag</v>
      </c>
      <c r="E37" s="25" t="s">
        <v>18</v>
      </c>
      <c r="F37" s="26">
        <v>1</v>
      </c>
      <c r="G37" s="27">
        <v>0.56539150519638537</v>
      </c>
      <c r="H37" s="27">
        <v>4.1202529900041536E-4</v>
      </c>
      <c r="I37" s="27">
        <v>1372.2252166748999</v>
      </c>
      <c r="J37" s="37">
        <v>0</v>
      </c>
      <c r="K37" s="27">
        <v>1.0909896984822356</v>
      </c>
      <c r="L37" s="39">
        <v>471890.94499998109</v>
      </c>
      <c r="M37" s="39">
        <v>493963.36099998036</v>
      </c>
      <c r="N37" s="39">
        <v>250931.21399999218</v>
      </c>
      <c r="O37" s="39">
        <v>253603.05399999156</v>
      </c>
      <c r="P37" s="28">
        <v>0.54012737127297705</v>
      </c>
      <c r="Q37" s="29">
        <v>0.55943481179140919</v>
      </c>
      <c r="R37" s="75">
        <f t="shared" si="0"/>
        <v>141874.37678421187</v>
      </c>
      <c r="S37" s="41">
        <f>IFERROR($Q37*$O37*Controls!$C$5,"-")</f>
        <v>88245862.359779775</v>
      </c>
      <c r="T37" s="41" t="str">
        <f>IFERROR(INDEX('Vendor Level Info'!$I$4:$I$50,MATCH(SUBSTITUTE(SUBSTITUTE('Model 16'!$D37,"_pre",""),"_post",""),'Vendor Level Info'!$F$4:$F$50,0)),"-")</f>
        <v>-</v>
      </c>
      <c r="U37" s="478">
        <f t="shared" si="1"/>
        <v>0</v>
      </c>
      <c r="V37" s="41">
        <f>IFERROR($Q37*$O37*Controls!$C$4,"-")</f>
        <v>74909670.942063868</v>
      </c>
      <c r="W37" s="41">
        <f>IFERROR($T37*(1-Controls!$C$6),0)</f>
        <v>0</v>
      </c>
      <c r="X37" s="90" t="str">
        <f t="shared" si="2"/>
        <v>-</v>
      </c>
      <c r="Y37" s="90" t="str">
        <f>IFERROR(R37/INDEX('Vendor Level Info'!$N$4:$N$300,MATCH('Model 16'!$D37,'Vendor Level Info'!$M$4:$M$300,0)),"-")</f>
        <v>-</v>
      </c>
    </row>
    <row r="38" spans="2:25" x14ac:dyDescent="0.35">
      <c r="B38" s="441">
        <f>IFERROR(INDEX(Controls!$L$4:$L$100,MATCH('Model 16'!$D38,Controls!$J$4:$J$100,0)),"-")</f>
        <v>13</v>
      </c>
      <c r="C38" s="467" t="str">
        <f>IFERROR(INDEX(Controls!$F$4:$F$7200,MATCH('Model 16'!$E38,Controls!$G$4:$G$200,0)),"-")</f>
        <v>Ad: 60 &amp; No Tf</v>
      </c>
      <c r="D38" s="442" t="str">
        <f>IFERROR(INDEX(Controls!$H$4:$H$200,MATCH('Model 16'!$E38,Controls!$G$4:$G$200,0)),"-")</f>
        <v>hcp_grail_sdot</v>
      </c>
      <c r="E38" s="25" t="s">
        <v>101</v>
      </c>
      <c r="F38" s="26">
        <v>1</v>
      </c>
      <c r="G38" s="27">
        <v>3.454592544324636E-3</v>
      </c>
      <c r="H38" s="27">
        <v>2.3559325705614185E-5</v>
      </c>
      <c r="I38" s="27">
        <v>146.63376140266217</v>
      </c>
      <c r="J38" s="37">
        <v>0</v>
      </c>
      <c r="K38" s="27">
        <v>1.2148755575651904</v>
      </c>
      <c r="L38" s="39">
        <v>6006830.7551347148</v>
      </c>
      <c r="M38" s="39">
        <v>493963.36099998036</v>
      </c>
      <c r="N38" s="39">
        <v>2890664.2082145386</v>
      </c>
      <c r="O38" s="39">
        <v>253603.05399999156</v>
      </c>
      <c r="P38" s="28">
        <v>4.2009497829352434E-2</v>
      </c>
      <c r="Q38" s="29">
        <v>3.9376761692484802E-2</v>
      </c>
      <c r="R38" s="75">
        <f t="shared" si="0"/>
        <v>9986.0670218440227</v>
      </c>
      <c r="S38" s="41">
        <f>IFERROR($Q38*$O38*Controls!$C$5,"-")</f>
        <v>6211333.6875869818</v>
      </c>
      <c r="T38" s="41" t="str">
        <f>IFERROR(INDEX('Vendor Level Info'!$I$4:$I$50,MATCH(SUBSTITUTE(SUBSTITUTE('Model 16'!$D38,"_pre",""),"_post",""),'Vendor Level Info'!$F$4:$F$50,0)),"-")</f>
        <v>-</v>
      </c>
      <c r="U38" s="478">
        <f t="shared" si="1"/>
        <v>0</v>
      </c>
      <c r="V38" s="41">
        <f>IFERROR($Q38*$O38*Controls!$C$4,"-")</f>
        <v>5272643.3875336442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16'!$D38,'Vendor Level Info'!$M$4:$M$300,0)),"-")</f>
        <v>8.7676911273984765E-3</v>
      </c>
    </row>
    <row r="39" spans="2:25" x14ac:dyDescent="0.35">
      <c r="B39" s="441">
        <f>IFERROR(INDEX(Controls!$L$4:$L$100,MATCH('Model 16'!$D39,Controls!$J$4:$J$100,0)),"-")</f>
        <v>14</v>
      </c>
      <c r="C39" s="467" t="str">
        <f>IFERROR(INDEX(Controls!$F$4:$F$7200,MATCH('Model 16'!$E39,Controls!$G$4:$G$200,0)),"-")</f>
        <v>Ad: 40 &amp; No Tf</v>
      </c>
      <c r="D39" s="442" t="str">
        <f>IFERROR(INDEX(Controls!$H$4:$H$200,MATCH('Model 16'!$E39,Controls!$G$4:$G$200,0)),"-")</f>
        <v>hcp_grail_vnrx</v>
      </c>
      <c r="E39" s="25" t="s">
        <v>102</v>
      </c>
      <c r="F39" s="26">
        <v>1</v>
      </c>
      <c r="G39" s="27">
        <v>0.18505149582972294</v>
      </c>
      <c r="H39" s="27">
        <v>1.857011514958643E-3</v>
      </c>
      <c r="I39" s="27">
        <v>99.650160668952111</v>
      </c>
      <c r="J39" s="37">
        <v>0</v>
      </c>
      <c r="K39" s="27">
        <v>1.0119475547615326</v>
      </c>
      <c r="L39" s="39">
        <v>18193.587417265746</v>
      </c>
      <c r="M39" s="39">
        <v>493963.36099998036</v>
      </c>
      <c r="N39" s="39">
        <v>9147.9991274579043</v>
      </c>
      <c r="O39" s="39">
        <v>253603.05399999156</v>
      </c>
      <c r="P39" s="28">
        <v>6.8157900603360456E-3</v>
      </c>
      <c r="Q39" s="29">
        <v>6.6751992757356216E-3</v>
      </c>
      <c r="R39" s="75">
        <f t="shared" si="0"/>
        <v>1692.8509223850854</v>
      </c>
      <c r="S39" s="41">
        <f>IFERROR($Q39*$O39*Controls!$C$5,"-")</f>
        <v>1052953.2737235231</v>
      </c>
      <c r="T39" s="41" t="str">
        <f>IFERROR(INDEX('Vendor Level Info'!$I$4:$I$50,MATCH(SUBSTITUTE(SUBSTITUTE('Model 16'!$D39,"_pre",""),"_post",""),'Vendor Level Info'!$F$4:$F$50,0)),"-")</f>
        <v>-</v>
      </c>
      <c r="U39" s="478">
        <f t="shared" si="1"/>
        <v>0</v>
      </c>
      <c r="V39" s="41">
        <f>IFERROR($Q39*$O39*Controls!$C$4,"-")</f>
        <v>893825.28701932507</v>
      </c>
      <c r="W39" s="41">
        <f>IFERROR($T39*(1-Controls!$C$6),0)</f>
        <v>0</v>
      </c>
      <c r="X39" s="90" t="str">
        <f t="shared" si="2"/>
        <v>-</v>
      </c>
      <c r="Y39" s="90">
        <f>IFERROR(R39/INDEX('Vendor Level Info'!$N$4:$N$300,MATCH('Model 16'!$D39,'Vendor Level Info'!$M$4:$M$300,0)),"-")</f>
        <v>0.30745405125637471</v>
      </c>
    </row>
    <row r="40" spans="2:25" x14ac:dyDescent="0.35">
      <c r="B40" s="441">
        <f>IFERROR(INDEX(Controls!$L$4:$L$100,MATCH('Model 16'!$D40,Controls!$J$4:$J$100,0)),"-")</f>
        <v>6</v>
      </c>
      <c r="C40" s="467" t="str">
        <f>IFERROR(INDEX(Controls!$F$4:$F$7200,MATCH('Model 16'!$E40,Controls!$G$4:$G$200,0)),"-")</f>
        <v>No Ad &amp; Tf</v>
      </c>
      <c r="D40" s="442" t="str">
        <f>IFERROR(INDEX(Controls!$H$4:$H$200,MATCH('Model 16'!$E40,Controls!$G$4:$G$200,0)),"-")</f>
        <v>hcp_mng_eng</v>
      </c>
      <c r="E40" s="25" t="s">
        <v>21</v>
      </c>
      <c r="F40" s="26">
        <v>1</v>
      </c>
      <c r="G40" s="27">
        <v>1.2811296556296264E-2</v>
      </c>
      <c r="H40" s="27">
        <v>4.195015752006143E-3</v>
      </c>
      <c r="I40" s="27">
        <v>3.0539328845594054</v>
      </c>
      <c r="J40" s="37">
        <v>2.2586399081978865E-3</v>
      </c>
      <c r="K40" s="27">
        <v>1.0044476744572393</v>
      </c>
      <c r="L40" s="39">
        <v>4328</v>
      </c>
      <c r="M40" s="39">
        <v>493963.36099998036</v>
      </c>
      <c r="N40" s="39">
        <v>0</v>
      </c>
      <c r="O40" s="39">
        <v>253603.05399999156</v>
      </c>
      <c r="P40" s="28">
        <v>1.122498061058671E-4</v>
      </c>
      <c r="Q40" s="29">
        <v>0</v>
      </c>
      <c r="R40" s="75">
        <f t="shared" si="0"/>
        <v>0</v>
      </c>
      <c r="S40" s="41">
        <f>IFERROR($Q40*$O40*Controls!$C$5,"-")</f>
        <v>0</v>
      </c>
      <c r="T40" s="41">
        <f>IFERROR(INDEX('Vendor Level Info'!$I$4:$I$50,MATCH(SUBSTITUTE(SUBSTITUTE('Model 16'!$D40,"_pre",""),"_post",""),'Vendor Level Info'!$F$4:$F$50,0)),"-")</f>
        <v>0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16'!$D40,'Vendor Level Info'!$M$4:$M$300,0)),"-")</f>
        <v>-</v>
      </c>
    </row>
    <row r="41" spans="2:25" x14ac:dyDescent="0.35">
      <c r="B41" s="441">
        <f>IFERROR(INDEX(Controls!$L$4:$L$100,MATCH('Model 16'!$D41,Controls!$J$4:$J$100,0)),"-")</f>
        <v>1</v>
      </c>
      <c r="C41" s="467" t="str">
        <f>IFERROR(INDEX(Controls!$F$4:$F$7200,MATCH('Model 16'!$E41,Controls!$G$4:$G$200,0)),"-")</f>
        <v>Ad: 40 &amp; Tf: RT4</v>
      </c>
      <c r="D41" s="442" t="str">
        <f>IFERROR(INDEX(Controls!$H$4:$H$200,MATCH('Model 16'!$E41,Controls!$G$4:$G$200,0)),"-")</f>
        <v>hcp_mscap_eng</v>
      </c>
      <c r="E41" s="25" t="s">
        <v>108</v>
      </c>
      <c r="F41" s="26">
        <v>1</v>
      </c>
      <c r="G41" s="27">
        <v>5.6125152422848823E-2</v>
      </c>
      <c r="H41" s="27">
        <v>1.5779758826465521E-3</v>
      </c>
      <c r="I41" s="27">
        <v>35.567813830409591</v>
      </c>
      <c r="J41" s="37">
        <v>4.8400933695422013E-277</v>
      </c>
      <c r="K41" s="27">
        <v>1.0130438153422434</v>
      </c>
      <c r="L41" s="39">
        <v>96440.782464303978</v>
      </c>
      <c r="M41" s="39">
        <v>493963.36099998036</v>
      </c>
      <c r="N41" s="39">
        <v>39381.443492171129</v>
      </c>
      <c r="O41" s="39">
        <v>253603.05399999156</v>
      </c>
      <c r="P41" s="28">
        <v>1.0957803843245132E-2</v>
      </c>
      <c r="Q41" s="29">
        <v>8.7155477182462721E-3</v>
      </c>
      <c r="R41" s="75">
        <f t="shared" si="0"/>
        <v>2210.2895186299124</v>
      </c>
      <c r="S41" s="41">
        <f>IFERROR($Q41*$O41*Controls!$C$5,"-")</f>
        <v>1374800.0805878055</v>
      </c>
      <c r="T41" s="41">
        <f>IFERROR(INDEX('Vendor Level Info'!$I$4:$I$50,MATCH(SUBSTITUTE(SUBSTITUTE('Model 16'!$D41,"_pre",""),"_post",""),'Vendor Level Info'!$F$4:$F$50,0)),"-")</f>
        <v>483510.48</v>
      </c>
      <c r="U41" s="478">
        <f t="shared" si="1"/>
        <v>2.8433718346452501</v>
      </c>
      <c r="V41" s="41">
        <f>IFERROR($Q41*$O41*Controls!$C$4,"-")</f>
        <v>1167032.8658365938</v>
      </c>
      <c r="W41" s="41">
        <f>IFERROR($T41*(1-Controls!$C$6),0)</f>
        <v>372303.06959999999</v>
      </c>
      <c r="X41" s="90">
        <f t="shared" si="2"/>
        <v>3.1346313289612313</v>
      </c>
      <c r="Y41" s="90">
        <f>IFERROR(R41/INDEX('Vendor Level Info'!$N$4:$N$300,MATCH('Model 16'!$D41,'Vendor Level Info'!$M$4:$M$300,0)),"-")</f>
        <v>0.17073146289432353</v>
      </c>
    </row>
    <row r="42" spans="2:25" x14ac:dyDescent="0.35">
      <c r="B42" s="441">
        <f>IFERROR(INDEX(Controls!$L$4:$L$100,MATCH('Model 16'!$D42,Controls!$J$4:$J$100,0)),"-")</f>
        <v>12</v>
      </c>
      <c r="C42" s="467" t="str">
        <f>IFERROR(INDEX(Controls!$F$4:$F$7200,MATCH('Model 16'!$E42,Controls!$G$4:$G$200,0)),"-")</f>
        <v>Ad: 40 &amp; No Tf</v>
      </c>
      <c r="D42" s="442" t="str">
        <f>IFERROR(INDEX(Controls!$H$4:$H$200,MATCH('Model 16'!$E42,Controls!$G$4:$G$200,0)),"-")</f>
        <v>hcp_rdtl_totdet</v>
      </c>
      <c r="E42" s="25" t="s">
        <v>103</v>
      </c>
      <c r="F42" s="26"/>
      <c r="G42" s="27">
        <v>5.529570896017208E-2</v>
      </c>
      <c r="H42" s="27">
        <v>4.5197248743013171E-4</v>
      </c>
      <c r="I42" s="27">
        <v>122.34308613468421</v>
      </c>
      <c r="J42" s="37">
        <v>0</v>
      </c>
      <c r="K42" s="27">
        <v>1.2667413055480188</v>
      </c>
      <c r="L42" s="39">
        <v>562696.92773887282</v>
      </c>
      <c r="M42" s="39">
        <v>493963.36099998036</v>
      </c>
      <c r="N42" s="39">
        <v>283462.85338760004</v>
      </c>
      <c r="O42" s="39">
        <v>253603.05399999156</v>
      </c>
      <c r="P42" s="28">
        <v>6.2989946230106994E-2</v>
      </c>
      <c r="Q42" s="29">
        <v>6.180635128290364E-2</v>
      </c>
      <c r="R42" s="75">
        <f t="shared" si="0"/>
        <v>15674.27944194066</v>
      </c>
      <c r="S42" s="41">
        <f>IFERROR($Q42*$O42*Controls!$C$5,"-")</f>
        <v>9749401.8128870912</v>
      </c>
      <c r="T42" s="41">
        <f>IFERROR(INDEX('Vendor Level Info'!$I$4:$I$50,MATCH(SUBSTITUTE(SUBSTITUTE('Model 16'!$D42,"_pre",""),"_post",""),'Vendor Level Info'!$F$4:$F$50,0)),"-")</f>
        <v>0</v>
      </c>
      <c r="U42" s="478">
        <f t="shared" si="1"/>
        <v>0</v>
      </c>
      <c r="V42" s="41">
        <f>IFERROR($Q42*$O42*Controls!$C$4,"-")</f>
        <v>8276019.5453446684</v>
      </c>
      <c r="W42" s="41">
        <f>IFERROR($T42*(1-Controls!$C$6),0)</f>
        <v>0</v>
      </c>
      <c r="X42" s="90" t="str">
        <f t="shared" si="2"/>
        <v>-</v>
      </c>
      <c r="Y42" s="90">
        <f>IFERROR(R42/INDEX('Vendor Level Info'!$N$4:$N$300,MATCH('Model 16'!$D42,'Vendor Level Info'!$M$4:$M$300,0)),"-")</f>
        <v>9.2525482966504299E-2</v>
      </c>
    </row>
    <row r="43" spans="2:25" x14ac:dyDescent="0.35">
      <c r="B43" s="441">
        <f>IFERROR(INDEX(Controls!$L$4:$L$100,MATCH('Model 16'!$D43,Controls!$J$4:$J$100,0)),"-")</f>
        <v>8.4</v>
      </c>
      <c r="C43" s="467" t="str">
        <f>IFERROR(INDEX(Controls!$F$4:$F$7200,MATCH('Model 16'!$E43,Controls!$G$4:$G$200,0)),"-")</f>
        <v>Ad: 70 &amp; Tf: RT4</v>
      </c>
      <c r="D43" s="442" t="str">
        <f>IFERROR(INDEX(Controls!$H$4:$H$200,MATCH('Model 16'!$E43,Controls!$G$4:$G$200,0)),"-")</f>
        <v>hcp_sfmc_eng_post</v>
      </c>
      <c r="E43" s="25" t="s">
        <v>310</v>
      </c>
      <c r="F43" s="26"/>
      <c r="G43" s="27">
        <v>7.94125515725848E-3</v>
      </c>
      <c r="H43" s="27">
        <v>5.9447625642274364E-4</v>
      </c>
      <c r="I43" s="27">
        <v>13.358405943821747</v>
      </c>
      <c r="J43" s="37">
        <v>1.0600482108060086E-40</v>
      </c>
      <c r="K43" s="27">
        <v>1.1277492817814596</v>
      </c>
      <c r="L43" s="39">
        <v>446503.23994284787</v>
      </c>
      <c r="M43" s="39">
        <v>493963.36099998036</v>
      </c>
      <c r="N43" s="39">
        <v>384654.32929805724</v>
      </c>
      <c r="O43" s="39">
        <v>253603.05399999156</v>
      </c>
      <c r="P43" s="28">
        <v>7.1782574111380346E-3</v>
      </c>
      <c r="Q43" s="29">
        <v>1.2044958166395347E-2</v>
      </c>
      <c r="R43" s="75">
        <f t="shared" si="0"/>
        <v>3054.6381762999986</v>
      </c>
      <c r="S43" s="41">
        <f>IFERROR($Q43*$O43*Controls!$C$5,"-")</f>
        <v>1899984.945658599</v>
      </c>
      <c r="T43" s="41">
        <f>IFERROR(INDEX('Vendor Level Info'!$I$4:$I$50,MATCH(SUBSTITUTE(SUBSTITUTE('Model 16'!$D43,"_pre",""),"_post",""),'Vendor Level Info'!$F$4:$F$50,0)),"-")</f>
        <v>194100</v>
      </c>
      <c r="U43" s="478">
        <f t="shared" si="1"/>
        <v>9.7886911162215302</v>
      </c>
      <c r="V43" s="41">
        <f>IFERROR($Q43*$O43*Controls!$C$4,"-")</f>
        <v>1612848.9570863992</v>
      </c>
      <c r="W43" s="41">
        <f>IFERROR($T43*(1-Controls!$C$6),0)</f>
        <v>149457</v>
      </c>
      <c r="X43" s="90">
        <f t="shared" si="2"/>
        <v>10.791391216780742</v>
      </c>
      <c r="Y43" s="90">
        <f>IFERROR(R43/INDEX('Vendor Level Info'!$N$4:$N$300,MATCH('Model 16'!$D43,'Vendor Level Info'!$M$4:$M$300,0)),"-")</f>
        <v>1.4265477547541651E-2</v>
      </c>
    </row>
    <row r="44" spans="2:25" x14ac:dyDescent="0.35">
      <c r="B44" s="441">
        <f>IFERROR(INDEX(Controls!$L$4:$L$100,MATCH('Model 16'!$D44,Controls!$J$4:$J$100,0)),"-")</f>
        <v>8.8000000000000007</v>
      </c>
      <c r="C44" s="467" t="str">
        <f>IFERROR(INDEX(Controls!$F$4:$F$7200,MATCH('Model 16'!$E44,Controls!$G$4:$G$200,0)),"-")</f>
        <v>Ad: 70 &amp; Tf: RT4</v>
      </c>
      <c r="D44" s="442" t="str">
        <f>IFERROR(INDEX(Controls!$H$4:$H$200,MATCH('Model 16'!$E44,Controls!$G$4:$G$200,0)),"-")</f>
        <v>hcp_sfmc_eng_pre</v>
      </c>
      <c r="E44" s="25" t="s">
        <v>311</v>
      </c>
      <c r="F44" s="26">
        <v>1</v>
      </c>
      <c r="G44" s="27">
        <v>1.1723785456941598E-2</v>
      </c>
      <c r="H44" s="27">
        <v>8.6211618254597965E-4</v>
      </c>
      <c r="I44" s="27">
        <v>13.598846297397193</v>
      </c>
      <c r="J44" s="37">
        <v>4.0762168657043481E-42</v>
      </c>
      <c r="K44" s="27">
        <v>1.0701650617656433</v>
      </c>
      <c r="L44" s="39">
        <v>242143.27088379077</v>
      </c>
      <c r="M44" s="39">
        <v>493963.36099998036</v>
      </c>
      <c r="N44" s="39">
        <v>70698.872598462534</v>
      </c>
      <c r="O44" s="39">
        <v>253603.05399999156</v>
      </c>
      <c r="P44" s="28">
        <v>5.7470573362702684E-3</v>
      </c>
      <c r="Q44" s="29">
        <v>3.268329782779546E-3</v>
      </c>
      <c r="R44" s="75">
        <f t="shared" si="0"/>
        <v>828.85841439202193</v>
      </c>
      <c r="S44" s="41">
        <f>IFERROR($Q44*$O44*Controls!$C$5,"-")</f>
        <v>515549.93375183764</v>
      </c>
      <c r="T44" s="41">
        <f>IFERROR(INDEX('Vendor Level Info'!$I$4:$I$50,MATCH(SUBSTITUTE(SUBSTITUTE('Model 16'!$D44,"_pre",""),"_post",""),'Vendor Level Info'!$F$4:$F$50,0)),"-")</f>
        <v>194100</v>
      </c>
      <c r="U44" s="478">
        <f t="shared" si="1"/>
        <v>2.6561047591542382</v>
      </c>
      <c r="V44" s="41">
        <f>IFERROR($Q44*$O44*Controls!$C$4,"-")</f>
        <v>437637.2427989876</v>
      </c>
      <c r="W44" s="41">
        <f>IFERROR($T44*(1-Controls!$C$6),0)</f>
        <v>149457</v>
      </c>
      <c r="X44" s="90">
        <f t="shared" si="2"/>
        <v>2.9281816361828996</v>
      </c>
      <c r="Y44" s="90" t="str">
        <f>IFERROR(R44/INDEX('Vendor Level Info'!$N$4:$N$300,MATCH('Model 16'!$D44,'Vendor Level Info'!$M$4:$M$300,0)),"-")</f>
        <v>-</v>
      </c>
    </row>
    <row r="45" spans="2:25" x14ac:dyDescent="0.35">
      <c r="B45" s="441">
        <f>IFERROR(INDEX(Controls!$L$4:$L$100,MATCH('Model 16'!$D45,Controls!$J$4:$J$100,0)),"-")</f>
        <v>10.7</v>
      </c>
      <c r="C45" s="467" t="str">
        <f>IFERROR(INDEX(Controls!$F$4:$F$7200,MATCH('Model 16'!$E45,Controls!$G$4:$G$200,0)),"-")</f>
        <v>No Ad &amp; Tf</v>
      </c>
      <c r="D45" s="442" t="str">
        <f>IFERROR(INDEX(Controls!$H$4:$H$200,MATCH('Model 16'!$E45,Controls!$G$4:$G$200,0)),"-")</f>
        <v>pp_any</v>
      </c>
      <c r="E45" s="25" t="s">
        <v>383</v>
      </c>
      <c r="F45" s="26">
        <v>1</v>
      </c>
      <c r="G45" s="27">
        <v>-2.6906815849611606E-3</v>
      </c>
      <c r="H45" s="27">
        <v>5.1682230627633926E-4</v>
      </c>
      <c r="I45" s="27">
        <v>-5.2062025038108208</v>
      </c>
      <c r="J45" s="37">
        <v>1.9275317253007035E-7</v>
      </c>
      <c r="K45" s="26">
        <v>1.04682139609269</v>
      </c>
      <c r="L45" s="26">
        <v>863052</v>
      </c>
      <c r="M45" s="26">
        <v>493963.36099998036</v>
      </c>
      <c r="N45" s="26">
        <v>400172</v>
      </c>
      <c r="O45" s="26">
        <v>253603.05399999156</v>
      </c>
      <c r="P45" s="26">
        <v>-4.7011545928484196E-3</v>
      </c>
      <c r="Q45" s="30">
        <v>-4.2457510437437923E-3</v>
      </c>
      <c r="R45" s="75">
        <f t="shared" si="0"/>
        <v>-1076.7354312170776</v>
      </c>
      <c r="S45" s="41">
        <f>IFERROR($Q45*$O45*Controls!$C$5,"-")</f>
        <v>-669729.43821702222</v>
      </c>
      <c r="T45" s="41">
        <f>IFERROR(INDEX('Vendor Level Info'!$I$4:$I$50,MATCH(SUBSTITUTE(SUBSTITUTE('Model 16'!$D45,"_pre",""),"_post",""),'Vendor Level Info'!$F$4:$F$50,0)),"-")</f>
        <v>2336215.6</v>
      </c>
      <c r="U45" s="478">
        <f t="shared" si="1"/>
        <v>-0.2866727874846064</v>
      </c>
      <c r="V45" s="41">
        <f>IFERROR($Q45*$O45*Controls!$C$4,"-")</f>
        <v>-568516.30768261699</v>
      </c>
      <c r="W45" s="41">
        <f>IFERROR($T45*(1-Controls!$C$6),0)</f>
        <v>1798886.0120000001</v>
      </c>
      <c r="X45" s="90">
        <f t="shared" si="2"/>
        <v>-0.31603798344651141</v>
      </c>
      <c r="Y45" s="90" t="str">
        <f>IFERROR(R45/INDEX('Vendor Level Info'!$N$4:$N$300,MATCH('Model 16'!$D45,'Vendor Level Info'!$M$4:$M$300,0)),"-")</f>
        <v>-</v>
      </c>
    </row>
    <row r="46" spans="2:25" x14ac:dyDescent="0.35">
      <c r="B46" s="441">
        <f>IFERROR(INDEX(Controls!$L$4:$L$100,MATCH('Model 16'!$D46,Controls!$J$4:$J$100,0)),"-")</f>
        <v>11</v>
      </c>
      <c r="C46" s="467" t="str">
        <f>IFERROR(INDEX(Controls!$F$4:$F$7200,MATCH('Model 16'!$E46,Controls!$G$4:$G$200,0)),"-")</f>
        <v>No Ad &amp; Tf</v>
      </c>
      <c r="D46" s="442" t="str">
        <f>IFERROR(INDEX(Controls!$H$4:$H$200,MATCH('Model 16'!$E46,Controls!$G$4:$G$200,0)),"-")</f>
        <v>webmd</v>
      </c>
      <c r="E46" s="25" t="s">
        <v>116</v>
      </c>
      <c r="F46" s="26">
        <v>1</v>
      </c>
      <c r="G46" s="27">
        <v>5.0653130558985356E-2</v>
      </c>
      <c r="H46" s="27">
        <v>1.7204594579369038E-3</v>
      </c>
      <c r="I46" s="27">
        <v>29.441629865388556</v>
      </c>
      <c r="J46" s="37">
        <v>1.6837072333943283E-190</v>
      </c>
      <c r="K46" s="26">
        <v>1.0749318187421879</v>
      </c>
      <c r="L46" s="26">
        <v>64834</v>
      </c>
      <c r="M46" s="26">
        <v>493963.36099998036</v>
      </c>
      <c r="N46" s="26">
        <v>0</v>
      </c>
      <c r="O46" s="26">
        <v>253603.05399999156</v>
      </c>
      <c r="P46" s="26">
        <v>6.6483576029060729E-3</v>
      </c>
      <c r="Q46" s="30">
        <v>0</v>
      </c>
      <c r="R46" s="75">
        <f t="shared" si="0"/>
        <v>0</v>
      </c>
      <c r="S46" s="41">
        <f>IFERROR($Q46*$O46*Controls!$C$5,"-")</f>
        <v>0</v>
      </c>
      <c r="T46" s="41" t="str">
        <f>IFERROR(INDEX('Vendor Level Info'!$I$4:$I$50,MATCH(SUBSTITUTE(SUBSTITUTE('Model 16'!$D46,"_pre",""),"_post",""),'Vendor Level Info'!$F$4:$F$50,0)),"-")</f>
        <v>-</v>
      </c>
      <c r="U46" s="478">
        <f t="shared" si="1"/>
        <v>0</v>
      </c>
      <c r="V46" s="41">
        <f>IFERROR($Q46*$O46*Controls!$C$4,"-")</f>
        <v>0</v>
      </c>
      <c r="W46" s="41">
        <f>IFERROR($T46*(1-Controls!$C$6),0)</f>
        <v>0</v>
      </c>
      <c r="X46" s="90" t="str">
        <f t="shared" si="2"/>
        <v>-</v>
      </c>
      <c r="Y46" s="90" t="str">
        <f>IFERROR(R46/INDEX('Vendor Level Info'!$N$4:$N$300,MATCH('Model 16'!$D46,'Vendor Level Info'!$M$4:$M$300,0)),"-")</f>
        <v>-</v>
      </c>
    </row>
    <row r="47" spans="2:25" x14ac:dyDescent="0.35">
      <c r="B47" s="441" t="str">
        <f>IFERROR(INDEX(Controls!$L$4:$L$100,MATCH('Model 16'!$D47,Controls!$J$4:$J$100,0)),"-")</f>
        <v>-</v>
      </c>
      <c r="C47" s="467" t="str">
        <f>IFERROR(INDEX(Controls!$F$4:$F$7200,MATCH('Model 16'!$E47,Controls!$G$4:$G$200,0)),"-")</f>
        <v>-</v>
      </c>
      <c r="D47" s="442" t="str">
        <f>IFERROR(INDEX(Controls!$H$4:$H$200,MATCH('Model 16'!$E47,Controls!$G$4:$G$200,0)),"-")</f>
        <v>-</v>
      </c>
      <c r="E47" s="25"/>
      <c r="F47" s="26"/>
      <c r="G47" s="27"/>
      <c r="H47" s="27"/>
      <c r="I47" s="27"/>
      <c r="J47" s="37"/>
      <c r="K47" s="26"/>
      <c r="L47" s="26"/>
      <c r="M47" s="26"/>
      <c r="N47" s="26"/>
      <c r="O47" s="26"/>
      <c r="P47" s="26"/>
      <c r="Q47" s="30"/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16'!$D47,"_pre",""),"_post",""),'Vendor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16'!$D47,'Vendor Level Info'!$M$4:$M$300,0)),"-")</f>
        <v>-</v>
      </c>
    </row>
    <row r="48" spans="2:25" x14ac:dyDescent="0.35">
      <c r="B48" s="441" t="str">
        <f>IFERROR(INDEX(Controls!$L$4:$L$100,MATCH('Model 16'!$D48,Controls!$J$4:$J$100,0)),"-")</f>
        <v>-</v>
      </c>
      <c r="C48" s="467" t="str">
        <f>IFERROR(INDEX(Controls!$F$4:$F$7200,MATCH('Model 16'!$E48,Controls!$G$4:$G$200,0)),"-")</f>
        <v>-</v>
      </c>
      <c r="D48" s="442" t="str">
        <f>IFERROR(INDEX(Controls!$H$4:$H$200,MATCH('Model 16'!$E48,Controls!$G$4:$G$200,0)),"-")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16'!$D48,"_pre",""),"_post",""),'Vendor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16'!$D48,'Vendor Level Info'!$M$4:$M$300,0)),"-")</f>
        <v>-</v>
      </c>
    </row>
    <row r="49" spans="2:25" x14ac:dyDescent="0.35">
      <c r="B49" s="441" t="str">
        <f>IFERROR(INDEX(Controls!$L$4:$L$100,MATCH('Model 16'!$D49,Controls!$J$4:$J$100,0)),"-")</f>
        <v>-</v>
      </c>
      <c r="C49" s="467" t="str">
        <f>IFERROR(INDEX(Controls!$F$4:$F$7200,MATCH('Model 16'!$E49,Controls!$G$4:$G$200,0)),"-")</f>
        <v>-</v>
      </c>
      <c r="D49" s="442" t="str">
        <f>IFERROR(INDEX(Controls!$H$4:$H$200,MATCH('Model 16'!$E49,Controls!$G$4:$G$200,0)),"-")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16'!$D49,"_pre",""),"_post",""),'Vendor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16'!$D49,'Vendor Level Info'!$M$4:$M$300,0)),"-")</f>
        <v>-</v>
      </c>
    </row>
    <row r="50" spans="2:25" x14ac:dyDescent="0.35">
      <c r="B50" s="441" t="str">
        <f>IFERROR(INDEX(Controls!$L$4:$L$100,MATCH('Model 16'!$D50,Controls!$J$4:$J$100,0)),"-")</f>
        <v>-</v>
      </c>
      <c r="C50" s="467" t="str">
        <f>IFERROR(INDEX(Controls!$F$4:$F$7200,MATCH('Model 16'!$E50,Controls!$G$4:$G$200,0)),"-")</f>
        <v>-</v>
      </c>
      <c r="D50" s="442" t="str">
        <f>IFERROR(INDEX(Controls!$H$4:$H$200,MATCH('Model 16'!$E50,Controls!$G$4:$G$200,0)),"-")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16'!$D50,"_pre",""),"_post",""),'Vendor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16'!$D50,'Vendor Level Info'!$M$4:$M$300,0)),"-")</f>
        <v>-</v>
      </c>
    </row>
    <row r="51" spans="2:25" x14ac:dyDescent="0.35">
      <c r="B51" s="441" t="str">
        <f>IFERROR(INDEX(Controls!$L$4:$L$100,MATCH('Model 16'!$D51,Controls!$J$4:$J$100,0)),"-")</f>
        <v>-</v>
      </c>
      <c r="C51" s="467" t="str">
        <f>IFERROR(INDEX(Controls!$F$4:$F$7200,MATCH('Model 16'!$E51,Controls!$G$4:$G$200,0)),"-")</f>
        <v>-</v>
      </c>
      <c r="D51" s="442" t="str">
        <f>IFERROR(INDEX(Controls!$H$4:$H$200,MATCH('Model 16'!$E51,Controls!$G$4:$G$200,0)),"-")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16'!$D51,"_pre",""),"_post",""),'Vendor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16'!$D51,'Vendor Level Info'!$M$4:$M$300,0)),"-")</f>
        <v>-</v>
      </c>
    </row>
    <row r="52" spans="2:25" x14ac:dyDescent="0.35">
      <c r="B52" s="441" t="str">
        <f>IFERROR(INDEX(Controls!$L$4:$L$100,MATCH('Model 16'!$D52,Controls!$J$4:$J$100,0)),"-")</f>
        <v>-</v>
      </c>
      <c r="C52" s="467" t="str">
        <f>IFERROR(INDEX(Controls!$F$4:$F$7200,MATCH('Model 16'!$E52,Controls!$G$4:$G$200,0)),"-")</f>
        <v>-</v>
      </c>
      <c r="D52" s="442" t="str">
        <f>IFERROR(INDEX(Controls!$H$4:$H$200,MATCH('Model 16'!$E52,Controls!$G$4:$G$200,0)),"-")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16'!$D52,"_pre",""),"_post",""),'Vendor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16'!$D52,'Vendor Level Info'!$M$4:$M$300,0)),"-")</f>
        <v>-</v>
      </c>
    </row>
    <row r="53" spans="2:25" x14ac:dyDescent="0.35">
      <c r="B53" s="441" t="str">
        <f>IFERROR(INDEX(Controls!$L$4:$L$100,MATCH('Model 16'!$D53,Controls!$J$4:$J$100,0)),"-")</f>
        <v>-</v>
      </c>
      <c r="C53" s="467" t="str">
        <f>IFERROR(INDEX(Controls!$F$4:$F$7200,MATCH('Model 16'!$E53,Controls!$G$4:$G$200,0)),"-")</f>
        <v>-</v>
      </c>
      <c r="D53" s="442" t="str">
        <f>IFERROR(INDEX(Controls!$H$4:$H$200,MATCH('Model 16'!$E53,Controls!$G$4:$G$200,0)),"-")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16'!$D53,"_pre",""),"_post",""),'Vendor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16'!$D53,'Vendor Level Info'!$M$4:$M$300,0)),"-")</f>
        <v>-</v>
      </c>
    </row>
    <row r="54" spans="2:25" x14ac:dyDescent="0.35">
      <c r="B54" s="441" t="str">
        <f>IFERROR(INDEX(Controls!$L$4:$L$100,MATCH('Model 16'!$D54,Controls!$J$4:$J$100,0)),"-")</f>
        <v>-</v>
      </c>
      <c r="C54" s="467" t="str">
        <f>IFERROR(INDEX(Controls!$F$4:$F$7200,MATCH('Model 16'!$E54,Controls!$G$4:$G$200,0)),"-")</f>
        <v>-</v>
      </c>
      <c r="D54" s="442" t="str">
        <f>IFERROR(INDEX(Controls!$H$4:$H$200,MATCH('Model 16'!$E54,Controls!$G$4:$G$200,0)),"-")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16'!$D54,"_pre",""),"_post",""),'Vendor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16'!$D54,'Vendor Level Info'!$M$4:$M$300,0)),"-")</f>
        <v>-</v>
      </c>
    </row>
    <row r="55" spans="2:25" x14ac:dyDescent="0.35">
      <c r="B55" s="441" t="str">
        <f>IFERROR(INDEX(Controls!$L$4:$L$100,MATCH('Model 16'!$D55,Controls!$J$4:$J$100,0)),"-")</f>
        <v>-</v>
      </c>
      <c r="C55" s="467" t="str">
        <f>IFERROR(INDEX(Controls!$F$4:$F$7200,MATCH('Model 16'!$E55,Controls!$G$4:$G$200,0)),"-")</f>
        <v>-</v>
      </c>
      <c r="D55" s="442" t="str">
        <f>IFERROR(INDEX(Controls!$H$4:$H$200,MATCH('Model 16'!$E55,Controls!$G$4:$G$200,0)),"-")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16'!$D55,"_pre",""),"_post",""),'Vendor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16'!$D55,'Vendor Level Info'!$M$4:$M$300,0)),"-")</f>
        <v>-</v>
      </c>
    </row>
    <row r="56" spans="2:25" x14ac:dyDescent="0.35">
      <c r="B56" s="441" t="str">
        <f>IFERROR(INDEX(Controls!$L$4:$L$100,MATCH('Model 16'!$D56,Controls!$J$4:$J$100,0)),"-")</f>
        <v>-</v>
      </c>
      <c r="C56" s="467" t="str">
        <f>IFERROR(INDEX(Controls!$F$4:$F$7200,MATCH('Model 16'!$E56,Controls!$G$4:$G$200,0)),"-")</f>
        <v>-</v>
      </c>
      <c r="D56" s="442" t="str">
        <f>IFERROR(INDEX(Controls!$H$4:$H$200,MATCH('Model 16'!$E56,Controls!$G$4:$G$200,0)),"-")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16'!$D56,"_pre",""),"_post",""),'Vendor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16'!$D56,'Vendor Level Info'!$M$4:$M$300,0)),"-")</f>
        <v>-</v>
      </c>
    </row>
    <row r="57" spans="2:25" x14ac:dyDescent="0.35">
      <c r="B57" s="441" t="str">
        <f>IFERROR(INDEX(Controls!$L$4:$L$100,MATCH('Model 16'!$D57,Controls!$J$4:$J$100,0)),"-")</f>
        <v>-</v>
      </c>
      <c r="C57" s="467" t="str">
        <f>IFERROR(INDEX(Controls!$F$4:$F$7200,MATCH('Model 16'!$E57,Controls!$G$4:$G$200,0)),"-")</f>
        <v>-</v>
      </c>
      <c r="D57" s="442" t="str">
        <f>IFERROR(INDEX(Controls!$H$4:$H$200,MATCH('Model 16'!$E57,Controls!$G$4:$G$200,0)),"-")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16'!$D57,"_pre",""),"_post",""),'Vendor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16'!$D57,'Vendor Level Info'!$M$4:$M$300,0)),"-")</f>
        <v>-</v>
      </c>
    </row>
    <row r="58" spans="2:25" x14ac:dyDescent="0.35">
      <c r="B58" s="441" t="str">
        <f>IFERROR(INDEX(Controls!$L$4:$L$100,MATCH('Model 16'!$D58,Controls!$J$4:$J$100,0)),"-")</f>
        <v>-</v>
      </c>
      <c r="C58" s="467" t="str">
        <f>IFERROR(INDEX(Controls!$F$4:$F$7200,MATCH('Model 16'!$E58,Controls!$G$4:$G$200,0)),"-")</f>
        <v>-</v>
      </c>
      <c r="D58" s="442" t="str">
        <f>IFERROR(INDEX(Controls!$H$4:$H$200,MATCH('Model 16'!$E58,Controls!$G$4:$G$200,0)),"-")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16'!$D58,"_pre",""),"_post",""),'Vendor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16'!$D58,'Vendor Level Info'!$M$4:$M$300,0)),"-")</f>
        <v>-</v>
      </c>
    </row>
    <row r="59" spans="2:25" x14ac:dyDescent="0.35">
      <c r="B59" s="441" t="str">
        <f>IFERROR(INDEX(Controls!$L$4:$L$100,MATCH('Model 16'!$D59,Controls!$J$4:$J$100,0)),"-")</f>
        <v>-</v>
      </c>
      <c r="C59" s="467" t="str">
        <f>IFERROR(INDEX(Controls!$F$4:$F$7200,MATCH('Model 16'!$E59,Controls!$G$4:$G$200,0)),"-")</f>
        <v>-</v>
      </c>
      <c r="D59" s="442" t="str">
        <f>IFERROR(INDEX(Controls!$H$4:$H$200,MATCH('Model 16'!$E59,Controls!$G$4:$G$200,0)),"-")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16'!$D59,"_pre",""),"_post",""),'Vendor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16'!$D59,'Vendor Level Info'!$M$4:$M$300,0)),"-")</f>
        <v>-</v>
      </c>
    </row>
    <row r="60" spans="2:25" x14ac:dyDescent="0.35">
      <c r="B60" s="441" t="str">
        <f>IFERROR(INDEX(Controls!$L$4:$L$100,MATCH('Model 16'!$D60,Controls!$J$4:$J$100,0)),"-")</f>
        <v>-</v>
      </c>
      <c r="C60" s="467" t="str">
        <f>IFERROR(INDEX(Controls!$F$4:$F$7200,MATCH('Model 16'!$E60,Controls!$G$4:$G$200,0)),"-")</f>
        <v>-</v>
      </c>
      <c r="D60" s="442" t="str">
        <f>IFERROR(INDEX(Controls!$H$4:$H$200,MATCH('Model 16'!$E60,Controls!$G$4:$G$200,0)),"-")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16'!$D60,"_pre",""),"_post",""),'Vendor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16'!$D60,'Vendor Level Info'!$M$4:$M$300,0)),"-")</f>
        <v>-</v>
      </c>
    </row>
    <row r="61" spans="2:25" x14ac:dyDescent="0.35">
      <c r="B61" s="441" t="str">
        <f>IFERROR(INDEX(Controls!$L$4:$L$100,MATCH('Model 16'!$D61,Controls!$J$4:$J$100,0)),"-")</f>
        <v>-</v>
      </c>
      <c r="C61" s="467" t="str">
        <f>IFERROR(INDEX(Controls!$F$4:$F$7200,MATCH('Model 16'!$E61,Controls!$G$4:$G$200,0)),"-")</f>
        <v>-</v>
      </c>
      <c r="D61" s="442" t="str">
        <f>IFERROR(INDEX(Controls!$H$4:$H$200,MATCH('Model 16'!$E61,Controls!$G$4:$G$200,0)),"-")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16'!$D61,"_pre",""),"_post",""),'Vendor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16'!$D61,'Vendor Level Info'!$M$4:$M$300,0)),"-")</f>
        <v>-</v>
      </c>
    </row>
    <row r="62" spans="2:25" x14ac:dyDescent="0.35">
      <c r="B62" s="441" t="str">
        <f>IFERROR(INDEX(Controls!$L$4:$L$100,MATCH('Model 16'!$D62,Controls!$J$4:$J$100,0)),"-")</f>
        <v>-</v>
      </c>
      <c r="C62" s="467" t="str">
        <f>IFERROR(INDEX(Controls!$F$4:$F$7200,MATCH('Model 16'!$E62,Controls!$G$4:$G$200,0)),"-")</f>
        <v>-</v>
      </c>
      <c r="D62" s="442" t="str">
        <f>IFERROR(INDEX(Controls!$H$4:$H$200,MATCH('Model 16'!$E62,Controls!$G$4:$G$200,0)),"-")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16'!$D62,"_pre",""),"_post",""),'Vendor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16'!$D62,'Vendor Level Info'!$M$4:$M$300,0)),"-")</f>
        <v>-</v>
      </c>
    </row>
    <row r="63" spans="2:25" x14ac:dyDescent="0.35">
      <c r="B63" s="441" t="str">
        <f>IFERROR(INDEX(Controls!$L$4:$L$100,MATCH('Model 16'!$D63,Controls!$J$4:$J$100,0)),"-")</f>
        <v>-</v>
      </c>
      <c r="C63" s="467" t="str">
        <f>IFERROR(INDEX(Controls!$F$4:$F$7200,MATCH('Model 16'!$E63,Controls!$G$4:$G$200,0)),"-")</f>
        <v>-</v>
      </c>
      <c r="D63" s="442" t="str">
        <f>IFERROR(INDEX(Controls!$H$4:$H$200,MATCH('Model 16'!$E63,Controls!$G$4:$G$200,0)),"-")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16'!$D63,"_pre",""),"_post",""),'Vendor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16'!$D63,'Vendor Level Info'!$M$4:$M$300,0)),"-")</f>
        <v>-</v>
      </c>
    </row>
    <row r="64" spans="2:25" x14ac:dyDescent="0.35">
      <c r="B64" s="441" t="str">
        <f>IFERROR(INDEX(Controls!$L$4:$L$100,MATCH('Model 16'!$D64,Controls!$J$4:$J$100,0)),"-")</f>
        <v>-</v>
      </c>
      <c r="C64" s="467" t="str">
        <f>IFERROR(INDEX(Controls!$F$4:$F$7200,MATCH('Model 16'!$E64,Controls!$G$4:$G$200,0)),"-")</f>
        <v>-</v>
      </c>
      <c r="D64" s="442" t="str">
        <f>IFERROR(INDEX(Controls!$H$4:$H$200,MATCH('Model 16'!$E64,Controls!$G$4:$G$200,0)),"-")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16'!$D64,"_pre",""),"_post",""),'Vendor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16'!$D64,'Vendor Level Info'!$M$4:$M$300,0)),"-")</f>
        <v>-</v>
      </c>
    </row>
    <row r="65" spans="2:25" x14ac:dyDescent="0.35">
      <c r="B65" s="441" t="str">
        <f>IFERROR(INDEX(Controls!$L$4:$L$100,MATCH('Model 16'!$D65,Controls!$J$4:$J$100,0)),"-")</f>
        <v>-</v>
      </c>
      <c r="C65" s="467" t="str">
        <f>IFERROR(INDEX(Controls!$F$4:$F$7200,MATCH('Model 16'!$E65,Controls!$G$4:$G$200,0)),"-")</f>
        <v>-</v>
      </c>
      <c r="D65" s="442" t="str">
        <f>IFERROR(INDEX(Controls!$H$4:$H$200,MATCH('Model 16'!$E65,Controls!$G$4:$G$200,0)),"-")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16'!$D65,"_pre",""),"_post",""),'Vendor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16'!$D65,'Vendor Level Info'!$M$4:$M$300,0)),"-")</f>
        <v>-</v>
      </c>
    </row>
    <row r="66" spans="2:25" x14ac:dyDescent="0.35">
      <c r="B66" s="441" t="str">
        <f>IFERROR(INDEX(Controls!$L$4:$L$100,MATCH('Model 16'!$D66,Controls!$J$4:$J$100,0)),"-")</f>
        <v>-</v>
      </c>
      <c r="C66" s="467" t="str">
        <f>IFERROR(INDEX(Controls!$F$4:$F$7200,MATCH('Model 16'!$E66,Controls!$G$4:$G$200,0)),"-")</f>
        <v>-</v>
      </c>
      <c r="D66" s="442" t="str">
        <f>IFERROR(INDEX(Controls!$H$4:$H$200,MATCH('Model 16'!$E66,Controls!$G$4:$G$200,0)),"-")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16'!$D66,"_pre",""),"_post",""),'Vendor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16'!$D66,'Vendor Level Info'!$M$4:$M$300,0)),"-")</f>
        <v>-</v>
      </c>
    </row>
    <row r="67" spans="2:25" x14ac:dyDescent="0.35">
      <c r="B67" s="441" t="str">
        <f>IFERROR(INDEX(Controls!$L$4:$L$100,MATCH('Model 16'!$D67,Controls!$J$4:$J$100,0)),"-")</f>
        <v>-</v>
      </c>
      <c r="C67" s="467" t="str">
        <f>IFERROR(INDEX(Controls!$F$4:$F$7200,MATCH('Model 16'!$E67,Controls!$G$4:$G$200,0)),"-")</f>
        <v>-</v>
      </c>
      <c r="D67" s="442" t="str">
        <f>IFERROR(INDEX(Controls!$H$4:$H$200,MATCH('Model 16'!$E67,Controls!$G$4:$G$200,0)),"-")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16'!$D67,"_pre",""),"_post",""),'Vendor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16'!$D67,'Vendor Level Info'!$M$4:$M$300,0)),"-")</f>
        <v>-</v>
      </c>
    </row>
    <row r="68" spans="2:25" x14ac:dyDescent="0.35">
      <c r="B68" s="441" t="str">
        <f>IFERROR(INDEX(Controls!$L$4:$L$100,MATCH('Model 16'!$D68,Controls!$J$4:$J$100,0)),"-")</f>
        <v>-</v>
      </c>
      <c r="C68" s="467" t="str">
        <f>IFERROR(INDEX(Controls!$F$4:$F$7200,MATCH('Model 16'!$E68,Controls!$G$4:$G$200,0)),"-")</f>
        <v>-</v>
      </c>
      <c r="D68" s="442" t="str">
        <f>IFERROR(INDEX(Controls!$H$4:$H$200,MATCH('Model 16'!$E68,Controls!$G$4:$G$200,0)),"-")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16'!$D68,"_pre",""),"_post",""),'Vendor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16'!$D68,'Vendor Level Info'!$M$4:$M$300,0)),"-")</f>
        <v>-</v>
      </c>
    </row>
    <row r="69" spans="2:25" x14ac:dyDescent="0.35">
      <c r="B69" s="441" t="str">
        <f>IFERROR(INDEX(Controls!$L$4:$L$100,MATCH('Model 16'!$D69,Controls!$J$4:$J$100,0)),"-")</f>
        <v>-</v>
      </c>
      <c r="C69" s="467" t="str">
        <f>IFERROR(INDEX(Controls!$F$4:$F$7200,MATCH('Model 16'!$E69,Controls!$G$4:$G$200,0)),"-")</f>
        <v>-</v>
      </c>
      <c r="D69" s="442" t="str">
        <f>IFERROR(INDEX(Controls!$H$4:$H$200,MATCH('Model 16'!$E69,Controls!$G$4:$G$200,0)),"-")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16'!$D69,"_pre",""),"_post",""),'Vendor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16'!$D69,'Vendor Level Info'!$M$4:$M$300,0)),"-")</f>
        <v>-</v>
      </c>
    </row>
    <row r="70" spans="2:25" x14ac:dyDescent="0.35">
      <c r="B70" s="441" t="str">
        <f>IFERROR(INDEX(Controls!$L$4:$L$100,MATCH('Model 16'!$D70,Controls!$J$4:$J$100,0)),"-")</f>
        <v>-</v>
      </c>
      <c r="C70" s="467" t="str">
        <f>IFERROR(INDEX(Controls!$F$4:$F$7200,MATCH('Model 16'!$E70,Controls!$G$4:$G$200,0)),"-")</f>
        <v>-</v>
      </c>
      <c r="D70" s="442" t="str">
        <f>IFERROR(INDEX(Controls!$H$4:$H$200,MATCH('Model 16'!$E70,Controls!$G$4:$G$200,0)),"-")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16'!$D70,"_pre",""),"_post",""),'Vendor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16'!$D70,'Vendor Level Info'!$M$4:$M$300,0)),"-")</f>
        <v>-</v>
      </c>
    </row>
    <row r="71" spans="2:25" x14ac:dyDescent="0.35">
      <c r="B71" s="441" t="str">
        <f>IFERROR(INDEX(Controls!$L$4:$L$100,MATCH('Model 16'!$D71,Controls!$J$4:$J$100,0)),"-")</f>
        <v>-</v>
      </c>
      <c r="C71" s="467" t="str">
        <f>IFERROR(INDEX(Controls!$F$4:$F$7200,MATCH('Model 16'!$E71,Controls!$G$4:$G$200,0)),"-")</f>
        <v>-</v>
      </c>
      <c r="D71" s="442" t="str">
        <f>IFERROR(INDEX(Controls!$H$4:$H$200,MATCH('Model 16'!$E71,Controls!$G$4:$G$200,0)),"-")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16'!$D71,"_pre",""),"_post",""),'Vendor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16'!$D71,'Vendor Level Info'!$M$4:$M$300,0)),"-")</f>
        <v>-</v>
      </c>
    </row>
    <row r="72" spans="2:25" ht="15" thickBot="1" x14ac:dyDescent="0.4">
      <c r="B72" s="443" t="str">
        <f>IFERROR(INDEX(Controls!$L$4:$L$100,MATCH('Model 16'!$D72,Controls!$J$4:$J$100,0)),"-")</f>
        <v>-</v>
      </c>
      <c r="C72" s="468" t="str">
        <f>IFERROR(INDEX(Controls!$F$4:$F$7200,MATCH('Model 16'!$E72,Controls!$G$4:$G$200,0)),"-")</f>
        <v>-</v>
      </c>
      <c r="D72" s="444" t="str">
        <f>IFERROR(INDEX(Controls!$H$4:$H$200,MATCH('Model 16'!$E72,Controls!$G$4:$G$200,0)),"-")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16'!$D72,"_pre",""),"_post",""),'Vendor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16'!$D72,'Vendor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5015-834D-4823-BA01-33CAC34DB24C}">
  <sheetPr>
    <tabColor theme="9" tint="0.59999389629810485"/>
  </sheetPr>
  <dimension ref="B1:AC72"/>
  <sheetViews>
    <sheetView showGridLines="0" zoomScaleNormal="100" workbookViewId="0">
      <pane xSplit="5" ySplit="4" topLeftCell="F5" activePane="bottomRight" state="frozen"/>
      <selection pane="topRight"/>
      <selection pane="bottomLeft"/>
      <selection pane="bottomRight" activeCell="J62" sqref="J62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4.54296875" bestFit="1" customWidth="1"/>
    <col min="6" max="6" width="9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24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17'!$D5,Controls!$J$4:$J$100,0)),"-")</f>
        <v>16</v>
      </c>
      <c r="C5" s="466" t="str">
        <f>IFERROR(INDEX(Controls!$F$4:$F$7200,MATCH('Model 17'!$E5,Controls!$G$4:$G$200,0)),"-")</f>
        <v>No Ad &amp; Tf</v>
      </c>
      <c r="D5" s="446" t="str">
        <f>IFERROR(INDEX(Controls!$H$4:$H$200,MATCH('Model 17'!$E5,Controls!$G$4:$G$200,0)),"-")</f>
        <v>Intercept</v>
      </c>
      <c r="E5" s="42" t="s">
        <v>6</v>
      </c>
      <c r="F5" s="43"/>
      <c r="G5" s="44">
        <v>-1.055450443206009</v>
      </c>
      <c r="H5" s="44">
        <v>3.3024041437929606E-2</v>
      </c>
      <c r="I5" s="44">
        <v>-31.960062949587279</v>
      </c>
      <c r="J5" s="45">
        <v>4.1621161205021476E-224</v>
      </c>
      <c r="K5" s="44">
        <v>0</v>
      </c>
      <c r="L5" s="46">
        <v>4281672</v>
      </c>
      <c r="M5" s="46">
        <v>493963.36099997873</v>
      </c>
      <c r="N5" s="46">
        <v>2140836</v>
      </c>
      <c r="O5" s="46">
        <v>253603.05399999139</v>
      </c>
      <c r="P5" s="47">
        <v>-9.1486392855419769</v>
      </c>
      <c r="Q5" s="48">
        <v>-8.9097756095297509</v>
      </c>
      <c r="R5" s="405">
        <f>IFERROR(G5*N5,"-")</f>
        <v>-2259546.3050313797</v>
      </c>
      <c r="S5" s="406">
        <f>IFERROR($Q5*$O5*Controls!$C$5,"-")</f>
        <v>-1405437801.7295182</v>
      </c>
      <c r="T5" s="406" t="str">
        <f>IFERROR(INDEX('Vendor Level Info'!$I$4:$I$50,MATCH(SUBSTITUTE(SUBSTITUTE('Model 17'!$D5,"_pre",""),"_post",""),'Vendor Level Info'!$F$4:$F$50,0)),"-")</f>
        <v>-</v>
      </c>
      <c r="U5" s="480">
        <f>IFERROR(S5/$T5,0)</f>
        <v>0</v>
      </c>
      <c r="V5" s="406">
        <f>IFERROR($Q5*$O5*Controls!$C$4,"-")</f>
        <v>-1193040449.0565684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17'!$E5,'Vendor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17'!$D6,Controls!$J$4:$J$100,0)),"-")</f>
        <v>17</v>
      </c>
      <c r="C6" s="467" t="str">
        <f>IFERROR(INDEX(Controls!$F$4:$F$7200,MATCH('Model 17'!$E6,Controls!$G$4:$G$200,0)),"-")</f>
        <v>No Ad &amp; Tf</v>
      </c>
      <c r="D6" s="442" t="str">
        <f>IFERROR(INDEX(Controls!$H$4:$H$200,MATCH('Model 17'!$E6,Controls!$G$4:$G$200,0)),"-")</f>
        <v>RTIME</v>
      </c>
      <c r="E6" s="25" t="s">
        <v>8</v>
      </c>
      <c r="F6" s="26"/>
      <c r="G6" s="27">
        <v>4.7902928817675744E-2</v>
      </c>
      <c r="H6" s="27">
        <v>1.4048540656320097E-3</v>
      </c>
      <c r="I6" s="27">
        <v>34.098152960909417</v>
      </c>
      <c r="J6" s="37">
        <v>8.5023437566305999E-255</v>
      </c>
      <c r="K6" s="27">
        <v>2303.0244684302479</v>
      </c>
      <c r="L6" s="39">
        <v>53520900</v>
      </c>
      <c r="M6" s="39">
        <v>493963.36099997873</v>
      </c>
      <c r="N6" s="39">
        <v>16056270</v>
      </c>
      <c r="O6" s="39">
        <v>253603.05399999139</v>
      </c>
      <c r="P6" s="28">
        <v>5.190279412156749</v>
      </c>
      <c r="Q6" s="29">
        <v>3.0328592134675501</v>
      </c>
      <c r="R6" s="75">
        <f t="shared" ref="R6:R69" si="0">IFERROR(G6*N6,"-")</f>
        <v>769142.35888738255</v>
      </c>
      <c r="S6" s="41">
        <f>IFERROR($Q6*$O6*Controls!$C$5,"-")</f>
        <v>478406547.22795194</v>
      </c>
      <c r="T6" s="41" t="str">
        <f>IFERROR(INDEX('Vendor Level Info'!$I$4:$I$50,MATCH(SUBSTITUTE(SUBSTITUTE('Model 17'!$D6,"_pre",""),"_post",""),'Vendor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406107165.49253798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17'!$E6,'Vendor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17'!$D7,Controls!$J$4:$J$100,0)),"-")</f>
        <v>18</v>
      </c>
      <c r="C7" s="467" t="str">
        <f>IFERROR(INDEX(Controls!$F$4:$F$7200,MATCH('Model 17'!$E7,Controls!$G$4:$G$200,0)),"-")</f>
        <v>No Ad &amp; Tf</v>
      </c>
      <c r="D7" s="442" t="str">
        <f>IFERROR(INDEX(Controls!$H$4:$H$200,MATCH('Model 17'!$E7,Controls!$G$4:$G$200,0)),"-")</f>
        <v>T1</v>
      </c>
      <c r="E7" s="25" t="s">
        <v>34</v>
      </c>
      <c r="F7" s="26"/>
      <c r="G7" s="27">
        <v>1.0383367190448001</v>
      </c>
      <c r="H7" s="27">
        <v>3.1633034352158862E-2</v>
      </c>
      <c r="I7" s="27">
        <v>32.824442558541229</v>
      </c>
      <c r="J7" s="37">
        <v>2.8237727416634749E-236</v>
      </c>
      <c r="K7" s="27">
        <v>973.05320339351408</v>
      </c>
      <c r="L7" s="39">
        <v>178403</v>
      </c>
      <c r="M7" s="39">
        <v>493963.36099997873</v>
      </c>
      <c r="N7" s="39">
        <v>0</v>
      </c>
      <c r="O7" s="39">
        <v>253603.05399999139</v>
      </c>
      <c r="P7" s="28">
        <v>0.37501240033824579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17'!$D7,"_pre",""),"_post",""),'Vendor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17'!$E7,'Vendor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17'!$D8,Controls!$J$4:$J$100,0)),"-")</f>
        <v>27</v>
      </c>
      <c r="C8" s="467" t="str">
        <f>IFERROR(INDEX(Controls!$F$4:$F$7200,MATCH('Model 17'!$E8,Controls!$G$4:$G$200,0)),"-")</f>
        <v>No Ad &amp; Tf</v>
      </c>
      <c r="D8" s="442" t="str">
        <f>IFERROR(INDEX(Controls!$H$4:$H$200,MATCH('Model 17'!$E8,Controls!$G$4:$G$200,0)),"-")</f>
        <v>T10</v>
      </c>
      <c r="E8" s="25" t="s">
        <v>43</v>
      </c>
      <c r="F8" s="26"/>
      <c r="G8" s="27">
        <v>0.59575598297314958</v>
      </c>
      <c r="H8" s="27">
        <v>1.9005200464644063E-2</v>
      </c>
      <c r="I8" s="27">
        <v>31.34699810620004</v>
      </c>
      <c r="J8" s="37">
        <v>1.1311214904962412E-215</v>
      </c>
      <c r="K8" s="27">
        <v>351.23662102430433</v>
      </c>
      <c r="L8" s="39">
        <v>178403</v>
      </c>
      <c r="M8" s="39">
        <v>493963.36099997873</v>
      </c>
      <c r="N8" s="39">
        <v>178403</v>
      </c>
      <c r="O8" s="39">
        <v>253603.05399999139</v>
      </c>
      <c r="P8" s="28">
        <v>0.2151670812490957</v>
      </c>
      <c r="Q8" s="29">
        <v>0.41909848069243844</v>
      </c>
      <c r="R8" s="75">
        <f t="shared" si="0"/>
        <v>106284.65463035881</v>
      </c>
      <c r="S8" s="41">
        <f>IFERROR($Q8*$O8*Controls!$C$5,"-")</f>
        <v>66109055.180083178</v>
      </c>
      <c r="T8" s="41" t="str">
        <f>IFERROR(INDEX('Vendor Level Info'!$I$4:$I$50,MATCH(SUBSTITUTE(SUBSTITUTE('Model 17'!$D8,"_pre",""),"_post",""),'Vendor Level Info'!$F$4:$F$50,0)),"-")</f>
        <v>-</v>
      </c>
      <c r="U8" s="478">
        <f t="shared" si="1"/>
        <v>0</v>
      </c>
      <c r="V8" s="41">
        <f>IFERROR($Q8*$O8*Controls!$C$4,"-")</f>
        <v>56118297.644829452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17'!$E8,'Vendor Level Info'!$M$4:$M$300,0)),"-")</f>
        <v>-</v>
      </c>
      <c r="AB8" s="134" t="s">
        <v>66</v>
      </c>
      <c r="AC8" s="135">
        <v>0.3569</v>
      </c>
    </row>
    <row r="9" spans="2:29" x14ac:dyDescent="0.35">
      <c r="B9" s="441">
        <f>IFERROR(INDEX(Controls!$L$4:$L$100,MATCH('Model 17'!$D9,Controls!$J$4:$J$100,0)),"-")</f>
        <v>28</v>
      </c>
      <c r="C9" s="467" t="str">
        <f>IFERROR(INDEX(Controls!$F$4:$F$7200,MATCH('Model 17'!$E9,Controls!$G$4:$G$200,0)),"-")</f>
        <v>No Ad &amp; Tf</v>
      </c>
      <c r="D9" s="442" t="str">
        <f>IFERROR(INDEX(Controls!$H$4:$H$200,MATCH('Model 17'!$E9,Controls!$G$4:$G$200,0)),"-")</f>
        <v>T11</v>
      </c>
      <c r="E9" s="25" t="s">
        <v>44</v>
      </c>
      <c r="F9" s="26"/>
      <c r="G9" s="27">
        <v>0.56713807411196315</v>
      </c>
      <c r="H9" s="27">
        <v>1.760293349853757E-2</v>
      </c>
      <c r="I9" s="27">
        <v>32.218384177789474</v>
      </c>
      <c r="J9" s="37">
        <v>1.0391590011063168E-227</v>
      </c>
      <c r="K9" s="27">
        <v>301.31793144842726</v>
      </c>
      <c r="L9" s="39">
        <v>178403</v>
      </c>
      <c r="M9" s="39">
        <v>493963.36099997873</v>
      </c>
      <c r="N9" s="39">
        <v>178403</v>
      </c>
      <c r="O9" s="39">
        <v>253603.05399999139</v>
      </c>
      <c r="P9" s="28">
        <v>0.2048312523239976</v>
      </c>
      <c r="Q9" s="29">
        <v>0.39896654334375642</v>
      </c>
      <c r="R9" s="75">
        <f t="shared" si="0"/>
        <v>101179.13383579656</v>
      </c>
      <c r="S9" s="41">
        <f>IFERROR($Q9*$O9*Controls!$C$5,"-")</f>
        <v>62933421.245865457</v>
      </c>
      <c r="T9" s="41" t="str">
        <f>IFERROR(INDEX('Vendor Level Info'!$I$4:$I$50,MATCH(SUBSTITUTE(SUBSTITUTE('Model 17'!$D9,"_pre",""),"_post",""),'Vendor Level Info'!$F$4:$F$50,0)),"-")</f>
        <v>-</v>
      </c>
      <c r="U9" s="478">
        <f t="shared" si="1"/>
        <v>0</v>
      </c>
      <c r="V9" s="41">
        <f>IFERROR($Q9*$O9*Controls!$C$4,"-")</f>
        <v>53422582.665300585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17'!$E9,'Vendor Level Info'!$M$4:$M$300,0)),"-")</f>
        <v>-</v>
      </c>
    </row>
    <row r="10" spans="2:29" x14ac:dyDescent="0.35">
      <c r="B10" s="441">
        <f>IFERROR(INDEX(Controls!$L$4:$L$100,MATCH('Model 17'!$D10,Controls!$J$4:$J$100,0)),"-")</f>
        <v>29</v>
      </c>
      <c r="C10" s="467" t="str">
        <f>IFERROR(INDEX(Controls!$F$4:$F$7200,MATCH('Model 17'!$E10,Controls!$G$4:$G$200,0)),"-")</f>
        <v>No Ad &amp; Tf</v>
      </c>
      <c r="D10" s="442" t="str">
        <f>IFERROR(INDEX(Controls!$H$4:$H$200,MATCH('Model 17'!$E10,Controls!$G$4:$G$200,0)),"-")</f>
        <v>T12</v>
      </c>
      <c r="E10" s="25" t="s">
        <v>45</v>
      </c>
      <c r="F10" s="26"/>
      <c r="G10" s="27">
        <v>0.50837914031142895</v>
      </c>
      <c r="H10" s="27">
        <v>1.6201077321402694E-2</v>
      </c>
      <c r="I10" s="27">
        <v>31.379341646609298</v>
      </c>
      <c r="J10" s="37">
        <v>4.0984252141390871E-216</v>
      </c>
      <c r="K10" s="27">
        <v>255.23643515099846</v>
      </c>
      <c r="L10" s="39">
        <v>178403</v>
      </c>
      <c r="M10" s="39">
        <v>493963.36099997873</v>
      </c>
      <c r="N10" s="39">
        <v>178403</v>
      </c>
      <c r="O10" s="39">
        <v>253603.05399999139</v>
      </c>
      <c r="P10" s="28">
        <v>0.18360949602694068</v>
      </c>
      <c r="Q10" s="29">
        <v>0.35763119701619578</v>
      </c>
      <c r="R10" s="75">
        <f t="shared" si="0"/>
        <v>90696.363768979863</v>
      </c>
      <c r="S10" s="41">
        <f>IFERROR($Q10*$O10*Controls!$C$5,"-")</f>
        <v>56413138.264305472</v>
      </c>
      <c r="T10" s="41" t="str">
        <f>IFERROR(INDEX('Vendor Level Info'!$I$4:$I$50,MATCH(SUBSTITUTE(SUBSTITUTE('Model 17'!$D10,"_pre",""),"_post",""),'Vendor Level Info'!$F$4:$F$50,0)),"-")</f>
        <v>-</v>
      </c>
      <c r="U10" s="478">
        <f t="shared" si="1"/>
        <v>0</v>
      </c>
      <c r="V10" s="41">
        <f>IFERROR($Q10*$O10*Controls!$C$4,"-")</f>
        <v>47887680.070021369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17'!$E10,'Vendor Level Info'!$M$4:$M$300,0)),"-")</f>
        <v>-</v>
      </c>
    </row>
    <row r="11" spans="2:29" x14ac:dyDescent="0.35">
      <c r="B11" s="441">
        <f>IFERROR(INDEX(Controls!$L$4:$L$100,MATCH('Model 17'!$D11,Controls!$J$4:$J$100,0)),"-")</f>
        <v>30</v>
      </c>
      <c r="C11" s="467" t="str">
        <f>IFERROR(INDEX(Controls!$F$4:$F$7200,MATCH('Model 17'!$E11,Controls!$G$4:$G$200,0)),"-")</f>
        <v>No Ad &amp; Tf</v>
      </c>
      <c r="D11" s="442" t="str">
        <f>IFERROR(INDEX(Controls!$H$4:$H$200,MATCH('Model 17'!$E11,Controls!$G$4:$G$200,0)),"-")</f>
        <v>T13</v>
      </c>
      <c r="E11" s="25" t="s">
        <v>46</v>
      </c>
      <c r="F11" s="26"/>
      <c r="G11" s="27">
        <v>0.45653841271919998</v>
      </c>
      <c r="H11" s="27">
        <v>1.4800189230053986E-2</v>
      </c>
      <c r="I11" s="27">
        <v>30.846795647188809</v>
      </c>
      <c r="J11" s="37">
        <v>6.5206869045195141E-209</v>
      </c>
      <c r="K11" s="27">
        <v>213.00481318281186</v>
      </c>
      <c r="L11" s="39">
        <v>178403</v>
      </c>
      <c r="M11" s="39">
        <v>493963.36099997873</v>
      </c>
      <c r="N11" s="39">
        <v>178403</v>
      </c>
      <c r="O11" s="39">
        <v>253603.05399999139</v>
      </c>
      <c r="P11" s="28">
        <v>0.16488636379722693</v>
      </c>
      <c r="Q11" s="29">
        <v>0.32116262465966278</v>
      </c>
      <c r="R11" s="75">
        <f t="shared" si="0"/>
        <v>81447.82244434343</v>
      </c>
      <c r="S11" s="41">
        <f>IFERROR($Q11*$O11*Controls!$C$5,"-")</f>
        <v>50660545.560381614</v>
      </c>
      <c r="T11" s="41" t="str">
        <f>IFERROR(INDEX('Vendor Level Info'!$I$4:$I$50,MATCH(SUBSTITUTE(SUBSTITUTE('Model 17'!$D11,"_pre",""),"_post",""),'Vendor Level Info'!$F$4:$F$50,0)),"-")</f>
        <v>-</v>
      </c>
      <c r="U11" s="478">
        <f t="shared" si="1"/>
        <v>0</v>
      </c>
      <c r="V11" s="41">
        <f>IFERROR($Q11*$O11*Controls!$C$4,"-")</f>
        <v>43004450.250613332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17'!$E11,'Vendor Level Info'!$M$4:$M$300,0)),"-")</f>
        <v>-</v>
      </c>
    </row>
    <row r="12" spans="2:29" x14ac:dyDescent="0.35">
      <c r="B12" s="441">
        <f>IFERROR(INDEX(Controls!$L$4:$L$100,MATCH('Model 17'!$D12,Controls!$J$4:$J$100,0)),"-")</f>
        <v>31</v>
      </c>
      <c r="C12" s="467" t="str">
        <f>IFERROR(INDEX(Controls!$F$4:$F$7200,MATCH('Model 17'!$E12,Controls!$G$4:$G$200,0)),"-")</f>
        <v>No Ad &amp; Tf</v>
      </c>
      <c r="D12" s="442" t="str">
        <f>IFERROR(INDEX(Controls!$H$4:$H$200,MATCH('Model 17'!$E12,Controls!$G$4:$G$200,0)),"-")</f>
        <v>T14</v>
      </c>
      <c r="E12" s="25" t="s">
        <v>47</v>
      </c>
      <c r="F12" s="26"/>
      <c r="G12" s="27">
        <v>0.41381970445453237</v>
      </c>
      <c r="H12" s="27">
        <v>1.3405781860077211E-2</v>
      </c>
      <c r="I12" s="27">
        <v>30.868748184460532</v>
      </c>
      <c r="J12" s="37">
        <v>3.3102184579758476E-209</v>
      </c>
      <c r="K12" s="27">
        <v>174.75884963713861</v>
      </c>
      <c r="L12" s="39">
        <v>178403</v>
      </c>
      <c r="M12" s="39">
        <v>493963.36099997873</v>
      </c>
      <c r="N12" s="39">
        <v>0</v>
      </c>
      <c r="O12" s="39">
        <v>253603.05399999139</v>
      </c>
      <c r="P12" s="28">
        <v>0.14945779902450118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17'!$D12,"_pre",""),"_post",""),'Vendor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17'!$E12,'Vendor Level Info'!$M$4:$M$300,0)),"-")</f>
        <v>-</v>
      </c>
    </row>
    <row r="13" spans="2:29" x14ac:dyDescent="0.35">
      <c r="B13" s="441">
        <f>IFERROR(INDEX(Controls!$L$4:$L$100,MATCH('Model 17'!$D13,Controls!$J$4:$J$100,0)),"-")</f>
        <v>32</v>
      </c>
      <c r="C13" s="467" t="str">
        <f>IFERROR(INDEX(Controls!$F$4:$F$7200,MATCH('Model 17'!$E13,Controls!$G$4:$G$200,0)),"-")</f>
        <v>No Ad &amp; Tf</v>
      </c>
      <c r="D13" s="442" t="str">
        <f>IFERROR(INDEX(Controls!$H$4:$H$200,MATCH('Model 17'!$E13,Controls!$G$4:$G$200,0)),"-")</f>
        <v>T15</v>
      </c>
      <c r="E13" s="25" t="s">
        <v>48</v>
      </c>
      <c r="F13" s="26"/>
      <c r="G13" s="27">
        <v>0.35899094619935901</v>
      </c>
      <c r="H13" s="27">
        <v>1.2004385099614833E-2</v>
      </c>
      <c r="I13" s="27">
        <v>29.904984155404797</v>
      </c>
      <c r="J13" s="37">
        <v>1.7762503168023814E-196</v>
      </c>
      <c r="K13" s="27">
        <v>140.13116061439797</v>
      </c>
      <c r="L13" s="39">
        <v>178403</v>
      </c>
      <c r="M13" s="39">
        <v>493963.36099997873</v>
      </c>
      <c r="N13" s="39">
        <v>0</v>
      </c>
      <c r="O13" s="39">
        <v>253603.05399999139</v>
      </c>
      <c r="P13" s="28">
        <v>0.12965549032857723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17'!$D13,"_pre",""),"_post",""),'Vendor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17'!$E13,'Vendor Level Info'!$M$4:$M$300,0)),"-")</f>
        <v>-</v>
      </c>
    </row>
    <row r="14" spans="2:29" x14ac:dyDescent="0.35">
      <c r="B14" s="441">
        <f>IFERROR(INDEX(Controls!$L$4:$L$100,MATCH('Model 17'!$D14,Controls!$J$4:$J$100,0)),"-")</f>
        <v>33</v>
      </c>
      <c r="C14" s="467" t="str">
        <f>IFERROR(INDEX(Controls!$F$4:$F$7200,MATCH('Model 17'!$E14,Controls!$G$4:$G$200,0)),"-")</f>
        <v>No Ad &amp; Tf</v>
      </c>
      <c r="D14" s="442" t="str">
        <f>IFERROR(INDEX(Controls!$H$4:$H$200,MATCH('Model 17'!$E14,Controls!$G$4:$G$200,0)),"-")</f>
        <v>T16</v>
      </c>
      <c r="E14" s="25" t="s">
        <v>49</v>
      </c>
      <c r="F14" s="26"/>
      <c r="G14" s="27">
        <v>0.3146971154835897</v>
      </c>
      <c r="H14" s="27">
        <v>1.0607075766647432E-2</v>
      </c>
      <c r="I14" s="27">
        <v>29.668602582543418</v>
      </c>
      <c r="J14" s="37">
        <v>2.0426663127004449E-193</v>
      </c>
      <c r="K14" s="27">
        <v>109.40728045322429</v>
      </c>
      <c r="L14" s="39">
        <v>178403</v>
      </c>
      <c r="M14" s="39">
        <v>493963.36099997873</v>
      </c>
      <c r="N14" s="39">
        <v>0</v>
      </c>
      <c r="O14" s="39">
        <v>253603.05399999139</v>
      </c>
      <c r="P14" s="28">
        <v>0.11365804415121646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17'!$D14,"_pre",""),"_post",""),'Vendor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17'!$D14,'Vendor Level Info'!$M$4:$M$300,0)),"-")</f>
        <v>-</v>
      </c>
    </row>
    <row r="15" spans="2:29" x14ac:dyDescent="0.35">
      <c r="B15" s="441">
        <f>IFERROR(INDEX(Controls!$L$4:$L$100,MATCH('Model 17'!$D15,Controls!$J$4:$J$100,0)),"-")</f>
        <v>34</v>
      </c>
      <c r="C15" s="467" t="str">
        <f>IFERROR(INDEX(Controls!$F$4:$F$7200,MATCH('Model 17'!$E15,Controls!$G$4:$G$200,0)),"-")</f>
        <v>No Ad &amp; Tf</v>
      </c>
      <c r="D15" s="442" t="str">
        <f>IFERROR(INDEX(Controls!$H$4:$H$200,MATCH('Model 17'!$E15,Controls!$G$4:$G$200,0)),"-")</f>
        <v>T17</v>
      </c>
      <c r="E15" s="25" t="s">
        <v>50</v>
      </c>
      <c r="F15" s="26"/>
      <c r="G15" s="27">
        <v>0.26325421807791732</v>
      </c>
      <c r="H15" s="27">
        <v>9.2150236201821497E-3</v>
      </c>
      <c r="I15" s="27">
        <v>28.567937417040898</v>
      </c>
      <c r="J15" s="37">
        <v>1.7487314326363327E-179</v>
      </c>
      <c r="K15" s="27">
        <v>82.574848638093457</v>
      </c>
      <c r="L15" s="39">
        <v>178403</v>
      </c>
      <c r="M15" s="39">
        <v>493963.36099997873</v>
      </c>
      <c r="N15" s="39">
        <v>0</v>
      </c>
      <c r="O15" s="39">
        <v>253603.05399999139</v>
      </c>
      <c r="P15" s="28">
        <v>9.5078594842901126E-2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17'!$D15,"_pre",""),"_post",""),'Vendor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17'!$D15,'Vendor Level Info'!$M$4:$M$300,0)),"-")</f>
        <v>-</v>
      </c>
    </row>
    <row r="16" spans="2:29" x14ac:dyDescent="0.35">
      <c r="B16" s="441">
        <f>IFERROR(INDEX(Controls!$L$4:$L$100,MATCH('Model 17'!$D16,Controls!$J$4:$J$100,0)),"-")</f>
        <v>35</v>
      </c>
      <c r="C16" s="467" t="str">
        <f>IFERROR(INDEX(Controls!$F$4:$F$7200,MATCH('Model 17'!$E16,Controls!$G$4:$G$200,0)),"-")</f>
        <v>No Ad &amp; Tf</v>
      </c>
      <c r="D16" s="442" t="str">
        <f>IFERROR(INDEX(Controls!$H$4:$H$200,MATCH('Model 17'!$E16,Controls!$G$4:$G$200,0)),"-")</f>
        <v>T18</v>
      </c>
      <c r="E16" s="25" t="s">
        <v>51</v>
      </c>
      <c r="F16" s="26"/>
      <c r="G16" s="27">
        <v>0.21394383362104372</v>
      </c>
      <c r="H16" s="27">
        <v>7.8254481126161027E-3</v>
      </c>
      <c r="I16" s="27">
        <v>27.339499354180852</v>
      </c>
      <c r="J16" s="37">
        <v>1.4874891762642392E-164</v>
      </c>
      <c r="K16" s="27">
        <v>59.548840983596826</v>
      </c>
      <c r="L16" s="39">
        <v>178403</v>
      </c>
      <c r="M16" s="39">
        <v>493963.36099997873</v>
      </c>
      <c r="N16" s="39">
        <v>0</v>
      </c>
      <c r="O16" s="39">
        <v>253603.05399999139</v>
      </c>
      <c r="P16" s="28">
        <v>7.7269337693847098E-2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17'!$D16,"_pre",""),"_post",""),'Vendor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17'!$D16,'Vendor Level Info'!$M$4:$M$300,0)),"-")</f>
        <v>-</v>
      </c>
    </row>
    <row r="17" spans="2:25" x14ac:dyDescent="0.35">
      <c r="B17" s="441">
        <f>IFERROR(INDEX(Controls!$L$4:$L$100,MATCH('Model 17'!$D17,Controls!$J$4:$J$100,0)),"-")</f>
        <v>36</v>
      </c>
      <c r="C17" s="467" t="str">
        <f>IFERROR(INDEX(Controls!$F$4:$F$7200,MATCH('Model 17'!$E17,Controls!$G$4:$G$200,0)),"-")</f>
        <v>No Ad &amp; Tf</v>
      </c>
      <c r="D17" s="442" t="str">
        <f>IFERROR(INDEX(Controls!$H$4:$H$200,MATCH('Model 17'!$E17,Controls!$G$4:$G$200,0)),"-")</f>
        <v>T19</v>
      </c>
      <c r="E17" s="25" t="s">
        <v>52</v>
      </c>
      <c r="F17" s="26"/>
      <c r="G17" s="27">
        <v>0.16807630781349159</v>
      </c>
      <c r="H17" s="27">
        <v>6.4401327805785648E-3</v>
      </c>
      <c r="I17" s="27">
        <v>26.098267464353746</v>
      </c>
      <c r="J17" s="37">
        <v>3.9197315415273151E-150</v>
      </c>
      <c r="K17" s="27">
        <v>40.331513882620818</v>
      </c>
      <c r="L17" s="39">
        <v>178403</v>
      </c>
      <c r="M17" s="39">
        <v>493963.36099997873</v>
      </c>
      <c r="N17" s="39">
        <v>0</v>
      </c>
      <c r="O17" s="39">
        <v>253603.05399999139</v>
      </c>
      <c r="P17" s="28">
        <v>6.0703525626168112E-2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17'!$D17,"_pre",""),"_post",""),'Vendor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17'!$D17,'Vendor Level Info'!$M$4:$M$300,0)),"-")</f>
        <v>-</v>
      </c>
    </row>
    <row r="18" spans="2:25" x14ac:dyDescent="0.35">
      <c r="B18" s="441">
        <f>IFERROR(INDEX(Controls!$L$4:$L$100,MATCH('Model 17'!$D18,Controls!$J$4:$J$100,0)),"-")</f>
        <v>19</v>
      </c>
      <c r="C18" s="467" t="str">
        <f>IFERROR(INDEX(Controls!$F$4:$F$7200,MATCH('Model 17'!$E18,Controls!$G$4:$G$200,0)),"-")</f>
        <v>No Ad &amp; Tf</v>
      </c>
      <c r="D18" s="442" t="str">
        <f>IFERROR(INDEX(Controls!$H$4:$H$200,MATCH('Model 17'!$E18,Controls!$G$4:$G$200,0)),"-")</f>
        <v>T2</v>
      </c>
      <c r="E18" s="25" t="s">
        <v>35</v>
      </c>
      <c r="F18" s="26"/>
      <c r="G18" s="27">
        <v>0.99763589899129645</v>
      </c>
      <c r="H18" s="27">
        <v>3.0228607469407847E-2</v>
      </c>
      <c r="I18" s="27">
        <v>33.003038595176122</v>
      </c>
      <c r="J18" s="37">
        <v>7.8745620504506925E-239</v>
      </c>
      <c r="K18" s="27">
        <v>888.56901102391271</v>
      </c>
      <c r="L18" s="39">
        <v>178403</v>
      </c>
      <c r="M18" s="39">
        <v>493963.36099997873</v>
      </c>
      <c r="N18" s="39">
        <v>178403</v>
      </c>
      <c r="O18" s="39">
        <v>253603.05399999139</v>
      </c>
      <c r="P18" s="28">
        <v>0.36031262911370449</v>
      </c>
      <c r="Q18" s="29">
        <v>0.70181030740958783</v>
      </c>
      <c r="R18" s="75">
        <f t="shared" si="0"/>
        <v>177981.23728774427</v>
      </c>
      <c r="S18" s="41">
        <f>IFERROR($Q18*$O18*Controls!$C$5,"-")</f>
        <v>110704329.59297693</v>
      </c>
      <c r="T18" s="41" t="str">
        <f>IFERROR(INDEX('Vendor Level Info'!$I$4:$I$50,MATCH(SUBSTITUTE(SUBSTITUTE('Model 17'!$D18,"_pre",""),"_post",""),'Vendor Level Info'!$F$4:$F$50,0)),"-")</f>
        <v>-</v>
      </c>
      <c r="U18" s="478">
        <f t="shared" si="1"/>
        <v>0</v>
      </c>
      <c r="V18" s="41">
        <f>IFERROR($Q18*$O18*Controls!$C$4,"-")</f>
        <v>93974093.287928969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17'!$D18,'Vendor Level Info'!$M$4:$M$300,0)),"-")</f>
        <v>-</v>
      </c>
    </row>
    <row r="19" spans="2:25" x14ac:dyDescent="0.35">
      <c r="B19" s="441">
        <f>IFERROR(INDEX(Controls!$L$4:$L$100,MATCH('Model 17'!$D19,Controls!$J$4:$J$100,0)),"-")</f>
        <v>37</v>
      </c>
      <c r="C19" s="467" t="str">
        <f>IFERROR(INDEX(Controls!$F$4:$F$7200,MATCH('Model 17'!$E19,Controls!$G$4:$G$200,0)),"-")</f>
        <v>No Ad &amp; Tf</v>
      </c>
      <c r="D19" s="442" t="str">
        <f>IFERROR(INDEX(Controls!$H$4:$H$200,MATCH('Model 17'!$E19,Controls!$G$4:$G$200,0)),"-")</f>
        <v>T20</v>
      </c>
      <c r="E19" s="25" t="s">
        <v>53</v>
      </c>
      <c r="F19" s="26"/>
      <c r="G19" s="27">
        <v>0.12435165610042406</v>
      </c>
      <c r="H19" s="27">
        <v>5.0664467517853315E-3</v>
      </c>
      <c r="I19" s="27">
        <v>24.544155340546038</v>
      </c>
      <c r="J19" s="37">
        <v>5.1006926419622033E-133</v>
      </c>
      <c r="K19" s="27">
        <v>24.96099228026678</v>
      </c>
      <c r="L19" s="39">
        <v>178403</v>
      </c>
      <c r="M19" s="39">
        <v>493963.36099997873</v>
      </c>
      <c r="N19" s="39">
        <v>0</v>
      </c>
      <c r="O19" s="39">
        <v>253603.05399999139</v>
      </c>
      <c r="P19" s="28">
        <v>4.4911647816091582E-2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17'!$D19,"_pre",""),"_post",""),'Vendor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17'!$D19,'Vendor Level Info'!$M$4:$M$300,0)),"-")</f>
        <v>-</v>
      </c>
    </row>
    <row r="20" spans="2:25" x14ac:dyDescent="0.35">
      <c r="B20" s="441">
        <f>IFERROR(INDEX(Controls!$L$4:$L$100,MATCH('Model 17'!$D20,Controls!$J$4:$J$100,0)),"-")</f>
        <v>38</v>
      </c>
      <c r="C20" s="467" t="str">
        <f>IFERROR(INDEX(Controls!$F$4:$F$7200,MATCH('Model 17'!$E20,Controls!$G$4:$G$200,0)),"-")</f>
        <v>No Ad &amp; Tf</v>
      </c>
      <c r="D20" s="442" t="str">
        <f>IFERROR(INDEX(Controls!$H$4:$H$200,MATCH('Model 17'!$E20,Controls!$G$4:$G$200,0)),"-")</f>
        <v>T21</v>
      </c>
      <c r="E20" s="25" t="s">
        <v>54</v>
      </c>
      <c r="F20" s="26"/>
      <c r="G20" s="27">
        <v>7.2078204231590309E-2</v>
      </c>
      <c r="H20" s="27">
        <v>3.7157495223435859E-3</v>
      </c>
      <c r="I20" s="27">
        <v>19.398025566085352</v>
      </c>
      <c r="J20" s="37">
        <v>8.0861906300204596E-84</v>
      </c>
      <c r="K20" s="27">
        <v>13.426033981649692</v>
      </c>
      <c r="L20" s="39">
        <v>178403</v>
      </c>
      <c r="M20" s="39">
        <v>493963.36099997873</v>
      </c>
      <c r="N20" s="39">
        <v>0</v>
      </c>
      <c r="O20" s="39">
        <v>253603.05399999139</v>
      </c>
      <c r="P20" s="28">
        <v>2.6032230089893162E-2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17'!$D20,"_pre",""),"_post",""),'Vendor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17'!$D20,'Vendor Level Info'!$M$4:$M$300,0)),"-")</f>
        <v>-</v>
      </c>
    </row>
    <row r="21" spans="2:25" x14ac:dyDescent="0.35">
      <c r="B21" s="441">
        <f>IFERROR(INDEX(Controls!$L$4:$L$100,MATCH('Model 17'!$D21,Controls!$J$4:$J$100,0)),"-")</f>
        <v>39</v>
      </c>
      <c r="C21" s="467" t="str">
        <f>IFERROR(INDEX(Controls!$F$4:$F$7200,MATCH('Model 17'!$E21,Controls!$G$4:$G$200,0)),"-")</f>
        <v>No Ad &amp; Tf</v>
      </c>
      <c r="D21" s="442" t="str">
        <f>IFERROR(INDEX(Controls!$H$4:$H$200,MATCH('Model 17'!$E21,Controls!$G$4:$G$200,0)),"-")</f>
        <v>T22</v>
      </c>
      <c r="E21" s="25" t="s">
        <v>55</v>
      </c>
      <c r="F21" s="26"/>
      <c r="G21" s="27">
        <v>2.928991045868682E-2</v>
      </c>
      <c r="H21" s="27">
        <v>2.432687835667943E-3</v>
      </c>
      <c r="I21" s="27">
        <v>12.040143428696304</v>
      </c>
      <c r="J21" s="37">
        <v>2.1884734425114484E-33</v>
      </c>
      <c r="K21" s="27">
        <v>5.7547657183792733</v>
      </c>
      <c r="L21" s="39">
        <v>178403</v>
      </c>
      <c r="M21" s="39">
        <v>493963.36099997873</v>
      </c>
      <c r="N21" s="39">
        <v>0</v>
      </c>
      <c r="O21" s="39">
        <v>253603.05399999139</v>
      </c>
      <c r="P21" s="28">
        <v>1.0578533365273887E-2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17'!$D21,"_pre",""),"_post",""),'Vendor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17'!$D21,'Vendor Level Info'!$M$4:$M$300,0)),"-")</f>
        <v>-</v>
      </c>
    </row>
    <row r="22" spans="2:25" x14ac:dyDescent="0.35">
      <c r="B22" s="441">
        <f>IFERROR(INDEX(Controls!$L$4:$L$100,MATCH('Model 17'!$D22,Controls!$J$4:$J$100,0)),"-")</f>
        <v>40</v>
      </c>
      <c r="C22" s="467" t="str">
        <f>IFERROR(INDEX(Controls!$F$4:$F$7200,MATCH('Model 17'!$E22,Controls!$G$4:$G$200,0)),"-")</f>
        <v>No Ad &amp; Tf</v>
      </c>
      <c r="D22" s="442" t="str">
        <f>IFERROR(INDEX(Controls!$H$4:$H$200,MATCH('Model 17'!$E22,Controls!$G$4:$G$200,0)),"-")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493963.36099997873</v>
      </c>
      <c r="N22" s="39">
        <v>0</v>
      </c>
      <c r="O22" s="39">
        <v>253603.05399999139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17'!$D22,"_pre",""),"_post",""),'Vendor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17'!$D22,'Vendor Level Info'!$M$4:$M$300,0)),"-")</f>
        <v>-</v>
      </c>
    </row>
    <row r="23" spans="2:25" x14ac:dyDescent="0.35">
      <c r="B23" s="441">
        <f>IFERROR(INDEX(Controls!$L$4:$L$100,MATCH('Model 17'!$D23,Controls!$J$4:$J$100,0)),"-")</f>
        <v>20</v>
      </c>
      <c r="C23" s="467" t="str">
        <f>IFERROR(INDEX(Controls!$F$4:$F$7200,MATCH('Model 17'!$E23,Controls!$G$4:$G$200,0)),"-")</f>
        <v>No Ad &amp; Tf</v>
      </c>
      <c r="D23" s="442" t="str">
        <f>IFERROR(INDEX(Controls!$H$4:$H$200,MATCH('Model 17'!$E23,Controls!$G$4:$G$200,0)),"-")</f>
        <v>T3</v>
      </c>
      <c r="E23" s="25" t="s">
        <v>36</v>
      </c>
      <c r="F23" s="26"/>
      <c r="G23" s="27">
        <v>0.94393807648966899</v>
      </c>
      <c r="H23" s="27">
        <v>2.8824908225469324E-2</v>
      </c>
      <c r="I23" s="27">
        <v>32.747305528474058</v>
      </c>
      <c r="J23" s="37">
        <v>3.5473709520601108E-235</v>
      </c>
      <c r="K23" s="27">
        <v>807.96164969609265</v>
      </c>
      <c r="L23" s="39">
        <v>178403</v>
      </c>
      <c r="M23" s="39">
        <v>493963.36099997873</v>
      </c>
      <c r="N23" s="39">
        <v>178403</v>
      </c>
      <c r="O23" s="39">
        <v>253603.05399999139</v>
      </c>
      <c r="P23" s="28">
        <v>0.34091877648389729</v>
      </c>
      <c r="Q23" s="29">
        <v>0.66403531820240669</v>
      </c>
      <c r="R23" s="75">
        <f t="shared" si="0"/>
        <v>168401.38465998642</v>
      </c>
      <c r="S23" s="41">
        <f>IFERROR($Q23*$O23*Controls!$C$5,"-")</f>
        <v>104745661.25851156</v>
      </c>
      <c r="T23" s="41" t="str">
        <f>IFERROR(INDEX('Vendor Level Info'!$I$4:$I$50,MATCH(SUBSTITUTE(SUBSTITUTE('Model 17'!$D23,"_pre",""),"_post",""),'Vendor Level Info'!$F$4:$F$50,0)),"-")</f>
        <v>-</v>
      </c>
      <c r="U23" s="478">
        <f t="shared" si="1"/>
        <v>0</v>
      </c>
      <c r="V23" s="41">
        <f>IFERROR($Q23*$O23*Controls!$C$4,"-")</f>
        <v>88915931.100472823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17'!$D23,'Vendor Level Info'!$M$4:$M$300,0)),"-")</f>
        <v>-</v>
      </c>
    </row>
    <row r="24" spans="2:25" x14ac:dyDescent="0.35">
      <c r="B24" s="441">
        <f>IFERROR(INDEX(Controls!$L$4:$L$100,MATCH('Model 17'!$D24,Controls!$J$4:$J$100,0)),"-")</f>
        <v>21</v>
      </c>
      <c r="C24" s="467" t="str">
        <f>IFERROR(INDEX(Controls!$F$4:$F$7200,MATCH('Model 17'!$E24,Controls!$G$4:$G$200,0)),"-")</f>
        <v>No Ad &amp; Tf</v>
      </c>
      <c r="D24" s="442" t="str">
        <f>IFERROR(INDEX(Controls!$H$4:$H$200,MATCH('Model 17'!$E24,Controls!$G$4:$G$200,0)),"-")</f>
        <v>T4</v>
      </c>
      <c r="E24" s="25" t="s">
        <v>37</v>
      </c>
      <c r="F24" s="26"/>
      <c r="G24" s="27">
        <v>0.89524551472846337</v>
      </c>
      <c r="H24" s="27">
        <v>2.7421808932210721E-2</v>
      </c>
      <c r="I24" s="27">
        <v>32.647208539071734</v>
      </c>
      <c r="J24" s="37">
        <v>9.3816577885744382E-234</v>
      </c>
      <c r="K24" s="27">
        <v>731.21835032776346</v>
      </c>
      <c r="L24" s="39">
        <v>178403</v>
      </c>
      <c r="M24" s="39">
        <v>493963.36099997873</v>
      </c>
      <c r="N24" s="39">
        <v>178403</v>
      </c>
      <c r="O24" s="39">
        <v>253603.05399999139</v>
      </c>
      <c r="P24" s="28">
        <v>0.32333265617266888</v>
      </c>
      <c r="Q24" s="29">
        <v>0.62978139673391897</v>
      </c>
      <c r="R24" s="75">
        <f t="shared" si="0"/>
        <v>159714.48556410204</v>
      </c>
      <c r="S24" s="41">
        <f>IFERROR($Q24*$O24*Controls!$C$5,"-")</f>
        <v>99342410.020871475</v>
      </c>
      <c r="T24" s="41" t="str">
        <f>IFERROR(INDEX('Vendor Level Info'!$I$4:$I$50,MATCH(SUBSTITUTE(SUBSTITUTE('Model 17'!$D24,"_pre",""),"_post",""),'Vendor Level Info'!$F$4:$F$50,0)),"-")</f>
        <v>-</v>
      </c>
      <c r="U24" s="478">
        <f t="shared" si="1"/>
        <v>0</v>
      </c>
      <c r="V24" s="41">
        <f>IFERROR($Q24*$O24*Controls!$C$4,"-")</f>
        <v>84329248.377845883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17'!$D24,'Vendor Level Info'!$M$4:$M$300,0)),"-")</f>
        <v>-</v>
      </c>
    </row>
    <row r="25" spans="2:25" x14ac:dyDescent="0.35">
      <c r="B25" s="441">
        <f>IFERROR(INDEX(Controls!$L$4:$L$100,MATCH('Model 17'!$D25,Controls!$J$4:$J$100,0)),"-")</f>
        <v>22</v>
      </c>
      <c r="C25" s="467" t="str">
        <f>IFERROR(INDEX(Controls!$F$4:$F$7200,MATCH('Model 17'!$E25,Controls!$G$4:$G$200,0)),"-")</f>
        <v>No Ad &amp; Tf</v>
      </c>
      <c r="D25" s="442" t="str">
        <f>IFERROR(INDEX(Controls!$H$4:$H$200,MATCH('Model 17'!$E25,Controls!$G$4:$G$200,0)),"-")</f>
        <v>T5</v>
      </c>
      <c r="E25" s="25" t="s">
        <v>38</v>
      </c>
      <c r="F25" s="26"/>
      <c r="G25" s="27">
        <v>0.84493439489259436</v>
      </c>
      <c r="H25" s="27">
        <v>2.601901198863709E-2</v>
      </c>
      <c r="I25" s="27">
        <v>32.473730949568356</v>
      </c>
      <c r="J25" s="37">
        <v>2.673614369465983E-231</v>
      </c>
      <c r="K25" s="27">
        <v>658.3191418959442</v>
      </c>
      <c r="L25" s="39">
        <v>178403</v>
      </c>
      <c r="M25" s="39">
        <v>493963.36099997873</v>
      </c>
      <c r="N25" s="39">
        <v>178403</v>
      </c>
      <c r="O25" s="39">
        <v>253603.05399999139</v>
      </c>
      <c r="P25" s="28">
        <v>0.30516196696627057</v>
      </c>
      <c r="Q25" s="29">
        <v>0.59438886273044889</v>
      </c>
      <c r="R25" s="75">
        <f t="shared" si="0"/>
        <v>150738.8308520235</v>
      </c>
      <c r="S25" s="41">
        <f>IFERROR($Q25*$O25*Controls!$C$5,"-")</f>
        <v>93759552.789958611</v>
      </c>
      <c r="T25" s="41" t="str">
        <f>IFERROR(INDEX('Vendor Level Info'!$I$4:$I$50,MATCH(SUBSTITUTE(SUBSTITUTE('Model 17'!$D25,"_pre",""),"_post",""),'Vendor Level Info'!$F$4:$F$50,0)),"-")</f>
        <v>-</v>
      </c>
      <c r="U25" s="478">
        <f t="shared" si="1"/>
        <v>0</v>
      </c>
      <c r="V25" s="41">
        <f>IFERROR($Q25*$O25*Controls!$C$4,"-")</f>
        <v>79590102.689868405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17'!$D25,'Vendor Level Info'!$M$4:$M$300,0)),"-")</f>
        <v>-</v>
      </c>
    </row>
    <row r="26" spans="2:25" x14ac:dyDescent="0.35">
      <c r="B26" s="441">
        <f>IFERROR(INDEX(Controls!$L$4:$L$100,MATCH('Model 17'!$D26,Controls!$J$4:$J$100,0)),"-")</f>
        <v>23</v>
      </c>
      <c r="C26" s="467" t="str">
        <f>IFERROR(INDEX(Controls!$F$4:$F$7200,MATCH('Model 17'!$E26,Controls!$G$4:$G$200,0)),"-")</f>
        <v>No Ad &amp; Tf</v>
      </c>
      <c r="D26" s="442" t="str">
        <f>IFERROR(INDEX(Controls!$H$4:$H$200,MATCH('Model 17'!$E26,Controls!$G$4:$G$200,0)),"-")</f>
        <v>T6</v>
      </c>
      <c r="E26" s="25" t="s">
        <v>39</v>
      </c>
      <c r="F26" s="26"/>
      <c r="G26" s="27">
        <v>0.80414964675534517</v>
      </c>
      <c r="H26" s="27">
        <v>2.4615973911464556E-2</v>
      </c>
      <c r="I26" s="27">
        <v>32.667797327361619</v>
      </c>
      <c r="J26" s="37">
        <v>4.7870597834960383E-234</v>
      </c>
      <c r="K26" s="27">
        <v>589.23553063275472</v>
      </c>
      <c r="L26" s="39">
        <v>178403</v>
      </c>
      <c r="M26" s="39">
        <v>493963.36099997873</v>
      </c>
      <c r="N26" s="39">
        <v>178403</v>
      </c>
      <c r="O26" s="39">
        <v>253603.05399999139</v>
      </c>
      <c r="P26" s="28">
        <v>0.29043188373256701</v>
      </c>
      <c r="Q26" s="29">
        <v>0.5656978777160101</v>
      </c>
      <c r="R26" s="75">
        <f t="shared" si="0"/>
        <v>143462.70943009385</v>
      </c>
      <c r="S26" s="41">
        <f>IFERROR($Q26*$O26*Controls!$C$5,"-")</f>
        <v>89233805.265518367</v>
      </c>
      <c r="T26" s="41" t="str">
        <f>IFERROR(INDEX('Vendor Level Info'!$I$4:$I$50,MATCH(SUBSTITUTE(SUBSTITUTE('Model 17'!$D26,"_pre",""),"_post",""),'Vendor Level Info'!$F$4:$F$50,0)),"-")</f>
        <v>-</v>
      </c>
      <c r="U26" s="478">
        <f t="shared" si="1"/>
        <v>0</v>
      </c>
      <c r="V26" s="41">
        <f>IFERROR($Q26*$O26*Controls!$C$4,"-")</f>
        <v>75748310.579089552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17'!$D26,'Vendor Level Info'!$M$4:$M$300,0)),"-")</f>
        <v>-</v>
      </c>
    </row>
    <row r="27" spans="2:25" x14ac:dyDescent="0.35">
      <c r="B27" s="441">
        <f>IFERROR(INDEX(Controls!$L$4:$L$100,MATCH('Model 17'!$D27,Controls!$J$4:$J$100,0)),"-")</f>
        <v>24</v>
      </c>
      <c r="C27" s="467" t="str">
        <f>IFERROR(INDEX(Controls!$F$4:$F$7200,MATCH('Model 17'!$E27,Controls!$G$4:$G$200,0)),"-")</f>
        <v>No Ad &amp; Tf</v>
      </c>
      <c r="D27" s="442" t="str">
        <f>IFERROR(INDEX(Controls!$H$4:$H$200,MATCH('Model 17'!$E27,Controls!$G$4:$G$200,0)),"-")</f>
        <v>T7</v>
      </c>
      <c r="E27" s="25" t="s">
        <v>40</v>
      </c>
      <c r="F27" s="26"/>
      <c r="G27" s="27">
        <v>0.74319683301350392</v>
      </c>
      <c r="H27" s="27">
        <v>2.3212857191627349E-2</v>
      </c>
      <c r="I27" s="27">
        <v>32.016602991964632</v>
      </c>
      <c r="J27" s="37">
        <v>6.8117937983630264E-225</v>
      </c>
      <c r="K27" s="27">
        <v>523.97682616737927</v>
      </c>
      <c r="L27" s="39">
        <v>178403</v>
      </c>
      <c r="M27" s="39">
        <v>493963.36099997873</v>
      </c>
      <c r="N27" s="39">
        <v>178403</v>
      </c>
      <c r="O27" s="39">
        <v>253603.05399999139</v>
      </c>
      <c r="P27" s="28">
        <v>0.26841777157661267</v>
      </c>
      <c r="Q27" s="29">
        <v>0.52281919522985176</v>
      </c>
      <c r="R27" s="75">
        <f t="shared" si="0"/>
        <v>132588.54460010814</v>
      </c>
      <c r="S27" s="41">
        <f>IFERROR($Q27*$O27*Controls!$C$5,"-")</f>
        <v>82470074.741267264</v>
      </c>
      <c r="T27" s="41" t="str">
        <f>IFERROR(INDEX('Vendor Level Info'!$I$4:$I$50,MATCH(SUBSTITUTE(SUBSTITUTE('Model 17'!$D27,"_pre",""),"_post",""),'Vendor Level Info'!$F$4:$F$50,0)),"-")</f>
        <v>-</v>
      </c>
      <c r="U27" s="478">
        <f t="shared" si="1"/>
        <v>0</v>
      </c>
      <c r="V27" s="41">
        <f>IFERROR($Q27*$O27*Controls!$C$4,"-")</f>
        <v>70006751.548857093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17'!$D27,'Vendor Level Info'!$M$4:$M$300,0)),"-")</f>
        <v>-</v>
      </c>
    </row>
    <row r="28" spans="2:25" x14ac:dyDescent="0.35">
      <c r="B28" s="441">
        <f>IFERROR(INDEX(Controls!$L$4:$L$100,MATCH('Model 17'!$D28,Controls!$J$4:$J$100,0)),"-")</f>
        <v>25</v>
      </c>
      <c r="C28" s="467" t="str">
        <f>IFERROR(INDEX(Controls!$F$4:$F$7200,MATCH('Model 17'!$E28,Controls!$G$4:$G$200,0)),"-")</f>
        <v>No Ad &amp; Tf</v>
      </c>
      <c r="D28" s="442" t="str">
        <f>IFERROR(INDEX(Controls!$H$4:$H$200,MATCH('Model 17'!$E28,Controls!$G$4:$G$200,0)),"-")</f>
        <v>T8</v>
      </c>
      <c r="E28" s="25" t="s">
        <v>41</v>
      </c>
      <c r="F28" s="26"/>
      <c r="G28" s="27">
        <v>0.69989273143040343</v>
      </c>
      <c r="H28" s="27">
        <v>2.1810012663757861E-2</v>
      </c>
      <c r="I28" s="27">
        <v>32.090432143280196</v>
      </c>
      <c r="J28" s="37">
        <v>6.3790936199828995E-226</v>
      </c>
      <c r="K28" s="27">
        <v>462.55855357232639</v>
      </c>
      <c r="L28" s="39">
        <v>178403</v>
      </c>
      <c r="M28" s="39">
        <v>493963.36099997873</v>
      </c>
      <c r="N28" s="39">
        <v>178403</v>
      </c>
      <c r="O28" s="39">
        <v>253603.05399999139</v>
      </c>
      <c r="P28" s="28">
        <v>0.25277778236953818</v>
      </c>
      <c r="Q28" s="29">
        <v>0.49235591210736168</v>
      </c>
      <c r="R28" s="75">
        <f t="shared" si="0"/>
        <v>124862.96296537826</v>
      </c>
      <c r="S28" s="41">
        <f>IFERROR($Q28*$O28*Controls!$C$5,"-")</f>
        <v>77664762.964465275</v>
      </c>
      <c r="T28" s="41" t="str">
        <f>IFERROR(INDEX('Vendor Level Info'!$I$4:$I$50,MATCH(SUBSTITUTE(SUBSTITUTE('Model 17'!$D28,"_pre",""),"_post",""),'Vendor Level Info'!$F$4:$F$50,0)),"-")</f>
        <v>-</v>
      </c>
      <c r="U28" s="478">
        <f t="shared" si="1"/>
        <v>0</v>
      </c>
      <c r="V28" s="41">
        <f>IFERROR($Q28*$O28*Controls!$C$4,"-")</f>
        <v>65927644.445719719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17'!$D28,'Vendor Level Info'!$M$4:$M$300,0)),"-")</f>
        <v>-</v>
      </c>
    </row>
    <row r="29" spans="2:25" x14ac:dyDescent="0.35">
      <c r="B29" s="441">
        <f>IFERROR(INDEX(Controls!$L$4:$L$100,MATCH('Model 17'!$D29,Controls!$J$4:$J$100,0)),"-")</f>
        <v>26</v>
      </c>
      <c r="C29" s="467" t="str">
        <f>IFERROR(INDEX(Controls!$F$4:$F$7200,MATCH('Model 17'!$E29,Controls!$G$4:$G$200,0)),"-")</f>
        <v>No Ad &amp; Tf</v>
      </c>
      <c r="D29" s="442" t="str">
        <f>IFERROR(INDEX(Controls!$H$4:$H$200,MATCH('Model 17'!$E29,Controls!$G$4:$G$200,0)),"-")</f>
        <v>T9</v>
      </c>
      <c r="E29" s="25" t="s">
        <v>42</v>
      </c>
      <c r="F29" s="26"/>
      <c r="G29" s="27">
        <v>0.64812720982992822</v>
      </c>
      <c r="H29" s="27">
        <v>2.0407510977975229E-2</v>
      </c>
      <c r="I29" s="27">
        <v>31.759248373278758</v>
      </c>
      <c r="J29" s="37">
        <v>2.5116112511308123E-221</v>
      </c>
      <c r="K29" s="27">
        <v>404.98128903023121</v>
      </c>
      <c r="L29" s="39">
        <v>178403</v>
      </c>
      <c r="M29" s="39">
        <v>493963.36099997873</v>
      </c>
      <c r="N29" s="39">
        <v>178403</v>
      </c>
      <c r="O29" s="39">
        <v>253603.05399999139</v>
      </c>
      <c r="P29" s="28">
        <v>0.23408181202187112</v>
      </c>
      <c r="Q29" s="29">
        <v>0.45594024516476289</v>
      </c>
      <c r="R29" s="75">
        <f t="shared" si="0"/>
        <v>115627.83861528868</v>
      </c>
      <c r="S29" s="41">
        <f>IFERROR($Q29*$O29*Controls!$C$5,"-")</f>
        <v>71920515.618709564</v>
      </c>
      <c r="T29" s="41" t="str">
        <f>IFERROR(INDEX('Vendor Level Info'!$I$4:$I$50,MATCH(SUBSTITUTE(SUBSTITUTE('Model 17'!$D29,"_pre",""),"_post",""),'Vendor Level Info'!$F$4:$F$50,0)),"-")</f>
        <v>-</v>
      </c>
      <c r="U29" s="478">
        <f t="shared" si="1"/>
        <v>0</v>
      </c>
      <c r="V29" s="41">
        <f>IFERROR($Q29*$O29*Controls!$C$4,"-")</f>
        <v>61051498.788872421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17'!$D29,'Vendor Level Info'!$M$4:$M$300,0)),"-")</f>
        <v>-</v>
      </c>
    </row>
    <row r="30" spans="2:25" x14ac:dyDescent="0.35">
      <c r="B30" s="441">
        <f>IFERROR(INDEX(Controls!$L$4:$L$100,MATCH('Model 17'!$D30,Controls!$J$4:$J$100,0)),"-")</f>
        <v>9</v>
      </c>
      <c r="C30" s="467" t="str">
        <f>IFERROR(INDEX(Controls!$F$4:$F$7200,MATCH('Model 17'!$E30,Controls!$G$4:$G$200,0)),"-")</f>
        <v>No Ad &amp; Tf</v>
      </c>
      <c r="D30" s="442" t="str">
        <f>IFERROR(INDEX(Controls!$H$4:$H$200,MATCH('Model 17'!$E30,Controls!$G$4:$G$200,0)),"-")</f>
        <v>cw_comm</v>
      </c>
      <c r="E30" s="25" t="s">
        <v>114</v>
      </c>
      <c r="F30" s="26">
        <v>1</v>
      </c>
      <c r="G30" s="27">
        <v>7.081515502441757E-2</v>
      </c>
      <c r="H30" s="27">
        <v>1.173400938862774E-3</v>
      </c>
      <c r="I30" s="27">
        <v>60.350348017489701</v>
      </c>
      <c r="J30" s="37">
        <v>0</v>
      </c>
      <c r="K30" s="27">
        <v>1.126368686646859</v>
      </c>
      <c r="L30" s="39">
        <v>149017</v>
      </c>
      <c r="M30" s="39">
        <v>493963.36099997873</v>
      </c>
      <c r="N30" s="39">
        <v>135470</v>
      </c>
      <c r="O30" s="39">
        <v>253603.05399999139</v>
      </c>
      <c r="P30" s="28">
        <v>2.1363248348846842E-2</v>
      </c>
      <c r="Q30" s="29">
        <v>3.78281290380603E-2</v>
      </c>
      <c r="R30" s="75">
        <f t="shared" si="0"/>
        <v>9593.3290511578489</v>
      </c>
      <c r="S30" s="41">
        <f>IFERROR($Q30*$O30*Controls!$C$5,"-")</f>
        <v>5967050.669820182</v>
      </c>
      <c r="T30" s="41">
        <f>IFERROR(INDEX('Vendor Level Info'!$I$4:$I$50,MATCH(SUBSTITUTE(SUBSTITUTE('Model 17'!$D30,"_pre",""),"_post",""),'Vendor Level Info'!$F$4:$F$50,0)),"-")</f>
        <v>607005</v>
      </c>
      <c r="U30" s="478">
        <f t="shared" si="1"/>
        <v>9.8303155160504154</v>
      </c>
      <c r="V30" s="41">
        <f>IFERROR($Q30*$O30*Controls!$C$4,"-")</f>
        <v>5065277.7390113445</v>
      </c>
      <c r="W30" s="41">
        <f>IFERROR($T30*(1-Controls!$C$6),0)</f>
        <v>467393.85000000003</v>
      </c>
      <c r="X30" s="90">
        <f t="shared" si="2"/>
        <v>10.837279392981623</v>
      </c>
      <c r="Y30" s="90">
        <f>IFERROR(R30/INDEX('Vendor Level Info'!$N$4:$N$300,MATCH('Model 17'!$D30,'Vendor Level Info'!$M$4:$M$300,0)),"-")</f>
        <v>6.4377413658561436E-2</v>
      </c>
    </row>
    <row r="31" spans="2:25" x14ac:dyDescent="0.35">
      <c r="B31" s="441">
        <f>IFERROR(INDEX(Controls!$L$4:$L$100,MATCH('Model 17'!$D31,Controls!$J$4:$J$100,0)),"-")</f>
        <v>2</v>
      </c>
      <c r="C31" s="467" t="str">
        <f>IFERROR(INDEX(Controls!$F$4:$F$7200,MATCH('Model 17'!$E31,Controls!$G$4:$G$200,0)),"-")</f>
        <v>Ad: 70 &amp; Tf: RT8</v>
      </c>
      <c r="D31" s="442" t="str">
        <f>IFERROR(INDEX(Controls!$H$4:$H$200,MATCH('Model 17'!$E31,Controls!$G$4:$G$200,0)),"-")</f>
        <v>hcp_dox_eng</v>
      </c>
      <c r="E31" s="25" t="s">
        <v>107</v>
      </c>
      <c r="F31" s="26">
        <v>1</v>
      </c>
      <c r="G31" s="27">
        <v>3.4940615509175335E-2</v>
      </c>
      <c r="H31" s="27">
        <v>2.0464714495272793E-3</v>
      </c>
      <c r="I31" s="27">
        <v>17.073590504888976</v>
      </c>
      <c r="J31" s="37">
        <v>2.3456309312024854E-65</v>
      </c>
      <c r="K31" s="27">
        <v>1.0110099129961738</v>
      </c>
      <c r="L31" s="39">
        <v>49977.751053017673</v>
      </c>
      <c r="M31" s="39">
        <v>493963.36099997873</v>
      </c>
      <c r="N31" s="39">
        <v>18470.852527106515</v>
      </c>
      <c r="O31" s="39">
        <v>253603.05399999139</v>
      </c>
      <c r="P31" s="28">
        <v>3.5351880755318784E-3</v>
      </c>
      <c r="Q31" s="29">
        <v>2.5448548276407203E-3</v>
      </c>
      <c r="R31" s="75">
        <f t="shared" si="0"/>
        <v>645.38295627630839</v>
      </c>
      <c r="S31" s="41">
        <f>IFERROR($Q31*$O31*Controls!$C$5,"-")</f>
        <v>401428.19880386384</v>
      </c>
      <c r="T31" s="41">
        <f>IFERROR(INDEX('Vendor Level Info'!$I$4:$I$50,MATCH(SUBSTITUTE(SUBSTITUTE('Model 17'!$D31,"_pre",""),"_post",""),'Vendor Level Info'!$F$4:$F$50,0)),"-")</f>
        <v>311070</v>
      </c>
      <c r="U31" s="478">
        <f t="shared" si="1"/>
        <v>1.2904754518399841</v>
      </c>
      <c r="V31" s="41">
        <f>IFERROR($Q31*$O31*Controls!$C$4,"-")</f>
        <v>340762.20091389085</v>
      </c>
      <c r="W31" s="41">
        <f>IFERROR($T31*(1-Controls!$C$6),0)</f>
        <v>239523.9</v>
      </c>
      <c r="X31" s="90">
        <f t="shared" si="2"/>
        <v>1.4226647149361331</v>
      </c>
      <c r="Y31" s="90">
        <f>IFERROR(R31/INDEX('Vendor Level Info'!$N$4:$N$300,MATCH('Model 17'!$D31,'Vendor Level Info'!$M$4:$M$300,0)),"-")</f>
        <v>0.19071600362775071</v>
      </c>
    </row>
    <row r="32" spans="2:25" x14ac:dyDescent="0.35">
      <c r="B32" s="441">
        <f>IFERROR(INDEX(Controls!$L$4:$L$100,MATCH('Model 17'!$D32,Controls!$J$4:$J$100,0)),"-")</f>
        <v>4</v>
      </c>
      <c r="C32" s="467" t="str">
        <f>IFERROR(INDEX(Controls!$F$4:$F$7200,MATCH('Model 17'!$E32,Controls!$G$4:$G$200,0)),"-")</f>
        <v>No Ad &amp; Tf</v>
      </c>
      <c r="D32" s="442" t="str">
        <f>IFERROR(INDEX(Controls!$H$4:$H$200,MATCH('Model 17'!$E32,Controls!$G$4:$G$200,0)),"-")</f>
        <v>hcp_dpint_del</v>
      </c>
      <c r="E32" s="25" t="s">
        <v>192</v>
      </c>
      <c r="F32" s="26">
        <v>1</v>
      </c>
      <c r="G32" s="27">
        <v>2.6757326042235021E-3</v>
      </c>
      <c r="H32" s="27">
        <v>1.9333125294057014E-4</v>
      </c>
      <c r="I32" s="27">
        <v>13.840145157731016</v>
      </c>
      <c r="J32" s="37">
        <v>1.4622782896833084E-43</v>
      </c>
      <c r="K32" s="27">
        <v>1.3159396870313693</v>
      </c>
      <c r="L32" s="39">
        <v>1940862</v>
      </c>
      <c r="M32" s="39">
        <v>493963.36099997873</v>
      </c>
      <c r="N32" s="39">
        <v>367181</v>
      </c>
      <c r="O32" s="39">
        <v>253603.05399999139</v>
      </c>
      <c r="P32" s="28">
        <v>1.051338650539844E-2</v>
      </c>
      <c r="Q32" s="29">
        <v>3.874078635312582E-3</v>
      </c>
      <c r="R32" s="75">
        <f t="shared" si="0"/>
        <v>982.47817335138973</v>
      </c>
      <c r="S32" s="41">
        <f>IFERROR($Q32*$O32*Controls!$C$5,"-")</f>
        <v>611101.42382456444</v>
      </c>
      <c r="T32" s="41">
        <f>IFERROR(INDEX('Vendor Level Info'!$I$4:$I$50,MATCH(SUBSTITUTE(SUBSTITUTE('Model 17'!$D32,"_pre",""),"_post",""),'Vendor Level Info'!$F$4:$F$50,0)),"-")</f>
        <v>35707.999999999993</v>
      </c>
      <c r="U32" s="478">
        <f t="shared" si="1"/>
        <v>17.113851905023093</v>
      </c>
      <c r="V32" s="41">
        <f>IFERROR($Q32*$O32*Controls!$C$4,"-")</f>
        <v>518748.47552953375</v>
      </c>
      <c r="W32" s="41">
        <f>IFERROR($T32*(1-Controls!$C$6),0)</f>
        <v>27495.159999999996</v>
      </c>
      <c r="X32" s="90">
        <f t="shared" si="2"/>
        <v>18.866901503011213</v>
      </c>
      <c r="Y32" s="90">
        <f>IFERROR(R32/INDEX('Vendor Level Info'!$N$4:$N$300,MATCH('Model 17'!$D32,'Vendor Level Info'!$M$4:$M$300,0)),"-")</f>
        <v>2.6757326042235021E-3</v>
      </c>
    </row>
    <row r="33" spans="2:25" x14ac:dyDescent="0.35">
      <c r="B33" s="441">
        <f>IFERROR(INDEX(Controls!$L$4:$L$100,MATCH('Model 17'!$D33,Controls!$J$4:$J$100,0)),"-")</f>
        <v>5</v>
      </c>
      <c r="C33" s="467" t="str">
        <f>IFERROR(INDEX(Controls!$F$4:$F$7200,MATCH('Model 17'!$E33,Controls!$G$4:$G$200,0)),"-")</f>
        <v>No Ad &amp; Tf</v>
      </c>
      <c r="D33" s="442" t="str">
        <f>IFERROR(INDEX(Controls!$H$4:$H$200,MATCH('Model 17'!$E33,Controls!$G$4:$G$200,0)),"-")</f>
        <v>hcp_edh_eng</v>
      </c>
      <c r="E33" s="25" t="s">
        <v>15</v>
      </c>
      <c r="F33" s="26">
        <v>1</v>
      </c>
      <c r="G33" s="27">
        <v>8.684254978159095E-2</v>
      </c>
      <c r="H33" s="27">
        <v>9.245267387215551E-3</v>
      </c>
      <c r="I33" s="27">
        <v>9.3931896336148917</v>
      </c>
      <c r="J33" s="37">
        <v>5.8237272297870608E-21</v>
      </c>
      <c r="K33" s="27">
        <v>1.0032128129748734</v>
      </c>
      <c r="L33" s="39">
        <v>1366</v>
      </c>
      <c r="M33" s="39">
        <v>493963.36099997873</v>
      </c>
      <c r="N33" s="39">
        <v>0</v>
      </c>
      <c r="O33" s="39">
        <v>253603.05399999139</v>
      </c>
      <c r="P33" s="28">
        <v>2.4015328335588506E-4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17'!$D33,"_pre",""),"_post",""),'Vendor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17'!$D33,'Vendor Level Info'!$M$4:$M$300,0)),"-")</f>
        <v>-</v>
      </c>
    </row>
    <row r="34" spans="2:25" x14ac:dyDescent="0.35">
      <c r="B34" s="441">
        <f>IFERROR(INDEX(Controls!$L$4:$L$100,MATCH('Model 17'!$D34,Controls!$J$4:$J$100,0)),"-")</f>
        <v>3</v>
      </c>
      <c r="C34" s="467" t="str">
        <f>IFERROR(INDEX(Controls!$F$4:$F$7200,MATCH('Model 17'!$E34,Controls!$G$4:$G$200,0)),"-")</f>
        <v>Ad: 90 &amp; Tf: RT4</v>
      </c>
      <c r="D34" s="442" t="str">
        <f>IFERROR(INDEX(Controls!$H$4:$H$200,MATCH('Model 17'!$E34,Controls!$G$4:$G$200,0)),"-")</f>
        <v>hcp_epoc_eng</v>
      </c>
      <c r="E34" s="25" t="s">
        <v>76</v>
      </c>
      <c r="F34" s="26">
        <v>1</v>
      </c>
      <c r="G34" s="27">
        <v>7.9913737275338209E-3</v>
      </c>
      <c r="H34" s="27">
        <v>1.4103684489957576E-3</v>
      </c>
      <c r="I34" s="27">
        <v>5.666160309544658</v>
      </c>
      <c r="J34" s="37">
        <v>1.4604223746695389E-8</v>
      </c>
      <c r="K34" s="27">
        <v>1.0086195821428645</v>
      </c>
      <c r="L34" s="39">
        <v>77163.024847624241</v>
      </c>
      <c r="M34" s="39">
        <v>493963.36099997873</v>
      </c>
      <c r="N34" s="39">
        <v>38235.874906254161</v>
      </c>
      <c r="O34" s="39">
        <v>253603.05399999139</v>
      </c>
      <c r="P34" s="28">
        <v>1.2483488011256979E-3</v>
      </c>
      <c r="Q34" s="29">
        <v>1.2048639058389241E-3</v>
      </c>
      <c r="R34" s="75">
        <f t="shared" si="0"/>
        <v>305.55716617510922</v>
      </c>
      <c r="S34" s="41">
        <f>IFERROR($Q34*$O34*Controls!$C$5,"-")</f>
        <v>190056.55736091794</v>
      </c>
      <c r="T34" s="41">
        <f>IFERROR(INDEX('Vendor Level Info'!$I$4:$I$50,MATCH(SUBSTITUTE(SUBSTITUTE('Model 17'!$D34,"_pre",""),"_post",""),'Vendor Level Info'!$F$4:$F$50,0)),"-")</f>
        <v>255935</v>
      </c>
      <c r="U34" s="478">
        <f t="shared" si="1"/>
        <v>0.74259697720482909</v>
      </c>
      <c r="V34" s="41">
        <f>IFERROR($Q34*$O34*Controls!$C$4,"-")</f>
        <v>161334.18374045767</v>
      </c>
      <c r="W34" s="41">
        <f>IFERROR($T34*(1-Controls!$C$6),0)</f>
        <v>197069.95</v>
      </c>
      <c r="X34" s="90">
        <f t="shared" si="2"/>
        <v>0.81866455916012393</v>
      </c>
      <c r="Y34" s="90">
        <f>IFERROR(R34/INDEX('Vendor Level Info'!$N$4:$N$300,MATCH('Model 17'!$D34,'Vendor Level Info'!$M$4:$M$300,0)),"-")</f>
        <v>0.101144378078487</v>
      </c>
    </row>
    <row r="35" spans="2:25" x14ac:dyDescent="0.35">
      <c r="B35" s="441">
        <f>IFERROR(INDEX(Controls!$L$4:$L$100,MATCH('Model 17'!$D35,Controls!$J$4:$J$100,0)),"-")</f>
        <v>7.4</v>
      </c>
      <c r="C35" s="467" t="str">
        <f>IFERROR(INDEX(Controls!$F$4:$F$7200,MATCH('Model 17'!$E35,Controls!$G$4:$G$200,0)),"-")</f>
        <v>Ad: 60 &amp; No Tf</v>
      </c>
      <c r="D35" s="442" t="str">
        <f>IFERROR(INDEX(Controls!$H$4:$H$200,MATCH('Model 17'!$E35,Controls!$G$4:$G$200,0)),"-")</f>
        <v>hcp_field_eng_post</v>
      </c>
      <c r="E35" s="25" t="s">
        <v>308</v>
      </c>
      <c r="F35" s="26">
        <v>1</v>
      </c>
      <c r="G35" s="27">
        <v>7.8047722203493583E-2</v>
      </c>
      <c r="H35" s="27">
        <v>1.0315542856681713E-3</v>
      </c>
      <c r="I35" s="27">
        <v>75.660315009926535</v>
      </c>
      <c r="J35" s="37">
        <v>0</v>
      </c>
      <c r="K35" s="27">
        <v>1.0605665031559492</v>
      </c>
      <c r="L35" s="39">
        <v>79642.199956045966</v>
      </c>
      <c r="M35" s="39">
        <v>493963.36099997873</v>
      </c>
      <c r="N35" s="39">
        <v>69522.45326006932</v>
      </c>
      <c r="O35" s="39">
        <v>253603.05399999139</v>
      </c>
      <c r="P35" s="28">
        <v>1.2583711239758998E-2</v>
      </c>
      <c r="Q35" s="29">
        <v>2.1395913942532575E-2</v>
      </c>
      <c r="R35" s="75">
        <f t="shared" si="0"/>
        <v>5426.0691189472573</v>
      </c>
      <c r="S35" s="41">
        <f>IFERROR($Q35*$O35*Controls!$C$5,"-")</f>
        <v>3375014.9919851939</v>
      </c>
      <c r="T35" s="41">
        <f>IFERROR(INDEX('Vendor Level Info'!$I$4:$I$50,MATCH(SUBSTITUTE(SUBSTITUTE('Model 17'!$D35,"_pre",""),"_post",""),'Vendor Level Info'!$F$4:$F$50,0)),"-")</f>
        <v>0</v>
      </c>
      <c r="U35" s="478">
        <f t="shared" si="1"/>
        <v>0</v>
      </c>
      <c r="V35" s="41">
        <f>IFERROR($Q35*$O35*Controls!$C$4,"-")</f>
        <v>2864964.4948041518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17'!$D35,'Vendor Level Info'!$M$4:$M$300,0)),"-")</f>
        <v>0.18680951314973687</v>
      </c>
    </row>
    <row r="36" spans="2:25" x14ac:dyDescent="0.35">
      <c r="B36" s="441">
        <f>IFERROR(INDEX(Controls!$L$4:$L$100,MATCH('Model 17'!$D36,Controls!$J$4:$J$100,0)),"-")</f>
        <v>7.8</v>
      </c>
      <c r="C36" s="467" t="str">
        <f>IFERROR(INDEX(Controls!$F$4:$F$7200,MATCH('Model 17'!$E36,Controls!$G$4:$G$200,0)),"-")</f>
        <v>Ad: 60 &amp; No Tf</v>
      </c>
      <c r="D36" s="442" t="str">
        <f>IFERROR(INDEX(Controls!$H$4:$H$200,MATCH('Model 17'!$E36,Controls!$G$4:$G$200,0)),"-")</f>
        <v>hcp_field_eng_pre</v>
      </c>
      <c r="E36" s="25" t="s">
        <v>309</v>
      </c>
      <c r="F36" s="26">
        <v>1</v>
      </c>
      <c r="G36" s="27">
        <v>6.4465718296198529E-2</v>
      </c>
      <c r="H36" s="27">
        <v>1.5233101572058939E-3</v>
      </c>
      <c r="I36" s="27">
        <v>42.319496125755308</v>
      </c>
      <c r="J36" s="37">
        <v>0</v>
      </c>
      <c r="K36" s="27">
        <v>1.0438992967688066</v>
      </c>
      <c r="L36" s="39">
        <v>47767.580156307733</v>
      </c>
      <c r="M36" s="39">
        <v>493963.36099997873</v>
      </c>
      <c r="N36" s="39">
        <v>1466.7402923296736</v>
      </c>
      <c r="O36" s="39">
        <v>253603.05399999139</v>
      </c>
      <c r="P36" s="28">
        <v>6.234007639379857E-3</v>
      </c>
      <c r="Q36" s="29">
        <v>3.7284435265125721E-4</v>
      </c>
      <c r="R36" s="75">
        <f t="shared" si="0"/>
        <v>94.554466499008612</v>
      </c>
      <c r="S36" s="41">
        <f>IFERROR($Q36*$O36*Controls!$C$5,"-")</f>
        <v>58812.878162383357</v>
      </c>
      <c r="T36" s="41">
        <f>IFERROR(INDEX('Vendor Level Info'!$I$4:$I$50,MATCH(SUBSTITUTE(SUBSTITUTE('Model 17'!$D36,"_pre",""),"_post",""),'Vendor Level Info'!$F$4:$F$50,0)),"-")</f>
        <v>0</v>
      </c>
      <c r="U36" s="478">
        <f t="shared" si="1"/>
        <v>0</v>
      </c>
      <c r="V36" s="41">
        <f>IFERROR($Q36*$O36*Controls!$C$4,"-")</f>
        <v>49924.758311476544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17'!$D36,'Vendor Level Info'!$M$4:$M$300,0)),"-")</f>
        <v>-</v>
      </c>
    </row>
    <row r="37" spans="2:25" x14ac:dyDescent="0.35">
      <c r="B37" s="441">
        <f>IFERROR(INDEX(Controls!$L$4:$L$100,MATCH('Model 17'!$D37,Controls!$J$4:$J$100,0)),"-")</f>
        <v>15</v>
      </c>
      <c r="C37" s="467" t="str">
        <f>IFERROR(INDEX(Controls!$F$4:$F$7200,MATCH('Model 17'!$E37,Controls!$G$4:$G$200,0)),"-")</f>
        <v>No Ad &amp; Tf</v>
      </c>
      <c r="D37" s="442" t="str">
        <f>IFERROR(INDEX(Controls!$H$4:$H$200,MATCH('Model 17'!$E37,Controls!$G$4:$G$200,0)),"-")</f>
        <v>hcp_grail_nrx_lag</v>
      </c>
      <c r="E37" s="25" t="s">
        <v>18</v>
      </c>
      <c r="F37" s="26">
        <v>1</v>
      </c>
      <c r="G37" s="27">
        <v>0.56529797653107705</v>
      </c>
      <c r="H37" s="27">
        <v>4.1206746980098675E-4</v>
      </c>
      <c r="I37" s="27">
        <v>1371.8578096060214</v>
      </c>
      <c r="J37" s="37">
        <v>0</v>
      </c>
      <c r="K37" s="27">
        <v>1.0912643937210791</v>
      </c>
      <c r="L37" s="39">
        <v>471890.94499998074</v>
      </c>
      <c r="M37" s="39">
        <v>493963.36099997873</v>
      </c>
      <c r="N37" s="39">
        <v>250931.21399999197</v>
      </c>
      <c r="O37" s="39">
        <v>253603.05399999139</v>
      </c>
      <c r="P37" s="28">
        <v>0.5400380218723112</v>
      </c>
      <c r="Q37" s="29">
        <v>0.55934226849920721</v>
      </c>
      <c r="R37" s="75">
        <f t="shared" si="0"/>
        <v>141850.90752268213</v>
      </c>
      <c r="S37" s="41">
        <f>IFERROR($Q37*$O37*Controls!$C$5,"-")</f>
        <v>88231264.479108289</v>
      </c>
      <c r="T37" s="41" t="str">
        <f>IFERROR(INDEX('Vendor Level Info'!$I$4:$I$50,MATCH(SUBSTITUTE(SUBSTITUTE('Model 17'!$D37,"_pre",""),"_post",""),'Vendor Level Info'!$F$4:$F$50,0)),"-")</f>
        <v>-</v>
      </c>
      <c r="U37" s="478">
        <f t="shared" si="1"/>
        <v>0</v>
      </c>
      <c r="V37" s="41">
        <f>IFERROR($Q37*$O37*Controls!$C$4,"-")</f>
        <v>74897279.171976164</v>
      </c>
      <c r="W37" s="41">
        <f>IFERROR($T37*(1-Controls!$C$6),0)</f>
        <v>0</v>
      </c>
      <c r="X37" s="90" t="str">
        <f t="shared" si="2"/>
        <v>-</v>
      </c>
      <c r="Y37" s="90" t="str">
        <f>IFERROR(R37/INDEX('Vendor Level Info'!$N$4:$N$300,MATCH('Model 17'!$D37,'Vendor Level Info'!$M$4:$M$300,0)),"-")</f>
        <v>-</v>
      </c>
    </row>
    <row r="38" spans="2:25" x14ac:dyDescent="0.35">
      <c r="B38" s="441">
        <f>IFERROR(INDEX(Controls!$L$4:$L$100,MATCH('Model 17'!$D38,Controls!$J$4:$J$100,0)),"-")</f>
        <v>13</v>
      </c>
      <c r="C38" s="467" t="str">
        <f>IFERROR(INDEX(Controls!$F$4:$F$7200,MATCH('Model 17'!$E38,Controls!$G$4:$G$200,0)),"-")</f>
        <v>Ad: 60 &amp; No Tf</v>
      </c>
      <c r="D38" s="442" t="str">
        <f>IFERROR(INDEX(Controls!$H$4:$H$200,MATCH('Model 17'!$E38,Controls!$G$4:$G$200,0)),"-")</f>
        <v>hcp_grail_sdot</v>
      </c>
      <c r="E38" s="25" t="s">
        <v>101</v>
      </c>
      <c r="F38" s="26">
        <v>1</v>
      </c>
      <c r="G38" s="27">
        <v>3.4487121222986522E-3</v>
      </c>
      <c r="H38" s="27">
        <v>2.3561411270865129E-5</v>
      </c>
      <c r="I38" s="27">
        <v>146.3712034330965</v>
      </c>
      <c r="J38" s="37">
        <v>0</v>
      </c>
      <c r="K38" s="27">
        <v>1.2151478468064463</v>
      </c>
      <c r="L38" s="39">
        <v>6006830.7551347204</v>
      </c>
      <c r="M38" s="39">
        <v>493963.36099997873</v>
      </c>
      <c r="N38" s="39">
        <v>2890664.2082145424</v>
      </c>
      <c r="O38" s="39">
        <v>253603.05399999139</v>
      </c>
      <c r="P38" s="28">
        <v>4.1937989084640574E-2</v>
      </c>
      <c r="Q38" s="29">
        <v>3.9309734402349375E-2</v>
      </c>
      <c r="R38" s="75">
        <f t="shared" si="0"/>
        <v>9969.0686963643275</v>
      </c>
      <c r="S38" s="41">
        <f>IFERROR($Q38*$O38*Controls!$C$5,"-")</f>
        <v>6200760.7291386118</v>
      </c>
      <c r="T38" s="41" t="str">
        <f>IFERROR(INDEX('Vendor Level Info'!$I$4:$I$50,MATCH(SUBSTITUTE(SUBSTITUTE('Model 17'!$D38,"_pre",""),"_post",""),'Vendor Level Info'!$F$4:$F$50,0)),"-")</f>
        <v>-</v>
      </c>
      <c r="U38" s="478">
        <f t="shared" si="1"/>
        <v>0</v>
      </c>
      <c r="V38" s="41">
        <f>IFERROR($Q38*$O38*Controls!$C$4,"-")</f>
        <v>5263668.2716803653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17'!$D38,'Vendor Level Info'!$M$4:$M$300,0)),"-")</f>
        <v>8.7527667265144288E-3</v>
      </c>
    </row>
    <row r="39" spans="2:25" x14ac:dyDescent="0.35">
      <c r="B39" s="441">
        <f>IFERROR(INDEX(Controls!$L$4:$L$100,MATCH('Model 17'!$D39,Controls!$J$4:$J$100,0)),"-")</f>
        <v>14</v>
      </c>
      <c r="C39" s="467" t="str">
        <f>IFERROR(INDEX(Controls!$F$4:$F$7200,MATCH('Model 17'!$E39,Controls!$G$4:$G$200,0)),"-")</f>
        <v>Ad: 40 &amp; No Tf</v>
      </c>
      <c r="D39" s="442" t="str">
        <f>IFERROR(INDEX(Controls!$H$4:$H$200,MATCH('Model 17'!$E39,Controls!$G$4:$G$200,0)),"-")</f>
        <v>hcp_grail_vnrx</v>
      </c>
      <c r="E39" s="25" t="s">
        <v>102</v>
      </c>
      <c r="F39" s="26">
        <v>1</v>
      </c>
      <c r="G39" s="27">
        <v>0.18498094996252742</v>
      </c>
      <c r="H39" s="27">
        <v>1.8569810355639467E-3</v>
      </c>
      <c r="I39" s="27">
        <v>99.613806721698992</v>
      </c>
      <c r="J39" s="37">
        <v>0</v>
      </c>
      <c r="K39" s="27">
        <v>1.0119619625055736</v>
      </c>
      <c r="L39" s="39">
        <v>18193.58741726571</v>
      </c>
      <c r="M39" s="39">
        <v>493963.36099997873</v>
      </c>
      <c r="N39" s="39">
        <v>9147.9991274579006</v>
      </c>
      <c r="O39" s="39">
        <v>253603.05399999139</v>
      </c>
      <c r="P39" s="28">
        <v>6.8131917251090237E-3</v>
      </c>
      <c r="Q39" s="29">
        <v>6.6726545369346852E-3</v>
      </c>
      <c r="R39" s="75">
        <f t="shared" si="0"/>
        <v>1692.2055688535345</v>
      </c>
      <c r="S39" s="41">
        <f>IFERROR($Q39*$O39*Controls!$C$5,"-")</f>
        <v>1052551.8638268984</v>
      </c>
      <c r="T39" s="41" t="str">
        <f>IFERROR(INDEX('Vendor Level Info'!$I$4:$I$50,MATCH(SUBSTITUTE(SUBSTITUTE('Model 17'!$D39,"_pre",""),"_post",""),'Vendor Level Info'!$F$4:$F$50,0)),"-")</f>
        <v>-</v>
      </c>
      <c r="U39" s="478">
        <f t="shared" si="1"/>
        <v>0</v>
      </c>
      <c r="V39" s="41">
        <f>IFERROR($Q39*$O39*Controls!$C$4,"-")</f>
        <v>893484.54035466618</v>
      </c>
      <c r="W39" s="41">
        <f>IFERROR($T39*(1-Controls!$C$6),0)</f>
        <v>0</v>
      </c>
      <c r="X39" s="90" t="str">
        <f t="shared" si="2"/>
        <v>-</v>
      </c>
      <c r="Y39" s="90">
        <f>IFERROR(R39/INDEX('Vendor Level Info'!$N$4:$N$300,MATCH('Model 17'!$D39,'Vendor Level Info'!$M$4:$M$300,0)),"-")</f>
        <v>0.30733684273249101</v>
      </c>
    </row>
    <row r="40" spans="2:25" x14ac:dyDescent="0.35">
      <c r="B40" s="441">
        <f>IFERROR(INDEX(Controls!$L$4:$L$100,MATCH('Model 17'!$D40,Controls!$J$4:$J$100,0)),"-")</f>
        <v>6</v>
      </c>
      <c r="C40" s="467" t="str">
        <f>IFERROR(INDEX(Controls!$F$4:$F$7200,MATCH('Model 17'!$E40,Controls!$G$4:$G$200,0)),"-")</f>
        <v>No Ad &amp; Tf</v>
      </c>
      <c r="D40" s="442" t="str">
        <f>IFERROR(INDEX(Controls!$H$4:$H$200,MATCH('Model 17'!$E40,Controls!$G$4:$G$200,0)),"-")</f>
        <v>hcp_mng_eng</v>
      </c>
      <c r="E40" s="25" t="s">
        <v>21</v>
      </c>
      <c r="F40" s="26">
        <v>1</v>
      </c>
      <c r="G40" s="27">
        <v>1.2048251882551169E-2</v>
      </c>
      <c r="H40" s="27">
        <v>4.1952567057240656E-3</v>
      </c>
      <c r="I40" s="27">
        <v>2.8718747689771567</v>
      </c>
      <c r="J40" s="37">
        <v>4.0804663576720608E-3</v>
      </c>
      <c r="K40" s="27">
        <v>1.0046103448564463</v>
      </c>
      <c r="L40" s="39">
        <v>4328</v>
      </c>
      <c r="M40" s="39">
        <v>493963.36099997873</v>
      </c>
      <c r="N40" s="39">
        <v>0</v>
      </c>
      <c r="O40" s="39">
        <v>253603.05399999139</v>
      </c>
      <c r="P40" s="28">
        <v>1.055641739138699E-4</v>
      </c>
      <c r="Q40" s="29">
        <v>0</v>
      </c>
      <c r="R40" s="75">
        <f t="shared" si="0"/>
        <v>0</v>
      </c>
      <c r="S40" s="41">
        <f>IFERROR($Q40*$O40*Controls!$C$5,"-")</f>
        <v>0</v>
      </c>
      <c r="T40" s="41">
        <f>IFERROR(INDEX('Vendor Level Info'!$I$4:$I$50,MATCH(SUBSTITUTE(SUBSTITUTE('Model 17'!$D40,"_pre",""),"_post",""),'Vendor Level Info'!$F$4:$F$50,0)),"-")</f>
        <v>0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17'!$D40,'Vendor Level Info'!$M$4:$M$300,0)),"-")</f>
        <v>-</v>
      </c>
    </row>
    <row r="41" spans="2:25" x14ac:dyDescent="0.35">
      <c r="B41" s="441">
        <f>IFERROR(INDEX(Controls!$L$4:$L$100,MATCH('Model 17'!$D41,Controls!$J$4:$J$100,0)),"-")</f>
        <v>1</v>
      </c>
      <c r="C41" s="467" t="str">
        <f>IFERROR(INDEX(Controls!$F$4:$F$7200,MATCH('Model 17'!$E41,Controls!$G$4:$G$200,0)),"-")</f>
        <v>Ad: 40 &amp; Tf: RT4</v>
      </c>
      <c r="D41" s="442" t="str">
        <f>IFERROR(INDEX(Controls!$H$4:$H$200,MATCH('Model 17'!$E41,Controls!$G$4:$G$200,0)),"-")</f>
        <v>hcp_mscap_eng</v>
      </c>
      <c r="E41" s="25" t="s">
        <v>108</v>
      </c>
      <c r="F41" s="26">
        <v>1</v>
      </c>
      <c r="G41" s="27">
        <v>5.4063443730009021E-2</v>
      </c>
      <c r="H41" s="27">
        <v>1.584647899509527E-3</v>
      </c>
      <c r="I41" s="27">
        <v>34.117007157705189</v>
      </c>
      <c r="J41" s="37">
        <v>4.4677897416667469E-255</v>
      </c>
      <c r="K41" s="27">
        <v>1.021676737890324</v>
      </c>
      <c r="L41" s="39">
        <v>96440.782464303891</v>
      </c>
      <c r="M41" s="39">
        <v>493963.36099997873</v>
      </c>
      <c r="N41" s="39">
        <v>39381.443492171158</v>
      </c>
      <c r="O41" s="39">
        <v>253603.05399999139</v>
      </c>
      <c r="P41" s="28">
        <v>1.0555278443085091E-2</v>
      </c>
      <c r="Q41" s="29">
        <v>8.3953896479716586E-3</v>
      </c>
      <c r="R41" s="75">
        <f t="shared" si="0"/>
        <v>2129.0964542455254</v>
      </c>
      <c r="S41" s="41">
        <f>IFERROR($Q41*$O41*Controls!$C$5,"-")</f>
        <v>1324297.9945407168</v>
      </c>
      <c r="T41" s="41">
        <f>IFERROR(INDEX('Vendor Level Info'!$I$4:$I$50,MATCH(SUBSTITUTE(SUBSTITUTE('Model 17'!$D41,"_pre",""),"_post",""),'Vendor Level Info'!$F$4:$F$50,0)),"-")</f>
        <v>483510.48</v>
      </c>
      <c r="U41" s="478">
        <f t="shared" si="1"/>
        <v>2.7389230416282122</v>
      </c>
      <c r="V41" s="41">
        <f>IFERROR($Q41*$O41*Controls!$C$4,"-")</f>
        <v>1124162.9278416373</v>
      </c>
      <c r="W41" s="41">
        <f>IFERROR($T41*(1-Controls!$C$6),0)</f>
        <v>372303.06959999999</v>
      </c>
      <c r="X41" s="90">
        <f t="shared" si="2"/>
        <v>3.0194833715699168</v>
      </c>
      <c r="Y41" s="90">
        <f>IFERROR(R41/INDEX('Vendor Level Info'!$N$4:$N$300,MATCH('Model 17'!$D41,'Vendor Level Info'!$M$4:$M$300,0)),"-")</f>
        <v>0.16445979099687358</v>
      </c>
    </row>
    <row r="42" spans="2:25" x14ac:dyDescent="0.35">
      <c r="B42" s="441">
        <f>IFERROR(INDEX(Controls!$L$4:$L$100,MATCH('Model 17'!$D42,Controls!$J$4:$J$100,0)),"-")</f>
        <v>12</v>
      </c>
      <c r="C42" s="467" t="str">
        <f>IFERROR(INDEX(Controls!$F$4:$F$7200,MATCH('Model 17'!$E42,Controls!$G$4:$G$200,0)),"-")</f>
        <v>Ad: 40 &amp; No Tf</v>
      </c>
      <c r="D42" s="442" t="str">
        <f>IFERROR(INDEX(Controls!$H$4:$H$200,MATCH('Model 17'!$E42,Controls!$G$4:$G$200,0)),"-")</f>
        <v>hcp_rdtl_totdet</v>
      </c>
      <c r="E42" s="25" t="s">
        <v>103</v>
      </c>
      <c r="F42" s="26"/>
      <c r="G42" s="27">
        <v>5.4960761164867838E-2</v>
      </c>
      <c r="H42" s="27">
        <v>4.5245322534132298E-4</v>
      </c>
      <c r="I42" s="27">
        <v>121.47280224028988</v>
      </c>
      <c r="J42" s="37">
        <v>0</v>
      </c>
      <c r="K42" s="27">
        <v>1.2694972090543213</v>
      </c>
      <c r="L42" s="39">
        <v>562696.92773887201</v>
      </c>
      <c r="M42" s="39">
        <v>493963.36099997873</v>
      </c>
      <c r="N42" s="39">
        <v>283462.85338759993</v>
      </c>
      <c r="O42" s="39">
        <v>253603.05399999139</v>
      </c>
      <c r="P42" s="28">
        <v>6.2608391422096524E-2</v>
      </c>
      <c r="Q42" s="29">
        <v>6.1431965973676159E-2</v>
      </c>
      <c r="R42" s="75">
        <f t="shared" si="0"/>
        <v>15579.334184147829</v>
      </c>
      <c r="S42" s="41">
        <f>IFERROR($Q42*$O42*Controls!$C$5,"-")</f>
        <v>9690345.8625399489</v>
      </c>
      <c r="T42" s="41">
        <f>IFERROR(INDEX('Vendor Level Info'!$I$4:$I$50,MATCH(SUBSTITUTE(SUBSTITUTE('Model 17'!$D42,"_pre",""),"_post",""),'Vendor Level Info'!$F$4:$F$50,0)),"-")</f>
        <v>0</v>
      </c>
      <c r="U42" s="478">
        <f t="shared" si="1"/>
        <v>0</v>
      </c>
      <c r="V42" s="41">
        <f>IFERROR($Q42*$O42*Controls!$C$4,"-")</f>
        <v>8225888.4492300535</v>
      </c>
      <c r="W42" s="41">
        <f>IFERROR($T42*(1-Controls!$C$6),0)</f>
        <v>0</v>
      </c>
      <c r="X42" s="90" t="str">
        <f t="shared" si="2"/>
        <v>-</v>
      </c>
      <c r="Y42" s="90">
        <f>IFERROR(R42/INDEX('Vendor Level Info'!$N$4:$N$300,MATCH('Model 17'!$D42,'Vendor Level Info'!$M$4:$M$300,0)),"-")</f>
        <v>9.1965019829094941E-2</v>
      </c>
    </row>
    <row r="43" spans="2:25" x14ac:dyDescent="0.35">
      <c r="B43" s="441">
        <f>IFERROR(INDEX(Controls!$L$4:$L$100,MATCH('Model 17'!$D43,Controls!$J$4:$J$100,0)),"-")</f>
        <v>8.4</v>
      </c>
      <c r="C43" s="467" t="str">
        <f>IFERROR(INDEX(Controls!$F$4:$F$7200,MATCH('Model 17'!$E43,Controls!$G$4:$G$200,0)),"-")</f>
        <v>Ad: 70 &amp; Tf: RT4</v>
      </c>
      <c r="D43" s="442" t="str">
        <f>IFERROR(INDEX(Controls!$H$4:$H$200,MATCH('Model 17'!$E43,Controls!$G$4:$G$200,0)),"-")</f>
        <v>hcp_sfmc_eng_post</v>
      </c>
      <c r="E43" s="25" t="s">
        <v>310</v>
      </c>
      <c r="F43" s="26"/>
      <c r="G43" s="27">
        <v>7.5730812753987253E-3</v>
      </c>
      <c r="H43" s="27">
        <v>5.9498698832088394E-4</v>
      </c>
      <c r="I43" s="27">
        <v>12.728146033530514</v>
      </c>
      <c r="J43" s="37">
        <v>4.1315876092222654E-37</v>
      </c>
      <c r="K43" s="27">
        <v>1.1297410477914123</v>
      </c>
      <c r="L43" s="39">
        <v>446503.23994284763</v>
      </c>
      <c r="M43" s="39">
        <v>493963.36099997873</v>
      </c>
      <c r="N43" s="39">
        <v>384654.32929805713</v>
      </c>
      <c r="O43" s="39">
        <v>253603.05399999139</v>
      </c>
      <c r="P43" s="28">
        <v>6.845457766281959E-3</v>
      </c>
      <c r="Q43" s="29">
        <v>1.1486527676864138E-2</v>
      </c>
      <c r="R43" s="75">
        <f t="shared" si="0"/>
        <v>2913.0184987081716</v>
      </c>
      <c r="S43" s="41">
        <f>IFERROR($Q43*$O43*Controls!$C$5,"-")</f>
        <v>1811897.5061964828</v>
      </c>
      <c r="T43" s="41">
        <f>IFERROR(INDEX('Vendor Level Info'!$I$4:$I$50,MATCH(SUBSTITUTE(SUBSTITUTE('Model 17'!$D43,"_pre",""),"_post",""),'Vendor Level Info'!$F$4:$F$50,0)),"-")</f>
        <v>194100</v>
      </c>
      <c r="U43" s="478">
        <f t="shared" si="1"/>
        <v>9.3348660803528229</v>
      </c>
      <c r="V43" s="41">
        <f>IFERROR($Q43*$O43*Controls!$C$4,"-")</f>
        <v>1538073.7673179146</v>
      </c>
      <c r="W43" s="41">
        <f>IFERROR($T43*(1-Controls!$C$6),0)</f>
        <v>149457</v>
      </c>
      <c r="X43" s="90">
        <f t="shared" si="2"/>
        <v>10.291078820784003</v>
      </c>
      <c r="Y43" s="90">
        <f>IFERROR(R43/INDEX('Vendor Level Info'!$N$4:$N$300,MATCH('Model 17'!$D43,'Vendor Level Info'!$M$4:$M$300,0)),"-")</f>
        <v>1.3604098944127679E-2</v>
      </c>
    </row>
    <row r="44" spans="2:25" x14ac:dyDescent="0.35">
      <c r="B44" s="441">
        <f>IFERROR(INDEX(Controls!$L$4:$L$100,MATCH('Model 17'!$D44,Controls!$J$4:$J$100,0)),"-")</f>
        <v>8.8000000000000007</v>
      </c>
      <c r="C44" s="467" t="str">
        <f>IFERROR(INDEX(Controls!$F$4:$F$7200,MATCH('Model 17'!$E44,Controls!$G$4:$G$200,0)),"-")</f>
        <v>Ad: 70 &amp; Tf: RT4</v>
      </c>
      <c r="D44" s="442" t="str">
        <f>IFERROR(INDEX(Controls!$H$4:$H$200,MATCH('Model 17'!$E44,Controls!$G$4:$G$200,0)),"-")</f>
        <v>hcp_sfmc_eng_pre</v>
      </c>
      <c r="E44" s="25" t="s">
        <v>311</v>
      </c>
      <c r="F44" s="26">
        <v>1</v>
      </c>
      <c r="G44" s="27">
        <v>9.6228717939528668E-3</v>
      </c>
      <c r="H44" s="27">
        <v>8.7463657328149674E-4</v>
      </c>
      <c r="I44" s="27">
        <v>11.002137445327021</v>
      </c>
      <c r="J44" s="37">
        <v>3.735045126758369E-28</v>
      </c>
      <c r="K44" s="27">
        <v>1.101526325085129</v>
      </c>
      <c r="L44" s="39">
        <v>242143.27088379074</v>
      </c>
      <c r="M44" s="39">
        <v>493963.36099997873</v>
      </c>
      <c r="N44" s="39">
        <v>70698.87259846252</v>
      </c>
      <c r="O44" s="39">
        <v>253603.05399999139</v>
      </c>
      <c r="P44" s="28">
        <v>4.7171791178318156E-3</v>
      </c>
      <c r="Q44" s="29">
        <v>2.6826419329793851E-3</v>
      </c>
      <c r="R44" s="75">
        <f t="shared" si="0"/>
        <v>680.32618699201225</v>
      </c>
      <c r="S44" s="41">
        <f>IFERROR($Q44*$O44*Controls!$C$5,"-")</f>
        <v>423162.88830903161</v>
      </c>
      <c r="T44" s="41">
        <f>IFERROR(INDEX('Vendor Level Info'!$I$4:$I$50,MATCH(SUBSTITUTE(SUBSTITUTE('Model 17'!$D44,"_pre",""),"_post",""),'Vendor Level Info'!$F$4:$F$50,0)),"-")</f>
        <v>194100</v>
      </c>
      <c r="U44" s="478">
        <f t="shared" si="1"/>
        <v>2.1801282241578135</v>
      </c>
      <c r="V44" s="41">
        <f>IFERROR($Q44*$O44*Controls!$C$4,"-")</f>
        <v>359212.22673178249</v>
      </c>
      <c r="W44" s="41">
        <f>IFERROR($T44*(1-Controls!$C$6),0)</f>
        <v>149457</v>
      </c>
      <c r="X44" s="90">
        <f t="shared" si="2"/>
        <v>2.4034486623696614</v>
      </c>
      <c r="Y44" s="90" t="str">
        <f>IFERROR(R44/INDEX('Vendor Level Info'!$N$4:$N$300,MATCH('Model 17'!$D44,'Vendor Level Info'!$M$4:$M$300,0)),"-")</f>
        <v>-</v>
      </c>
    </row>
    <row r="45" spans="2:25" x14ac:dyDescent="0.35">
      <c r="B45" s="441">
        <f>IFERROR(INDEX(Controls!$L$4:$L$100,MATCH('Model 17'!$D45,Controls!$J$4:$J$100,0)),"-")</f>
        <v>10.5</v>
      </c>
      <c r="C45" s="467" t="str">
        <f>IFERROR(INDEX(Controls!$F$4:$F$7200,MATCH('Model 17'!$E45,Controls!$G$4:$G$200,0)),"-")</f>
        <v>No Ad &amp; Tf</v>
      </c>
      <c r="D45" s="442" t="str">
        <f>IFERROR(INDEX(Controls!$H$4:$H$200,MATCH('Model 17'!$E45,Controls!$G$4:$G$200,0)),"-")</f>
        <v>pp_hcc</v>
      </c>
      <c r="E45" s="25" t="s">
        <v>377</v>
      </c>
      <c r="F45" s="26">
        <v>1</v>
      </c>
      <c r="G45" s="27">
        <v>-2.2313346353504725E-3</v>
      </c>
      <c r="H45" s="27">
        <v>4.5157140139940086E-4</v>
      </c>
      <c r="I45" s="27">
        <v>-4.9412664939268955</v>
      </c>
      <c r="J45" s="37">
        <v>7.7619653347054935E-7</v>
      </c>
      <c r="K45" s="26">
        <v>1.083154320609524</v>
      </c>
      <c r="L45" s="26">
        <v>942395</v>
      </c>
      <c r="M45" s="26">
        <v>493963.36099997873</v>
      </c>
      <c r="N45" s="26">
        <v>459630</v>
      </c>
      <c r="O45" s="26">
        <v>253603.05399999139</v>
      </c>
      <c r="P45" s="26">
        <v>-4.2569930681178583E-3</v>
      </c>
      <c r="Q45" s="30">
        <v>-4.0440693527538218E-3</v>
      </c>
      <c r="R45" s="75">
        <f t="shared" si="0"/>
        <v>-1025.5883384461376</v>
      </c>
      <c r="S45" s="41">
        <f>IFERROR($Q45*$O45*Controls!$C$5,"-")</f>
        <v>-637915.94651349762</v>
      </c>
      <c r="T45" s="41">
        <f>IFERROR(INDEX('Vendor Level Info'!$I$4:$I$50,MATCH(SUBSTITUTE(SUBSTITUTE('Model 17'!$D45,"_pre",""),"_post",""),'Vendor Level Info'!$F$4:$F$50,0)),"-")</f>
        <v>2141209.6000000001</v>
      </c>
      <c r="U45" s="478">
        <f t="shared" si="1"/>
        <v>-0.297923167593447</v>
      </c>
      <c r="V45" s="41">
        <f>IFERROR($Q45*$O45*Controls!$C$4,"-")</f>
        <v>-541510.64269956062</v>
      </c>
      <c r="W45" s="41">
        <f>IFERROR($T45*(1-Controls!$C$6),0)</f>
        <v>1648731.3920000002</v>
      </c>
      <c r="X45" s="90">
        <f t="shared" si="2"/>
        <v>-0.32844079109980368</v>
      </c>
      <c r="Y45" s="90" t="str">
        <f>IFERROR(R45/INDEX('Vendor Level Info'!$N$4:$N$300,MATCH('Model 17'!$D45,'Vendor Level Info'!$M$4:$M$300,0)),"-")</f>
        <v>-</v>
      </c>
    </row>
    <row r="46" spans="2:25" x14ac:dyDescent="0.35">
      <c r="B46" s="441">
        <f>IFERROR(INDEX(Controls!$L$4:$L$100,MATCH('Model 17'!$D46,Controls!$J$4:$J$100,0)),"-")</f>
        <v>10</v>
      </c>
      <c r="C46" s="467" t="str">
        <f>IFERROR(INDEX(Controls!$F$4:$F$7200,MATCH('Model 17'!$E46,Controls!$G$4:$G$200,0)),"-")</f>
        <v>No Ad &amp; Tf</v>
      </c>
      <c r="D46" s="442" t="str">
        <f>IFERROR(INDEX(Controls!$H$4:$H$200,MATCH('Model 17'!$E46,Controls!$G$4:$G$200,0)),"-")</f>
        <v>pp_hcp</v>
      </c>
      <c r="E46" s="25" t="s">
        <v>115</v>
      </c>
      <c r="F46" s="26">
        <v>1</v>
      </c>
      <c r="G46" s="27">
        <v>5.8688643050648958E-3</v>
      </c>
      <c r="H46" s="27">
        <v>1.7010871952279441E-3</v>
      </c>
      <c r="I46" s="27">
        <v>3.4500667111767154</v>
      </c>
      <c r="J46" s="37">
        <v>5.6045343617499405E-4</v>
      </c>
      <c r="K46" s="26">
        <v>1.0254761586832073</v>
      </c>
      <c r="L46" s="26">
        <v>63241</v>
      </c>
      <c r="M46" s="26">
        <v>493963.36099997873</v>
      </c>
      <c r="N46" s="26">
        <v>31572</v>
      </c>
      <c r="O46" s="26">
        <v>253603.05399999139</v>
      </c>
      <c r="P46" s="26">
        <v>7.5137728183978622E-4</v>
      </c>
      <c r="Q46" s="30">
        <v>7.3063703656942231E-4</v>
      </c>
      <c r="R46" s="75">
        <f t="shared" si="0"/>
        <v>185.29178383950889</v>
      </c>
      <c r="S46" s="41">
        <f>IFERROR($Q46*$O46*Controls!$C$5,"-")</f>
        <v>115251.48954817453</v>
      </c>
      <c r="T46" s="41">
        <f>IFERROR(INDEX('Vendor Level Info'!$I$4:$I$50,MATCH(SUBSTITUTE(SUBSTITUTE('Model 17'!$D46,"_pre",""),"_post",""),'Vendor Level Info'!$F$4:$F$50,0)),"-")</f>
        <v>195006</v>
      </c>
      <c r="U46" s="478">
        <f t="shared" si="1"/>
        <v>0.59101509465439284</v>
      </c>
      <c r="V46" s="41">
        <f>IFERROR($Q46*$O46*Controls!$C$4,"-")</f>
        <v>97834.061867260694</v>
      </c>
      <c r="W46" s="41">
        <f>IFERROR($T46*(1-Controls!$C$6),0)</f>
        <v>150154.62</v>
      </c>
      <c r="X46" s="90">
        <f t="shared" si="2"/>
        <v>0.65155545575128293</v>
      </c>
      <c r="Y46" s="90">
        <f>IFERROR(R46/INDEX('Vendor Level Info'!$N$4:$N$300,MATCH('Model 17'!$D46,'Vendor Level Info'!$M$4:$M$300,0)),"-")</f>
        <v>5.9711831342692439E-3</v>
      </c>
    </row>
    <row r="47" spans="2:25" x14ac:dyDescent="0.35">
      <c r="B47" s="441">
        <f>IFERROR(INDEX(Controls!$L$4:$L$100,MATCH('Model 17'!$D47,Controls!$J$4:$J$100,0)),"-")</f>
        <v>11</v>
      </c>
      <c r="C47" s="467" t="str">
        <f>IFERROR(INDEX(Controls!$F$4:$F$7200,MATCH('Model 17'!$E47,Controls!$G$4:$G$200,0)),"-")</f>
        <v>No Ad &amp; Tf</v>
      </c>
      <c r="D47" s="442" t="str">
        <f>IFERROR(INDEX(Controls!$H$4:$H$200,MATCH('Model 17'!$E47,Controls!$G$4:$G$200,0)),"-")</f>
        <v>webmd</v>
      </c>
      <c r="E47" s="25" t="s">
        <v>116</v>
      </c>
      <c r="F47" s="26">
        <v>1</v>
      </c>
      <c r="G47" s="27">
        <v>4.7536537925398657E-2</v>
      </c>
      <c r="H47" s="27">
        <v>1.7323230056430449E-3</v>
      </c>
      <c r="I47" s="27">
        <v>27.440920527262129</v>
      </c>
      <c r="J47" s="37">
        <v>9.217527510499924E-166</v>
      </c>
      <c r="K47" s="26">
        <v>1.0898587566056874</v>
      </c>
      <c r="L47" s="26">
        <v>64834</v>
      </c>
      <c r="M47" s="26">
        <v>493963.36099997873</v>
      </c>
      <c r="N47" s="26">
        <v>0</v>
      </c>
      <c r="O47" s="26">
        <v>253603.05399999139</v>
      </c>
      <c r="P47" s="26">
        <v>6.2392965616237866E-3</v>
      </c>
      <c r="Q47" s="30">
        <v>0</v>
      </c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17'!$D47,"_pre",""),"_post",""),'Vendor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17'!$D47,'Vendor Level Info'!$M$4:$M$300,0)),"-")</f>
        <v>-</v>
      </c>
    </row>
    <row r="48" spans="2:25" x14ac:dyDescent="0.35">
      <c r="B48" s="441" t="str">
        <f>IFERROR(INDEX(Controls!$L$4:$L$100,MATCH('Model 17'!$D48,Controls!$J$4:$J$100,0)),"-")</f>
        <v>-</v>
      </c>
      <c r="C48" s="467" t="str">
        <f>IFERROR(INDEX(Controls!$F$4:$F$7200,MATCH('Model 17'!$E48,Controls!$G$4:$G$200,0)),"-")</f>
        <v>-</v>
      </c>
      <c r="D48" s="442" t="str">
        <f>IFERROR(INDEX(Controls!$H$4:$H$200,MATCH('Model 17'!$E48,Controls!$G$4:$G$200,0)),"-")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17'!$D48,"_pre",""),"_post",""),'Vendor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17'!$D48,'Vendor Level Info'!$M$4:$M$300,0)),"-")</f>
        <v>-</v>
      </c>
    </row>
    <row r="49" spans="2:25" x14ac:dyDescent="0.35">
      <c r="B49" s="441" t="str">
        <f>IFERROR(INDEX(Controls!$L$4:$L$100,MATCH('Model 17'!$D49,Controls!$J$4:$J$100,0)),"-")</f>
        <v>-</v>
      </c>
      <c r="C49" s="467" t="str">
        <f>IFERROR(INDEX(Controls!$F$4:$F$7200,MATCH('Model 17'!$E49,Controls!$G$4:$G$200,0)),"-")</f>
        <v>-</v>
      </c>
      <c r="D49" s="442" t="str">
        <f>IFERROR(INDEX(Controls!$H$4:$H$200,MATCH('Model 17'!$E49,Controls!$G$4:$G$200,0)),"-")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17'!$D49,"_pre",""),"_post",""),'Vendor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17'!$D49,'Vendor Level Info'!$M$4:$M$300,0)),"-")</f>
        <v>-</v>
      </c>
    </row>
    <row r="50" spans="2:25" x14ac:dyDescent="0.35">
      <c r="B50" s="441" t="str">
        <f>IFERROR(INDEX(Controls!$L$4:$L$100,MATCH('Model 17'!$D50,Controls!$J$4:$J$100,0)),"-")</f>
        <v>-</v>
      </c>
      <c r="C50" s="467" t="str">
        <f>IFERROR(INDEX(Controls!$F$4:$F$7200,MATCH('Model 17'!$E50,Controls!$G$4:$G$200,0)),"-")</f>
        <v>-</v>
      </c>
      <c r="D50" s="442" t="str">
        <f>IFERROR(INDEX(Controls!$H$4:$H$200,MATCH('Model 17'!$E50,Controls!$G$4:$G$200,0)),"-")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17'!$D50,"_pre",""),"_post",""),'Vendor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17'!$D50,'Vendor Level Info'!$M$4:$M$300,0)),"-")</f>
        <v>-</v>
      </c>
    </row>
    <row r="51" spans="2:25" x14ac:dyDescent="0.35">
      <c r="B51" s="441" t="str">
        <f>IFERROR(INDEX(Controls!$L$4:$L$100,MATCH('Model 17'!$D51,Controls!$J$4:$J$100,0)),"-")</f>
        <v>-</v>
      </c>
      <c r="C51" s="467" t="str">
        <f>IFERROR(INDEX(Controls!$F$4:$F$7200,MATCH('Model 17'!$E51,Controls!$G$4:$G$200,0)),"-")</f>
        <v>-</v>
      </c>
      <c r="D51" s="442" t="str">
        <f>IFERROR(INDEX(Controls!$H$4:$H$200,MATCH('Model 17'!$E51,Controls!$G$4:$G$200,0)),"-")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17'!$D51,"_pre",""),"_post",""),'Vendor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17'!$D51,'Vendor Level Info'!$M$4:$M$300,0)),"-")</f>
        <v>-</v>
      </c>
    </row>
    <row r="52" spans="2:25" x14ac:dyDescent="0.35">
      <c r="B52" s="441" t="str">
        <f>IFERROR(INDEX(Controls!$L$4:$L$100,MATCH('Model 17'!$D52,Controls!$J$4:$J$100,0)),"-")</f>
        <v>-</v>
      </c>
      <c r="C52" s="467" t="str">
        <f>IFERROR(INDEX(Controls!$F$4:$F$7200,MATCH('Model 17'!$E52,Controls!$G$4:$G$200,0)),"-")</f>
        <v>-</v>
      </c>
      <c r="D52" s="442" t="str">
        <f>IFERROR(INDEX(Controls!$H$4:$H$200,MATCH('Model 17'!$E52,Controls!$G$4:$G$200,0)),"-")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17'!$D52,"_pre",""),"_post",""),'Vendor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17'!$D52,'Vendor Level Info'!$M$4:$M$300,0)),"-")</f>
        <v>-</v>
      </c>
    </row>
    <row r="53" spans="2:25" x14ac:dyDescent="0.35">
      <c r="B53" s="441" t="str">
        <f>IFERROR(INDEX(Controls!$L$4:$L$100,MATCH('Model 17'!$D53,Controls!$J$4:$J$100,0)),"-")</f>
        <v>-</v>
      </c>
      <c r="C53" s="467" t="str">
        <f>IFERROR(INDEX(Controls!$F$4:$F$7200,MATCH('Model 17'!$E53,Controls!$G$4:$G$200,0)),"-")</f>
        <v>-</v>
      </c>
      <c r="D53" s="442" t="str">
        <f>IFERROR(INDEX(Controls!$H$4:$H$200,MATCH('Model 17'!$E53,Controls!$G$4:$G$200,0)),"-")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17'!$D53,"_pre",""),"_post",""),'Vendor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17'!$D53,'Vendor Level Info'!$M$4:$M$300,0)),"-")</f>
        <v>-</v>
      </c>
    </row>
    <row r="54" spans="2:25" x14ac:dyDescent="0.35">
      <c r="B54" s="441" t="str">
        <f>IFERROR(INDEX(Controls!$L$4:$L$100,MATCH('Model 17'!$D54,Controls!$J$4:$J$100,0)),"-")</f>
        <v>-</v>
      </c>
      <c r="C54" s="467" t="str">
        <f>IFERROR(INDEX(Controls!$F$4:$F$7200,MATCH('Model 17'!$E54,Controls!$G$4:$G$200,0)),"-")</f>
        <v>-</v>
      </c>
      <c r="D54" s="442" t="str">
        <f>IFERROR(INDEX(Controls!$H$4:$H$200,MATCH('Model 17'!$E54,Controls!$G$4:$G$200,0)),"-")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17'!$D54,"_pre",""),"_post",""),'Vendor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17'!$D54,'Vendor Level Info'!$M$4:$M$300,0)),"-")</f>
        <v>-</v>
      </c>
    </row>
    <row r="55" spans="2:25" x14ac:dyDescent="0.35">
      <c r="B55" s="441" t="str">
        <f>IFERROR(INDEX(Controls!$L$4:$L$100,MATCH('Model 17'!$D55,Controls!$J$4:$J$100,0)),"-")</f>
        <v>-</v>
      </c>
      <c r="C55" s="467" t="str">
        <f>IFERROR(INDEX(Controls!$F$4:$F$7200,MATCH('Model 17'!$E55,Controls!$G$4:$G$200,0)),"-")</f>
        <v>-</v>
      </c>
      <c r="D55" s="442" t="str">
        <f>IFERROR(INDEX(Controls!$H$4:$H$200,MATCH('Model 17'!$E55,Controls!$G$4:$G$200,0)),"-")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17'!$D55,"_pre",""),"_post",""),'Vendor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17'!$D55,'Vendor Level Info'!$M$4:$M$300,0)),"-")</f>
        <v>-</v>
      </c>
    </row>
    <row r="56" spans="2:25" x14ac:dyDescent="0.35">
      <c r="B56" s="441" t="str">
        <f>IFERROR(INDEX(Controls!$L$4:$L$100,MATCH('Model 17'!$D56,Controls!$J$4:$J$100,0)),"-")</f>
        <v>-</v>
      </c>
      <c r="C56" s="467" t="str">
        <f>IFERROR(INDEX(Controls!$F$4:$F$7200,MATCH('Model 17'!$E56,Controls!$G$4:$G$200,0)),"-")</f>
        <v>-</v>
      </c>
      <c r="D56" s="442" t="str">
        <f>IFERROR(INDEX(Controls!$H$4:$H$200,MATCH('Model 17'!$E56,Controls!$G$4:$G$200,0)),"-")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17'!$D56,"_pre",""),"_post",""),'Vendor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17'!$D56,'Vendor Level Info'!$M$4:$M$300,0)),"-")</f>
        <v>-</v>
      </c>
    </row>
    <row r="57" spans="2:25" x14ac:dyDescent="0.35">
      <c r="B57" s="441" t="str">
        <f>IFERROR(INDEX(Controls!$L$4:$L$100,MATCH('Model 17'!$D57,Controls!$J$4:$J$100,0)),"-")</f>
        <v>-</v>
      </c>
      <c r="C57" s="467" t="str">
        <f>IFERROR(INDEX(Controls!$F$4:$F$7200,MATCH('Model 17'!$E57,Controls!$G$4:$G$200,0)),"-")</f>
        <v>-</v>
      </c>
      <c r="D57" s="442" t="str">
        <f>IFERROR(INDEX(Controls!$H$4:$H$200,MATCH('Model 17'!$E57,Controls!$G$4:$G$200,0)),"-")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17'!$D57,"_pre",""),"_post",""),'Vendor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17'!$D57,'Vendor Level Info'!$M$4:$M$300,0)),"-")</f>
        <v>-</v>
      </c>
    </row>
    <row r="58" spans="2:25" x14ac:dyDescent="0.35">
      <c r="B58" s="441" t="str">
        <f>IFERROR(INDEX(Controls!$L$4:$L$100,MATCH('Model 17'!$D58,Controls!$J$4:$J$100,0)),"-")</f>
        <v>-</v>
      </c>
      <c r="C58" s="467" t="str">
        <f>IFERROR(INDEX(Controls!$F$4:$F$7200,MATCH('Model 17'!$E58,Controls!$G$4:$G$200,0)),"-")</f>
        <v>-</v>
      </c>
      <c r="D58" s="442" t="str">
        <f>IFERROR(INDEX(Controls!$H$4:$H$200,MATCH('Model 17'!$E58,Controls!$G$4:$G$200,0)),"-")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17'!$D58,"_pre",""),"_post",""),'Vendor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17'!$D58,'Vendor Level Info'!$M$4:$M$300,0)),"-")</f>
        <v>-</v>
      </c>
    </row>
    <row r="59" spans="2:25" x14ac:dyDescent="0.35">
      <c r="B59" s="441" t="str">
        <f>IFERROR(INDEX(Controls!$L$4:$L$100,MATCH('Model 17'!$D59,Controls!$J$4:$J$100,0)),"-")</f>
        <v>-</v>
      </c>
      <c r="C59" s="467" t="str">
        <f>IFERROR(INDEX(Controls!$F$4:$F$7200,MATCH('Model 17'!$E59,Controls!$G$4:$G$200,0)),"-")</f>
        <v>-</v>
      </c>
      <c r="D59" s="442" t="str">
        <f>IFERROR(INDEX(Controls!$H$4:$H$200,MATCH('Model 17'!$E59,Controls!$G$4:$G$200,0)),"-")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17'!$D59,"_pre",""),"_post",""),'Vendor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17'!$D59,'Vendor Level Info'!$M$4:$M$300,0)),"-")</f>
        <v>-</v>
      </c>
    </row>
    <row r="60" spans="2:25" x14ac:dyDescent="0.35">
      <c r="B60" s="441" t="str">
        <f>IFERROR(INDEX(Controls!$L$4:$L$100,MATCH('Model 17'!$D60,Controls!$J$4:$J$100,0)),"-")</f>
        <v>-</v>
      </c>
      <c r="C60" s="467" t="str">
        <f>IFERROR(INDEX(Controls!$F$4:$F$7200,MATCH('Model 17'!$E60,Controls!$G$4:$G$200,0)),"-")</f>
        <v>-</v>
      </c>
      <c r="D60" s="442" t="str">
        <f>IFERROR(INDEX(Controls!$H$4:$H$200,MATCH('Model 17'!$E60,Controls!$G$4:$G$200,0)),"-")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17'!$D60,"_pre",""),"_post",""),'Vendor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17'!$D60,'Vendor Level Info'!$M$4:$M$300,0)),"-")</f>
        <v>-</v>
      </c>
    </row>
    <row r="61" spans="2:25" x14ac:dyDescent="0.35">
      <c r="B61" s="441" t="str">
        <f>IFERROR(INDEX(Controls!$L$4:$L$100,MATCH('Model 17'!$D61,Controls!$J$4:$J$100,0)),"-")</f>
        <v>-</v>
      </c>
      <c r="C61" s="467" t="str">
        <f>IFERROR(INDEX(Controls!$F$4:$F$7200,MATCH('Model 17'!$E61,Controls!$G$4:$G$200,0)),"-")</f>
        <v>-</v>
      </c>
      <c r="D61" s="442" t="str">
        <f>IFERROR(INDEX(Controls!$H$4:$H$200,MATCH('Model 17'!$E61,Controls!$G$4:$G$200,0)),"-")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17'!$D61,"_pre",""),"_post",""),'Vendor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17'!$D61,'Vendor Level Info'!$M$4:$M$300,0)),"-")</f>
        <v>-</v>
      </c>
    </row>
    <row r="62" spans="2:25" x14ac:dyDescent="0.35">
      <c r="B62" s="441" t="str">
        <f>IFERROR(INDEX(Controls!$L$4:$L$100,MATCH('Model 17'!$D62,Controls!$J$4:$J$100,0)),"-")</f>
        <v>-</v>
      </c>
      <c r="C62" s="467" t="str">
        <f>IFERROR(INDEX(Controls!$F$4:$F$7200,MATCH('Model 17'!$E62,Controls!$G$4:$G$200,0)),"-")</f>
        <v>-</v>
      </c>
      <c r="D62" s="442" t="str">
        <f>IFERROR(INDEX(Controls!$H$4:$H$200,MATCH('Model 17'!$E62,Controls!$G$4:$G$200,0)),"-")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17'!$D62,"_pre",""),"_post",""),'Vendor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17'!$D62,'Vendor Level Info'!$M$4:$M$300,0)),"-")</f>
        <v>-</v>
      </c>
    </row>
    <row r="63" spans="2:25" x14ac:dyDescent="0.35">
      <c r="B63" s="441" t="str">
        <f>IFERROR(INDEX(Controls!$L$4:$L$100,MATCH('Model 17'!$D63,Controls!$J$4:$J$100,0)),"-")</f>
        <v>-</v>
      </c>
      <c r="C63" s="467" t="str">
        <f>IFERROR(INDEX(Controls!$F$4:$F$7200,MATCH('Model 17'!$E63,Controls!$G$4:$G$200,0)),"-")</f>
        <v>-</v>
      </c>
      <c r="D63" s="442" t="str">
        <f>IFERROR(INDEX(Controls!$H$4:$H$200,MATCH('Model 17'!$E63,Controls!$G$4:$G$200,0)),"-")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17'!$D63,"_pre",""),"_post",""),'Vendor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17'!$D63,'Vendor Level Info'!$M$4:$M$300,0)),"-")</f>
        <v>-</v>
      </c>
    </row>
    <row r="64" spans="2:25" x14ac:dyDescent="0.35">
      <c r="B64" s="441" t="str">
        <f>IFERROR(INDEX(Controls!$L$4:$L$100,MATCH('Model 17'!$D64,Controls!$J$4:$J$100,0)),"-")</f>
        <v>-</v>
      </c>
      <c r="C64" s="467" t="str">
        <f>IFERROR(INDEX(Controls!$F$4:$F$7200,MATCH('Model 17'!$E64,Controls!$G$4:$G$200,0)),"-")</f>
        <v>-</v>
      </c>
      <c r="D64" s="442" t="str">
        <f>IFERROR(INDEX(Controls!$H$4:$H$200,MATCH('Model 17'!$E64,Controls!$G$4:$G$200,0)),"-")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17'!$D64,"_pre",""),"_post",""),'Vendor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17'!$D64,'Vendor Level Info'!$M$4:$M$300,0)),"-")</f>
        <v>-</v>
      </c>
    </row>
    <row r="65" spans="2:25" x14ac:dyDescent="0.35">
      <c r="B65" s="441" t="str">
        <f>IFERROR(INDEX(Controls!$L$4:$L$100,MATCH('Model 17'!$D65,Controls!$J$4:$J$100,0)),"-")</f>
        <v>-</v>
      </c>
      <c r="C65" s="467" t="str">
        <f>IFERROR(INDEX(Controls!$F$4:$F$7200,MATCH('Model 17'!$E65,Controls!$G$4:$G$200,0)),"-")</f>
        <v>-</v>
      </c>
      <c r="D65" s="442" t="str">
        <f>IFERROR(INDEX(Controls!$H$4:$H$200,MATCH('Model 17'!$E65,Controls!$G$4:$G$200,0)),"-")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17'!$D65,"_pre",""),"_post",""),'Vendor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17'!$D65,'Vendor Level Info'!$M$4:$M$300,0)),"-")</f>
        <v>-</v>
      </c>
    </row>
    <row r="66" spans="2:25" x14ac:dyDescent="0.35">
      <c r="B66" s="441" t="str">
        <f>IFERROR(INDEX(Controls!$L$4:$L$100,MATCH('Model 17'!$D66,Controls!$J$4:$J$100,0)),"-")</f>
        <v>-</v>
      </c>
      <c r="C66" s="467" t="str">
        <f>IFERROR(INDEX(Controls!$F$4:$F$7200,MATCH('Model 17'!$E66,Controls!$G$4:$G$200,0)),"-")</f>
        <v>-</v>
      </c>
      <c r="D66" s="442" t="str">
        <f>IFERROR(INDEX(Controls!$H$4:$H$200,MATCH('Model 17'!$E66,Controls!$G$4:$G$200,0)),"-")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17'!$D66,"_pre",""),"_post",""),'Vendor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17'!$D66,'Vendor Level Info'!$M$4:$M$300,0)),"-")</f>
        <v>-</v>
      </c>
    </row>
    <row r="67" spans="2:25" x14ac:dyDescent="0.35">
      <c r="B67" s="441" t="str">
        <f>IFERROR(INDEX(Controls!$L$4:$L$100,MATCH('Model 17'!$D67,Controls!$J$4:$J$100,0)),"-")</f>
        <v>-</v>
      </c>
      <c r="C67" s="467" t="str">
        <f>IFERROR(INDEX(Controls!$F$4:$F$7200,MATCH('Model 17'!$E67,Controls!$G$4:$G$200,0)),"-")</f>
        <v>-</v>
      </c>
      <c r="D67" s="442" t="str">
        <f>IFERROR(INDEX(Controls!$H$4:$H$200,MATCH('Model 17'!$E67,Controls!$G$4:$G$200,0)),"-")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17'!$D67,"_pre",""),"_post",""),'Vendor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17'!$D67,'Vendor Level Info'!$M$4:$M$300,0)),"-")</f>
        <v>-</v>
      </c>
    </row>
    <row r="68" spans="2:25" x14ac:dyDescent="0.35">
      <c r="B68" s="441" t="str">
        <f>IFERROR(INDEX(Controls!$L$4:$L$100,MATCH('Model 17'!$D68,Controls!$J$4:$J$100,0)),"-")</f>
        <v>-</v>
      </c>
      <c r="C68" s="467" t="str">
        <f>IFERROR(INDEX(Controls!$F$4:$F$7200,MATCH('Model 17'!$E68,Controls!$G$4:$G$200,0)),"-")</f>
        <v>-</v>
      </c>
      <c r="D68" s="442" t="str">
        <f>IFERROR(INDEX(Controls!$H$4:$H$200,MATCH('Model 17'!$E68,Controls!$G$4:$G$200,0)),"-")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17'!$D68,"_pre",""),"_post",""),'Vendor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17'!$D68,'Vendor Level Info'!$M$4:$M$300,0)),"-")</f>
        <v>-</v>
      </c>
    </row>
    <row r="69" spans="2:25" x14ac:dyDescent="0.35">
      <c r="B69" s="441" t="str">
        <f>IFERROR(INDEX(Controls!$L$4:$L$100,MATCH('Model 17'!$D69,Controls!$J$4:$J$100,0)),"-")</f>
        <v>-</v>
      </c>
      <c r="C69" s="467" t="str">
        <f>IFERROR(INDEX(Controls!$F$4:$F$7200,MATCH('Model 17'!$E69,Controls!$G$4:$G$200,0)),"-")</f>
        <v>-</v>
      </c>
      <c r="D69" s="442" t="str">
        <f>IFERROR(INDEX(Controls!$H$4:$H$200,MATCH('Model 17'!$E69,Controls!$G$4:$G$200,0)),"-")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17'!$D69,"_pre",""),"_post",""),'Vendor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17'!$D69,'Vendor Level Info'!$M$4:$M$300,0)),"-")</f>
        <v>-</v>
      </c>
    </row>
    <row r="70" spans="2:25" x14ac:dyDescent="0.35">
      <c r="B70" s="441" t="str">
        <f>IFERROR(INDEX(Controls!$L$4:$L$100,MATCH('Model 17'!$D70,Controls!$J$4:$J$100,0)),"-")</f>
        <v>-</v>
      </c>
      <c r="C70" s="467" t="str">
        <f>IFERROR(INDEX(Controls!$F$4:$F$7200,MATCH('Model 17'!$E70,Controls!$G$4:$G$200,0)),"-")</f>
        <v>-</v>
      </c>
      <c r="D70" s="442" t="str">
        <f>IFERROR(INDEX(Controls!$H$4:$H$200,MATCH('Model 17'!$E70,Controls!$G$4:$G$200,0)),"-")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17'!$D70,"_pre",""),"_post",""),'Vendor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17'!$D70,'Vendor Level Info'!$M$4:$M$300,0)),"-")</f>
        <v>-</v>
      </c>
    </row>
    <row r="71" spans="2:25" x14ac:dyDescent="0.35">
      <c r="B71" s="441" t="str">
        <f>IFERROR(INDEX(Controls!$L$4:$L$100,MATCH('Model 17'!$D71,Controls!$J$4:$J$100,0)),"-")</f>
        <v>-</v>
      </c>
      <c r="C71" s="467" t="str">
        <f>IFERROR(INDEX(Controls!$F$4:$F$7200,MATCH('Model 17'!$E71,Controls!$G$4:$G$200,0)),"-")</f>
        <v>-</v>
      </c>
      <c r="D71" s="442" t="str">
        <f>IFERROR(INDEX(Controls!$H$4:$H$200,MATCH('Model 17'!$E71,Controls!$G$4:$G$200,0)),"-")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17'!$D71,"_pre",""),"_post",""),'Vendor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17'!$D71,'Vendor Level Info'!$M$4:$M$300,0)),"-")</f>
        <v>-</v>
      </c>
    </row>
    <row r="72" spans="2:25" ht="15" thickBot="1" x14ac:dyDescent="0.4">
      <c r="B72" s="443" t="str">
        <f>IFERROR(INDEX(Controls!$L$4:$L$100,MATCH('Model 17'!$D72,Controls!$J$4:$J$100,0)),"-")</f>
        <v>-</v>
      </c>
      <c r="C72" s="468" t="str">
        <f>IFERROR(INDEX(Controls!$F$4:$F$7200,MATCH('Model 17'!$E72,Controls!$G$4:$G$200,0)),"-")</f>
        <v>-</v>
      </c>
      <c r="D72" s="444" t="str">
        <f>IFERROR(INDEX(Controls!$H$4:$H$200,MATCH('Model 17'!$E72,Controls!$G$4:$G$200,0)),"-")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17'!$D72,"_pre",""),"_post",""),'Vendor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17'!$D72,'Vendor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0843-07FF-4DAE-B39D-1D3996D7116D}">
  <sheetPr>
    <tabColor theme="9" tint="0.59999389629810485"/>
  </sheetPr>
  <dimension ref="B1:AC72"/>
  <sheetViews>
    <sheetView showGridLines="0" zoomScaleNormal="100" workbookViewId="0">
      <pane xSplit="5" ySplit="4" topLeftCell="I5" activePane="bottomRight" state="frozen"/>
      <selection pane="topRight"/>
      <selection pane="bottomLeft"/>
      <selection pane="bottomRight" activeCell="E32" sqref="E32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4.54296875" bestFit="1" customWidth="1"/>
    <col min="6" max="6" width="9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24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18'!$D5,Controls!$J$4:$J$100,0)),"-")</f>
        <v>16</v>
      </c>
      <c r="C5" s="466" t="str">
        <f>IFERROR(INDEX(Controls!$F$4:$F$7200,MATCH('Model 18'!$E5,Controls!$G$4:$G$200,0)),"-")</f>
        <v>No Ad &amp; Tf</v>
      </c>
      <c r="D5" s="446" t="str">
        <f>IFERROR(INDEX(Controls!$H$4:$H$200,MATCH('Model 18'!$E5,Controls!$G$4:$G$200,0)),"-")</f>
        <v>Intercept</v>
      </c>
      <c r="E5" s="42" t="s">
        <v>6</v>
      </c>
      <c r="F5" s="43"/>
      <c r="G5" s="44">
        <v>-1.0614265980315261</v>
      </c>
      <c r="H5" s="44">
        <v>3.3041991630652259E-2</v>
      </c>
      <c r="I5" s="44">
        <v>-32.123565973149944</v>
      </c>
      <c r="J5" s="45">
        <v>2.1999277203825984E-226</v>
      </c>
      <c r="K5" s="44">
        <v>0</v>
      </c>
      <c r="L5" s="46">
        <v>4281672</v>
      </c>
      <c r="M5" s="46">
        <v>493963.36099997937</v>
      </c>
      <c r="N5" s="46">
        <v>2140836</v>
      </c>
      <c r="O5" s="46">
        <v>253603.05399999156</v>
      </c>
      <c r="P5" s="47">
        <v>-9.2004405663743754</v>
      </c>
      <c r="Q5" s="48">
        <v>-8.9602244002294054</v>
      </c>
      <c r="R5" s="405">
        <f>IFERROR(G5*N5,"-")</f>
        <v>-2272340.2724234201</v>
      </c>
      <c r="S5" s="406">
        <f>IFERROR($Q5*$O5*Controls!$C$5,"-")</f>
        <v>-1413395649.4473672</v>
      </c>
      <c r="T5" s="406" t="str">
        <f>IFERROR(INDEX('Vendor Level Info'!$I$4:$I$50,MATCH(SUBSTITUTE(SUBSTITUTE('Model 18'!$D5,"_pre",""),"_post",""),'Vendor Level Info'!$F$4:$F$50,0)),"-")</f>
        <v>-</v>
      </c>
      <c r="U5" s="480">
        <f>IFERROR(S5/$T5,0)</f>
        <v>0</v>
      </c>
      <c r="V5" s="406">
        <f>IFERROR($Q5*$O5*Controls!$C$4,"-")</f>
        <v>-1199795663.8395658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18'!$E5,'Vendor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18'!$D6,Controls!$J$4:$J$100,0)),"-")</f>
        <v>17</v>
      </c>
      <c r="C6" s="467" t="str">
        <f>IFERROR(INDEX(Controls!$F$4:$F$7200,MATCH('Model 18'!$E6,Controls!$G$4:$G$200,0)),"-")</f>
        <v>No Ad &amp; Tf</v>
      </c>
      <c r="D6" s="442" t="str">
        <f>IFERROR(INDEX(Controls!$H$4:$H$200,MATCH('Model 18'!$E6,Controls!$G$4:$G$200,0)),"-")</f>
        <v>RTIME</v>
      </c>
      <c r="E6" s="25" t="s">
        <v>8</v>
      </c>
      <c r="F6" s="26"/>
      <c r="G6" s="27">
        <v>4.8174153565955537E-2</v>
      </c>
      <c r="H6" s="27">
        <v>1.4056145786425838E-3</v>
      </c>
      <c r="I6" s="27">
        <v>34.272662149305397</v>
      </c>
      <c r="J6" s="37">
        <v>2.1735841137895897E-257</v>
      </c>
      <c r="K6" s="27">
        <v>2303.7555591764558</v>
      </c>
      <c r="L6" s="39">
        <v>53520900</v>
      </c>
      <c r="M6" s="39">
        <v>493963.36099997937</v>
      </c>
      <c r="N6" s="39">
        <v>16056270</v>
      </c>
      <c r="O6" s="39">
        <v>253603.05399999156</v>
      </c>
      <c r="P6" s="28">
        <v>5.2196665970702574</v>
      </c>
      <c r="Q6" s="29">
        <v>3.0500311588379789</v>
      </c>
      <c r="R6" s="75">
        <f t="shared" ref="R6:R69" si="0">IFERROR(G6*N6,"-")</f>
        <v>773497.21667644486</v>
      </c>
      <c r="S6" s="41">
        <f>IFERROR($Q6*$O6*Controls!$C$5,"-")</f>
        <v>481115268.77274871</v>
      </c>
      <c r="T6" s="41" t="str">
        <f>IFERROR(INDEX('Vendor Level Info'!$I$4:$I$50,MATCH(SUBSTITUTE(SUBSTITUTE('Model 18'!$D6,"_pre",""),"_post",""),'Vendor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408406530.40516287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18'!$E6,'Vendor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18'!$D7,Controls!$J$4:$J$100,0)),"-")</f>
        <v>18</v>
      </c>
      <c r="C7" s="467" t="str">
        <f>IFERROR(INDEX(Controls!$F$4:$F$7200,MATCH('Model 18'!$E7,Controls!$G$4:$G$200,0)),"-")</f>
        <v>No Ad &amp; Tf</v>
      </c>
      <c r="D7" s="442" t="str">
        <f>IFERROR(INDEX(Controls!$H$4:$H$200,MATCH('Model 18'!$E7,Controls!$G$4:$G$200,0)),"-")</f>
        <v>T1</v>
      </c>
      <c r="E7" s="25" t="s">
        <v>34</v>
      </c>
      <c r="F7" s="26"/>
      <c r="G7" s="27">
        <v>1.0445992804716266</v>
      </c>
      <c r="H7" s="27">
        <v>3.1649923288836847E-2</v>
      </c>
      <c r="I7" s="27">
        <v>33.004796597408003</v>
      </c>
      <c r="J7" s="37">
        <v>7.4303889883080438E-239</v>
      </c>
      <c r="K7" s="27">
        <v>973.34761232150868</v>
      </c>
      <c r="L7" s="39">
        <v>178403</v>
      </c>
      <c r="M7" s="39">
        <v>493963.36099997937</v>
      </c>
      <c r="N7" s="39">
        <v>0</v>
      </c>
      <c r="O7" s="39">
        <v>253603.05399999156</v>
      </c>
      <c r="P7" s="28">
        <v>0.37727422749880307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18'!$D7,"_pre",""),"_post",""),'Vendor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18'!$E7,'Vendor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18'!$D8,Controls!$J$4:$J$100,0)),"-")</f>
        <v>27</v>
      </c>
      <c r="C8" s="467" t="str">
        <f>IFERROR(INDEX(Controls!$F$4:$F$7200,MATCH('Model 18'!$E8,Controls!$G$4:$G$200,0)),"-")</f>
        <v>No Ad &amp; Tf</v>
      </c>
      <c r="D8" s="442" t="str">
        <f>IFERROR(INDEX(Controls!$H$4:$H$200,MATCH('Model 18'!$E8,Controls!$G$4:$G$200,0)),"-")</f>
        <v>T10</v>
      </c>
      <c r="E8" s="25" t="s">
        <v>43</v>
      </c>
      <c r="F8" s="26"/>
      <c r="G8" s="27">
        <v>0.59904229873816617</v>
      </c>
      <c r="H8" s="27">
        <v>1.9015806968497494E-2</v>
      </c>
      <c r="I8" s="27">
        <v>31.502333807372395</v>
      </c>
      <c r="J8" s="37">
        <v>8.5487572902998444E-218</v>
      </c>
      <c r="K8" s="27">
        <v>351.3598756519068</v>
      </c>
      <c r="L8" s="39">
        <v>178403</v>
      </c>
      <c r="M8" s="39">
        <v>493963.36099997937</v>
      </c>
      <c r="N8" s="39">
        <v>178403</v>
      </c>
      <c r="O8" s="39">
        <v>253603.05399999156</v>
      </c>
      <c r="P8" s="28">
        <v>0.21635398829062044</v>
      </c>
      <c r="Q8" s="29">
        <v>0.42141031638281695</v>
      </c>
      <c r="R8" s="75">
        <f t="shared" si="0"/>
        <v>106870.94322178506</v>
      </c>
      <c r="S8" s="41">
        <f>IFERROR($Q8*$O8*Controls!$C$5,"-")</f>
        <v>66473726.683950305</v>
      </c>
      <c r="T8" s="41" t="str">
        <f>IFERROR(INDEX('Vendor Level Info'!$I$4:$I$50,MATCH(SUBSTITUTE(SUBSTITUTE('Model 18'!$D8,"_pre",""),"_post",""),'Vendor Level Info'!$F$4:$F$50,0)),"-")</f>
        <v>-</v>
      </c>
      <c r="U8" s="478">
        <f t="shared" si="1"/>
        <v>0</v>
      </c>
      <c r="V8" s="41">
        <f>IFERROR($Q8*$O8*Controls!$C$4,"-")</f>
        <v>56427858.02110251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18'!$E8,'Vendor Level Info'!$M$4:$M$300,0)),"-")</f>
        <v>-</v>
      </c>
      <c r="AB8" s="134" t="s">
        <v>66</v>
      </c>
      <c r="AC8" s="135">
        <v>0.3569</v>
      </c>
    </row>
    <row r="9" spans="2:29" x14ac:dyDescent="0.35">
      <c r="B9" s="441">
        <f>IFERROR(INDEX(Controls!$L$4:$L$100,MATCH('Model 18'!$D9,Controls!$J$4:$J$100,0)),"-")</f>
        <v>28</v>
      </c>
      <c r="C9" s="467" t="str">
        <f>IFERROR(INDEX(Controls!$F$4:$F$7200,MATCH('Model 18'!$E9,Controls!$G$4:$G$200,0)),"-")</f>
        <v>No Ad &amp; Tf</v>
      </c>
      <c r="D9" s="442" t="str">
        <f>IFERROR(INDEX(Controls!$H$4:$H$200,MATCH('Model 18'!$E9,Controls!$G$4:$G$200,0)),"-")</f>
        <v>T11</v>
      </c>
      <c r="E9" s="25" t="s">
        <v>44</v>
      </c>
      <c r="F9" s="26"/>
      <c r="G9" s="27">
        <v>0.5709250586248894</v>
      </c>
      <c r="H9" s="27">
        <v>1.7612672983629184E-2</v>
      </c>
      <c r="I9" s="27">
        <v>32.4155827542792</v>
      </c>
      <c r="J9" s="37">
        <v>1.7660918077967408E-230</v>
      </c>
      <c r="K9" s="27">
        <v>301.42077875373047</v>
      </c>
      <c r="L9" s="39">
        <v>178403</v>
      </c>
      <c r="M9" s="39">
        <v>493963.36099997937</v>
      </c>
      <c r="N9" s="39">
        <v>178403</v>
      </c>
      <c r="O9" s="39">
        <v>253603.05399999156</v>
      </c>
      <c r="P9" s="28">
        <v>0.20619898412639637</v>
      </c>
      <c r="Q9" s="29">
        <v>0.40163058617527347</v>
      </c>
      <c r="R9" s="75">
        <f t="shared" si="0"/>
        <v>101854.74323385615</v>
      </c>
      <c r="S9" s="41">
        <f>IFERROR($Q9*$O9*Controls!$C$5,"-")</f>
        <v>63353650.291458525</v>
      </c>
      <c r="T9" s="41" t="str">
        <f>IFERROR(INDEX('Vendor Level Info'!$I$4:$I$50,MATCH(SUBSTITUTE(SUBSTITUTE('Model 18'!$D9,"_pre",""),"_post",""),'Vendor Level Info'!$F$4:$F$50,0)),"-")</f>
        <v>-</v>
      </c>
      <c r="U9" s="478">
        <f t="shared" si="1"/>
        <v>0</v>
      </c>
      <c r="V9" s="41">
        <f>IFERROR($Q9*$O9*Controls!$C$4,"-")</f>
        <v>53779304.427476048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18'!$E9,'Vendor Level Info'!$M$4:$M$300,0)),"-")</f>
        <v>-</v>
      </c>
    </row>
    <row r="10" spans="2:29" x14ac:dyDescent="0.35">
      <c r="B10" s="441">
        <f>IFERROR(INDEX(Controls!$L$4:$L$100,MATCH('Model 18'!$D10,Controls!$J$4:$J$100,0)),"-")</f>
        <v>29</v>
      </c>
      <c r="C10" s="467" t="str">
        <f>IFERROR(INDEX(Controls!$F$4:$F$7200,MATCH('Model 18'!$E10,Controls!$G$4:$G$200,0)),"-")</f>
        <v>No Ad &amp; Tf</v>
      </c>
      <c r="D10" s="442" t="str">
        <f>IFERROR(INDEX(Controls!$H$4:$H$200,MATCH('Model 18'!$E10,Controls!$G$4:$G$200,0)),"-")</f>
        <v>T12</v>
      </c>
      <c r="E10" s="25" t="s">
        <v>45</v>
      </c>
      <c r="F10" s="26"/>
      <c r="G10" s="27">
        <v>0.51201702295231011</v>
      </c>
      <c r="H10" s="27">
        <v>1.6210144428024965E-2</v>
      </c>
      <c r="I10" s="27">
        <v>31.586209809895813</v>
      </c>
      <c r="J10" s="37">
        <v>6.0528260349031221E-219</v>
      </c>
      <c r="K10" s="27">
        <v>255.32680631447289</v>
      </c>
      <c r="L10" s="39">
        <v>178403</v>
      </c>
      <c r="M10" s="39">
        <v>493963.36099997937</v>
      </c>
      <c r="N10" s="39">
        <v>178403</v>
      </c>
      <c r="O10" s="39">
        <v>253603.05399999156</v>
      </c>
      <c r="P10" s="28">
        <v>0.18492337723356933</v>
      </c>
      <c r="Q10" s="29">
        <v>0.36019035064839561</v>
      </c>
      <c r="R10" s="75">
        <f t="shared" si="0"/>
        <v>91345.372945760973</v>
      </c>
      <c r="S10" s="41">
        <f>IFERROR($Q10*$O10*Controls!$C$5,"-")</f>
        <v>56816821.972263329</v>
      </c>
      <c r="T10" s="41" t="str">
        <f>IFERROR(INDEX('Vendor Level Info'!$I$4:$I$50,MATCH(SUBSTITUTE(SUBSTITUTE('Model 18'!$D10,"_pre",""),"_post",""),'Vendor Level Info'!$F$4:$F$50,0)),"-")</f>
        <v>-</v>
      </c>
      <c r="U10" s="478">
        <f t="shared" si="1"/>
        <v>0</v>
      </c>
      <c r="V10" s="41">
        <f>IFERROR($Q10*$O10*Controls!$C$4,"-")</f>
        <v>48230356.915361792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18'!$E10,'Vendor Level Info'!$M$4:$M$300,0)),"-")</f>
        <v>-</v>
      </c>
    </row>
    <row r="11" spans="2:29" x14ac:dyDescent="0.35">
      <c r="B11" s="441">
        <f>IFERROR(INDEX(Controls!$L$4:$L$100,MATCH('Model 18'!$D11,Controls!$J$4:$J$100,0)),"-")</f>
        <v>30</v>
      </c>
      <c r="C11" s="467" t="str">
        <f>IFERROR(INDEX(Controls!$F$4:$F$7200,MATCH('Model 18'!$E11,Controls!$G$4:$G$200,0)),"-")</f>
        <v>No Ad &amp; Tf</v>
      </c>
      <c r="D11" s="442" t="str">
        <f>IFERROR(INDEX(Controls!$H$4:$H$200,MATCH('Model 18'!$E11,Controls!$G$4:$G$200,0)),"-")</f>
        <v>T13</v>
      </c>
      <c r="E11" s="25" t="s">
        <v>46</v>
      </c>
      <c r="F11" s="26"/>
      <c r="G11" s="27">
        <v>0.45977648330557769</v>
      </c>
      <c r="H11" s="27">
        <v>1.48087273220644E-2</v>
      </c>
      <c r="I11" s="27">
        <v>31.047670289703387</v>
      </c>
      <c r="J11" s="37">
        <v>1.2950506747572171E-211</v>
      </c>
      <c r="K11" s="27">
        <v>213.08757016790514</v>
      </c>
      <c r="L11" s="39">
        <v>178403</v>
      </c>
      <c r="M11" s="39">
        <v>493963.36099997937</v>
      </c>
      <c r="N11" s="39">
        <v>178403</v>
      </c>
      <c r="O11" s="39">
        <v>253603.05399999156</v>
      </c>
      <c r="P11" s="28">
        <v>0.16605584629822051</v>
      </c>
      <c r="Q11" s="29">
        <v>0.32344052115069444</v>
      </c>
      <c r="R11" s="75">
        <f t="shared" si="0"/>
        <v>82025.503951164981</v>
      </c>
      <c r="S11" s="41">
        <f>IFERROR($Q11*$O11*Controls!$C$5,"-")</f>
        <v>51019863.457624622</v>
      </c>
      <c r="T11" s="41" t="str">
        <f>IFERROR(INDEX('Vendor Level Info'!$I$4:$I$50,MATCH(SUBSTITUTE(SUBSTITUTE('Model 18'!$D11,"_pre",""),"_post",""),'Vendor Level Info'!$F$4:$F$50,0)),"-")</f>
        <v>-</v>
      </c>
      <c r="U11" s="478">
        <f t="shared" si="1"/>
        <v>0</v>
      </c>
      <c r="V11" s="41">
        <f>IFERROR($Q11*$O11*Controls!$C$4,"-")</f>
        <v>43309466.086215109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18'!$E11,'Vendor Level Info'!$M$4:$M$300,0)),"-")</f>
        <v>-</v>
      </c>
    </row>
    <row r="12" spans="2:29" x14ac:dyDescent="0.35">
      <c r="B12" s="441">
        <f>IFERROR(INDEX(Controls!$L$4:$L$100,MATCH('Model 18'!$D12,Controls!$J$4:$J$100,0)),"-")</f>
        <v>31</v>
      </c>
      <c r="C12" s="467" t="str">
        <f>IFERROR(INDEX(Controls!$F$4:$F$7200,MATCH('Model 18'!$E12,Controls!$G$4:$G$200,0)),"-")</f>
        <v>No Ad &amp; Tf</v>
      </c>
      <c r="D12" s="442" t="str">
        <f>IFERROR(INDEX(Controls!$H$4:$H$200,MATCH('Model 18'!$E12,Controls!$G$4:$G$200,0)),"-")</f>
        <v>T14</v>
      </c>
      <c r="E12" s="25" t="s">
        <v>47</v>
      </c>
      <c r="F12" s="26"/>
      <c r="G12" s="27">
        <v>0.41589471822713869</v>
      </c>
      <c r="H12" s="27">
        <v>1.3413580535587312E-2</v>
      </c>
      <c r="I12" s="27">
        <v>31.00549604363551</v>
      </c>
      <c r="J12" s="37">
        <v>4.7976903519630635E-211</v>
      </c>
      <c r="K12" s="27">
        <v>174.82844172142941</v>
      </c>
      <c r="L12" s="39">
        <v>178403</v>
      </c>
      <c r="M12" s="39">
        <v>493963.36099997937</v>
      </c>
      <c r="N12" s="39">
        <v>0</v>
      </c>
      <c r="O12" s="39">
        <v>253603.05399999156</v>
      </c>
      <c r="P12" s="28">
        <v>0.15020722440966491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18'!$D12,"_pre",""),"_post",""),'Vendor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18'!$E12,'Vendor Level Info'!$M$4:$M$300,0)),"-")</f>
        <v>-</v>
      </c>
    </row>
    <row r="13" spans="2:29" x14ac:dyDescent="0.35">
      <c r="B13" s="441">
        <f>IFERROR(INDEX(Controls!$L$4:$L$100,MATCH('Model 18'!$D13,Controls!$J$4:$J$100,0)),"-")</f>
        <v>32</v>
      </c>
      <c r="C13" s="467" t="str">
        <f>IFERROR(INDEX(Controls!$F$4:$F$7200,MATCH('Model 18'!$E13,Controls!$G$4:$G$200,0)),"-")</f>
        <v>No Ad &amp; Tf</v>
      </c>
      <c r="D13" s="442" t="str">
        <f>IFERROR(INDEX(Controls!$H$4:$H$200,MATCH('Model 18'!$E13,Controls!$G$4:$G$200,0)),"-")</f>
        <v>T15</v>
      </c>
      <c r="E13" s="25" t="s">
        <v>48</v>
      </c>
      <c r="F13" s="26"/>
      <c r="G13" s="27">
        <v>0.36114731254839338</v>
      </c>
      <c r="H13" s="27">
        <v>1.2011734859440773E-2</v>
      </c>
      <c r="I13" s="27">
        <v>30.066207485802529</v>
      </c>
      <c r="J13" s="37">
        <v>1.4062807679416774E-198</v>
      </c>
      <c r="K13" s="27">
        <v>140.19551453812119</v>
      </c>
      <c r="L13" s="39">
        <v>178403</v>
      </c>
      <c r="M13" s="39">
        <v>493963.36099997937</v>
      </c>
      <c r="N13" s="39">
        <v>0</v>
      </c>
      <c r="O13" s="39">
        <v>253603.05399999156</v>
      </c>
      <c r="P13" s="28">
        <v>0.13043429753603469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18'!$D13,"_pre",""),"_post",""),'Vendor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18'!$E13,'Vendor Level Info'!$M$4:$M$300,0)),"-")</f>
        <v>-</v>
      </c>
    </row>
    <row r="14" spans="2:29" x14ac:dyDescent="0.35">
      <c r="B14" s="441">
        <f>IFERROR(INDEX(Controls!$L$4:$L$100,MATCH('Model 18'!$D14,Controls!$J$4:$J$100,0)),"-")</f>
        <v>33</v>
      </c>
      <c r="C14" s="467" t="str">
        <f>IFERROR(INDEX(Controls!$F$4:$F$7200,MATCH('Model 18'!$E14,Controls!$G$4:$G$200,0)),"-")</f>
        <v>No Ad &amp; Tf</v>
      </c>
      <c r="D14" s="442" t="str">
        <f>IFERROR(INDEX(Controls!$H$4:$H$200,MATCH('Model 18'!$E14,Controls!$G$4:$G$200,0)),"-")</f>
        <v>T16</v>
      </c>
      <c r="E14" s="25" t="s">
        <v>49</v>
      </c>
      <c r="F14" s="26"/>
      <c r="G14" s="27">
        <v>0.31659743142224939</v>
      </c>
      <c r="H14" s="27">
        <v>1.0613955982215789E-2</v>
      </c>
      <c r="I14" s="27">
        <v>29.828410062442703</v>
      </c>
      <c r="J14" s="37">
        <v>1.7524520339454811E-195</v>
      </c>
      <c r="K14" s="27">
        <v>109.46548580889747</v>
      </c>
      <c r="L14" s="39">
        <v>178403</v>
      </c>
      <c r="M14" s="39">
        <v>493963.36099997937</v>
      </c>
      <c r="N14" s="39">
        <v>0</v>
      </c>
      <c r="O14" s="39">
        <v>253603.05399999156</v>
      </c>
      <c r="P14" s="28">
        <v>0.11434437453758016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18'!$D14,"_pre",""),"_post",""),'Vendor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18'!$D14,'Vendor Level Info'!$M$4:$M$300,0)),"-")</f>
        <v>-</v>
      </c>
    </row>
    <row r="15" spans="2:29" x14ac:dyDescent="0.35">
      <c r="B15" s="441">
        <f>IFERROR(INDEX(Controls!$L$4:$L$100,MATCH('Model 18'!$D15,Controls!$J$4:$J$100,0)),"-")</f>
        <v>34</v>
      </c>
      <c r="C15" s="467" t="str">
        <f>IFERROR(INDEX(Controls!$F$4:$F$7200,MATCH('Model 18'!$E15,Controls!$G$4:$G$200,0)),"-")</f>
        <v>No Ad &amp; Tf</v>
      </c>
      <c r="D15" s="442" t="str">
        <f>IFERROR(INDEX(Controls!$H$4:$H$200,MATCH('Model 18'!$E15,Controls!$G$4:$G$200,0)),"-")</f>
        <v>T17</v>
      </c>
      <c r="E15" s="25" t="s">
        <v>50</v>
      </c>
      <c r="F15" s="26"/>
      <c r="G15" s="27">
        <v>0.26440478294183312</v>
      </c>
      <c r="H15" s="27">
        <v>9.2197555628548682E-3</v>
      </c>
      <c r="I15" s="27">
        <v>28.678068647186674</v>
      </c>
      <c r="J15" s="37">
        <v>7.4524271228575799E-181</v>
      </c>
      <c r="K15" s="27">
        <v>82.596464600529046</v>
      </c>
      <c r="L15" s="39">
        <v>178403</v>
      </c>
      <c r="M15" s="39">
        <v>493963.36099997937</v>
      </c>
      <c r="N15" s="39">
        <v>0</v>
      </c>
      <c r="O15" s="39">
        <v>253603.05399999156</v>
      </c>
      <c r="P15" s="28">
        <v>9.5494140285384096E-2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18'!$D15,"_pre",""),"_post",""),'Vendor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18'!$D15,'Vendor Level Info'!$M$4:$M$300,0)),"-")</f>
        <v>-</v>
      </c>
    </row>
    <row r="16" spans="2:29" x14ac:dyDescent="0.35">
      <c r="B16" s="441">
        <f>IFERROR(INDEX(Controls!$L$4:$L$100,MATCH('Model 18'!$D16,Controls!$J$4:$J$100,0)),"-")</f>
        <v>35</v>
      </c>
      <c r="C16" s="467" t="str">
        <f>IFERROR(INDEX(Controls!$F$4:$F$7200,MATCH('Model 18'!$E16,Controls!$G$4:$G$200,0)),"-")</f>
        <v>No Ad &amp; Tf</v>
      </c>
      <c r="D16" s="442" t="str">
        <f>IFERROR(INDEX(Controls!$H$4:$H$200,MATCH('Model 18'!$E16,Controls!$G$4:$G$200,0)),"-")</f>
        <v>T18</v>
      </c>
      <c r="E16" s="25" t="s">
        <v>51</v>
      </c>
      <c r="F16" s="26"/>
      <c r="G16" s="27">
        <v>0.21456831540741339</v>
      </c>
      <c r="H16" s="27">
        <v>7.8290895047774898E-3</v>
      </c>
      <c r="I16" s="27">
        <v>27.406547757115163</v>
      </c>
      <c r="J16" s="37">
        <v>2.368450098541203E-165</v>
      </c>
      <c r="K16" s="27">
        <v>59.55869325659841</v>
      </c>
      <c r="L16" s="39">
        <v>178403</v>
      </c>
      <c r="M16" s="39">
        <v>493963.36099997937</v>
      </c>
      <c r="N16" s="39">
        <v>0</v>
      </c>
      <c r="O16" s="39">
        <v>253603.05399999156</v>
      </c>
      <c r="P16" s="28">
        <v>7.7494879571908912E-2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18'!$D16,"_pre",""),"_post",""),'Vendor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18'!$D16,'Vendor Level Info'!$M$4:$M$300,0)),"-")</f>
        <v>-</v>
      </c>
    </row>
    <row r="17" spans="2:25" x14ac:dyDescent="0.35">
      <c r="B17" s="441">
        <f>IFERROR(INDEX(Controls!$L$4:$L$100,MATCH('Model 18'!$D17,Controls!$J$4:$J$100,0)),"-")</f>
        <v>36</v>
      </c>
      <c r="C17" s="467" t="str">
        <f>IFERROR(INDEX(Controls!$F$4:$F$7200,MATCH('Model 18'!$E17,Controls!$G$4:$G$200,0)),"-")</f>
        <v>No Ad &amp; Tf</v>
      </c>
      <c r="D17" s="442" t="str">
        <f>IFERROR(INDEX(Controls!$H$4:$H$200,MATCH('Model 18'!$E17,Controls!$G$4:$G$200,0)),"-")</f>
        <v>T19</v>
      </c>
      <c r="E17" s="25" t="s">
        <v>52</v>
      </c>
      <c r="F17" s="26"/>
      <c r="G17" s="27">
        <v>0.16899873936284901</v>
      </c>
      <c r="H17" s="27">
        <v>6.4440405679130003E-3</v>
      </c>
      <c r="I17" s="27">
        <v>26.225585885406957</v>
      </c>
      <c r="J17" s="37">
        <v>1.3956967874982095E-151</v>
      </c>
      <c r="K17" s="27">
        <v>40.349594636110254</v>
      </c>
      <c r="L17" s="39">
        <v>178403</v>
      </c>
      <c r="M17" s="39">
        <v>493963.36099997937</v>
      </c>
      <c r="N17" s="39">
        <v>0</v>
      </c>
      <c r="O17" s="39">
        <v>253603.05399999156</v>
      </c>
      <c r="P17" s="28">
        <v>6.1036676966313722E-2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18'!$D17,"_pre",""),"_post",""),'Vendor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18'!$D17,'Vendor Level Info'!$M$4:$M$300,0)),"-")</f>
        <v>-</v>
      </c>
    </row>
    <row r="18" spans="2:25" x14ac:dyDescent="0.35">
      <c r="B18" s="441">
        <f>IFERROR(INDEX(Controls!$L$4:$L$100,MATCH('Model 18'!$D18,Controls!$J$4:$J$100,0)),"-")</f>
        <v>19</v>
      </c>
      <c r="C18" s="467" t="str">
        <f>IFERROR(INDEX(Controls!$F$4:$F$7200,MATCH('Model 18'!$E18,Controls!$G$4:$G$200,0)),"-")</f>
        <v>No Ad &amp; Tf</v>
      </c>
      <c r="D18" s="442" t="str">
        <f>IFERROR(INDEX(Controls!$H$4:$H$200,MATCH('Model 18'!$E18,Controls!$G$4:$G$200,0)),"-")</f>
        <v>T2</v>
      </c>
      <c r="E18" s="25" t="s">
        <v>35</v>
      </c>
      <c r="F18" s="26"/>
      <c r="G18" s="27">
        <v>1.0043976701322757</v>
      </c>
      <c r="H18" s="27">
        <v>3.0244727346979128E-2</v>
      </c>
      <c r="I18" s="27">
        <v>33.209017182050935</v>
      </c>
      <c r="J18" s="37">
        <v>8.5659601336920566E-242</v>
      </c>
      <c r="K18" s="27">
        <v>888.83672780332915</v>
      </c>
      <c r="L18" s="39">
        <v>178403</v>
      </c>
      <c r="M18" s="39">
        <v>493963.36099997937</v>
      </c>
      <c r="N18" s="39">
        <v>178403</v>
      </c>
      <c r="O18" s="39">
        <v>253603.05399999156</v>
      </c>
      <c r="P18" s="28">
        <v>0.36275475408107416</v>
      </c>
      <c r="Q18" s="29">
        <v>0.7065670334735572</v>
      </c>
      <c r="R18" s="75">
        <f t="shared" si="0"/>
        <v>179187.55754460837</v>
      </c>
      <c r="S18" s="41">
        <f>IFERROR($Q18*$O18*Controls!$C$5,"-")</f>
        <v>111454660.79274641</v>
      </c>
      <c r="T18" s="41" t="str">
        <f>IFERROR(INDEX('Vendor Level Info'!$I$4:$I$50,MATCH(SUBSTITUTE(SUBSTITUTE('Model 18'!$D18,"_pre",""),"_post",""),'Vendor Level Info'!$F$4:$F$50,0)),"-")</f>
        <v>-</v>
      </c>
      <c r="U18" s="478">
        <f t="shared" si="1"/>
        <v>0</v>
      </c>
      <c r="V18" s="41">
        <f>IFERROR($Q18*$O18*Controls!$C$4,"-")</f>
        <v>94611030.383553222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18'!$D18,'Vendor Level Info'!$M$4:$M$300,0)),"-")</f>
        <v>-</v>
      </c>
    </row>
    <row r="19" spans="2:25" x14ac:dyDescent="0.35">
      <c r="B19" s="441">
        <f>IFERROR(INDEX(Controls!$L$4:$L$100,MATCH('Model 18'!$D19,Controls!$J$4:$J$100,0)),"-")</f>
        <v>37</v>
      </c>
      <c r="C19" s="467" t="str">
        <f>IFERROR(INDEX(Controls!$F$4:$F$7200,MATCH('Model 18'!$E19,Controls!$G$4:$G$200,0)),"-")</f>
        <v>No Ad &amp; Tf</v>
      </c>
      <c r="D19" s="442" t="str">
        <f>IFERROR(INDEX(Controls!$H$4:$H$200,MATCH('Model 18'!$E19,Controls!$G$4:$G$200,0)),"-")</f>
        <v>T20</v>
      </c>
      <c r="E19" s="25" t="s">
        <v>53</v>
      </c>
      <c r="F19" s="26"/>
      <c r="G19" s="27">
        <v>0.12525425415137992</v>
      </c>
      <c r="H19" s="27">
        <v>5.0692305869336051E-3</v>
      </c>
      <c r="I19" s="27">
        <v>24.708730842553098</v>
      </c>
      <c r="J19" s="37">
        <v>8.8070381213109091E-135</v>
      </c>
      <c r="K19" s="27">
        <v>24.969321295945232</v>
      </c>
      <c r="L19" s="39">
        <v>178403</v>
      </c>
      <c r="M19" s="39">
        <v>493963.36099997937</v>
      </c>
      <c r="N19" s="39">
        <v>0</v>
      </c>
      <c r="O19" s="39">
        <v>253603.05399999156</v>
      </c>
      <c r="P19" s="28">
        <v>4.5237635961768358E-2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18'!$D19,"_pre",""),"_post",""),'Vendor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18'!$D19,'Vendor Level Info'!$M$4:$M$300,0)),"-")</f>
        <v>-</v>
      </c>
    </row>
    <row r="20" spans="2:25" x14ac:dyDescent="0.35">
      <c r="B20" s="441">
        <f>IFERROR(INDEX(Controls!$L$4:$L$100,MATCH('Model 18'!$D20,Controls!$J$4:$J$100,0)),"-")</f>
        <v>38</v>
      </c>
      <c r="C20" s="467" t="str">
        <f>IFERROR(INDEX(Controls!$F$4:$F$7200,MATCH('Model 18'!$E20,Controls!$G$4:$G$200,0)),"-")</f>
        <v>No Ad &amp; Tf</v>
      </c>
      <c r="D20" s="442" t="str">
        <f>IFERROR(INDEX(Controls!$H$4:$H$200,MATCH('Model 18'!$E20,Controls!$G$4:$G$200,0)),"-")</f>
        <v>T21</v>
      </c>
      <c r="E20" s="25" t="s">
        <v>54</v>
      </c>
      <c r="F20" s="26"/>
      <c r="G20" s="27">
        <v>7.2818915841960208E-2</v>
      </c>
      <c r="H20" s="27">
        <v>3.7174722922551271E-3</v>
      </c>
      <c r="I20" s="27">
        <v>19.588287448347362</v>
      </c>
      <c r="J20" s="37">
        <v>1.9631657953271514E-85</v>
      </c>
      <c r="K20" s="27">
        <v>13.428210013526279</v>
      </c>
      <c r="L20" s="39">
        <v>178403</v>
      </c>
      <c r="M20" s="39">
        <v>493963.36099997937</v>
      </c>
      <c r="N20" s="39">
        <v>0</v>
      </c>
      <c r="O20" s="39">
        <v>253603.05399999156</v>
      </c>
      <c r="P20" s="28">
        <v>2.6299750282397505E-2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18'!$D20,"_pre",""),"_post",""),'Vendor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18'!$D20,'Vendor Level Info'!$M$4:$M$300,0)),"-")</f>
        <v>-</v>
      </c>
    </row>
    <row r="21" spans="2:25" x14ac:dyDescent="0.35">
      <c r="B21" s="441">
        <f>IFERROR(INDEX(Controls!$L$4:$L$100,MATCH('Model 18'!$D21,Controls!$J$4:$J$100,0)),"-")</f>
        <v>39</v>
      </c>
      <c r="C21" s="467" t="str">
        <f>IFERROR(INDEX(Controls!$F$4:$F$7200,MATCH('Model 18'!$E21,Controls!$G$4:$G$200,0)),"-")</f>
        <v>No Ad &amp; Tf</v>
      </c>
      <c r="D21" s="442" t="str">
        <f>IFERROR(INDEX(Controls!$H$4:$H$200,MATCH('Model 18'!$E21,Controls!$G$4:$G$200,0)),"-")</f>
        <v>T22</v>
      </c>
      <c r="E21" s="25" t="s">
        <v>55</v>
      </c>
      <c r="F21" s="26"/>
      <c r="G21" s="27">
        <v>2.9507696076980516E-2</v>
      </c>
      <c r="H21" s="27">
        <v>2.4338577472540557E-3</v>
      </c>
      <c r="I21" s="27">
        <v>12.123837603192667</v>
      </c>
      <c r="J21" s="37">
        <v>7.9073794160192395E-34</v>
      </c>
      <c r="K21" s="27">
        <v>5.7558971735528663</v>
      </c>
      <c r="L21" s="39">
        <v>178403</v>
      </c>
      <c r="M21" s="39">
        <v>493963.36099997937</v>
      </c>
      <c r="N21" s="39">
        <v>0</v>
      </c>
      <c r="O21" s="39">
        <v>253603.05399999156</v>
      </c>
      <c r="P21" s="28">
        <v>1.0657190226749986E-2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18'!$D21,"_pre",""),"_post",""),'Vendor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18'!$D21,'Vendor Level Info'!$M$4:$M$300,0)),"-")</f>
        <v>-</v>
      </c>
    </row>
    <row r="22" spans="2:25" x14ac:dyDescent="0.35">
      <c r="B22" s="441">
        <f>IFERROR(INDEX(Controls!$L$4:$L$100,MATCH('Model 18'!$D22,Controls!$J$4:$J$100,0)),"-")</f>
        <v>40</v>
      </c>
      <c r="C22" s="467" t="str">
        <f>IFERROR(INDEX(Controls!$F$4:$F$7200,MATCH('Model 18'!$E22,Controls!$G$4:$G$200,0)),"-")</f>
        <v>No Ad &amp; Tf</v>
      </c>
      <c r="D22" s="442" t="str">
        <f>IFERROR(INDEX(Controls!$H$4:$H$200,MATCH('Model 18'!$E22,Controls!$G$4:$G$200,0)),"-")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493963.36099997937</v>
      </c>
      <c r="N22" s="39">
        <v>0</v>
      </c>
      <c r="O22" s="39">
        <v>253603.05399999156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18'!$D22,"_pre",""),"_post",""),'Vendor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18'!$D22,'Vendor Level Info'!$M$4:$M$300,0)),"-")</f>
        <v>-</v>
      </c>
    </row>
    <row r="23" spans="2:25" x14ac:dyDescent="0.35">
      <c r="B23" s="441">
        <f>IFERROR(INDEX(Controls!$L$4:$L$100,MATCH('Model 18'!$D23,Controls!$J$4:$J$100,0)),"-")</f>
        <v>20</v>
      </c>
      <c r="C23" s="467" t="str">
        <f>IFERROR(INDEX(Controls!$F$4:$F$7200,MATCH('Model 18'!$E23,Controls!$G$4:$G$200,0)),"-")</f>
        <v>No Ad &amp; Tf</v>
      </c>
      <c r="D23" s="442" t="str">
        <f>IFERROR(INDEX(Controls!$H$4:$H$200,MATCH('Model 18'!$E23,Controls!$G$4:$G$200,0)),"-")</f>
        <v>T3</v>
      </c>
      <c r="E23" s="25" t="s">
        <v>36</v>
      </c>
      <c r="F23" s="26"/>
      <c r="G23" s="27">
        <v>0.95048153499979937</v>
      </c>
      <c r="H23" s="27">
        <v>2.8840237069243962E-2</v>
      </c>
      <c r="I23" s="27">
        <v>32.956786475705485</v>
      </c>
      <c r="J23" s="37">
        <v>3.6235544675732341E-238</v>
      </c>
      <c r="K23" s="27">
        <v>808.20269890923976</v>
      </c>
      <c r="L23" s="39">
        <v>178403</v>
      </c>
      <c r="M23" s="39">
        <v>493963.36099997937</v>
      </c>
      <c r="N23" s="39">
        <v>178403</v>
      </c>
      <c r="O23" s="39">
        <v>253603.05399999156</v>
      </c>
      <c r="P23" s="28">
        <v>0.34328205425053032</v>
      </c>
      <c r="Q23" s="29">
        <v>0.66863846713996922</v>
      </c>
      <c r="R23" s="75">
        <f t="shared" si="0"/>
        <v>169568.75728856921</v>
      </c>
      <c r="S23" s="41">
        <f>IFERROR($Q23*$O23*Controls!$C$5,"-")</f>
        <v>105471767.03349005</v>
      </c>
      <c r="T23" s="41" t="str">
        <f>IFERROR(INDEX('Vendor Level Info'!$I$4:$I$50,MATCH(SUBSTITUTE(SUBSTITUTE('Model 18'!$D23,"_pre",""),"_post",""),'Vendor Level Info'!$F$4:$F$50,0)),"-")</f>
        <v>-</v>
      </c>
      <c r="U23" s="478">
        <f t="shared" si="1"/>
        <v>0</v>
      </c>
      <c r="V23" s="41">
        <f>IFERROR($Q23*$O23*Controls!$C$4,"-")</f>
        <v>89532303.848364547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18'!$D23,'Vendor Level Info'!$M$4:$M$300,0)),"-")</f>
        <v>-</v>
      </c>
    </row>
    <row r="24" spans="2:25" x14ac:dyDescent="0.35">
      <c r="B24" s="441">
        <f>IFERROR(INDEX(Controls!$L$4:$L$100,MATCH('Model 18'!$D24,Controls!$J$4:$J$100,0)),"-")</f>
        <v>21</v>
      </c>
      <c r="C24" s="467" t="str">
        <f>IFERROR(INDEX(Controls!$F$4:$F$7200,MATCH('Model 18'!$E24,Controls!$G$4:$G$200,0)),"-")</f>
        <v>No Ad &amp; Tf</v>
      </c>
      <c r="D24" s="442" t="str">
        <f>IFERROR(INDEX(Controls!$H$4:$H$200,MATCH('Model 18'!$E24,Controls!$G$4:$G$200,0)),"-")</f>
        <v>T4</v>
      </c>
      <c r="E24" s="25" t="s">
        <v>37</v>
      </c>
      <c r="F24" s="26"/>
      <c r="G24" s="27">
        <v>0.90120327425824154</v>
      </c>
      <c r="H24" s="27">
        <v>2.7436389048719444E-2</v>
      </c>
      <c r="I24" s="27">
        <v>32.847007405309554</v>
      </c>
      <c r="J24" s="37">
        <v>1.3453329240689994E-236</v>
      </c>
      <c r="K24" s="27">
        <v>731.43636668618831</v>
      </c>
      <c r="L24" s="39">
        <v>178403</v>
      </c>
      <c r="M24" s="39">
        <v>493963.36099997937</v>
      </c>
      <c r="N24" s="39">
        <v>178403</v>
      </c>
      <c r="O24" s="39">
        <v>253603.05399999156</v>
      </c>
      <c r="P24" s="28">
        <v>0.325484399110119</v>
      </c>
      <c r="Q24" s="29">
        <v>0.63397252202451171</v>
      </c>
      <c r="R24" s="75">
        <f t="shared" si="0"/>
        <v>160777.36773749307</v>
      </c>
      <c r="S24" s="41">
        <f>IFERROR($Q24*$O24*Controls!$C$5,"-")</f>
        <v>100003522.73272069</v>
      </c>
      <c r="T24" s="41" t="str">
        <f>IFERROR(INDEX('Vendor Level Info'!$I$4:$I$50,MATCH(SUBSTITUTE(SUBSTITUTE('Model 18'!$D24,"_pre",""),"_post",""),'Vendor Level Info'!$F$4:$F$50,0)),"-")</f>
        <v>-</v>
      </c>
      <c r="U24" s="478">
        <f t="shared" si="1"/>
        <v>0</v>
      </c>
      <c r="V24" s="41">
        <f>IFERROR($Q24*$O24*Controls!$C$4,"-")</f>
        <v>84890450.165396348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18'!$D24,'Vendor Level Info'!$M$4:$M$300,0)),"-")</f>
        <v>-</v>
      </c>
    </row>
    <row r="25" spans="2:25" x14ac:dyDescent="0.35">
      <c r="B25" s="441">
        <f>IFERROR(INDEX(Controls!$L$4:$L$100,MATCH('Model 18'!$D25,Controls!$J$4:$J$100,0)),"-")</f>
        <v>22</v>
      </c>
      <c r="C25" s="467" t="str">
        <f>IFERROR(INDEX(Controls!$F$4:$F$7200,MATCH('Model 18'!$E25,Controls!$G$4:$G$200,0)),"-")</f>
        <v>No Ad &amp; Tf</v>
      </c>
      <c r="D25" s="442" t="str">
        <f>IFERROR(INDEX(Controls!$H$4:$H$200,MATCH('Model 18'!$E25,Controls!$G$4:$G$200,0)),"-")</f>
        <v>T5</v>
      </c>
      <c r="E25" s="25" t="s">
        <v>38</v>
      </c>
      <c r="F25" s="26"/>
      <c r="G25" s="27">
        <v>0.85091613012166689</v>
      </c>
      <c r="H25" s="27">
        <v>2.6032830211472815E-2</v>
      </c>
      <c r="I25" s="27">
        <v>32.686270498036876</v>
      </c>
      <c r="J25" s="37">
        <v>2.6165439628346283E-234</v>
      </c>
      <c r="K25" s="27">
        <v>658.51461204201166</v>
      </c>
      <c r="L25" s="39">
        <v>178403</v>
      </c>
      <c r="M25" s="39">
        <v>493963.36099997937</v>
      </c>
      <c r="N25" s="39">
        <v>178403</v>
      </c>
      <c r="O25" s="39">
        <v>253603.05399999156</v>
      </c>
      <c r="P25" s="28">
        <v>0.30732236912223554</v>
      </c>
      <c r="Q25" s="29">
        <v>0.59859685428749132</v>
      </c>
      <c r="R25" s="75">
        <f t="shared" si="0"/>
        <v>151805.99036209573</v>
      </c>
      <c r="S25" s="41">
        <f>IFERROR($Q25*$O25*Controls!$C$5,"-")</f>
        <v>94423326.005223542</v>
      </c>
      <c r="T25" s="41" t="str">
        <f>IFERROR(INDEX('Vendor Level Info'!$I$4:$I$50,MATCH(SUBSTITUTE(SUBSTITUTE('Model 18'!$D25,"_pre",""),"_post",""),'Vendor Level Info'!$F$4:$F$50,0)),"-")</f>
        <v>-</v>
      </c>
      <c r="U25" s="478">
        <f t="shared" si="1"/>
        <v>0</v>
      </c>
      <c r="V25" s="41">
        <f>IFERROR($Q25*$O25*Controls!$C$4,"-")</f>
        <v>80153562.911186546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18'!$D25,'Vendor Level Info'!$M$4:$M$300,0)),"-")</f>
        <v>-</v>
      </c>
    </row>
    <row r="26" spans="2:25" x14ac:dyDescent="0.35">
      <c r="B26" s="441">
        <f>IFERROR(INDEX(Controls!$L$4:$L$100,MATCH('Model 18'!$D26,Controls!$J$4:$J$100,0)),"-")</f>
        <v>23</v>
      </c>
      <c r="C26" s="467" t="str">
        <f>IFERROR(INDEX(Controls!$F$4:$F$7200,MATCH('Model 18'!$E26,Controls!$G$4:$G$200,0)),"-")</f>
        <v>No Ad &amp; Tf</v>
      </c>
      <c r="D26" s="442" t="str">
        <f>IFERROR(INDEX(Controls!$H$4:$H$200,MATCH('Model 18'!$E26,Controls!$G$4:$G$200,0)),"-")</f>
        <v>T6</v>
      </c>
      <c r="E26" s="25" t="s">
        <v>39</v>
      </c>
      <c r="F26" s="26"/>
      <c r="G26" s="27">
        <v>0.80941076996678496</v>
      </c>
      <c r="H26" s="27">
        <v>2.4629112862987794E-2</v>
      </c>
      <c r="I26" s="27">
        <v>32.863983955473827</v>
      </c>
      <c r="J26" s="37">
        <v>7.6989087789597727E-237</v>
      </c>
      <c r="K26" s="27">
        <v>589.41364036268135</v>
      </c>
      <c r="L26" s="39">
        <v>178403</v>
      </c>
      <c r="M26" s="39">
        <v>493963.36099997937</v>
      </c>
      <c r="N26" s="39">
        <v>178403</v>
      </c>
      <c r="O26" s="39">
        <v>253603.05399999156</v>
      </c>
      <c r="P26" s="28">
        <v>0.29233202499484645</v>
      </c>
      <c r="Q26" s="29">
        <v>0.56939893789445117</v>
      </c>
      <c r="R26" s="75">
        <f t="shared" si="0"/>
        <v>144401.30959438434</v>
      </c>
      <c r="S26" s="41">
        <f>IFERROR($Q26*$O26*Controls!$C$5,"-")</f>
        <v>89817614.567707062</v>
      </c>
      <c r="T26" s="41" t="str">
        <f>IFERROR(INDEX('Vendor Level Info'!$I$4:$I$50,MATCH(SUBSTITUTE(SUBSTITUTE('Model 18'!$D26,"_pre",""),"_post",""),'Vendor Level Info'!$F$4:$F$50,0)),"-")</f>
        <v>-</v>
      </c>
      <c r="U26" s="478">
        <f t="shared" si="1"/>
        <v>0</v>
      </c>
      <c r="V26" s="41">
        <f>IFERROR($Q26*$O26*Controls!$C$4,"-")</f>
        <v>76243891.465834931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18'!$D26,'Vendor Level Info'!$M$4:$M$300,0)),"-")</f>
        <v>-</v>
      </c>
    </row>
    <row r="27" spans="2:25" x14ac:dyDescent="0.35">
      <c r="B27" s="441">
        <f>IFERROR(INDEX(Controls!$L$4:$L$100,MATCH('Model 18'!$D27,Controls!$J$4:$J$100,0)),"-")</f>
        <v>24</v>
      </c>
      <c r="C27" s="467" t="str">
        <f>IFERROR(INDEX(Controls!$F$4:$F$7200,MATCH('Model 18'!$E27,Controls!$G$4:$G$200,0)),"-")</f>
        <v>No Ad &amp; Tf</v>
      </c>
      <c r="D27" s="442" t="str">
        <f>IFERROR(INDEX(Controls!$H$4:$H$200,MATCH('Model 18'!$E27,Controls!$G$4:$G$200,0)),"-")</f>
        <v>T7</v>
      </c>
      <c r="E27" s="25" t="s">
        <v>40</v>
      </c>
      <c r="F27" s="26"/>
      <c r="G27" s="27">
        <v>0.74876355743531497</v>
      </c>
      <c r="H27" s="27">
        <v>2.3225200986297687E-2</v>
      </c>
      <c r="I27" s="27">
        <v>32.239271379268907</v>
      </c>
      <c r="J27" s="37">
        <v>5.2980741297561536E-228</v>
      </c>
      <c r="K27" s="27">
        <v>524.13312324606375</v>
      </c>
      <c r="L27" s="39">
        <v>178403</v>
      </c>
      <c r="M27" s="39">
        <v>493963.36099997937</v>
      </c>
      <c r="N27" s="39">
        <v>178403</v>
      </c>
      <c r="O27" s="39">
        <v>253603.05399999156</v>
      </c>
      <c r="P27" s="28">
        <v>0.27042828574716515</v>
      </c>
      <c r="Q27" s="29">
        <v>0.52673523772760622</v>
      </c>
      <c r="R27" s="75">
        <f t="shared" si="0"/>
        <v>133581.6649371325</v>
      </c>
      <c r="S27" s="41">
        <f>IFERROR($Q27*$O27*Controls!$C$5,"-")</f>
        <v>83087795.590896413</v>
      </c>
      <c r="T27" s="41" t="str">
        <f>IFERROR(INDEX('Vendor Level Info'!$I$4:$I$50,MATCH(SUBSTITUTE(SUBSTITUTE('Model 18'!$D27,"_pre",""),"_post",""),'Vendor Level Info'!$F$4:$F$50,0)),"-")</f>
        <v>-</v>
      </c>
      <c r="U27" s="478">
        <f t="shared" si="1"/>
        <v>0</v>
      </c>
      <c r="V27" s="41">
        <f>IFERROR($Q27*$O27*Controls!$C$4,"-")</f>
        <v>70531119.086805969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18'!$D27,'Vendor Level Info'!$M$4:$M$300,0)),"-")</f>
        <v>-</v>
      </c>
    </row>
    <row r="28" spans="2:25" x14ac:dyDescent="0.35">
      <c r="B28" s="441">
        <f>IFERROR(INDEX(Controls!$L$4:$L$100,MATCH('Model 18'!$D28,Controls!$J$4:$J$100,0)),"-")</f>
        <v>25</v>
      </c>
      <c r="C28" s="467" t="str">
        <f>IFERROR(INDEX(Controls!$F$4:$F$7200,MATCH('Model 18'!$E28,Controls!$G$4:$G$200,0)),"-")</f>
        <v>No Ad &amp; Tf</v>
      </c>
      <c r="D28" s="442" t="str">
        <f>IFERROR(INDEX(Controls!$H$4:$H$200,MATCH('Model 18'!$E28,Controls!$G$4:$G$200,0)),"-")</f>
        <v>T8</v>
      </c>
      <c r="E28" s="25" t="s">
        <v>41</v>
      </c>
      <c r="F28" s="26"/>
      <c r="G28" s="27">
        <v>0.70563389559503142</v>
      </c>
      <c r="H28" s="27">
        <v>2.1821616076978266E-2</v>
      </c>
      <c r="I28" s="27">
        <v>32.336463674634665</v>
      </c>
      <c r="J28" s="37">
        <v>2.2923023725845611E-229</v>
      </c>
      <c r="K28" s="27">
        <v>462.69676778789767</v>
      </c>
      <c r="L28" s="39">
        <v>178403</v>
      </c>
      <c r="M28" s="39">
        <v>493963.36099997937</v>
      </c>
      <c r="N28" s="39">
        <v>178403</v>
      </c>
      <c r="O28" s="39">
        <v>253603.05399999156</v>
      </c>
      <c r="P28" s="28">
        <v>0.25485129832503034</v>
      </c>
      <c r="Q28" s="29">
        <v>0.49639466832226942</v>
      </c>
      <c r="R28" s="75">
        <f t="shared" si="0"/>
        <v>125887.20387584039</v>
      </c>
      <c r="S28" s="41">
        <f>IFERROR($Q28*$O28*Controls!$C$5,"-")</f>
        <v>78301840.810772732</v>
      </c>
      <c r="T28" s="41" t="str">
        <f>IFERROR(INDEX('Vendor Level Info'!$I$4:$I$50,MATCH(SUBSTITUTE(SUBSTITUTE('Model 18'!$D28,"_pre",""),"_post",""),'Vendor Level Info'!$F$4:$F$50,0)),"-")</f>
        <v>-</v>
      </c>
      <c r="U28" s="478">
        <f t="shared" si="1"/>
        <v>0</v>
      </c>
      <c r="V28" s="41">
        <f>IFERROR($Q28*$O28*Controls!$C$4,"-")</f>
        <v>66468443.646443725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18'!$D28,'Vendor Level Info'!$M$4:$M$300,0)),"-")</f>
        <v>-</v>
      </c>
    </row>
    <row r="29" spans="2:25" x14ac:dyDescent="0.35">
      <c r="B29" s="441">
        <f>IFERROR(INDEX(Controls!$L$4:$L$100,MATCH('Model 18'!$D29,Controls!$J$4:$J$100,0)),"-")</f>
        <v>26</v>
      </c>
      <c r="C29" s="467" t="str">
        <f>IFERROR(INDEX(Controls!$F$4:$F$7200,MATCH('Model 18'!$E29,Controls!$G$4:$G$200,0)),"-")</f>
        <v>No Ad &amp; Tf</v>
      </c>
      <c r="D29" s="442" t="str">
        <f>IFERROR(INDEX(Controls!$H$4:$H$200,MATCH('Model 18'!$E29,Controls!$G$4:$G$200,0)),"-")</f>
        <v>T9</v>
      </c>
      <c r="E29" s="25" t="s">
        <v>42</v>
      </c>
      <c r="F29" s="26"/>
      <c r="G29" s="27">
        <v>0.65302181584399299</v>
      </c>
      <c r="H29" s="27">
        <v>2.041851499064928E-2</v>
      </c>
      <c r="I29" s="27">
        <v>31.981846679009042</v>
      </c>
      <c r="J29" s="37">
        <v>2.07313789174725E-224</v>
      </c>
      <c r="K29" s="27">
        <v>405.10812249458337</v>
      </c>
      <c r="L29" s="39">
        <v>178403</v>
      </c>
      <c r="M29" s="39">
        <v>493963.36099997937</v>
      </c>
      <c r="N29" s="39">
        <v>178403</v>
      </c>
      <c r="O29" s="39">
        <v>253603.05399999156</v>
      </c>
      <c r="P29" s="28">
        <v>0.23584957956430447</v>
      </c>
      <c r="Q29" s="29">
        <v>0.45938347024803478</v>
      </c>
      <c r="R29" s="75">
        <f t="shared" si="0"/>
        <v>116501.05101201589</v>
      </c>
      <c r="S29" s="41">
        <f>IFERROR($Q29*$O29*Controls!$C$5,"-")</f>
        <v>72463653.729473889</v>
      </c>
      <c r="T29" s="41" t="str">
        <f>IFERROR(INDEX('Vendor Level Info'!$I$4:$I$50,MATCH(SUBSTITUTE(SUBSTITUTE('Model 18'!$D29,"_pre",""),"_post",""),'Vendor Level Info'!$F$4:$F$50,0)),"-")</f>
        <v>-</v>
      </c>
      <c r="U29" s="478">
        <f t="shared" si="1"/>
        <v>0</v>
      </c>
      <c r="V29" s="41">
        <f>IFERROR($Q29*$O29*Controls!$C$4,"-")</f>
        <v>61512554.934344389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18'!$D29,'Vendor Level Info'!$M$4:$M$300,0)),"-")</f>
        <v>-</v>
      </c>
    </row>
    <row r="30" spans="2:25" x14ac:dyDescent="0.35">
      <c r="B30" s="441">
        <f>IFERROR(INDEX(Controls!$L$4:$L$100,MATCH('Model 18'!$D30,Controls!$J$4:$J$100,0)),"-")</f>
        <v>9</v>
      </c>
      <c r="C30" s="467" t="str">
        <f>IFERROR(INDEX(Controls!$F$4:$F$7200,MATCH('Model 18'!$E30,Controls!$G$4:$G$200,0)),"-")</f>
        <v>No Ad &amp; Tf</v>
      </c>
      <c r="D30" s="442" t="str">
        <f>IFERROR(INDEX(Controls!$H$4:$H$200,MATCH('Model 18'!$E30,Controls!$G$4:$G$200,0)),"-")</f>
        <v>cw_comm</v>
      </c>
      <c r="E30" s="25" t="s">
        <v>114</v>
      </c>
      <c r="F30" s="26">
        <v>1</v>
      </c>
      <c r="G30" s="27">
        <v>7.5234566333783656E-2</v>
      </c>
      <c r="H30" s="27">
        <v>1.1682856585086795E-3</v>
      </c>
      <c r="I30" s="27">
        <v>64.397406392731753</v>
      </c>
      <c r="J30" s="37">
        <v>0</v>
      </c>
      <c r="K30" s="27">
        <v>1.1157157408193434</v>
      </c>
      <c r="L30" s="39">
        <v>149017</v>
      </c>
      <c r="M30" s="39">
        <v>493963.36099997937</v>
      </c>
      <c r="N30" s="39">
        <v>135470</v>
      </c>
      <c r="O30" s="39">
        <v>253603.05399999156</v>
      </c>
      <c r="P30" s="28">
        <v>2.269647965117378E-2</v>
      </c>
      <c r="Q30" s="29">
        <v>4.0188895758479358E-2</v>
      </c>
      <c r="R30" s="75">
        <f t="shared" si="0"/>
        <v>10192.026701237672</v>
      </c>
      <c r="S30" s="41">
        <f>IFERROR($Q30*$O30*Controls!$C$5,"-")</f>
        <v>6339440.6081698313</v>
      </c>
      <c r="T30" s="41">
        <f>IFERROR(INDEX('Vendor Level Info'!$I$4:$I$50,MATCH(SUBSTITUTE(SUBSTITUTE('Model 18'!$D30,"_pre",""),"_post",""),'Vendor Level Info'!$F$4:$F$50,0)),"-")</f>
        <v>607005</v>
      </c>
      <c r="U30" s="478">
        <f t="shared" si="1"/>
        <v>10.443802947537222</v>
      </c>
      <c r="V30" s="41">
        <f>IFERROR($Q30*$O30*Controls!$C$4,"-")</f>
        <v>5381390.0982534904</v>
      </c>
      <c r="W30" s="41">
        <f>IFERROR($T30*(1-Controls!$C$6),0)</f>
        <v>467393.85000000003</v>
      </c>
      <c r="X30" s="90">
        <f t="shared" si="2"/>
        <v>11.513609129117745</v>
      </c>
      <c r="Y30" s="90">
        <f>IFERROR(R30/INDEX('Vendor Level Info'!$N$4:$N$300,MATCH('Model 18'!$D30,'Vendor Level Info'!$M$4:$M$300,0)),"-")</f>
        <v>6.8395060303439684E-2</v>
      </c>
    </row>
    <row r="31" spans="2:25" x14ac:dyDescent="0.35">
      <c r="B31" s="441">
        <f>IFERROR(INDEX(Controls!$L$4:$L$100,MATCH('Model 18'!$D31,Controls!$J$4:$J$100,0)),"-")</f>
        <v>2</v>
      </c>
      <c r="C31" s="467" t="str">
        <f>IFERROR(INDEX(Controls!$F$4:$F$7200,MATCH('Model 18'!$E31,Controls!$G$4:$G$200,0)),"-")</f>
        <v>Ad: 70 &amp; Tf: RT8</v>
      </c>
      <c r="D31" s="442" t="str">
        <f>IFERROR(INDEX(Controls!$H$4:$H$200,MATCH('Model 18'!$E31,Controls!$G$4:$G$200,0)),"-")</f>
        <v>hcp_dox_eng</v>
      </c>
      <c r="E31" s="25" t="s">
        <v>107</v>
      </c>
      <c r="F31" s="26">
        <v>1</v>
      </c>
      <c r="G31" s="27">
        <v>3.5880914740143217E-2</v>
      </c>
      <c r="H31" s="27">
        <v>2.0470381494182613E-3</v>
      </c>
      <c r="I31" s="27">
        <v>17.528210087506213</v>
      </c>
      <c r="J31" s="37">
        <v>8.7759278823785242E-69</v>
      </c>
      <c r="K31" s="27">
        <v>1.0107963617051647</v>
      </c>
      <c r="L31" s="39">
        <v>49977.751053017681</v>
      </c>
      <c r="M31" s="39">
        <v>493963.36099997937</v>
      </c>
      <c r="N31" s="39">
        <v>18470.852527106515</v>
      </c>
      <c r="O31" s="39">
        <v>253603.05399999156</v>
      </c>
      <c r="P31" s="28">
        <v>3.6303247690419394E-3</v>
      </c>
      <c r="Q31" s="29">
        <v>2.6133403137285948E-3</v>
      </c>
      <c r="R31" s="75">
        <f t="shared" si="0"/>
        <v>662.75108470286773</v>
      </c>
      <c r="S31" s="41">
        <f>IFERROR($Q31*$O31*Controls!$C$5,"-")</f>
        <v>412231.17468518374</v>
      </c>
      <c r="T31" s="41">
        <f>IFERROR(INDEX('Vendor Level Info'!$I$4:$I$50,MATCH(SUBSTITUTE(SUBSTITUTE('Model 18'!$D31,"_pre",""),"_post",""),'Vendor Level Info'!$F$4:$F$50,0)),"-")</f>
        <v>311070</v>
      </c>
      <c r="U31" s="478">
        <f t="shared" si="1"/>
        <v>1.325203892002391</v>
      </c>
      <c r="V31" s="41">
        <f>IFERROR($Q31*$O31*Controls!$C$4,"-")</f>
        <v>349932.57272311416</v>
      </c>
      <c r="W31" s="41">
        <f>IFERROR($T31*(1-Controls!$C$6),0)</f>
        <v>239523.9</v>
      </c>
      <c r="X31" s="90">
        <f t="shared" si="2"/>
        <v>1.4609505469939081</v>
      </c>
      <c r="Y31" s="90">
        <f>IFERROR(R31/INDEX('Vendor Level Info'!$N$4:$N$300,MATCH('Model 18'!$D31,'Vendor Level Info'!$M$4:$M$300,0)),"-")</f>
        <v>0.19584842928571741</v>
      </c>
    </row>
    <row r="32" spans="2:25" x14ac:dyDescent="0.35">
      <c r="B32" s="441">
        <f>IFERROR(INDEX(Controls!$L$4:$L$100,MATCH('Model 18'!$D32,Controls!$J$4:$J$100,0)),"-")</f>
        <v>4</v>
      </c>
      <c r="C32" s="467" t="str">
        <f>IFERROR(INDEX(Controls!$F$4:$F$7200,MATCH('Model 18'!$E32,Controls!$G$4:$G$200,0)),"-")</f>
        <v>No Ad &amp; Tf</v>
      </c>
      <c r="D32" s="442" t="str">
        <f>IFERROR(INDEX(Controls!$H$4:$H$200,MATCH('Model 18'!$E32,Controls!$G$4:$G$200,0)),"-")</f>
        <v>hcp_dpint_del</v>
      </c>
      <c r="E32" s="25" t="s">
        <v>192</v>
      </c>
      <c r="F32" s="26">
        <v>1</v>
      </c>
      <c r="G32" s="27">
        <v>3.3104722883726435E-3</v>
      </c>
      <c r="H32" s="27">
        <v>1.9059855667432878E-4</v>
      </c>
      <c r="I32" s="27">
        <v>17.368821391597255</v>
      </c>
      <c r="J32" s="37">
        <v>1.4287728234622293E-67</v>
      </c>
      <c r="K32" s="27">
        <v>1.2780234793489469</v>
      </c>
      <c r="L32" s="39">
        <v>1940862</v>
      </c>
      <c r="M32" s="39">
        <v>493963.36099997937</v>
      </c>
      <c r="N32" s="39">
        <v>367181</v>
      </c>
      <c r="O32" s="39">
        <v>253603.05399999156</v>
      </c>
      <c r="P32" s="28">
        <v>1.3007381465597758E-2</v>
      </c>
      <c r="Q32" s="29">
        <v>4.7930910379217909E-3</v>
      </c>
      <c r="R32" s="75">
        <f t="shared" si="0"/>
        <v>1215.5425253169556</v>
      </c>
      <c r="S32" s="41">
        <f>IFERROR($Q32*$O32*Controls!$C$5,"-")</f>
        <v>756067.45074714639</v>
      </c>
      <c r="T32" s="41">
        <f>IFERROR(INDEX('Vendor Level Info'!$I$4:$I$50,MATCH(SUBSTITUTE(SUBSTITUTE('Model 18'!$D32,"_pre",""),"_post",""),'Vendor Level Info'!$F$4:$F$50,0)),"-")</f>
        <v>35707.999999999993</v>
      </c>
      <c r="U32" s="478">
        <f t="shared" si="1"/>
        <v>21.173615177191287</v>
      </c>
      <c r="V32" s="41">
        <f>IFERROR($Q32*$O32*Controls!$C$4,"-")</f>
        <v>641806.45336735249</v>
      </c>
      <c r="W32" s="41">
        <f>IFERROR($T32*(1-Controls!$C$6),0)</f>
        <v>27495.159999999996</v>
      </c>
      <c r="X32" s="90">
        <f t="shared" si="2"/>
        <v>23.342524770445145</v>
      </c>
      <c r="Y32" s="90">
        <f>IFERROR(R32/INDEX('Vendor Level Info'!$N$4:$N$300,MATCH('Model 18'!$D32,'Vendor Level Info'!$M$4:$M$300,0)),"-")</f>
        <v>3.3104722883726435E-3</v>
      </c>
    </row>
    <row r="33" spans="2:25" x14ac:dyDescent="0.35">
      <c r="B33" s="441">
        <f>IFERROR(INDEX(Controls!$L$4:$L$100,MATCH('Model 18'!$D33,Controls!$J$4:$J$100,0)),"-")</f>
        <v>5</v>
      </c>
      <c r="C33" s="467" t="str">
        <f>IFERROR(INDEX(Controls!$F$4:$F$7200,MATCH('Model 18'!$E33,Controls!$G$4:$G$200,0)),"-")</f>
        <v>No Ad &amp; Tf</v>
      </c>
      <c r="D33" s="442" t="str">
        <f>IFERROR(INDEX(Controls!$H$4:$H$200,MATCH('Model 18'!$E33,Controls!$G$4:$G$200,0)),"-")</f>
        <v>hcp_edh_eng</v>
      </c>
      <c r="E33" s="25" t="s">
        <v>15</v>
      </c>
      <c r="F33" s="26">
        <v>1</v>
      </c>
      <c r="G33" s="27">
        <v>8.7383630552468325E-2</v>
      </c>
      <c r="H33" s="27">
        <v>9.2486636145063788E-3</v>
      </c>
      <c r="I33" s="27">
        <v>9.4482440052645575</v>
      </c>
      <c r="J33" s="37">
        <v>3.4472628977569553E-21</v>
      </c>
      <c r="K33" s="27">
        <v>1.0031822734539981</v>
      </c>
      <c r="L33" s="39">
        <v>1366</v>
      </c>
      <c r="M33" s="39">
        <v>493963.36099997937</v>
      </c>
      <c r="N33" s="39">
        <v>0</v>
      </c>
      <c r="O33" s="39">
        <v>253603.05399999156</v>
      </c>
      <c r="P33" s="28">
        <v>2.4164958124227499E-4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18'!$D33,"_pre",""),"_post",""),'Vendor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18'!$D33,'Vendor Level Info'!$M$4:$M$300,0)),"-")</f>
        <v>-</v>
      </c>
    </row>
    <row r="34" spans="2:25" x14ac:dyDescent="0.35">
      <c r="B34" s="441">
        <f>IFERROR(INDEX(Controls!$L$4:$L$100,MATCH('Model 18'!$D34,Controls!$J$4:$J$100,0)),"-")</f>
        <v>3</v>
      </c>
      <c r="C34" s="467" t="str">
        <f>IFERROR(INDEX(Controls!$F$4:$F$7200,MATCH('Model 18'!$E34,Controls!$G$4:$G$200,0)),"-")</f>
        <v>Ad: 90 &amp; Tf: RT4</v>
      </c>
      <c r="D34" s="442" t="str">
        <f>IFERROR(INDEX(Controls!$H$4:$H$200,MATCH('Model 18'!$E34,Controls!$G$4:$G$200,0)),"-")</f>
        <v>hcp_epoc_eng</v>
      </c>
      <c r="E34" s="25" t="s">
        <v>76</v>
      </c>
      <c r="F34" s="26">
        <v>1</v>
      </c>
      <c r="G34" s="27">
        <v>9.4072229560223496E-3</v>
      </c>
      <c r="H34" s="27">
        <v>1.4102148490344395E-3</v>
      </c>
      <c r="I34" s="27">
        <v>6.67077287015052</v>
      </c>
      <c r="J34" s="37">
        <v>2.5449050833684192E-11</v>
      </c>
      <c r="K34" s="27">
        <v>1.0076287677330236</v>
      </c>
      <c r="L34" s="39">
        <v>77163.024847624212</v>
      </c>
      <c r="M34" s="39">
        <v>493963.36099997937</v>
      </c>
      <c r="N34" s="39">
        <v>38235.874906254161</v>
      </c>
      <c r="O34" s="39">
        <v>253603.05399999156</v>
      </c>
      <c r="P34" s="28">
        <v>1.4695214989897273E-3</v>
      </c>
      <c r="Q34" s="29">
        <v>1.4183322893332546E-3</v>
      </c>
      <c r="R34" s="75">
        <f t="shared" si="0"/>
        <v>359.69340016171304</v>
      </c>
      <c r="S34" s="41">
        <f>IFERROR($Q34*$O34*Controls!$C$5,"-")</f>
        <v>223729.29490058552</v>
      </c>
      <c r="T34" s="41">
        <f>IFERROR(INDEX('Vendor Level Info'!$I$4:$I$50,MATCH(SUBSTITUTE(SUBSTITUTE('Model 18'!$D34,"_pre",""),"_post",""),'Vendor Level Info'!$F$4:$F$50,0)),"-")</f>
        <v>255935</v>
      </c>
      <c r="U34" s="478">
        <f t="shared" si="1"/>
        <v>0.87416451403905493</v>
      </c>
      <c r="V34" s="41">
        <f>IFERROR($Q34*$O34*Controls!$C$4,"-")</f>
        <v>189918.1152853845</v>
      </c>
      <c r="W34" s="41">
        <f>IFERROR($T34*(1-Controls!$C$6),0)</f>
        <v>197069.95</v>
      </c>
      <c r="X34" s="90">
        <f t="shared" si="2"/>
        <v>0.96370915649689104</v>
      </c>
      <c r="Y34" s="90">
        <f>IFERROR(R34/INDEX('Vendor Level Info'!$N$4:$N$300,MATCH('Model 18'!$D34,'Vendor Level Info'!$M$4:$M$300,0)),"-")</f>
        <v>0.11906434960665774</v>
      </c>
    </row>
    <row r="35" spans="2:25" x14ac:dyDescent="0.35">
      <c r="B35" s="441">
        <f>IFERROR(INDEX(Controls!$L$4:$L$100,MATCH('Model 18'!$D35,Controls!$J$4:$J$100,0)),"-")</f>
        <v>7.4</v>
      </c>
      <c r="C35" s="467" t="str">
        <f>IFERROR(INDEX(Controls!$F$4:$F$7200,MATCH('Model 18'!$E35,Controls!$G$4:$G$200,0)),"-")</f>
        <v>No Ad &amp; Tf</v>
      </c>
      <c r="D35" s="442" t="str">
        <f>IFERROR(INDEX(Controls!$H$4:$H$200,MATCH('Model 18'!$E35,Controls!$G$4:$G$200,0)),"-")</f>
        <v>hcp_field_eng_post</v>
      </c>
      <c r="E35" s="25" t="s">
        <v>112</v>
      </c>
      <c r="F35" s="26">
        <v>1</v>
      </c>
      <c r="G35" s="27">
        <v>0.10115179817043521</v>
      </c>
      <c r="H35" s="27">
        <v>1.7088851877770516E-3</v>
      </c>
      <c r="I35" s="27">
        <v>59.19168759489061</v>
      </c>
      <c r="J35" s="37">
        <v>0</v>
      </c>
      <c r="K35" s="27">
        <v>1.0283768714920989</v>
      </c>
      <c r="L35" s="39">
        <v>34339</v>
      </c>
      <c r="M35" s="39">
        <v>493963.36099997937</v>
      </c>
      <c r="N35" s="39">
        <v>29046</v>
      </c>
      <c r="O35" s="39">
        <v>253603.05399999156</v>
      </c>
      <c r="P35" s="28">
        <v>7.0318000718573937E-3</v>
      </c>
      <c r="Q35" s="29">
        <v>1.1585251373426123E-2</v>
      </c>
      <c r="R35" s="75">
        <f t="shared" si="0"/>
        <v>2938.0551296584613</v>
      </c>
      <c r="S35" s="41">
        <f>IFERROR($Q35*$O35*Controls!$C$5,"-")</f>
        <v>1827470.2906475628</v>
      </c>
      <c r="T35" s="41">
        <f>IFERROR(INDEX('Vendor Level Info'!$I$4:$I$50,MATCH(SUBSTITUTE(SUBSTITUTE('Model 18'!$D35,"_pre",""),"_post",""),'Vendor Level Info'!$F$4:$F$50,0)),"-")</f>
        <v>0</v>
      </c>
      <c r="U35" s="478">
        <f t="shared" si="1"/>
        <v>0</v>
      </c>
      <c r="V35" s="41">
        <f>IFERROR($Q35*$O35*Controls!$C$4,"-")</f>
        <v>1551293.1084596675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18'!$D35,'Vendor Level Info'!$M$4:$M$300,0)),"-")</f>
        <v>0.10115179817043522</v>
      </c>
    </row>
    <row r="36" spans="2:25" x14ac:dyDescent="0.35">
      <c r="B36" s="441">
        <f>IFERROR(INDEX(Controls!$L$4:$L$100,MATCH('Model 18'!$D36,Controls!$J$4:$J$100,0)),"-")</f>
        <v>7.8</v>
      </c>
      <c r="C36" s="467" t="str">
        <f>IFERROR(INDEX(Controls!$F$4:$F$7200,MATCH('Model 18'!$E36,Controls!$G$4:$G$200,0)),"-")</f>
        <v>No Ad &amp; Tf</v>
      </c>
      <c r="D36" s="442" t="str">
        <f>IFERROR(INDEX(Controls!$H$4:$H$200,MATCH('Model 18'!$E36,Controls!$G$4:$G$200,0)),"-")</f>
        <v>hcp_field_eng_pre</v>
      </c>
      <c r="E36" s="25" t="s">
        <v>113</v>
      </c>
      <c r="F36" s="26">
        <v>1</v>
      </c>
      <c r="G36" s="27">
        <v>8.5931393329426883E-2</v>
      </c>
      <c r="H36" s="27">
        <v>2.6056348480846857E-3</v>
      </c>
      <c r="I36" s="27">
        <v>32.979062048004216</v>
      </c>
      <c r="J36" s="37">
        <v>1.7377447804429728E-238</v>
      </c>
      <c r="K36" s="27">
        <v>1.0177234778237183</v>
      </c>
      <c r="L36" s="39">
        <v>17015</v>
      </c>
      <c r="M36" s="39">
        <v>493963.36099997937</v>
      </c>
      <c r="N36" s="39">
        <v>0</v>
      </c>
      <c r="O36" s="39">
        <v>253603.05399999156</v>
      </c>
      <c r="P36" s="28">
        <v>2.9599820005683768E-3</v>
      </c>
      <c r="Q36" s="29">
        <v>0</v>
      </c>
      <c r="R36" s="75">
        <f t="shared" si="0"/>
        <v>0</v>
      </c>
      <c r="S36" s="41">
        <f>IFERROR($Q36*$O36*Controls!$C$5,"-")</f>
        <v>0</v>
      </c>
      <c r="T36" s="41">
        <f>IFERROR(INDEX('Vendor Level Info'!$I$4:$I$50,MATCH(SUBSTITUTE(SUBSTITUTE('Model 18'!$D36,"_pre",""),"_post",""),'Vendor Level Info'!$F$4:$F$50,0)),"-")</f>
        <v>0</v>
      </c>
      <c r="U36" s="478">
        <f t="shared" si="1"/>
        <v>0</v>
      </c>
      <c r="V36" s="41">
        <f>IFERROR($Q36*$O36*Controls!$C$4,"-")</f>
        <v>0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18'!$D36,'Vendor Level Info'!$M$4:$M$300,0)),"-")</f>
        <v>-</v>
      </c>
    </row>
    <row r="37" spans="2:25" x14ac:dyDescent="0.35">
      <c r="B37" s="441">
        <f>IFERROR(INDEX(Controls!$L$4:$L$100,MATCH('Model 18'!$D37,Controls!$J$4:$J$100,0)),"-")</f>
        <v>15</v>
      </c>
      <c r="C37" s="467" t="str">
        <f>IFERROR(INDEX(Controls!$F$4:$F$7200,MATCH('Model 18'!$E37,Controls!$G$4:$G$200,0)),"-")</f>
        <v>No Ad &amp; Tf</v>
      </c>
      <c r="D37" s="442" t="str">
        <f>IFERROR(INDEX(Controls!$H$4:$H$200,MATCH('Model 18'!$E37,Controls!$G$4:$G$200,0)),"-")</f>
        <v>hcp_grail_nrx_lag</v>
      </c>
      <c r="E37" s="25" t="s">
        <v>18</v>
      </c>
      <c r="F37" s="26">
        <v>1</v>
      </c>
      <c r="G37" s="27">
        <v>0.56666309749133748</v>
      </c>
      <c r="H37" s="27">
        <v>4.1156112146800141E-4</v>
      </c>
      <c r="I37" s="27">
        <v>1376.8625556031661</v>
      </c>
      <c r="J37" s="37">
        <v>0</v>
      </c>
      <c r="K37" s="27">
        <v>1.0877516997927823</v>
      </c>
      <c r="L37" s="39">
        <v>471890.94499998004</v>
      </c>
      <c r="M37" s="39">
        <v>493963.36099997937</v>
      </c>
      <c r="N37" s="39">
        <v>250931.21399999206</v>
      </c>
      <c r="O37" s="39">
        <v>253603.05399999156</v>
      </c>
      <c r="P37" s="28">
        <v>0.54134214333320618</v>
      </c>
      <c r="Q37" s="29">
        <v>0.56069300720054382</v>
      </c>
      <c r="R37" s="75">
        <f t="shared" si="0"/>
        <v>142193.45898249716</v>
      </c>
      <c r="S37" s="41">
        <f>IFERROR($Q37*$O37*Controls!$C$5,"-")</f>
        <v>88444331.487113237</v>
      </c>
      <c r="T37" s="41" t="str">
        <f>IFERROR(INDEX('Vendor Level Info'!$I$4:$I$50,MATCH(SUBSTITUTE(SUBSTITUTE('Model 18'!$D37,"_pre",""),"_post",""),'Vendor Level Info'!$F$4:$F$50,0)),"-")</f>
        <v>-</v>
      </c>
      <c r="U37" s="478">
        <f t="shared" si="1"/>
        <v>0</v>
      </c>
      <c r="V37" s="41">
        <f>IFERROR($Q37*$O37*Controls!$C$4,"-")</f>
        <v>75078146.342758507</v>
      </c>
      <c r="W37" s="41">
        <f>IFERROR($T37*(1-Controls!$C$6),0)</f>
        <v>0</v>
      </c>
      <c r="X37" s="90" t="str">
        <f t="shared" si="2"/>
        <v>-</v>
      </c>
      <c r="Y37" s="90" t="str">
        <f>IFERROR(R37/INDEX('Vendor Level Info'!$N$4:$N$300,MATCH('Model 18'!$D37,'Vendor Level Info'!$M$4:$M$300,0)),"-")</f>
        <v>-</v>
      </c>
    </row>
    <row r="38" spans="2:25" x14ac:dyDescent="0.35">
      <c r="B38" s="441">
        <f>IFERROR(INDEX(Controls!$L$4:$L$100,MATCH('Model 18'!$D38,Controls!$J$4:$J$100,0)),"-")</f>
        <v>13</v>
      </c>
      <c r="C38" s="467" t="str">
        <f>IFERROR(INDEX(Controls!$F$4:$F$7200,MATCH('Model 18'!$E38,Controls!$G$4:$G$200,0)),"-")</f>
        <v>Ad: 60 &amp; No Tf</v>
      </c>
      <c r="D38" s="442" t="str">
        <f>IFERROR(INDEX(Controls!$H$4:$H$200,MATCH('Model 18'!$E38,Controls!$G$4:$G$200,0)),"-")</f>
        <v>hcp_grail_sdot</v>
      </c>
      <c r="E38" s="25" t="s">
        <v>101</v>
      </c>
      <c r="F38" s="26">
        <v>1</v>
      </c>
      <c r="G38" s="27">
        <v>3.4881796002892854E-3</v>
      </c>
      <c r="H38" s="27">
        <v>2.3557927863862463E-5</v>
      </c>
      <c r="I38" s="27">
        <v>148.0681841139392</v>
      </c>
      <c r="J38" s="37">
        <v>0</v>
      </c>
      <c r="K38" s="27">
        <v>1.2138596083646804</v>
      </c>
      <c r="L38" s="39">
        <v>6006830.7551347138</v>
      </c>
      <c r="M38" s="39">
        <v>493963.36099997937</v>
      </c>
      <c r="N38" s="39">
        <v>2890664.2082145396</v>
      </c>
      <c r="O38" s="39">
        <v>253603.05399999156</v>
      </c>
      <c r="P38" s="28">
        <v>4.2417932496114967E-2</v>
      </c>
      <c r="Q38" s="29">
        <v>3.9759599749854241E-2</v>
      </c>
      <c r="R38" s="75">
        <f t="shared" si="0"/>
        <v>10083.155922380336</v>
      </c>
      <c r="S38" s="41">
        <f>IFERROR($Q38*$O38*Controls!$C$5,"-")</f>
        <v>6271722.9837205689</v>
      </c>
      <c r="T38" s="41" t="str">
        <f>IFERROR(INDEX('Vendor Level Info'!$I$4:$I$50,MATCH(SUBSTITUTE(SUBSTITUTE('Model 18'!$D38,"_pre",""),"_post",""),'Vendor Level Info'!$F$4:$F$50,0)),"-")</f>
        <v>-</v>
      </c>
      <c r="U38" s="478">
        <f t="shared" si="1"/>
        <v>0</v>
      </c>
      <c r="V38" s="41">
        <f>IFERROR($Q38*$O38*Controls!$C$4,"-")</f>
        <v>5323906.3270168174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18'!$D38,'Vendor Level Info'!$M$4:$M$300,0)),"-")</f>
        <v>8.8529344459080603E-3</v>
      </c>
    </row>
    <row r="39" spans="2:25" x14ac:dyDescent="0.35">
      <c r="B39" s="441">
        <f>IFERROR(INDEX(Controls!$L$4:$L$100,MATCH('Model 18'!$D39,Controls!$J$4:$J$100,0)),"-")</f>
        <v>14</v>
      </c>
      <c r="C39" s="467" t="str">
        <f>IFERROR(INDEX(Controls!$F$4:$F$7200,MATCH('Model 18'!$E39,Controls!$G$4:$G$200,0)),"-")</f>
        <v>Ad: 40 &amp; No Tf</v>
      </c>
      <c r="D39" s="442" t="str">
        <f>IFERROR(INDEX(Controls!$H$4:$H$200,MATCH('Model 18'!$E39,Controls!$G$4:$G$200,0)),"-")</f>
        <v>hcp_grail_vnrx</v>
      </c>
      <c r="E39" s="25" t="s">
        <v>102</v>
      </c>
      <c r="F39" s="26">
        <v>1</v>
      </c>
      <c r="G39" s="27">
        <v>0.18527708736845397</v>
      </c>
      <c r="H39" s="27">
        <v>1.8576799757817684E-3</v>
      </c>
      <c r="I39" s="27">
        <v>99.735740161856299</v>
      </c>
      <c r="J39" s="37">
        <v>0</v>
      </c>
      <c r="K39" s="27">
        <v>1.011949440801976</v>
      </c>
      <c r="L39" s="39">
        <v>18193.587417265717</v>
      </c>
      <c r="M39" s="39">
        <v>493963.36099997937</v>
      </c>
      <c r="N39" s="39">
        <v>9147.9991274578952</v>
      </c>
      <c r="O39" s="39">
        <v>253603.05399999156</v>
      </c>
      <c r="P39" s="28">
        <v>6.824099015421684E-3</v>
      </c>
      <c r="Q39" s="29">
        <v>6.6833368401967809E-3</v>
      </c>
      <c r="R39" s="75">
        <f t="shared" si="0"/>
        <v>1694.9146335845571</v>
      </c>
      <c r="S39" s="41">
        <f>IFERROR($Q39*$O39*Controls!$C$5,"-")</f>
        <v>1054236.9020895946</v>
      </c>
      <c r="T39" s="41" t="str">
        <f>IFERROR(INDEX('Vendor Level Info'!$I$4:$I$50,MATCH(SUBSTITUTE(SUBSTITUTE('Model 18'!$D39,"_pre",""),"_post",""),'Vendor Level Info'!$F$4:$F$50,0)),"-")</f>
        <v>-</v>
      </c>
      <c r="U39" s="478">
        <f t="shared" si="1"/>
        <v>0</v>
      </c>
      <c r="V39" s="41">
        <f>IFERROR($Q39*$O39*Controls!$C$4,"-")</f>
        <v>894914.92653264618</v>
      </c>
      <c r="W39" s="41">
        <f>IFERROR($T39*(1-Controls!$C$6),0)</f>
        <v>0</v>
      </c>
      <c r="X39" s="90" t="str">
        <f t="shared" si="2"/>
        <v>-</v>
      </c>
      <c r="Y39" s="90">
        <f>IFERROR(R39/INDEX('Vendor Level Info'!$N$4:$N$300,MATCH('Model 18'!$D39,'Vendor Level Info'!$M$4:$M$300,0)),"-")</f>
        <v>0.30782886061525599</v>
      </c>
    </row>
    <row r="40" spans="2:25" x14ac:dyDescent="0.35">
      <c r="B40" s="441">
        <f>IFERROR(INDEX(Controls!$L$4:$L$100,MATCH('Model 18'!$D40,Controls!$J$4:$J$100,0)),"-")</f>
        <v>6</v>
      </c>
      <c r="C40" s="467" t="str">
        <f>IFERROR(INDEX(Controls!$F$4:$F$7200,MATCH('Model 18'!$E40,Controls!$G$4:$G$200,0)),"-")</f>
        <v>No Ad &amp; Tf</v>
      </c>
      <c r="D40" s="442" t="str">
        <f>IFERROR(INDEX(Controls!$H$4:$H$200,MATCH('Model 18'!$E40,Controls!$G$4:$G$200,0)),"-")</f>
        <v>hcp_mng_eng</v>
      </c>
      <c r="E40" s="25" t="s">
        <v>21</v>
      </c>
      <c r="F40" s="26">
        <v>1</v>
      </c>
      <c r="G40" s="27">
        <v>1.1510210188720902E-2</v>
      </c>
      <c r="H40" s="27">
        <v>4.1968073050566521E-3</v>
      </c>
      <c r="I40" s="27">
        <v>2.7426110736255325</v>
      </c>
      <c r="J40" s="37">
        <v>6.0953084959177971E-3</v>
      </c>
      <c r="K40" s="27">
        <v>1.0045843019938716</v>
      </c>
      <c r="L40" s="39">
        <v>4328</v>
      </c>
      <c r="M40" s="39">
        <v>493963.36099997937</v>
      </c>
      <c r="N40" s="39">
        <v>0</v>
      </c>
      <c r="O40" s="39">
        <v>253603.05399999156</v>
      </c>
      <c r="P40" s="28">
        <v>1.0084996910689119E-4</v>
      </c>
      <c r="Q40" s="29">
        <v>0</v>
      </c>
      <c r="R40" s="75">
        <f t="shared" si="0"/>
        <v>0</v>
      </c>
      <c r="S40" s="41">
        <f>IFERROR($Q40*$O40*Controls!$C$5,"-")</f>
        <v>0</v>
      </c>
      <c r="T40" s="41">
        <f>IFERROR(INDEX('Vendor Level Info'!$I$4:$I$50,MATCH(SUBSTITUTE(SUBSTITUTE('Model 18'!$D40,"_pre",""),"_post",""),'Vendor Level Info'!$F$4:$F$50,0)),"-")</f>
        <v>0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18'!$D40,'Vendor Level Info'!$M$4:$M$300,0)),"-")</f>
        <v>-</v>
      </c>
    </row>
    <row r="41" spans="2:25" x14ac:dyDescent="0.35">
      <c r="B41" s="441">
        <f>IFERROR(INDEX(Controls!$L$4:$L$100,MATCH('Model 18'!$D41,Controls!$J$4:$J$100,0)),"-")</f>
        <v>1</v>
      </c>
      <c r="C41" s="467" t="str">
        <f>IFERROR(INDEX(Controls!$F$4:$F$7200,MATCH('Model 18'!$E41,Controls!$G$4:$G$200,0)),"-")</f>
        <v>Ad: 40 &amp; Tf: RT4</v>
      </c>
      <c r="D41" s="442" t="str">
        <f>IFERROR(INDEX(Controls!$H$4:$H$200,MATCH('Model 18'!$E41,Controls!$G$4:$G$200,0)),"-")</f>
        <v>hcp_mscap_eng</v>
      </c>
      <c r="E41" s="25" t="s">
        <v>108</v>
      </c>
      <c r="F41" s="26">
        <v>1</v>
      </c>
      <c r="G41" s="27">
        <v>5.5588774974457397E-2</v>
      </c>
      <c r="H41" s="27">
        <v>1.5847402333419159E-3</v>
      </c>
      <c r="I41" s="27">
        <v>35.077531197167396</v>
      </c>
      <c r="J41" s="37">
        <v>1.6211810844347552E-269</v>
      </c>
      <c r="K41" s="27">
        <v>1.0210144254150189</v>
      </c>
      <c r="L41" s="39">
        <v>96440.782464303949</v>
      </c>
      <c r="M41" s="39">
        <v>493963.36099997937</v>
      </c>
      <c r="N41" s="39">
        <v>39381.443492171151</v>
      </c>
      <c r="O41" s="39">
        <v>253603.05399999156</v>
      </c>
      <c r="P41" s="28">
        <v>1.0853082187949994E-2</v>
      </c>
      <c r="Q41" s="29">
        <v>8.6322548799261881E-3</v>
      </c>
      <c r="R41" s="75">
        <f t="shared" si="0"/>
        <v>2189.1662004556119</v>
      </c>
      <c r="S41" s="41">
        <f>IFERROR($Q41*$O41*Controls!$C$5,"-")</f>
        <v>1361661.3766833907</v>
      </c>
      <c r="T41" s="41">
        <f>IFERROR(INDEX('Vendor Level Info'!$I$4:$I$50,MATCH(SUBSTITUTE(SUBSTITUTE('Model 18'!$D41,"_pre",""),"_post",""),'Vendor Level Info'!$F$4:$F$50,0)),"-")</f>
        <v>483510.48</v>
      </c>
      <c r="U41" s="478">
        <f t="shared" si="1"/>
        <v>2.8161982687187894</v>
      </c>
      <c r="V41" s="41">
        <f>IFERROR($Q41*$O41*Controls!$C$4,"-")</f>
        <v>1155879.7538405631</v>
      </c>
      <c r="W41" s="41">
        <f>IFERROR($T41*(1-Controls!$C$6),0)</f>
        <v>372303.06959999999</v>
      </c>
      <c r="X41" s="90">
        <f t="shared" si="2"/>
        <v>3.1046742512287984</v>
      </c>
      <c r="Y41" s="90">
        <f>IFERROR(R41/INDEX('Vendor Level Info'!$N$4:$N$300,MATCH('Model 18'!$D41,'Vendor Level Info'!$M$4:$M$300,0)),"-")</f>
        <v>0.16909981464974602</v>
      </c>
    </row>
    <row r="42" spans="2:25" x14ac:dyDescent="0.35">
      <c r="B42" s="441">
        <f>IFERROR(INDEX(Controls!$L$4:$L$100,MATCH('Model 18'!$D42,Controls!$J$4:$J$100,0)),"-")</f>
        <v>12</v>
      </c>
      <c r="C42" s="467" t="str">
        <f>IFERROR(INDEX(Controls!$F$4:$F$7200,MATCH('Model 18'!$E42,Controls!$G$4:$G$200,0)),"-")</f>
        <v>Ad: 40 &amp; No Tf</v>
      </c>
      <c r="D42" s="442" t="str">
        <f>IFERROR(INDEX(Controls!$H$4:$H$200,MATCH('Model 18'!$E42,Controls!$G$4:$G$200,0)),"-")</f>
        <v>hcp_rdtl_totdet</v>
      </c>
      <c r="E42" s="25" t="s">
        <v>103</v>
      </c>
      <c r="F42" s="26"/>
      <c r="G42" s="27">
        <v>5.7470111624011319E-2</v>
      </c>
      <c r="H42" s="27">
        <v>4.5020790204307456E-4</v>
      </c>
      <c r="I42" s="27">
        <v>127.65238318387567</v>
      </c>
      <c r="J42" s="37">
        <v>0</v>
      </c>
      <c r="K42" s="27">
        <v>1.2559673915615674</v>
      </c>
      <c r="L42" s="39">
        <v>562696.92773887154</v>
      </c>
      <c r="M42" s="39">
        <v>493963.36099997937</v>
      </c>
      <c r="N42" s="39">
        <v>283462.85338759993</v>
      </c>
      <c r="O42" s="39">
        <v>253603.05399999156</v>
      </c>
      <c r="P42" s="28">
        <v>6.5466910708064707E-2</v>
      </c>
      <c r="Q42" s="29">
        <v>6.4236773053398102E-2</v>
      </c>
      <c r="R42" s="75">
        <f t="shared" si="0"/>
        <v>16290.641825446122</v>
      </c>
      <c r="S42" s="41">
        <f>IFERROR($Q42*$O42*Controls!$C$5,"-")</f>
        <v>10132779.215427488</v>
      </c>
      <c r="T42" s="41">
        <f>IFERROR(INDEX('Vendor Level Info'!$I$4:$I$50,MATCH(SUBSTITUTE(SUBSTITUTE('Model 18'!$D42,"_pre",""),"_post",""),'Vendor Level Info'!$F$4:$F$50,0)),"-")</f>
        <v>0</v>
      </c>
      <c r="U42" s="478">
        <f t="shared" si="1"/>
        <v>0</v>
      </c>
      <c r="V42" s="41">
        <f>IFERROR($Q42*$O42*Controls!$C$4,"-")</f>
        <v>8601458.8838355523</v>
      </c>
      <c r="W42" s="41">
        <f>IFERROR($T42*(1-Controls!$C$6),0)</f>
        <v>0</v>
      </c>
      <c r="X42" s="90" t="str">
        <f t="shared" si="2"/>
        <v>-</v>
      </c>
      <c r="Y42" s="90">
        <f>IFERROR(R42/INDEX('Vendor Level Info'!$N$4:$N$300,MATCH('Model 18'!$D42,'Vendor Level Info'!$M$4:$M$300,0)),"-")</f>
        <v>9.6163878430070668E-2</v>
      </c>
    </row>
    <row r="43" spans="2:25" x14ac:dyDescent="0.35">
      <c r="B43" s="441">
        <f>IFERROR(INDEX(Controls!$L$4:$L$100,MATCH('Model 18'!$D43,Controls!$J$4:$J$100,0)),"-")</f>
        <v>8.4</v>
      </c>
      <c r="C43" s="467" t="str">
        <f>IFERROR(INDEX(Controls!$F$4:$F$7200,MATCH('Model 18'!$E43,Controls!$G$4:$G$200,0)),"-")</f>
        <v>No Ad &amp; Tf</v>
      </c>
      <c r="D43" s="442" t="str">
        <f>IFERROR(INDEX(Controls!$H$4:$H$200,MATCH('Model 18'!$E43,Controls!$G$4:$G$200,0)),"-")</f>
        <v>hcp_sfmc_eng_post</v>
      </c>
      <c r="E43" s="25" t="s">
        <v>110</v>
      </c>
      <c r="F43" s="26">
        <v>1</v>
      </c>
      <c r="G43" s="27">
        <v>7.5391093799764639E-3</v>
      </c>
      <c r="H43" s="27">
        <v>5.3481043846259906E-4</v>
      </c>
      <c r="I43" s="27">
        <v>14.096788016421069</v>
      </c>
      <c r="J43" s="37">
        <v>3.9837877611485995E-45</v>
      </c>
      <c r="K43" s="27">
        <v>1.0385136334130243</v>
      </c>
      <c r="L43" s="39">
        <v>258626</v>
      </c>
      <c r="M43" s="39">
        <v>493963.36099997937</v>
      </c>
      <c r="N43" s="39">
        <v>214128</v>
      </c>
      <c r="O43" s="39">
        <v>253603.05399999156</v>
      </c>
      <c r="P43" s="28">
        <v>3.9472759650808886E-3</v>
      </c>
      <c r="Q43" s="29">
        <v>6.3655953185628982E-3</v>
      </c>
      <c r="R43" s="75">
        <f t="shared" si="0"/>
        <v>1614.3344133156002</v>
      </c>
      <c r="S43" s="41">
        <f>IFERROR($Q43*$O43*Controls!$C$5,"-")</f>
        <v>1004116.0050823033</v>
      </c>
      <c r="T43" s="41">
        <f>IFERROR(INDEX('Vendor Level Info'!$I$4:$I$50,MATCH(SUBSTITUTE(SUBSTITUTE('Model 18'!$D43,"_pre",""),"_post",""),'Vendor Level Info'!$F$4:$F$50,0)),"-")</f>
        <v>194100</v>
      </c>
      <c r="U43" s="478">
        <f t="shared" si="1"/>
        <v>5.1731891039788938</v>
      </c>
      <c r="V43" s="41">
        <f>IFERROR($Q43*$O43*Controls!$C$4,"-")</f>
        <v>852368.57023063686</v>
      </c>
      <c r="W43" s="41">
        <f>IFERROR($T43*(1-Controls!$C$6),0)</f>
        <v>149457</v>
      </c>
      <c r="X43" s="90">
        <f t="shared" si="2"/>
        <v>5.7031023654337831</v>
      </c>
      <c r="Y43" s="90">
        <f>IFERROR(R43/INDEX('Vendor Level Info'!$N$4:$N$300,MATCH('Model 18'!$D43,'Vendor Level Info'!$M$4:$M$300,0)),"-")</f>
        <v>7.5391093799764631E-3</v>
      </c>
    </row>
    <row r="44" spans="2:25" x14ac:dyDescent="0.35">
      <c r="B44" s="441">
        <f>IFERROR(INDEX(Controls!$L$4:$L$100,MATCH('Model 18'!$D44,Controls!$J$4:$J$100,0)),"-")</f>
        <v>8.8000000000000007</v>
      </c>
      <c r="C44" s="467" t="str">
        <f>IFERROR(INDEX(Controls!$F$4:$F$7200,MATCH('Model 18'!$E44,Controls!$G$4:$G$200,0)),"-")</f>
        <v>No Ad &amp; Tf</v>
      </c>
      <c r="D44" s="442" t="str">
        <f>IFERROR(INDEX(Controls!$H$4:$H$200,MATCH('Model 18'!$E44,Controls!$G$4:$G$200,0)),"-")</f>
        <v>hcp_sfmc_eng_pre</v>
      </c>
      <c r="E44" s="25" t="s">
        <v>111</v>
      </c>
      <c r="F44" s="26">
        <v>1</v>
      </c>
      <c r="G44" s="27">
        <v>6.9185355555183656E-3</v>
      </c>
      <c r="H44" s="27">
        <v>8.5822882519354256E-4</v>
      </c>
      <c r="I44" s="27">
        <v>8.0614113071279547</v>
      </c>
      <c r="J44" s="37">
        <v>7.5437772094222548E-16</v>
      </c>
      <c r="K44" s="27">
        <v>1.0291829216790154</v>
      </c>
      <c r="L44" s="39">
        <v>88592</v>
      </c>
      <c r="M44" s="39">
        <v>493963.36099997937</v>
      </c>
      <c r="N44" s="39">
        <v>0</v>
      </c>
      <c r="O44" s="39">
        <v>253603.05399999156</v>
      </c>
      <c r="P44" s="28">
        <v>1.2408347467182056E-3</v>
      </c>
      <c r="Q44" s="29">
        <v>0</v>
      </c>
      <c r="R44" s="75">
        <f t="shared" si="0"/>
        <v>0</v>
      </c>
      <c r="S44" s="41">
        <f>IFERROR($Q44*$O44*Controls!$C$5,"-")</f>
        <v>0</v>
      </c>
      <c r="T44" s="41">
        <f>IFERROR(INDEX('Vendor Level Info'!$I$4:$I$50,MATCH(SUBSTITUTE(SUBSTITUTE('Model 18'!$D44,"_pre",""),"_post",""),'Vendor Level Info'!$F$4:$F$50,0)),"-")</f>
        <v>194100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149457</v>
      </c>
      <c r="X44" s="90">
        <f t="shared" si="2"/>
        <v>0</v>
      </c>
      <c r="Y44" s="90" t="str">
        <f>IFERROR(R44/INDEX('Vendor Level Info'!$N$4:$N$300,MATCH('Model 18'!$D44,'Vendor Level Info'!$M$4:$M$300,0)),"-")</f>
        <v>-</v>
      </c>
    </row>
    <row r="45" spans="2:25" x14ac:dyDescent="0.35">
      <c r="B45" s="441">
        <f>IFERROR(INDEX(Controls!$L$4:$L$100,MATCH('Model 18'!$D45,Controls!$J$4:$J$100,0)),"-")</f>
        <v>10.5</v>
      </c>
      <c r="C45" s="467" t="str">
        <f>IFERROR(INDEX(Controls!$F$4:$F$7200,MATCH('Model 18'!$E45,Controls!$G$4:$G$200,0)),"-")</f>
        <v>No Ad &amp; Tf</v>
      </c>
      <c r="D45" s="442" t="str">
        <f>IFERROR(INDEX(Controls!$H$4:$H$200,MATCH('Model 18'!$E45,Controls!$G$4:$G$200,0)),"-")</f>
        <v>pp_hcc</v>
      </c>
      <c r="E45" s="25" t="s">
        <v>377</v>
      </c>
      <c r="F45" s="26">
        <v>1</v>
      </c>
      <c r="G45" s="27">
        <v>-2.1220693489243229E-3</v>
      </c>
      <c r="H45" s="27">
        <v>4.5152106293816919E-4</v>
      </c>
      <c r="I45" s="27">
        <v>-4.6998236031680252</v>
      </c>
      <c r="J45" s="37">
        <v>2.6039438583041084E-6</v>
      </c>
      <c r="K45" s="26">
        <v>1.082084732698579</v>
      </c>
      <c r="L45" s="26">
        <v>942395</v>
      </c>
      <c r="M45" s="26">
        <v>493963.36099997937</v>
      </c>
      <c r="N45" s="26">
        <v>459630</v>
      </c>
      <c r="O45" s="26">
        <v>253603.05399999156</v>
      </c>
      <c r="P45" s="26">
        <v>-4.0485341666456533E-3</v>
      </c>
      <c r="Q45" s="30">
        <v>-3.8460370230640794E-3</v>
      </c>
      <c r="R45" s="75">
        <f t="shared" si="0"/>
        <v>-975.3667348460865</v>
      </c>
      <c r="S45" s="41">
        <f>IFERROR($Q45*$O45*Controls!$C$5,"-")</f>
        <v>-606678.10907426581</v>
      </c>
      <c r="T45" s="41">
        <f>IFERROR(INDEX('Vendor Level Info'!$I$4:$I$50,MATCH(SUBSTITUTE(SUBSTITUTE('Model 18'!$D45,"_pre",""),"_post",""),'Vendor Level Info'!$F$4:$F$50,0)),"-")</f>
        <v>2141209.6000000001</v>
      </c>
      <c r="U45" s="478">
        <f t="shared" si="1"/>
        <v>-0.28333429341726557</v>
      </c>
      <c r="V45" s="41">
        <f>IFERROR($Q45*$O45*Controls!$C$4,"-")</f>
        <v>-514993.63599873369</v>
      </c>
      <c r="W45" s="41">
        <f>IFERROR($T45*(1-Controls!$C$6),0)</f>
        <v>1648731.3920000002</v>
      </c>
      <c r="X45" s="90">
        <f t="shared" si="2"/>
        <v>-0.3123575122652445</v>
      </c>
      <c r="Y45" s="90" t="str">
        <f>IFERROR(R45/INDEX('Vendor Level Info'!$N$4:$N$300,MATCH('Model 18'!$D45,'Vendor Level Info'!$M$4:$M$300,0)),"-")</f>
        <v>-</v>
      </c>
    </row>
    <row r="46" spans="2:25" x14ac:dyDescent="0.35">
      <c r="B46" s="441">
        <f>IFERROR(INDEX(Controls!$L$4:$L$100,MATCH('Model 18'!$D46,Controls!$J$4:$J$100,0)),"-")</f>
        <v>10</v>
      </c>
      <c r="C46" s="467" t="str">
        <f>IFERROR(INDEX(Controls!$F$4:$F$7200,MATCH('Model 18'!$E46,Controls!$G$4:$G$200,0)),"-")</f>
        <v>No Ad &amp; Tf</v>
      </c>
      <c r="D46" s="442" t="str">
        <f>IFERROR(INDEX(Controls!$H$4:$H$200,MATCH('Model 18'!$E46,Controls!$G$4:$G$200,0)),"-")</f>
        <v>pp_hcp</v>
      </c>
      <c r="E46" s="25" t="s">
        <v>115</v>
      </c>
      <c r="F46" s="26">
        <v>1</v>
      </c>
      <c r="G46" s="27">
        <v>5.7098048384145051E-3</v>
      </c>
      <c r="H46" s="27">
        <v>1.7017173181937701E-3</v>
      </c>
      <c r="I46" s="27">
        <v>3.3553192280342912</v>
      </c>
      <c r="J46" s="37">
        <v>7.9274136449035469E-4</v>
      </c>
      <c r="K46" s="26">
        <v>1.0254512476946269</v>
      </c>
      <c r="L46" s="26">
        <v>63241</v>
      </c>
      <c r="M46" s="26">
        <v>493963.36099997937</v>
      </c>
      <c r="N46" s="26">
        <v>31572</v>
      </c>
      <c r="O46" s="26">
        <v>253603.05399999156</v>
      </c>
      <c r="P46" s="26">
        <v>7.3101326190503995E-4</v>
      </c>
      <c r="Q46" s="30">
        <v>7.1083512408501488E-4</v>
      </c>
      <c r="R46" s="75">
        <f t="shared" si="0"/>
        <v>180.26995835842274</v>
      </c>
      <c r="S46" s="41">
        <f>IFERROR($Q46*$O46*Controls!$C$5,"-")</f>
        <v>112127.91409893894</v>
      </c>
      <c r="T46" s="41">
        <f>IFERROR(INDEX('Vendor Level Info'!$I$4:$I$50,MATCH(SUBSTITUTE(SUBSTITUTE('Model 18'!$D46,"_pre",""),"_post",""),'Vendor Level Info'!$F$4:$F$50,0)),"-")</f>
        <v>195006</v>
      </c>
      <c r="U46" s="478">
        <f t="shared" si="1"/>
        <v>0.5749972518739882</v>
      </c>
      <c r="V46" s="41">
        <f>IFERROR($Q46*$O46*Controls!$C$4,"-")</f>
        <v>95182.538013247206</v>
      </c>
      <c r="W46" s="41">
        <f>IFERROR($T46*(1-Controls!$C$6),0)</f>
        <v>150154.62</v>
      </c>
      <c r="X46" s="90">
        <f t="shared" si="2"/>
        <v>0.63389683256663831</v>
      </c>
      <c r="Y46" s="90">
        <f>IFERROR(R46/INDEX('Vendor Level Info'!$N$4:$N$300,MATCH('Model 18'!$D46,'Vendor Level Info'!$M$4:$M$300,0)),"-")</f>
        <v>5.8093505964494458E-3</v>
      </c>
    </row>
    <row r="47" spans="2:25" x14ac:dyDescent="0.35">
      <c r="B47" s="441">
        <f>IFERROR(INDEX(Controls!$L$4:$L$100,MATCH('Model 18'!$D47,Controls!$J$4:$J$100,0)),"-")</f>
        <v>11</v>
      </c>
      <c r="C47" s="467" t="str">
        <f>IFERROR(INDEX(Controls!$F$4:$F$7200,MATCH('Model 18'!$E47,Controls!$G$4:$G$200,0)),"-")</f>
        <v>No Ad &amp; Tf</v>
      </c>
      <c r="D47" s="442" t="str">
        <f>IFERROR(INDEX(Controls!$H$4:$H$200,MATCH('Model 18'!$E47,Controls!$G$4:$G$200,0)),"-")</f>
        <v>webmd</v>
      </c>
      <c r="E47" s="25" t="s">
        <v>116</v>
      </c>
      <c r="F47" s="26">
        <v>1</v>
      </c>
      <c r="G47" s="27">
        <v>4.9857007393245563E-2</v>
      </c>
      <c r="H47" s="27">
        <v>1.7299020200200129E-3</v>
      </c>
      <c r="I47" s="27">
        <v>28.820711702890996</v>
      </c>
      <c r="J47" s="37">
        <v>1.228835246374698E-182</v>
      </c>
      <c r="K47" s="26">
        <v>1.0859835511134084</v>
      </c>
      <c r="L47" s="26">
        <v>64834</v>
      </c>
      <c r="M47" s="26">
        <v>493963.36099997937</v>
      </c>
      <c r="N47" s="26">
        <v>0</v>
      </c>
      <c r="O47" s="26">
        <v>253603.05399999156</v>
      </c>
      <c r="P47" s="26">
        <v>6.5438643278925663E-3</v>
      </c>
      <c r="Q47" s="30">
        <v>0</v>
      </c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18'!$D47,"_pre",""),"_post",""),'Vendor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18'!$D47,'Vendor Level Info'!$M$4:$M$300,0)),"-")</f>
        <v>-</v>
      </c>
    </row>
    <row r="48" spans="2:25" x14ac:dyDescent="0.35">
      <c r="B48" s="441" t="str">
        <f>IFERROR(INDEX(Controls!$L$4:$L$100,MATCH('Model 18'!$D48,Controls!$J$4:$J$100,0)),"-")</f>
        <v>-</v>
      </c>
      <c r="C48" s="467" t="str">
        <f>IFERROR(INDEX(Controls!$F$4:$F$7200,MATCH('Model 18'!$E48,Controls!$G$4:$G$200,0)),"-")</f>
        <v>-</v>
      </c>
      <c r="D48" s="442" t="str">
        <f>IFERROR(INDEX(Controls!$H$4:$H$200,MATCH('Model 18'!$E48,Controls!$G$4:$G$200,0)),"-")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18'!$D48,"_pre",""),"_post",""),'Vendor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18'!$D48,'Vendor Level Info'!$M$4:$M$300,0)),"-")</f>
        <v>-</v>
      </c>
    </row>
    <row r="49" spans="2:25" x14ac:dyDescent="0.35">
      <c r="B49" s="441" t="str">
        <f>IFERROR(INDEX(Controls!$L$4:$L$100,MATCH('Model 18'!$D49,Controls!$J$4:$J$100,0)),"-")</f>
        <v>-</v>
      </c>
      <c r="C49" s="467" t="str">
        <f>IFERROR(INDEX(Controls!$F$4:$F$7200,MATCH('Model 18'!$E49,Controls!$G$4:$G$200,0)),"-")</f>
        <v>-</v>
      </c>
      <c r="D49" s="442" t="str">
        <f>IFERROR(INDEX(Controls!$H$4:$H$200,MATCH('Model 18'!$E49,Controls!$G$4:$G$200,0)),"-")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18'!$D49,"_pre",""),"_post",""),'Vendor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18'!$D49,'Vendor Level Info'!$M$4:$M$300,0)),"-")</f>
        <v>-</v>
      </c>
    </row>
    <row r="50" spans="2:25" x14ac:dyDescent="0.35">
      <c r="B50" s="441" t="str">
        <f>IFERROR(INDEX(Controls!$L$4:$L$100,MATCH('Model 18'!$D50,Controls!$J$4:$J$100,0)),"-")</f>
        <v>-</v>
      </c>
      <c r="C50" s="467" t="str">
        <f>IFERROR(INDEX(Controls!$F$4:$F$7200,MATCH('Model 18'!$E50,Controls!$G$4:$G$200,0)),"-")</f>
        <v>-</v>
      </c>
      <c r="D50" s="442" t="str">
        <f>IFERROR(INDEX(Controls!$H$4:$H$200,MATCH('Model 18'!$E50,Controls!$G$4:$G$200,0)),"-")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18'!$D50,"_pre",""),"_post",""),'Vendor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18'!$D50,'Vendor Level Info'!$M$4:$M$300,0)),"-")</f>
        <v>-</v>
      </c>
    </row>
    <row r="51" spans="2:25" x14ac:dyDescent="0.35">
      <c r="B51" s="441" t="str">
        <f>IFERROR(INDEX(Controls!$L$4:$L$100,MATCH('Model 18'!$D51,Controls!$J$4:$J$100,0)),"-")</f>
        <v>-</v>
      </c>
      <c r="C51" s="467" t="str">
        <f>IFERROR(INDEX(Controls!$F$4:$F$7200,MATCH('Model 18'!$E51,Controls!$G$4:$G$200,0)),"-")</f>
        <v>-</v>
      </c>
      <c r="D51" s="442" t="str">
        <f>IFERROR(INDEX(Controls!$H$4:$H$200,MATCH('Model 18'!$E51,Controls!$G$4:$G$200,0)),"-")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18'!$D51,"_pre",""),"_post",""),'Vendor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18'!$D51,'Vendor Level Info'!$M$4:$M$300,0)),"-")</f>
        <v>-</v>
      </c>
    </row>
    <row r="52" spans="2:25" x14ac:dyDescent="0.35">
      <c r="B52" s="441" t="str">
        <f>IFERROR(INDEX(Controls!$L$4:$L$100,MATCH('Model 18'!$D52,Controls!$J$4:$J$100,0)),"-")</f>
        <v>-</v>
      </c>
      <c r="C52" s="467" t="str">
        <f>IFERROR(INDEX(Controls!$F$4:$F$7200,MATCH('Model 18'!$E52,Controls!$G$4:$G$200,0)),"-")</f>
        <v>-</v>
      </c>
      <c r="D52" s="442" t="str">
        <f>IFERROR(INDEX(Controls!$H$4:$H$200,MATCH('Model 18'!$E52,Controls!$G$4:$G$200,0)),"-")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18'!$D52,"_pre",""),"_post",""),'Vendor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18'!$D52,'Vendor Level Info'!$M$4:$M$300,0)),"-")</f>
        <v>-</v>
      </c>
    </row>
    <row r="53" spans="2:25" x14ac:dyDescent="0.35">
      <c r="B53" s="441" t="str">
        <f>IFERROR(INDEX(Controls!$L$4:$L$100,MATCH('Model 18'!$D53,Controls!$J$4:$J$100,0)),"-")</f>
        <v>-</v>
      </c>
      <c r="C53" s="467" t="str">
        <f>IFERROR(INDEX(Controls!$F$4:$F$7200,MATCH('Model 18'!$E53,Controls!$G$4:$G$200,0)),"-")</f>
        <v>-</v>
      </c>
      <c r="D53" s="442" t="str">
        <f>IFERROR(INDEX(Controls!$H$4:$H$200,MATCH('Model 18'!$E53,Controls!$G$4:$G$200,0)),"-")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18'!$D53,"_pre",""),"_post",""),'Vendor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18'!$D53,'Vendor Level Info'!$M$4:$M$300,0)),"-")</f>
        <v>-</v>
      </c>
    </row>
    <row r="54" spans="2:25" x14ac:dyDescent="0.35">
      <c r="B54" s="441" t="str">
        <f>IFERROR(INDEX(Controls!$L$4:$L$100,MATCH('Model 18'!$D54,Controls!$J$4:$J$100,0)),"-")</f>
        <v>-</v>
      </c>
      <c r="C54" s="467" t="str">
        <f>IFERROR(INDEX(Controls!$F$4:$F$7200,MATCH('Model 18'!$E54,Controls!$G$4:$G$200,0)),"-")</f>
        <v>-</v>
      </c>
      <c r="D54" s="442" t="str">
        <f>IFERROR(INDEX(Controls!$H$4:$H$200,MATCH('Model 18'!$E54,Controls!$G$4:$G$200,0)),"-")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18'!$D54,"_pre",""),"_post",""),'Vendor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18'!$D54,'Vendor Level Info'!$M$4:$M$300,0)),"-")</f>
        <v>-</v>
      </c>
    </row>
    <row r="55" spans="2:25" x14ac:dyDescent="0.35">
      <c r="B55" s="441" t="str">
        <f>IFERROR(INDEX(Controls!$L$4:$L$100,MATCH('Model 18'!$D55,Controls!$J$4:$J$100,0)),"-")</f>
        <v>-</v>
      </c>
      <c r="C55" s="467" t="str">
        <f>IFERROR(INDEX(Controls!$F$4:$F$7200,MATCH('Model 18'!$E55,Controls!$G$4:$G$200,0)),"-")</f>
        <v>-</v>
      </c>
      <c r="D55" s="442" t="str">
        <f>IFERROR(INDEX(Controls!$H$4:$H$200,MATCH('Model 18'!$E55,Controls!$G$4:$G$200,0)),"-")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18'!$D55,"_pre",""),"_post",""),'Vendor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18'!$D55,'Vendor Level Info'!$M$4:$M$300,0)),"-")</f>
        <v>-</v>
      </c>
    </row>
    <row r="56" spans="2:25" x14ac:dyDescent="0.35">
      <c r="B56" s="441" t="str">
        <f>IFERROR(INDEX(Controls!$L$4:$L$100,MATCH('Model 18'!$D56,Controls!$J$4:$J$100,0)),"-")</f>
        <v>-</v>
      </c>
      <c r="C56" s="467" t="str">
        <f>IFERROR(INDEX(Controls!$F$4:$F$7200,MATCH('Model 18'!$E56,Controls!$G$4:$G$200,0)),"-")</f>
        <v>-</v>
      </c>
      <c r="D56" s="442" t="str">
        <f>IFERROR(INDEX(Controls!$H$4:$H$200,MATCH('Model 18'!$E56,Controls!$G$4:$G$200,0)),"-")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18'!$D56,"_pre",""),"_post",""),'Vendor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18'!$D56,'Vendor Level Info'!$M$4:$M$300,0)),"-")</f>
        <v>-</v>
      </c>
    </row>
    <row r="57" spans="2:25" x14ac:dyDescent="0.35">
      <c r="B57" s="441" t="str">
        <f>IFERROR(INDEX(Controls!$L$4:$L$100,MATCH('Model 18'!$D57,Controls!$J$4:$J$100,0)),"-")</f>
        <v>-</v>
      </c>
      <c r="C57" s="467" t="str">
        <f>IFERROR(INDEX(Controls!$F$4:$F$7200,MATCH('Model 18'!$E57,Controls!$G$4:$G$200,0)),"-")</f>
        <v>-</v>
      </c>
      <c r="D57" s="442" t="str">
        <f>IFERROR(INDEX(Controls!$H$4:$H$200,MATCH('Model 18'!$E57,Controls!$G$4:$G$200,0)),"-")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18'!$D57,"_pre",""),"_post",""),'Vendor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18'!$D57,'Vendor Level Info'!$M$4:$M$300,0)),"-")</f>
        <v>-</v>
      </c>
    </row>
    <row r="58" spans="2:25" x14ac:dyDescent="0.35">
      <c r="B58" s="441" t="str">
        <f>IFERROR(INDEX(Controls!$L$4:$L$100,MATCH('Model 18'!$D58,Controls!$J$4:$J$100,0)),"-")</f>
        <v>-</v>
      </c>
      <c r="C58" s="467" t="str">
        <f>IFERROR(INDEX(Controls!$F$4:$F$7200,MATCH('Model 18'!$E58,Controls!$G$4:$G$200,0)),"-")</f>
        <v>-</v>
      </c>
      <c r="D58" s="442" t="str">
        <f>IFERROR(INDEX(Controls!$H$4:$H$200,MATCH('Model 18'!$E58,Controls!$G$4:$G$200,0)),"-")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18'!$D58,"_pre",""),"_post",""),'Vendor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18'!$D58,'Vendor Level Info'!$M$4:$M$300,0)),"-")</f>
        <v>-</v>
      </c>
    </row>
    <row r="59" spans="2:25" x14ac:dyDescent="0.35">
      <c r="B59" s="441" t="str">
        <f>IFERROR(INDEX(Controls!$L$4:$L$100,MATCH('Model 18'!$D59,Controls!$J$4:$J$100,0)),"-")</f>
        <v>-</v>
      </c>
      <c r="C59" s="467" t="str">
        <f>IFERROR(INDEX(Controls!$F$4:$F$7200,MATCH('Model 18'!$E59,Controls!$G$4:$G$200,0)),"-")</f>
        <v>-</v>
      </c>
      <c r="D59" s="442" t="str">
        <f>IFERROR(INDEX(Controls!$H$4:$H$200,MATCH('Model 18'!$E59,Controls!$G$4:$G$200,0)),"-")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18'!$D59,"_pre",""),"_post",""),'Vendor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18'!$D59,'Vendor Level Info'!$M$4:$M$300,0)),"-")</f>
        <v>-</v>
      </c>
    </row>
    <row r="60" spans="2:25" x14ac:dyDescent="0.35">
      <c r="B60" s="441" t="str">
        <f>IFERROR(INDEX(Controls!$L$4:$L$100,MATCH('Model 18'!$D60,Controls!$J$4:$J$100,0)),"-")</f>
        <v>-</v>
      </c>
      <c r="C60" s="467" t="str">
        <f>IFERROR(INDEX(Controls!$F$4:$F$7200,MATCH('Model 18'!$E60,Controls!$G$4:$G$200,0)),"-")</f>
        <v>-</v>
      </c>
      <c r="D60" s="442" t="str">
        <f>IFERROR(INDEX(Controls!$H$4:$H$200,MATCH('Model 18'!$E60,Controls!$G$4:$G$200,0)),"-")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18'!$D60,"_pre",""),"_post",""),'Vendor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18'!$D60,'Vendor Level Info'!$M$4:$M$300,0)),"-")</f>
        <v>-</v>
      </c>
    </row>
    <row r="61" spans="2:25" x14ac:dyDescent="0.35">
      <c r="B61" s="441" t="str">
        <f>IFERROR(INDEX(Controls!$L$4:$L$100,MATCH('Model 18'!$D61,Controls!$J$4:$J$100,0)),"-")</f>
        <v>-</v>
      </c>
      <c r="C61" s="467" t="str">
        <f>IFERROR(INDEX(Controls!$F$4:$F$7200,MATCH('Model 18'!$E61,Controls!$G$4:$G$200,0)),"-")</f>
        <v>-</v>
      </c>
      <c r="D61" s="442" t="str">
        <f>IFERROR(INDEX(Controls!$H$4:$H$200,MATCH('Model 18'!$E61,Controls!$G$4:$G$200,0)),"-")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18'!$D61,"_pre",""),"_post",""),'Vendor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18'!$D61,'Vendor Level Info'!$M$4:$M$300,0)),"-")</f>
        <v>-</v>
      </c>
    </row>
    <row r="62" spans="2:25" x14ac:dyDescent="0.35">
      <c r="B62" s="441" t="str">
        <f>IFERROR(INDEX(Controls!$L$4:$L$100,MATCH('Model 18'!$D62,Controls!$J$4:$J$100,0)),"-")</f>
        <v>-</v>
      </c>
      <c r="C62" s="467" t="str">
        <f>IFERROR(INDEX(Controls!$F$4:$F$7200,MATCH('Model 18'!$E62,Controls!$G$4:$G$200,0)),"-")</f>
        <v>-</v>
      </c>
      <c r="D62" s="442" t="str">
        <f>IFERROR(INDEX(Controls!$H$4:$H$200,MATCH('Model 18'!$E62,Controls!$G$4:$G$200,0)),"-")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18'!$D62,"_pre",""),"_post",""),'Vendor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18'!$D62,'Vendor Level Info'!$M$4:$M$300,0)),"-")</f>
        <v>-</v>
      </c>
    </row>
    <row r="63" spans="2:25" x14ac:dyDescent="0.35">
      <c r="B63" s="441" t="str">
        <f>IFERROR(INDEX(Controls!$L$4:$L$100,MATCH('Model 18'!$D63,Controls!$J$4:$J$100,0)),"-")</f>
        <v>-</v>
      </c>
      <c r="C63" s="467" t="str">
        <f>IFERROR(INDEX(Controls!$F$4:$F$7200,MATCH('Model 18'!$E63,Controls!$G$4:$G$200,0)),"-")</f>
        <v>-</v>
      </c>
      <c r="D63" s="442" t="str">
        <f>IFERROR(INDEX(Controls!$H$4:$H$200,MATCH('Model 18'!$E63,Controls!$G$4:$G$200,0)),"-")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18'!$D63,"_pre",""),"_post",""),'Vendor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18'!$D63,'Vendor Level Info'!$M$4:$M$300,0)),"-")</f>
        <v>-</v>
      </c>
    </row>
    <row r="64" spans="2:25" x14ac:dyDescent="0.35">
      <c r="B64" s="441" t="str">
        <f>IFERROR(INDEX(Controls!$L$4:$L$100,MATCH('Model 18'!$D64,Controls!$J$4:$J$100,0)),"-")</f>
        <v>-</v>
      </c>
      <c r="C64" s="467" t="str">
        <f>IFERROR(INDEX(Controls!$F$4:$F$7200,MATCH('Model 18'!$E64,Controls!$G$4:$G$200,0)),"-")</f>
        <v>-</v>
      </c>
      <c r="D64" s="442" t="str">
        <f>IFERROR(INDEX(Controls!$H$4:$H$200,MATCH('Model 18'!$E64,Controls!$G$4:$G$200,0)),"-")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18'!$D64,"_pre",""),"_post",""),'Vendor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18'!$D64,'Vendor Level Info'!$M$4:$M$300,0)),"-")</f>
        <v>-</v>
      </c>
    </row>
    <row r="65" spans="2:25" x14ac:dyDescent="0.35">
      <c r="B65" s="441" t="str">
        <f>IFERROR(INDEX(Controls!$L$4:$L$100,MATCH('Model 18'!$D65,Controls!$J$4:$J$100,0)),"-")</f>
        <v>-</v>
      </c>
      <c r="C65" s="467" t="str">
        <f>IFERROR(INDEX(Controls!$F$4:$F$7200,MATCH('Model 18'!$E65,Controls!$G$4:$G$200,0)),"-")</f>
        <v>-</v>
      </c>
      <c r="D65" s="442" t="str">
        <f>IFERROR(INDEX(Controls!$H$4:$H$200,MATCH('Model 18'!$E65,Controls!$G$4:$G$200,0)),"-")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18'!$D65,"_pre",""),"_post",""),'Vendor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18'!$D65,'Vendor Level Info'!$M$4:$M$300,0)),"-")</f>
        <v>-</v>
      </c>
    </row>
    <row r="66" spans="2:25" x14ac:dyDescent="0.35">
      <c r="B66" s="441" t="str">
        <f>IFERROR(INDEX(Controls!$L$4:$L$100,MATCH('Model 18'!$D66,Controls!$J$4:$J$100,0)),"-")</f>
        <v>-</v>
      </c>
      <c r="C66" s="467" t="str">
        <f>IFERROR(INDEX(Controls!$F$4:$F$7200,MATCH('Model 18'!$E66,Controls!$G$4:$G$200,0)),"-")</f>
        <v>-</v>
      </c>
      <c r="D66" s="442" t="str">
        <f>IFERROR(INDEX(Controls!$H$4:$H$200,MATCH('Model 18'!$E66,Controls!$G$4:$G$200,0)),"-")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18'!$D66,"_pre",""),"_post",""),'Vendor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18'!$D66,'Vendor Level Info'!$M$4:$M$300,0)),"-")</f>
        <v>-</v>
      </c>
    </row>
    <row r="67" spans="2:25" x14ac:dyDescent="0.35">
      <c r="B67" s="441" t="str">
        <f>IFERROR(INDEX(Controls!$L$4:$L$100,MATCH('Model 18'!$D67,Controls!$J$4:$J$100,0)),"-")</f>
        <v>-</v>
      </c>
      <c r="C67" s="467" t="str">
        <f>IFERROR(INDEX(Controls!$F$4:$F$7200,MATCH('Model 18'!$E67,Controls!$G$4:$G$200,0)),"-")</f>
        <v>-</v>
      </c>
      <c r="D67" s="442" t="str">
        <f>IFERROR(INDEX(Controls!$H$4:$H$200,MATCH('Model 18'!$E67,Controls!$G$4:$G$200,0)),"-")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18'!$D67,"_pre",""),"_post",""),'Vendor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18'!$D67,'Vendor Level Info'!$M$4:$M$300,0)),"-")</f>
        <v>-</v>
      </c>
    </row>
    <row r="68" spans="2:25" x14ac:dyDescent="0.35">
      <c r="B68" s="441" t="str">
        <f>IFERROR(INDEX(Controls!$L$4:$L$100,MATCH('Model 18'!$D68,Controls!$J$4:$J$100,0)),"-")</f>
        <v>-</v>
      </c>
      <c r="C68" s="467" t="str">
        <f>IFERROR(INDEX(Controls!$F$4:$F$7200,MATCH('Model 18'!$E68,Controls!$G$4:$G$200,0)),"-")</f>
        <v>-</v>
      </c>
      <c r="D68" s="442" t="str">
        <f>IFERROR(INDEX(Controls!$H$4:$H$200,MATCH('Model 18'!$E68,Controls!$G$4:$G$200,0)),"-")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18'!$D68,"_pre",""),"_post",""),'Vendor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18'!$D68,'Vendor Level Info'!$M$4:$M$300,0)),"-")</f>
        <v>-</v>
      </c>
    </row>
    <row r="69" spans="2:25" x14ac:dyDescent="0.35">
      <c r="B69" s="441" t="str">
        <f>IFERROR(INDEX(Controls!$L$4:$L$100,MATCH('Model 18'!$D69,Controls!$J$4:$J$100,0)),"-")</f>
        <v>-</v>
      </c>
      <c r="C69" s="467" t="str">
        <f>IFERROR(INDEX(Controls!$F$4:$F$7200,MATCH('Model 18'!$E69,Controls!$G$4:$G$200,0)),"-")</f>
        <v>-</v>
      </c>
      <c r="D69" s="442" t="str">
        <f>IFERROR(INDEX(Controls!$H$4:$H$200,MATCH('Model 18'!$E69,Controls!$G$4:$G$200,0)),"-")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18'!$D69,"_pre",""),"_post",""),'Vendor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18'!$D69,'Vendor Level Info'!$M$4:$M$300,0)),"-")</f>
        <v>-</v>
      </c>
    </row>
    <row r="70" spans="2:25" x14ac:dyDescent="0.35">
      <c r="B70" s="441" t="str">
        <f>IFERROR(INDEX(Controls!$L$4:$L$100,MATCH('Model 18'!$D70,Controls!$J$4:$J$100,0)),"-")</f>
        <v>-</v>
      </c>
      <c r="C70" s="467" t="str">
        <f>IFERROR(INDEX(Controls!$F$4:$F$7200,MATCH('Model 18'!$E70,Controls!$G$4:$G$200,0)),"-")</f>
        <v>-</v>
      </c>
      <c r="D70" s="442" t="str">
        <f>IFERROR(INDEX(Controls!$H$4:$H$200,MATCH('Model 18'!$E70,Controls!$G$4:$G$200,0)),"-")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18'!$D70,"_pre",""),"_post",""),'Vendor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18'!$D70,'Vendor Level Info'!$M$4:$M$300,0)),"-")</f>
        <v>-</v>
      </c>
    </row>
    <row r="71" spans="2:25" x14ac:dyDescent="0.35">
      <c r="B71" s="441" t="str">
        <f>IFERROR(INDEX(Controls!$L$4:$L$100,MATCH('Model 18'!$D71,Controls!$J$4:$J$100,0)),"-")</f>
        <v>-</v>
      </c>
      <c r="C71" s="467" t="str">
        <f>IFERROR(INDEX(Controls!$F$4:$F$7200,MATCH('Model 18'!$E71,Controls!$G$4:$G$200,0)),"-")</f>
        <v>-</v>
      </c>
      <c r="D71" s="442" t="str">
        <f>IFERROR(INDEX(Controls!$H$4:$H$200,MATCH('Model 18'!$E71,Controls!$G$4:$G$200,0)),"-")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18'!$D71,"_pre",""),"_post",""),'Vendor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18'!$D71,'Vendor Level Info'!$M$4:$M$300,0)),"-")</f>
        <v>-</v>
      </c>
    </row>
    <row r="72" spans="2:25" ht="15" thickBot="1" x14ac:dyDescent="0.4">
      <c r="B72" s="443" t="str">
        <f>IFERROR(INDEX(Controls!$L$4:$L$100,MATCH('Model 18'!$D72,Controls!$J$4:$J$100,0)),"-")</f>
        <v>-</v>
      </c>
      <c r="C72" s="468" t="str">
        <f>IFERROR(INDEX(Controls!$F$4:$F$7200,MATCH('Model 18'!$E72,Controls!$G$4:$G$200,0)),"-")</f>
        <v>-</v>
      </c>
      <c r="D72" s="444" t="str">
        <f>IFERROR(INDEX(Controls!$H$4:$H$200,MATCH('Model 18'!$E72,Controls!$G$4:$G$200,0)),"-")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18'!$D72,"_pre",""),"_post",""),'Vendor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18'!$D72,'Vendor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88DD-DEAE-433D-9471-4912063C2F98}">
  <sheetPr>
    <tabColor theme="9" tint="0.59999389629810485"/>
  </sheetPr>
  <dimension ref="B1:AC72"/>
  <sheetViews>
    <sheetView showGridLines="0" zoomScale="40" zoomScaleNormal="40" workbookViewId="0">
      <pane xSplit="5" ySplit="4" topLeftCell="F5" activePane="bottomRight" state="frozen"/>
      <selection pane="topRight"/>
      <selection pane="bottomLeft"/>
      <selection pane="bottomRight" activeCell="D12" sqref="D11:D12"/>
    </sheetView>
  </sheetViews>
  <sheetFormatPr defaultRowHeight="14.5" x14ac:dyDescent="0.35"/>
  <cols>
    <col min="2" max="2" width="19.90625" bestFit="1" customWidth="1"/>
    <col min="3" max="3" width="19.90625" customWidth="1"/>
    <col min="4" max="4" width="31.36328125" bestFit="1" customWidth="1"/>
    <col min="5" max="5" width="24.54296875" bestFit="1" customWidth="1"/>
    <col min="6" max="6" width="9.90625" bestFit="1" customWidth="1"/>
    <col min="7" max="7" width="17.1796875" bestFit="1" customWidth="1"/>
    <col min="8" max="9" width="14.7265625" bestFit="1" customWidth="1"/>
    <col min="10" max="10" width="13.6328125" bestFit="1" customWidth="1"/>
    <col min="11" max="11" width="25.90625" bestFit="1" customWidth="1"/>
    <col min="12" max="12" width="15.90625" bestFit="1" customWidth="1"/>
    <col min="13" max="13" width="19.36328125" bestFit="1" customWidth="1"/>
    <col min="14" max="14" width="24.6328125" bestFit="1" customWidth="1"/>
    <col min="15" max="15" width="28.36328125" bestFit="1" customWidth="1"/>
    <col min="16" max="16" width="24.7265625" bestFit="1" customWidth="1"/>
    <col min="17" max="17" width="28.6328125" bestFit="1" customWidth="1"/>
    <col min="18" max="18" width="30.81640625" bestFit="1" customWidth="1"/>
    <col min="19" max="19" width="25.08984375" bestFit="1" customWidth="1"/>
    <col min="20" max="20" width="22.453125" bestFit="1" customWidth="1"/>
    <col min="21" max="21" width="19.36328125" bestFit="1" customWidth="1"/>
    <col min="22" max="22" width="26.7265625" bestFit="1" customWidth="1"/>
    <col min="23" max="23" width="24.08984375" bestFit="1" customWidth="1"/>
    <col min="24" max="24" width="21.26953125" bestFit="1" customWidth="1"/>
    <col min="25" max="25" width="17.7265625" bestFit="1" customWidth="1"/>
    <col min="26" max="26" width="12.81640625" bestFit="1" customWidth="1"/>
    <col min="27" max="27" width="18.26953125" bestFit="1" customWidth="1"/>
    <col min="28" max="28" width="17.6328125" customWidth="1"/>
    <col min="29" max="29" width="22.36328125" customWidth="1"/>
  </cols>
  <sheetData>
    <row r="1" spans="2:29" ht="15" thickBot="1" x14ac:dyDescent="0.4"/>
    <row r="2" spans="2:29" ht="16" thickBot="1" x14ac:dyDescent="0.4">
      <c r="R2" s="514" t="s">
        <v>287</v>
      </c>
      <c r="S2" s="515"/>
      <c r="T2" s="515"/>
      <c r="U2" s="515"/>
      <c r="V2" s="515"/>
      <c r="W2" s="515"/>
      <c r="X2" s="515"/>
      <c r="Y2" s="516"/>
    </row>
    <row r="3" spans="2:29" ht="18.5" customHeight="1" thickBot="1" x14ac:dyDescent="0.4">
      <c r="E3" s="508" t="s">
        <v>135</v>
      </c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10"/>
      <c r="S3" s="511" t="s">
        <v>178</v>
      </c>
      <c r="T3" s="512"/>
      <c r="U3" s="513"/>
      <c r="V3" s="511" t="s">
        <v>177</v>
      </c>
      <c r="W3" s="512"/>
      <c r="X3" s="513"/>
    </row>
    <row r="4" spans="2:29" ht="22" customHeight="1" thickBot="1" x14ac:dyDescent="0.4">
      <c r="B4" s="49" t="s">
        <v>354</v>
      </c>
      <c r="C4" s="465" t="s">
        <v>375</v>
      </c>
      <c r="D4" s="447" t="s">
        <v>134</v>
      </c>
      <c r="E4" s="50" t="s">
        <v>31</v>
      </c>
      <c r="F4" s="51" t="s">
        <v>0</v>
      </c>
      <c r="G4" s="52" t="s">
        <v>1</v>
      </c>
      <c r="H4" s="52" t="s">
        <v>2</v>
      </c>
      <c r="I4" s="52" t="s">
        <v>3</v>
      </c>
      <c r="J4" s="52" t="s">
        <v>136</v>
      </c>
      <c r="K4" s="52" t="s">
        <v>32</v>
      </c>
      <c r="L4" s="53" t="s">
        <v>137</v>
      </c>
      <c r="M4" s="53" t="s">
        <v>138</v>
      </c>
      <c r="N4" s="53" t="s">
        <v>139</v>
      </c>
      <c r="O4" s="53" t="s">
        <v>140</v>
      </c>
      <c r="P4" s="54" t="s">
        <v>141</v>
      </c>
      <c r="Q4" s="55" t="s">
        <v>142</v>
      </c>
      <c r="R4" s="408" t="s">
        <v>143</v>
      </c>
      <c r="S4" s="409" t="s">
        <v>57</v>
      </c>
      <c r="T4" s="409" t="s">
        <v>58</v>
      </c>
      <c r="U4" s="410" t="s">
        <v>59</v>
      </c>
      <c r="V4" s="410" t="s">
        <v>60</v>
      </c>
      <c r="W4" s="410" t="s">
        <v>61</v>
      </c>
      <c r="X4" s="411" t="s">
        <v>62</v>
      </c>
      <c r="Y4" s="411" t="s">
        <v>179</v>
      </c>
      <c r="AB4" s="506" t="s">
        <v>4</v>
      </c>
      <c r="AC4" s="507"/>
    </row>
    <row r="5" spans="2:29" x14ac:dyDescent="0.35">
      <c r="B5" s="445">
        <f>IFERROR(INDEX(Controls!$L$4:$L$100,MATCH('Model 19'!$D5,Controls!$J$4:$J$100,0)),"-")</f>
        <v>16</v>
      </c>
      <c r="C5" s="466" t="str">
        <f>IFERROR(INDEX(Controls!$F$4:$F$7200,MATCH('Model 19'!$E5,Controls!$G$4:$G$200,0)),"-")</f>
        <v>No Ad &amp; Tf</v>
      </c>
      <c r="D5" s="446" t="str">
        <f>IFERROR(INDEX(Controls!$H$4:$H$200,MATCH('Model 19'!$E5,Controls!$G$4:$G$200,0)),"-")</f>
        <v>Intercept</v>
      </c>
      <c r="E5" s="42" t="s">
        <v>6</v>
      </c>
      <c r="F5" s="43"/>
      <c r="G5" s="44">
        <v>-1.0632675281436901</v>
      </c>
      <c r="H5" s="44">
        <v>3.3042990319676974E-2</v>
      </c>
      <c r="I5" s="44">
        <v>-32.178308254096436</v>
      </c>
      <c r="J5" s="45">
        <v>3.7799840714302858E-227</v>
      </c>
      <c r="K5" s="44">
        <v>0</v>
      </c>
      <c r="L5" s="46">
        <v>4281672</v>
      </c>
      <c r="M5" s="46">
        <v>493963.36099997954</v>
      </c>
      <c r="N5" s="46">
        <v>2140836</v>
      </c>
      <c r="O5" s="46">
        <v>253603.05399999162</v>
      </c>
      <c r="P5" s="47">
        <v>-9.2163977395931553</v>
      </c>
      <c r="Q5" s="48">
        <v>-8.9757649443807566</v>
      </c>
      <c r="R5" s="405">
        <f>IFERROR(G5*N5,"-")</f>
        <v>-2276281.4018810247</v>
      </c>
      <c r="S5" s="406">
        <f>IFERROR($Q5*$O5*Controls!$C$5,"-")</f>
        <v>-1415847031.9699974</v>
      </c>
      <c r="T5" s="406" t="str">
        <f>IFERROR(INDEX('Vendor Level Info'!$I$4:$I$50,MATCH(SUBSTITUTE(SUBSTITUTE('Model 19'!$D5,"_pre",""),"_post",""),'Vendor Level Info'!$F$4:$F$50,0)),"-")</f>
        <v>-</v>
      </c>
      <c r="U5" s="480">
        <f>IFERROR(S5/$T5,0)</f>
        <v>0</v>
      </c>
      <c r="V5" s="406">
        <f>IFERROR($Q5*$O5*Controls!$C$4,"-")</f>
        <v>-1201876580.193181</v>
      </c>
      <c r="W5" s="406">
        <f>IFERROR($T5*(1-Controls!$C$6),0)</f>
        <v>0</v>
      </c>
      <c r="X5" s="407" t="str">
        <f>IFERROR(V5/W5,"-")</f>
        <v>-</v>
      </c>
      <c r="Y5" s="407" t="str">
        <f>IFERROR(R5/INDEX('Vendor Level Info'!$N$4:$N$300,MATCH('Model 19'!$E5,'Vendor Level Info'!$M$4:$M$300,0)),"-")</f>
        <v>-</v>
      </c>
      <c r="AB5" s="132" t="s">
        <v>63</v>
      </c>
      <c r="AC5" s="130" t="s">
        <v>64</v>
      </c>
    </row>
    <row r="6" spans="2:29" x14ac:dyDescent="0.35">
      <c r="B6" s="441">
        <f>IFERROR(INDEX(Controls!$L$4:$L$100,MATCH('Model 19'!$D6,Controls!$J$4:$J$100,0)),"-")</f>
        <v>17</v>
      </c>
      <c r="C6" s="467" t="str">
        <f>IFERROR(INDEX(Controls!$F$4:$F$7200,MATCH('Model 19'!$E6,Controls!$G$4:$G$200,0)),"-")</f>
        <v>No Ad &amp; Tf</v>
      </c>
      <c r="D6" s="442" t="str">
        <f>IFERROR(INDEX(Controls!$H$4:$H$200,MATCH('Model 19'!$E6,Controls!$G$4:$G$200,0)),"-")</f>
        <v>RTIME</v>
      </c>
      <c r="E6" s="25" t="s">
        <v>8</v>
      </c>
      <c r="F6" s="26"/>
      <c r="G6" s="27">
        <v>4.8248248041479834E-2</v>
      </c>
      <c r="H6" s="27">
        <v>1.4056577914416842E-3</v>
      </c>
      <c r="I6" s="27">
        <v>34.324320140533636</v>
      </c>
      <c r="J6" s="37">
        <v>3.6919505085898851E-258</v>
      </c>
      <c r="K6" s="27">
        <v>2303.7350309858921</v>
      </c>
      <c r="L6" s="39">
        <v>53520900</v>
      </c>
      <c r="M6" s="39">
        <v>493963.36099997954</v>
      </c>
      <c r="N6" s="39">
        <v>16056270</v>
      </c>
      <c r="O6" s="39">
        <v>253603.05399999162</v>
      </c>
      <c r="P6" s="28">
        <v>5.2276947289686628</v>
      </c>
      <c r="Q6" s="29">
        <v>3.054722273104002</v>
      </c>
      <c r="R6" s="75">
        <f t="shared" ref="R6:R69" si="0">IFERROR(G6*N6,"-")</f>
        <v>774686.89758097136</v>
      </c>
      <c r="S6" s="41">
        <f>IFERROR($Q6*$O6*Controls!$C$5,"-")</f>
        <v>481855250.2953642</v>
      </c>
      <c r="T6" s="41" t="str">
        <f>IFERROR(INDEX('Vendor Level Info'!$I$4:$I$50,MATCH(SUBSTITUTE(SUBSTITUTE('Model 19'!$D6,"_pre",""),"_post",""),'Vendor Level Info'!$F$4:$F$50,0)),"-")</f>
        <v>-</v>
      </c>
      <c r="U6" s="478">
        <f t="shared" ref="U6:U69" si="1">IFERROR(S6/$T6,0)</f>
        <v>0</v>
      </c>
      <c r="V6" s="41">
        <f>IFERROR($Q6*$O6*Controls!$C$4,"-")</f>
        <v>409034681.92275286</v>
      </c>
      <c r="W6" s="41">
        <f>IFERROR($T6*(1-Controls!$C$6),0)</f>
        <v>0</v>
      </c>
      <c r="X6" s="90" t="str">
        <f t="shared" ref="X6:X69" si="2">IFERROR(V6/W6,"-")</f>
        <v>-</v>
      </c>
      <c r="Y6" s="90" t="str">
        <f>IFERROR(R6/INDEX('Vendor Level Info'!$N$4:$N$300,MATCH('Model 19'!$E6,'Vendor Level Info'!$M$4:$M$300,0)),"-")</f>
        <v>-</v>
      </c>
      <c r="AB6" s="133"/>
      <c r="AC6" s="131"/>
    </row>
    <row r="7" spans="2:29" x14ac:dyDescent="0.35">
      <c r="B7" s="441">
        <f>IFERROR(INDEX(Controls!$L$4:$L$100,MATCH('Model 19'!$D7,Controls!$J$4:$J$100,0)),"-")</f>
        <v>18</v>
      </c>
      <c r="C7" s="467" t="str">
        <f>IFERROR(INDEX(Controls!$F$4:$F$7200,MATCH('Model 19'!$E7,Controls!$G$4:$G$200,0)),"-")</f>
        <v>No Ad &amp; Tf</v>
      </c>
      <c r="D7" s="442" t="str">
        <f>IFERROR(INDEX(Controls!$H$4:$H$200,MATCH('Model 19'!$E7,Controls!$G$4:$G$200,0)),"-")</f>
        <v>T1</v>
      </c>
      <c r="E7" s="25" t="s">
        <v>34</v>
      </c>
      <c r="F7" s="26"/>
      <c r="G7" s="27">
        <v>1.0471975931073565</v>
      </c>
      <c r="H7" s="27">
        <v>3.1650692157146242E-2</v>
      </c>
      <c r="I7" s="27">
        <v>33.08608822543286</v>
      </c>
      <c r="J7" s="37">
        <v>5.0534721494044669E-240</v>
      </c>
      <c r="K7" s="27">
        <v>973.32638323029084</v>
      </c>
      <c r="L7" s="39">
        <v>178403</v>
      </c>
      <c r="M7" s="39">
        <v>493963.36099997954</v>
      </c>
      <c r="N7" s="39">
        <v>0</v>
      </c>
      <c r="O7" s="39">
        <v>253603.05399999162</v>
      </c>
      <c r="P7" s="28">
        <v>0.37821265088351247</v>
      </c>
      <c r="Q7" s="29">
        <v>0</v>
      </c>
      <c r="R7" s="75">
        <f t="shared" si="0"/>
        <v>0</v>
      </c>
      <c r="S7" s="41">
        <f>IFERROR($Q7*$O7*Controls!$C$5,"-")</f>
        <v>0</v>
      </c>
      <c r="T7" s="41" t="str">
        <f>IFERROR(INDEX('Vendor Level Info'!$I$4:$I$50,MATCH(SUBSTITUTE(SUBSTITUTE('Model 19'!$D7,"_pre",""),"_post",""),'Vendor Level Info'!$F$4:$F$50,0)),"-")</f>
        <v>-</v>
      </c>
      <c r="U7" s="478">
        <f t="shared" si="1"/>
        <v>0</v>
      </c>
      <c r="V7" s="41">
        <f>IFERROR($Q7*$O7*Controls!$C$4,"-")</f>
        <v>0</v>
      </c>
      <c r="W7" s="41">
        <f>IFERROR($T7*(1-Controls!$C$6),0)</f>
        <v>0</v>
      </c>
      <c r="X7" s="90" t="str">
        <f t="shared" si="2"/>
        <v>-</v>
      </c>
      <c r="Y7" s="90" t="str">
        <f>IFERROR(R7/INDEX('Vendor Level Info'!$N$4:$N$300,MATCH('Model 19'!$E7,'Vendor Level Info'!$M$4:$M$300,0)),"-")</f>
        <v>-</v>
      </c>
      <c r="AB7" s="133" t="s">
        <v>65</v>
      </c>
      <c r="AC7" s="131" t="str">
        <f>Controls!C9</f>
        <v>Jan'22-Dec'22</v>
      </c>
    </row>
    <row r="8" spans="2:29" ht="15" thickBot="1" x14ac:dyDescent="0.4">
      <c r="B8" s="441">
        <f>IFERROR(INDEX(Controls!$L$4:$L$100,MATCH('Model 19'!$D8,Controls!$J$4:$J$100,0)),"-")</f>
        <v>27</v>
      </c>
      <c r="C8" s="467" t="str">
        <f>IFERROR(INDEX(Controls!$F$4:$F$7200,MATCH('Model 19'!$E8,Controls!$G$4:$G$200,0)),"-")</f>
        <v>No Ad &amp; Tf</v>
      </c>
      <c r="D8" s="442" t="str">
        <f>IFERROR(INDEX(Controls!$H$4:$H$200,MATCH('Model 19'!$E8,Controls!$G$4:$G$200,0)),"-")</f>
        <v>T10</v>
      </c>
      <c r="E8" s="25" t="s">
        <v>43</v>
      </c>
      <c r="F8" s="26"/>
      <c r="G8" s="27">
        <v>0.60050808724690508</v>
      </c>
      <c r="H8" s="27">
        <v>1.9016299593004198E-2</v>
      </c>
      <c r="I8" s="27">
        <v>31.578598365573853</v>
      </c>
      <c r="J8" s="37">
        <v>7.6990540026735877E-219</v>
      </c>
      <c r="K8" s="27">
        <v>351.35334590166786</v>
      </c>
      <c r="L8" s="39">
        <v>178403</v>
      </c>
      <c r="M8" s="39">
        <v>493963.36099997954</v>
      </c>
      <c r="N8" s="39">
        <v>178403</v>
      </c>
      <c r="O8" s="39">
        <v>253603.05399999162</v>
      </c>
      <c r="P8" s="28">
        <v>0.21688338194199397</v>
      </c>
      <c r="Q8" s="29">
        <v>0.42244145959343671</v>
      </c>
      <c r="R8" s="75">
        <f t="shared" si="0"/>
        <v>107132.44428910961</v>
      </c>
      <c r="S8" s="41">
        <f>IFERROR($Q8*$O8*Controls!$C$5,"-")</f>
        <v>66636380.347826175</v>
      </c>
      <c r="T8" s="41" t="str">
        <f>IFERROR(INDEX('Vendor Level Info'!$I$4:$I$50,MATCH(SUBSTITUTE(SUBSTITUTE('Model 19'!$D8,"_pre",""),"_post",""),'Vendor Level Info'!$F$4:$F$50,0)),"-")</f>
        <v>-</v>
      </c>
      <c r="U8" s="478">
        <f t="shared" si="1"/>
        <v>0</v>
      </c>
      <c r="V8" s="41">
        <f>IFERROR($Q8*$O8*Controls!$C$4,"-")</f>
        <v>56565930.584649876</v>
      </c>
      <c r="W8" s="41">
        <f>IFERROR($T8*(1-Controls!$C$6),0)</f>
        <v>0</v>
      </c>
      <c r="X8" s="90" t="str">
        <f t="shared" si="2"/>
        <v>-</v>
      </c>
      <c r="Y8" s="90" t="str">
        <f>IFERROR(R8/INDEX('Vendor Level Info'!$N$4:$N$300,MATCH('Model 19'!$E8,'Vendor Level Info'!$M$4:$M$300,0)),"-")</f>
        <v>-</v>
      </c>
      <c r="AB8" s="134" t="s">
        <v>66</v>
      </c>
      <c r="AC8" s="135">
        <v>0.3569</v>
      </c>
    </row>
    <row r="9" spans="2:29" x14ac:dyDescent="0.35">
      <c r="B9" s="441">
        <f>IFERROR(INDEX(Controls!$L$4:$L$100,MATCH('Model 19'!$D9,Controls!$J$4:$J$100,0)),"-")</f>
        <v>28</v>
      </c>
      <c r="C9" s="467" t="str">
        <f>IFERROR(INDEX(Controls!$F$4:$F$7200,MATCH('Model 19'!$E9,Controls!$G$4:$G$200,0)),"-")</f>
        <v>No Ad &amp; Tf</v>
      </c>
      <c r="D9" s="442" t="str">
        <f>IFERROR(INDEX(Controls!$H$4:$H$200,MATCH('Model 19'!$E9,Controls!$G$4:$G$200,0)),"-")</f>
        <v>T11</v>
      </c>
      <c r="E9" s="25" t="s">
        <v>44</v>
      </c>
      <c r="F9" s="26"/>
      <c r="G9" s="27">
        <v>0.57249223443402442</v>
      </c>
      <c r="H9" s="27">
        <v>1.7613077830682129E-2</v>
      </c>
      <c r="I9" s="27">
        <v>32.503815627086944</v>
      </c>
      <c r="J9" s="37">
        <v>1.0053481044135752E-231</v>
      </c>
      <c r="K9" s="27">
        <v>301.41341690791893</v>
      </c>
      <c r="L9" s="39">
        <v>178403</v>
      </c>
      <c r="M9" s="39">
        <v>493963.36099997954</v>
      </c>
      <c r="N9" s="39">
        <v>178403</v>
      </c>
      <c r="O9" s="39">
        <v>253603.05399999162</v>
      </c>
      <c r="P9" s="28">
        <v>0.20676499547045857</v>
      </c>
      <c r="Q9" s="29">
        <v>0.40273305265376119</v>
      </c>
      <c r="R9" s="75">
        <f t="shared" si="0"/>
        <v>102134.33209973326</v>
      </c>
      <c r="S9" s="41">
        <f>IFERROR($Q9*$O9*Controls!$C$5,"-")</f>
        <v>63527554.566034086</v>
      </c>
      <c r="T9" s="41" t="str">
        <f>IFERROR(INDEX('Vendor Level Info'!$I$4:$I$50,MATCH(SUBSTITUTE(SUBSTITUTE('Model 19'!$D9,"_pre",""),"_post",""),'Vendor Level Info'!$F$4:$F$50,0)),"-")</f>
        <v>-</v>
      </c>
      <c r="U9" s="478">
        <f t="shared" si="1"/>
        <v>0</v>
      </c>
      <c r="V9" s="41">
        <f>IFERROR($Q9*$O9*Controls!$C$4,"-")</f>
        <v>53926927.348659165</v>
      </c>
      <c r="W9" s="41">
        <f>IFERROR($T9*(1-Controls!$C$6),0)</f>
        <v>0</v>
      </c>
      <c r="X9" s="90" t="str">
        <f t="shared" si="2"/>
        <v>-</v>
      </c>
      <c r="Y9" s="90" t="str">
        <f>IFERROR(R9/INDEX('Vendor Level Info'!$N$4:$N$300,MATCH('Model 19'!$E9,'Vendor Level Info'!$M$4:$M$300,0)),"-")</f>
        <v>-</v>
      </c>
    </row>
    <row r="10" spans="2:29" x14ac:dyDescent="0.35">
      <c r="B10" s="441">
        <f>IFERROR(INDEX(Controls!$L$4:$L$100,MATCH('Model 19'!$D10,Controls!$J$4:$J$100,0)),"-")</f>
        <v>29</v>
      </c>
      <c r="C10" s="467" t="str">
        <f>IFERROR(INDEX(Controls!$F$4:$F$7200,MATCH('Model 19'!$E10,Controls!$G$4:$G$200,0)),"-")</f>
        <v>No Ad &amp; Tf</v>
      </c>
      <c r="D10" s="442" t="str">
        <f>IFERROR(INDEX(Controls!$H$4:$H$200,MATCH('Model 19'!$E10,Controls!$G$4:$G$200,0)),"-")</f>
        <v>T12</v>
      </c>
      <c r="E10" s="25" t="s">
        <v>45</v>
      </c>
      <c r="F10" s="26"/>
      <c r="G10" s="27">
        <v>0.51350485796138656</v>
      </c>
      <c r="H10" s="27">
        <v>1.6210512256658337E-2</v>
      </c>
      <c r="I10" s="27">
        <v>31.677275204580202</v>
      </c>
      <c r="J10" s="37">
        <v>3.3883860694788501E-220</v>
      </c>
      <c r="K10" s="27">
        <v>255.32041969511042</v>
      </c>
      <c r="L10" s="39">
        <v>178403</v>
      </c>
      <c r="M10" s="39">
        <v>493963.36099997954</v>
      </c>
      <c r="N10" s="39">
        <v>178403</v>
      </c>
      <c r="O10" s="39">
        <v>253603.05399999162</v>
      </c>
      <c r="P10" s="28">
        <v>0.18546073334149382</v>
      </c>
      <c r="Q10" s="29">
        <v>0.36123700298533579</v>
      </c>
      <c r="R10" s="75">
        <f t="shared" si="0"/>
        <v>91610.807174885253</v>
      </c>
      <c r="S10" s="41">
        <f>IFERROR($Q10*$O10*Controls!$C$5,"-")</f>
        <v>56981922.062778629</v>
      </c>
      <c r="T10" s="41" t="str">
        <f>IFERROR(INDEX('Vendor Level Info'!$I$4:$I$50,MATCH(SUBSTITUTE(SUBSTITUTE('Model 19'!$D10,"_pre",""),"_post",""),'Vendor Level Info'!$F$4:$F$50,0)),"-")</f>
        <v>-</v>
      </c>
      <c r="U10" s="478">
        <f t="shared" si="1"/>
        <v>0</v>
      </c>
      <c r="V10" s="41">
        <f>IFERROR($Q10*$O10*Controls!$C$4,"-")</f>
        <v>48370506.188339412</v>
      </c>
      <c r="W10" s="41">
        <f>IFERROR($T10*(1-Controls!$C$6),0)</f>
        <v>0</v>
      </c>
      <c r="X10" s="90" t="str">
        <f t="shared" si="2"/>
        <v>-</v>
      </c>
      <c r="Y10" s="90" t="str">
        <f>IFERROR(R10/INDEX('Vendor Level Info'!$N$4:$N$300,MATCH('Model 19'!$E10,'Vendor Level Info'!$M$4:$M$300,0)),"-")</f>
        <v>-</v>
      </c>
    </row>
    <row r="11" spans="2:29" x14ac:dyDescent="0.35">
      <c r="B11" s="441">
        <f>IFERROR(INDEX(Controls!$L$4:$L$100,MATCH('Model 19'!$D11,Controls!$J$4:$J$100,0)),"-")</f>
        <v>30</v>
      </c>
      <c r="C11" s="467" t="str">
        <f>IFERROR(INDEX(Controls!$F$4:$F$7200,MATCH('Model 19'!$E11,Controls!$G$4:$G$200,0)),"-")</f>
        <v>No Ad &amp; Tf</v>
      </c>
      <c r="D11" s="442" t="str">
        <f>IFERROR(INDEX(Controls!$H$4:$H$200,MATCH('Model 19'!$E11,Controls!$G$4:$G$200,0)),"-")</f>
        <v>T13</v>
      </c>
      <c r="E11" s="25" t="s">
        <v>46</v>
      </c>
      <c r="F11" s="26"/>
      <c r="G11" s="27">
        <v>0.46108893021923875</v>
      </c>
      <c r="H11" s="27">
        <v>1.480909405478136E-2</v>
      </c>
      <c r="I11" s="27">
        <v>31.135525813638047</v>
      </c>
      <c r="J11" s="37">
        <v>8.4144352275543029E-213</v>
      </c>
      <c r="K11" s="27">
        <v>213.08312367858497</v>
      </c>
      <c r="L11" s="39">
        <v>178403</v>
      </c>
      <c r="M11" s="39">
        <v>493963.36099997954</v>
      </c>
      <c r="N11" s="39">
        <v>178403</v>
      </c>
      <c r="O11" s="39">
        <v>253603.05399999162</v>
      </c>
      <c r="P11" s="28">
        <v>0.16652985810805157</v>
      </c>
      <c r="Q11" s="29">
        <v>0.32436379262966436</v>
      </c>
      <c r="R11" s="75">
        <f t="shared" si="0"/>
        <v>82259.648417902848</v>
      </c>
      <c r="S11" s="41">
        <f>IFERROR($Q11*$O11*Controls!$C$5,"-")</f>
        <v>51165501.315935574</v>
      </c>
      <c r="T11" s="41" t="str">
        <f>IFERROR(INDEX('Vendor Level Info'!$I$4:$I$50,MATCH(SUBSTITUTE(SUBSTITUTE('Model 19'!$D11,"_pre",""),"_post",""),'Vendor Level Info'!$F$4:$F$50,0)),"-")</f>
        <v>-</v>
      </c>
      <c r="U11" s="478">
        <f t="shared" si="1"/>
        <v>0</v>
      </c>
      <c r="V11" s="41">
        <f>IFERROR($Q11*$O11*Controls!$C$4,"-")</f>
        <v>43433094.364652701</v>
      </c>
      <c r="W11" s="41">
        <f>IFERROR($T11*(1-Controls!$C$6),0)</f>
        <v>0</v>
      </c>
      <c r="X11" s="90" t="str">
        <f t="shared" si="2"/>
        <v>-</v>
      </c>
      <c r="Y11" s="90" t="str">
        <f>IFERROR(R11/INDEX('Vendor Level Info'!$N$4:$N$300,MATCH('Model 19'!$E11,'Vendor Level Info'!$M$4:$M$300,0)),"-")</f>
        <v>-</v>
      </c>
    </row>
    <row r="12" spans="2:29" x14ac:dyDescent="0.35">
      <c r="B12" s="441">
        <f>IFERROR(INDEX(Controls!$L$4:$L$100,MATCH('Model 19'!$D12,Controls!$J$4:$J$100,0)),"-")</f>
        <v>31</v>
      </c>
      <c r="C12" s="467" t="str">
        <f>IFERROR(INDEX(Controls!$F$4:$F$7200,MATCH('Model 19'!$E12,Controls!$G$4:$G$200,0)),"-")</f>
        <v>No Ad &amp; Tf</v>
      </c>
      <c r="D12" s="442" t="str">
        <f>IFERROR(INDEX(Controls!$H$4:$H$200,MATCH('Model 19'!$E12,Controls!$G$4:$G$200,0)),"-")</f>
        <v>T14</v>
      </c>
      <c r="E12" s="25" t="s">
        <v>47</v>
      </c>
      <c r="F12" s="26"/>
      <c r="G12" s="27">
        <v>0.42214668069647332</v>
      </c>
      <c r="H12" s="27">
        <v>1.3409313108823538E-2</v>
      </c>
      <c r="I12" s="27">
        <v>31.481603663851672</v>
      </c>
      <c r="J12" s="37">
        <v>1.643025698302054E-217</v>
      </c>
      <c r="K12" s="27">
        <v>174.70491985623394</v>
      </c>
      <c r="L12" s="39">
        <v>178403</v>
      </c>
      <c r="M12" s="39">
        <v>493963.36099997954</v>
      </c>
      <c r="N12" s="39">
        <v>0</v>
      </c>
      <c r="O12" s="39">
        <v>253603.05399999162</v>
      </c>
      <c r="P12" s="28">
        <v>0.15246522358223255</v>
      </c>
      <c r="Q12" s="29">
        <v>0</v>
      </c>
      <c r="R12" s="75">
        <f t="shared" si="0"/>
        <v>0</v>
      </c>
      <c r="S12" s="41">
        <f>IFERROR($Q12*$O12*Controls!$C$5,"-")</f>
        <v>0</v>
      </c>
      <c r="T12" s="41" t="str">
        <f>IFERROR(INDEX('Vendor Level Info'!$I$4:$I$50,MATCH(SUBSTITUTE(SUBSTITUTE('Model 19'!$D12,"_pre",""),"_post",""),'Vendor Level Info'!$F$4:$F$50,0)),"-")</f>
        <v>-</v>
      </c>
      <c r="U12" s="478">
        <f t="shared" si="1"/>
        <v>0</v>
      </c>
      <c r="V12" s="41">
        <f>IFERROR($Q12*$O12*Controls!$C$4,"-")</f>
        <v>0</v>
      </c>
      <c r="W12" s="41">
        <f>IFERROR($T12*(1-Controls!$C$6),0)</f>
        <v>0</v>
      </c>
      <c r="X12" s="90" t="str">
        <f t="shared" si="2"/>
        <v>-</v>
      </c>
      <c r="Y12" s="90" t="str">
        <f>IFERROR(R12/INDEX('Vendor Level Info'!$N$4:$N$300,MATCH('Model 19'!$E12,'Vendor Level Info'!$M$4:$M$300,0)),"-")</f>
        <v>-</v>
      </c>
    </row>
    <row r="13" spans="2:29" x14ac:dyDescent="0.35">
      <c r="B13" s="441">
        <f>IFERROR(INDEX(Controls!$L$4:$L$100,MATCH('Model 19'!$D13,Controls!$J$4:$J$100,0)),"-")</f>
        <v>32</v>
      </c>
      <c r="C13" s="467" t="str">
        <f>IFERROR(INDEX(Controls!$F$4:$F$7200,MATCH('Model 19'!$E13,Controls!$G$4:$G$200,0)),"-")</f>
        <v>No Ad &amp; Tf</v>
      </c>
      <c r="D13" s="442" t="str">
        <f>IFERROR(INDEX(Controls!$H$4:$H$200,MATCH('Model 19'!$E13,Controls!$G$4:$G$200,0)),"-")</f>
        <v>T15</v>
      </c>
      <c r="E13" s="25" t="s">
        <v>48</v>
      </c>
      <c r="F13" s="26"/>
      <c r="G13" s="27">
        <v>0.36508947938724928</v>
      </c>
      <c r="H13" s="27">
        <v>1.2010047046411941E-2</v>
      </c>
      <c r="I13" s="27">
        <v>30.39867187667025</v>
      </c>
      <c r="J13" s="37">
        <v>6.0124887050927668E-203</v>
      </c>
      <c r="K13" s="27">
        <v>140.14625247260042</v>
      </c>
      <c r="L13" s="39">
        <v>178403</v>
      </c>
      <c r="M13" s="39">
        <v>493963.36099997954</v>
      </c>
      <c r="N13" s="39">
        <v>0</v>
      </c>
      <c r="O13" s="39">
        <v>253603.05399999162</v>
      </c>
      <c r="P13" s="28">
        <v>0.13185807599022742</v>
      </c>
      <c r="Q13" s="29">
        <v>0</v>
      </c>
      <c r="R13" s="75">
        <f t="shared" si="0"/>
        <v>0</v>
      </c>
      <c r="S13" s="41">
        <f>IFERROR($Q13*$O13*Controls!$C$5,"-")</f>
        <v>0</v>
      </c>
      <c r="T13" s="41" t="str">
        <f>IFERROR(INDEX('Vendor Level Info'!$I$4:$I$50,MATCH(SUBSTITUTE(SUBSTITUTE('Model 19'!$D13,"_pre",""),"_post",""),'Vendor Level Info'!$F$4:$F$50,0)),"-")</f>
        <v>-</v>
      </c>
      <c r="U13" s="478">
        <f t="shared" si="1"/>
        <v>0</v>
      </c>
      <c r="V13" s="41">
        <f>IFERROR($Q13*$O13*Controls!$C$4,"-")</f>
        <v>0</v>
      </c>
      <c r="W13" s="41">
        <f>IFERROR($T13*(1-Controls!$C$6),0)</f>
        <v>0</v>
      </c>
      <c r="X13" s="90" t="str">
        <f t="shared" si="2"/>
        <v>-</v>
      </c>
      <c r="Y13" s="90" t="str">
        <f>IFERROR(R13/INDEX('Vendor Level Info'!$N$4:$N$300,MATCH('Model 19'!$E13,'Vendor Level Info'!$M$4:$M$300,0)),"-")</f>
        <v>-</v>
      </c>
    </row>
    <row r="14" spans="2:29" x14ac:dyDescent="0.35">
      <c r="B14" s="441">
        <f>IFERROR(INDEX(Controls!$L$4:$L$100,MATCH('Model 19'!$D14,Controls!$J$4:$J$100,0)),"-")</f>
        <v>33</v>
      </c>
      <c r="C14" s="467" t="str">
        <f>IFERROR(INDEX(Controls!$F$4:$F$7200,MATCH('Model 19'!$E14,Controls!$G$4:$G$200,0)),"-")</f>
        <v>No Ad &amp; Tf</v>
      </c>
      <c r="D14" s="442" t="str">
        <f>IFERROR(INDEX(Controls!$H$4:$H$200,MATCH('Model 19'!$E14,Controls!$G$4:$G$200,0)),"-")</f>
        <v>T16</v>
      </c>
      <c r="E14" s="25" t="s">
        <v>49</v>
      </c>
      <c r="F14" s="26"/>
      <c r="G14" s="27">
        <v>0.31990960786608319</v>
      </c>
      <c r="H14" s="27">
        <v>1.0612650617106286E-2</v>
      </c>
      <c r="I14" s="27">
        <v>30.144175984690225</v>
      </c>
      <c r="J14" s="37">
        <v>1.3420389585865045E-199</v>
      </c>
      <c r="K14" s="27">
        <v>109.4308583322222</v>
      </c>
      <c r="L14" s="39">
        <v>178403</v>
      </c>
      <c r="M14" s="39">
        <v>493963.36099997954</v>
      </c>
      <c r="N14" s="39">
        <v>0</v>
      </c>
      <c r="O14" s="39">
        <v>253603.05399999162</v>
      </c>
      <c r="P14" s="28">
        <v>0.1155406215890073</v>
      </c>
      <c r="Q14" s="29">
        <v>0</v>
      </c>
      <c r="R14" s="75">
        <f t="shared" si="0"/>
        <v>0</v>
      </c>
      <c r="S14" s="41">
        <f>IFERROR($Q14*$O14*Controls!$C$5,"-")</f>
        <v>0</v>
      </c>
      <c r="T14" s="41" t="str">
        <f>IFERROR(INDEX('Vendor Level Info'!$I$4:$I$50,MATCH(SUBSTITUTE(SUBSTITUTE('Model 19'!$D14,"_pre",""),"_post",""),'Vendor Level Info'!$F$4:$F$50,0)),"-")</f>
        <v>-</v>
      </c>
      <c r="U14" s="478">
        <f t="shared" si="1"/>
        <v>0</v>
      </c>
      <c r="V14" s="41">
        <f>IFERROR($Q14*$O14*Controls!$C$4,"-")</f>
        <v>0</v>
      </c>
      <c r="W14" s="41">
        <f>IFERROR($T14*(1-Controls!$C$6),0)</f>
        <v>0</v>
      </c>
      <c r="X14" s="90" t="str">
        <f t="shared" si="2"/>
        <v>-</v>
      </c>
      <c r="Y14" s="90" t="str">
        <f>IFERROR(R14/INDEX('Vendor Level Info'!$N$4:$N$300,MATCH('Model 19'!$D14,'Vendor Level Info'!$M$4:$M$300,0)),"-")</f>
        <v>-</v>
      </c>
    </row>
    <row r="15" spans="2:29" x14ac:dyDescent="0.35">
      <c r="B15" s="441">
        <f>IFERROR(INDEX(Controls!$L$4:$L$100,MATCH('Model 19'!$D15,Controls!$J$4:$J$100,0)),"-")</f>
        <v>34</v>
      </c>
      <c r="C15" s="467" t="str">
        <f>IFERROR(INDEX(Controls!$F$4:$F$7200,MATCH('Model 19'!$E15,Controls!$G$4:$G$200,0)),"-")</f>
        <v>No Ad &amp; Tf</v>
      </c>
      <c r="D15" s="442" t="str">
        <f>IFERROR(INDEX(Controls!$H$4:$H$200,MATCH('Model 19'!$E15,Controls!$G$4:$G$200,0)),"-")</f>
        <v>T17</v>
      </c>
      <c r="E15" s="25" t="s">
        <v>50</v>
      </c>
      <c r="F15" s="26"/>
      <c r="G15" s="27">
        <v>0.26908841969358943</v>
      </c>
      <c r="H15" s="27">
        <v>9.216194065672605E-3</v>
      </c>
      <c r="I15" s="27">
        <v>29.197347383976897</v>
      </c>
      <c r="J15" s="37">
        <v>2.1866120723860227E-187</v>
      </c>
      <c r="K15" s="27">
        <v>82.526854837246375</v>
      </c>
      <c r="L15" s="39">
        <v>178403</v>
      </c>
      <c r="M15" s="39">
        <v>493963.36099997954</v>
      </c>
      <c r="N15" s="39">
        <v>0</v>
      </c>
      <c r="O15" s="39">
        <v>253603.05399999162</v>
      </c>
      <c r="P15" s="28">
        <v>9.7185712805524099E-2</v>
      </c>
      <c r="Q15" s="29">
        <v>0</v>
      </c>
      <c r="R15" s="75">
        <f t="shared" si="0"/>
        <v>0</v>
      </c>
      <c r="S15" s="41">
        <f>IFERROR($Q15*$O15*Controls!$C$5,"-")</f>
        <v>0</v>
      </c>
      <c r="T15" s="41" t="str">
        <f>IFERROR(INDEX('Vendor Level Info'!$I$4:$I$50,MATCH(SUBSTITUTE(SUBSTITUTE('Model 19'!$D15,"_pre",""),"_post",""),'Vendor Level Info'!$F$4:$F$50,0)),"-")</f>
        <v>-</v>
      </c>
      <c r="U15" s="478">
        <f t="shared" si="1"/>
        <v>0</v>
      </c>
      <c r="V15" s="41">
        <f>IFERROR($Q15*$O15*Controls!$C$4,"-")</f>
        <v>0</v>
      </c>
      <c r="W15" s="41">
        <f>IFERROR($T15*(1-Controls!$C$6),0)</f>
        <v>0</v>
      </c>
      <c r="X15" s="90" t="str">
        <f t="shared" si="2"/>
        <v>-</v>
      </c>
      <c r="Y15" s="90" t="str">
        <f>IFERROR(R15/INDEX('Vendor Level Info'!$N$4:$N$300,MATCH('Model 19'!$D15,'Vendor Level Info'!$M$4:$M$300,0)),"-")</f>
        <v>-</v>
      </c>
    </row>
    <row r="16" spans="2:29" x14ac:dyDescent="0.35">
      <c r="B16" s="441">
        <f>IFERROR(INDEX(Controls!$L$4:$L$100,MATCH('Model 19'!$D16,Controls!$J$4:$J$100,0)),"-")</f>
        <v>35</v>
      </c>
      <c r="C16" s="467" t="str">
        <f>IFERROR(INDEX(Controls!$F$4:$F$7200,MATCH('Model 19'!$E16,Controls!$G$4:$G$200,0)),"-")</f>
        <v>No Ad &amp; Tf</v>
      </c>
      <c r="D16" s="442" t="str">
        <f>IFERROR(INDEX(Controls!$H$4:$H$200,MATCH('Model 19'!$E16,Controls!$G$4:$G$200,0)),"-")</f>
        <v>T18</v>
      </c>
      <c r="E16" s="25" t="s">
        <v>51</v>
      </c>
      <c r="F16" s="26"/>
      <c r="G16" s="27">
        <v>0.2191992030863559</v>
      </c>
      <c r="H16" s="27">
        <v>7.8248752258979239E-3</v>
      </c>
      <c r="I16" s="27">
        <v>28.013124396012621</v>
      </c>
      <c r="J16" s="37">
        <v>1.1657628414124773E-172</v>
      </c>
      <c r="K16" s="27">
        <v>59.490403426588664</v>
      </c>
      <c r="L16" s="39">
        <v>178403</v>
      </c>
      <c r="M16" s="39">
        <v>493963.36099997954</v>
      </c>
      <c r="N16" s="39">
        <v>0</v>
      </c>
      <c r="O16" s="39">
        <v>253603.05399999162</v>
      </c>
      <c r="P16" s="28">
        <v>7.9167400895988269E-2</v>
      </c>
      <c r="Q16" s="29">
        <v>0</v>
      </c>
      <c r="R16" s="75">
        <f t="shared" si="0"/>
        <v>0</v>
      </c>
      <c r="S16" s="41">
        <f>IFERROR($Q16*$O16*Controls!$C$5,"-")</f>
        <v>0</v>
      </c>
      <c r="T16" s="41" t="str">
        <f>IFERROR(INDEX('Vendor Level Info'!$I$4:$I$50,MATCH(SUBSTITUTE(SUBSTITUTE('Model 19'!$D16,"_pre",""),"_post",""),'Vendor Level Info'!$F$4:$F$50,0)),"-")</f>
        <v>-</v>
      </c>
      <c r="U16" s="478">
        <f t="shared" si="1"/>
        <v>0</v>
      </c>
      <c r="V16" s="41">
        <f>IFERROR($Q16*$O16*Controls!$C$4,"-")</f>
        <v>0</v>
      </c>
      <c r="W16" s="41">
        <f>IFERROR($T16*(1-Controls!$C$6),0)</f>
        <v>0</v>
      </c>
      <c r="X16" s="90" t="str">
        <f t="shared" si="2"/>
        <v>-</v>
      </c>
      <c r="Y16" s="90" t="str">
        <f>IFERROR(R16/INDEX('Vendor Level Info'!$N$4:$N$300,MATCH('Model 19'!$D16,'Vendor Level Info'!$M$4:$M$300,0)),"-")</f>
        <v>-</v>
      </c>
    </row>
    <row r="17" spans="2:25" x14ac:dyDescent="0.35">
      <c r="B17" s="441">
        <f>IFERROR(INDEX(Controls!$L$4:$L$100,MATCH('Model 19'!$D17,Controls!$J$4:$J$100,0)),"-")</f>
        <v>36</v>
      </c>
      <c r="C17" s="467" t="str">
        <f>IFERROR(INDEX(Controls!$F$4:$F$7200,MATCH('Model 19'!$E17,Controls!$G$4:$G$200,0)),"-")</f>
        <v>No Ad &amp; Tf</v>
      </c>
      <c r="D17" s="442" t="str">
        <f>IFERROR(INDEX(Controls!$H$4:$H$200,MATCH('Model 19'!$E17,Controls!$G$4:$G$200,0)),"-")</f>
        <v>T19</v>
      </c>
      <c r="E17" s="25" t="s">
        <v>52</v>
      </c>
      <c r="F17" s="26"/>
      <c r="G17" s="27">
        <v>0.1724629869346298</v>
      </c>
      <c r="H17" s="27">
        <v>6.4412139909022989E-3</v>
      </c>
      <c r="I17" s="27">
        <v>26.774919631333475</v>
      </c>
      <c r="J17" s="37">
        <v>6.5255535025088988E-158</v>
      </c>
      <c r="K17" s="27">
        <v>40.311367117577944</v>
      </c>
      <c r="L17" s="39">
        <v>178403</v>
      </c>
      <c r="M17" s="39">
        <v>493963.36099997954</v>
      </c>
      <c r="N17" s="39">
        <v>0</v>
      </c>
      <c r="O17" s="39">
        <v>253603.05399999162</v>
      </c>
      <c r="P17" s="28">
        <v>6.2287847009163164E-2</v>
      </c>
      <c r="Q17" s="29">
        <v>0</v>
      </c>
      <c r="R17" s="75">
        <f t="shared" si="0"/>
        <v>0</v>
      </c>
      <c r="S17" s="41">
        <f>IFERROR($Q17*$O17*Controls!$C$5,"-")</f>
        <v>0</v>
      </c>
      <c r="T17" s="41" t="str">
        <f>IFERROR(INDEX('Vendor Level Info'!$I$4:$I$50,MATCH(SUBSTITUTE(SUBSTITUTE('Model 19'!$D17,"_pre",""),"_post",""),'Vendor Level Info'!$F$4:$F$50,0)),"-")</f>
        <v>-</v>
      </c>
      <c r="U17" s="478">
        <f t="shared" si="1"/>
        <v>0</v>
      </c>
      <c r="V17" s="41">
        <f>IFERROR($Q17*$O17*Controls!$C$4,"-")</f>
        <v>0</v>
      </c>
      <c r="W17" s="41">
        <f>IFERROR($T17*(1-Controls!$C$6),0)</f>
        <v>0</v>
      </c>
      <c r="X17" s="90" t="str">
        <f t="shared" si="2"/>
        <v>-</v>
      </c>
      <c r="Y17" s="90" t="str">
        <f>IFERROR(R17/INDEX('Vendor Level Info'!$N$4:$N$300,MATCH('Model 19'!$D17,'Vendor Level Info'!$M$4:$M$300,0)),"-")</f>
        <v>-</v>
      </c>
    </row>
    <row r="18" spans="2:25" x14ac:dyDescent="0.35">
      <c r="B18" s="441">
        <f>IFERROR(INDEX(Controls!$L$4:$L$100,MATCH('Model 19'!$D18,Controls!$J$4:$J$100,0)),"-")</f>
        <v>19</v>
      </c>
      <c r="C18" s="467" t="str">
        <f>IFERROR(INDEX(Controls!$F$4:$F$7200,MATCH('Model 19'!$E18,Controls!$G$4:$G$200,0)),"-")</f>
        <v>No Ad &amp; Tf</v>
      </c>
      <c r="D18" s="442" t="str">
        <f>IFERROR(INDEX(Controls!$H$4:$H$200,MATCH('Model 19'!$E18,Controls!$G$4:$G$200,0)),"-")</f>
        <v>T2</v>
      </c>
      <c r="E18" s="25" t="s">
        <v>35</v>
      </c>
      <c r="F18" s="26"/>
      <c r="G18" s="27">
        <v>1.0064701755049201</v>
      </c>
      <c r="H18" s="27">
        <v>3.0245564363312504E-2</v>
      </c>
      <c r="I18" s="27">
        <v>33.276620777020646</v>
      </c>
      <c r="J18" s="37">
        <v>9.0394442170960872E-243</v>
      </c>
      <c r="K18" s="27">
        <v>888.8233535543626</v>
      </c>
      <c r="L18" s="39">
        <v>178403</v>
      </c>
      <c r="M18" s="39">
        <v>493963.36099997954</v>
      </c>
      <c r="N18" s="39">
        <v>178403</v>
      </c>
      <c r="O18" s="39">
        <v>253603.05399999162</v>
      </c>
      <c r="P18" s="28">
        <v>0.36350327351629569</v>
      </c>
      <c r="Q18" s="29">
        <v>0.70802498585293139</v>
      </c>
      <c r="R18" s="75">
        <f t="shared" si="0"/>
        <v>179557.29872060427</v>
      </c>
      <c r="S18" s="41">
        <f>IFERROR($Q18*$O18*Controls!$C$5,"-")</f>
        <v>111684639.80421586</v>
      </c>
      <c r="T18" s="41" t="str">
        <f>IFERROR(INDEX('Vendor Level Info'!$I$4:$I$50,MATCH(SUBSTITUTE(SUBSTITUTE('Model 19'!$D18,"_pre",""),"_post",""),'Vendor Level Info'!$F$4:$F$50,0)),"-")</f>
        <v>-</v>
      </c>
      <c r="U18" s="478">
        <f t="shared" si="1"/>
        <v>0</v>
      </c>
      <c r="V18" s="41">
        <f>IFERROR($Q18*$O18*Controls!$C$4,"-")</f>
        <v>94806253.724479049</v>
      </c>
      <c r="W18" s="41">
        <f>IFERROR($T18*(1-Controls!$C$6),0)</f>
        <v>0</v>
      </c>
      <c r="X18" s="90" t="str">
        <f t="shared" si="2"/>
        <v>-</v>
      </c>
      <c r="Y18" s="90" t="str">
        <f>IFERROR(R18/INDEX('Vendor Level Info'!$N$4:$N$300,MATCH('Model 19'!$D18,'Vendor Level Info'!$M$4:$M$300,0)),"-")</f>
        <v>-</v>
      </c>
    </row>
    <row r="19" spans="2:25" x14ac:dyDescent="0.35">
      <c r="B19" s="441">
        <f>IFERROR(INDEX(Controls!$L$4:$L$100,MATCH('Model 19'!$D19,Controls!$J$4:$J$100,0)),"-")</f>
        <v>37</v>
      </c>
      <c r="C19" s="467" t="str">
        <f>IFERROR(INDEX(Controls!$F$4:$F$7200,MATCH('Model 19'!$E19,Controls!$G$4:$G$200,0)),"-")</f>
        <v>No Ad &amp; Tf</v>
      </c>
      <c r="D19" s="442" t="str">
        <f>IFERROR(INDEX(Controls!$H$4:$H$200,MATCH('Model 19'!$E19,Controls!$G$4:$G$200,0)),"-")</f>
        <v>T20</v>
      </c>
      <c r="E19" s="25" t="s">
        <v>53</v>
      </c>
      <c r="F19" s="26"/>
      <c r="G19" s="27">
        <v>0.12728556235415953</v>
      </c>
      <c r="H19" s="27">
        <v>5.0680802736119178E-3</v>
      </c>
      <c r="I19" s="27">
        <v>25.115143305227424</v>
      </c>
      <c r="J19" s="37">
        <v>3.4784175282358726E-139</v>
      </c>
      <c r="K19" s="27">
        <v>24.956233593631669</v>
      </c>
      <c r="L19" s="39">
        <v>178403</v>
      </c>
      <c r="M19" s="39">
        <v>493963.36099997954</v>
      </c>
      <c r="N19" s="39">
        <v>0</v>
      </c>
      <c r="O19" s="39">
        <v>253603.05399999162</v>
      </c>
      <c r="P19" s="28">
        <v>4.5971276360859611E-2</v>
      </c>
      <c r="Q19" s="29">
        <v>0</v>
      </c>
      <c r="R19" s="75">
        <f t="shared" si="0"/>
        <v>0</v>
      </c>
      <c r="S19" s="41">
        <f>IFERROR($Q19*$O19*Controls!$C$5,"-")</f>
        <v>0</v>
      </c>
      <c r="T19" s="41" t="str">
        <f>IFERROR(INDEX('Vendor Level Info'!$I$4:$I$50,MATCH(SUBSTITUTE(SUBSTITUTE('Model 19'!$D19,"_pre",""),"_post",""),'Vendor Level Info'!$F$4:$F$50,0)),"-")</f>
        <v>-</v>
      </c>
      <c r="U19" s="478">
        <f t="shared" si="1"/>
        <v>0</v>
      </c>
      <c r="V19" s="41">
        <f>IFERROR($Q19*$O19*Controls!$C$4,"-")</f>
        <v>0</v>
      </c>
      <c r="W19" s="41">
        <f>IFERROR($T19*(1-Controls!$C$6),0)</f>
        <v>0</v>
      </c>
      <c r="X19" s="90" t="str">
        <f t="shared" si="2"/>
        <v>-</v>
      </c>
      <c r="Y19" s="90" t="str">
        <f>IFERROR(R19/INDEX('Vendor Level Info'!$N$4:$N$300,MATCH('Model 19'!$D19,'Vendor Level Info'!$M$4:$M$300,0)),"-")</f>
        <v>-</v>
      </c>
    </row>
    <row r="20" spans="2:25" x14ac:dyDescent="0.35">
      <c r="B20" s="441">
        <f>IFERROR(INDEX(Controls!$L$4:$L$100,MATCH('Model 19'!$D20,Controls!$J$4:$J$100,0)),"-")</f>
        <v>38</v>
      </c>
      <c r="C20" s="467" t="str">
        <f>IFERROR(INDEX(Controls!$F$4:$F$7200,MATCH('Model 19'!$E20,Controls!$G$4:$G$200,0)),"-")</f>
        <v>No Ad &amp; Tf</v>
      </c>
      <c r="D20" s="442" t="str">
        <f>IFERROR(INDEX(Controls!$H$4:$H$200,MATCH('Model 19'!$E20,Controls!$G$4:$G$200,0)),"-")</f>
        <v>T21</v>
      </c>
      <c r="E20" s="25" t="s">
        <v>54</v>
      </c>
      <c r="F20" s="26"/>
      <c r="G20" s="27">
        <v>7.34293391395026E-2</v>
      </c>
      <c r="H20" s="27">
        <v>3.7174574513400265E-3</v>
      </c>
      <c r="I20" s="27">
        <v>19.752570164060288</v>
      </c>
      <c r="J20" s="37">
        <v>7.6921526288354992E-87</v>
      </c>
      <c r="K20" s="27">
        <v>13.427157548198128</v>
      </c>
      <c r="L20" s="39">
        <v>178403</v>
      </c>
      <c r="M20" s="39">
        <v>493963.36099997954</v>
      </c>
      <c r="N20" s="39">
        <v>0</v>
      </c>
      <c r="O20" s="39">
        <v>253603.05399999162</v>
      </c>
      <c r="P20" s="28">
        <v>2.6520214705772933E-2</v>
      </c>
      <c r="Q20" s="29">
        <v>0</v>
      </c>
      <c r="R20" s="75">
        <f t="shared" si="0"/>
        <v>0</v>
      </c>
      <c r="S20" s="41">
        <f>IFERROR($Q20*$O20*Controls!$C$5,"-")</f>
        <v>0</v>
      </c>
      <c r="T20" s="41" t="str">
        <f>IFERROR(INDEX('Vendor Level Info'!$I$4:$I$50,MATCH(SUBSTITUTE(SUBSTITUTE('Model 19'!$D20,"_pre",""),"_post",""),'Vendor Level Info'!$F$4:$F$50,0)),"-")</f>
        <v>-</v>
      </c>
      <c r="U20" s="478">
        <f t="shared" si="1"/>
        <v>0</v>
      </c>
      <c r="V20" s="41">
        <f>IFERROR($Q20*$O20*Controls!$C$4,"-")</f>
        <v>0</v>
      </c>
      <c r="W20" s="41">
        <f>IFERROR($T20*(1-Controls!$C$6),0)</f>
        <v>0</v>
      </c>
      <c r="X20" s="90" t="str">
        <f t="shared" si="2"/>
        <v>-</v>
      </c>
      <c r="Y20" s="90" t="str">
        <f>IFERROR(R20/INDEX('Vendor Level Info'!$N$4:$N$300,MATCH('Model 19'!$D20,'Vendor Level Info'!$M$4:$M$300,0)),"-")</f>
        <v>-</v>
      </c>
    </row>
    <row r="21" spans="2:25" x14ac:dyDescent="0.35">
      <c r="B21" s="441">
        <f>IFERROR(INDEX(Controls!$L$4:$L$100,MATCH('Model 19'!$D21,Controls!$J$4:$J$100,0)),"-")</f>
        <v>39</v>
      </c>
      <c r="C21" s="467" t="str">
        <f>IFERROR(INDEX(Controls!$F$4:$F$7200,MATCH('Model 19'!$E21,Controls!$G$4:$G$200,0)),"-")</f>
        <v>No Ad &amp; Tf</v>
      </c>
      <c r="D21" s="442" t="str">
        <f>IFERROR(INDEX(Controls!$H$4:$H$200,MATCH('Model 19'!$E21,Controls!$G$4:$G$200,0)),"-")</f>
        <v>T22</v>
      </c>
      <c r="E21" s="25" t="s">
        <v>55</v>
      </c>
      <c r="F21" s="26"/>
      <c r="G21" s="27">
        <v>3.0204849035718562E-2</v>
      </c>
      <c r="H21" s="27">
        <v>2.4336392765175246E-3</v>
      </c>
      <c r="I21" s="27">
        <v>12.41139117336277</v>
      </c>
      <c r="J21" s="37">
        <v>2.2699790871783852E-35</v>
      </c>
      <c r="K21" s="27">
        <v>5.7544587808494949</v>
      </c>
      <c r="L21" s="39">
        <v>178403</v>
      </c>
      <c r="M21" s="39">
        <v>493963.36099997954</v>
      </c>
      <c r="N21" s="39">
        <v>0</v>
      </c>
      <c r="O21" s="39">
        <v>253603.05399999162</v>
      </c>
      <c r="P21" s="28">
        <v>1.0908978495106487E-2</v>
      </c>
      <c r="Q21" s="29">
        <v>0</v>
      </c>
      <c r="R21" s="75">
        <f t="shared" si="0"/>
        <v>0</v>
      </c>
      <c r="S21" s="41">
        <f>IFERROR($Q21*$O21*Controls!$C$5,"-")</f>
        <v>0</v>
      </c>
      <c r="T21" s="41" t="str">
        <f>IFERROR(INDEX('Vendor Level Info'!$I$4:$I$50,MATCH(SUBSTITUTE(SUBSTITUTE('Model 19'!$D21,"_pre",""),"_post",""),'Vendor Level Info'!$F$4:$F$50,0)),"-")</f>
        <v>-</v>
      </c>
      <c r="U21" s="478">
        <f t="shared" si="1"/>
        <v>0</v>
      </c>
      <c r="V21" s="41">
        <f>IFERROR($Q21*$O21*Controls!$C$4,"-")</f>
        <v>0</v>
      </c>
      <c r="W21" s="41">
        <f>IFERROR($T21*(1-Controls!$C$6),0)</f>
        <v>0</v>
      </c>
      <c r="X21" s="90" t="str">
        <f t="shared" si="2"/>
        <v>-</v>
      </c>
      <c r="Y21" s="90" t="str">
        <f>IFERROR(R21/INDEX('Vendor Level Info'!$N$4:$N$300,MATCH('Model 19'!$D21,'Vendor Level Info'!$M$4:$M$300,0)),"-")</f>
        <v>-</v>
      </c>
    </row>
    <row r="22" spans="2:25" x14ac:dyDescent="0.35">
      <c r="B22" s="441">
        <f>IFERROR(INDEX(Controls!$L$4:$L$100,MATCH('Model 19'!$D22,Controls!$J$4:$J$100,0)),"-")</f>
        <v>40</v>
      </c>
      <c r="C22" s="467" t="str">
        <f>IFERROR(INDEX(Controls!$F$4:$F$7200,MATCH('Model 19'!$E22,Controls!$G$4:$G$200,0)),"-")</f>
        <v>No Ad &amp; Tf</v>
      </c>
      <c r="D22" s="442" t="str">
        <f>IFERROR(INDEX(Controls!$H$4:$H$200,MATCH('Model 19'!$E22,Controls!$G$4:$G$200,0)),"-")</f>
        <v>T23</v>
      </c>
      <c r="E22" s="25" t="s">
        <v>56</v>
      </c>
      <c r="F22" s="26">
        <v>0</v>
      </c>
      <c r="G22" s="27">
        <v>0</v>
      </c>
      <c r="H22" s="27"/>
      <c r="I22" s="27"/>
      <c r="J22" s="37"/>
      <c r="K22" s="27"/>
      <c r="L22" s="39">
        <v>178403</v>
      </c>
      <c r="M22" s="39">
        <v>493963.36099997954</v>
      </c>
      <c r="N22" s="39">
        <v>0</v>
      </c>
      <c r="O22" s="39">
        <v>253603.05399999162</v>
      </c>
      <c r="P22" s="28">
        <v>0</v>
      </c>
      <c r="Q22" s="29">
        <v>0</v>
      </c>
      <c r="R22" s="75">
        <f t="shared" si="0"/>
        <v>0</v>
      </c>
      <c r="S22" s="41">
        <f>IFERROR($Q22*$O22*Controls!$C$5,"-")</f>
        <v>0</v>
      </c>
      <c r="T22" s="41" t="str">
        <f>IFERROR(INDEX('Vendor Level Info'!$I$4:$I$50,MATCH(SUBSTITUTE(SUBSTITUTE('Model 19'!$D22,"_pre",""),"_post",""),'Vendor Level Info'!$F$4:$F$50,0)),"-")</f>
        <v>-</v>
      </c>
      <c r="U22" s="478">
        <f t="shared" si="1"/>
        <v>0</v>
      </c>
      <c r="V22" s="41">
        <f>IFERROR($Q22*$O22*Controls!$C$4,"-")</f>
        <v>0</v>
      </c>
      <c r="W22" s="41">
        <f>IFERROR($T22*(1-Controls!$C$6),0)</f>
        <v>0</v>
      </c>
      <c r="X22" s="90" t="str">
        <f t="shared" si="2"/>
        <v>-</v>
      </c>
      <c r="Y22" s="90" t="str">
        <f>IFERROR(R22/INDEX('Vendor Level Info'!$N$4:$N$300,MATCH('Model 19'!$D22,'Vendor Level Info'!$M$4:$M$300,0)),"-")</f>
        <v>-</v>
      </c>
    </row>
    <row r="23" spans="2:25" x14ac:dyDescent="0.35">
      <c r="B23" s="441">
        <f>IFERROR(INDEX(Controls!$L$4:$L$100,MATCH('Model 19'!$D23,Controls!$J$4:$J$100,0)),"-")</f>
        <v>20</v>
      </c>
      <c r="C23" s="467" t="str">
        <f>IFERROR(INDEX(Controls!$F$4:$F$7200,MATCH('Model 19'!$E23,Controls!$G$4:$G$200,0)),"-")</f>
        <v>No Ad &amp; Tf</v>
      </c>
      <c r="D23" s="442" t="str">
        <f>IFERROR(INDEX(Controls!$H$4:$H$200,MATCH('Model 19'!$E23,Controls!$G$4:$G$200,0)),"-")</f>
        <v>T3</v>
      </c>
      <c r="E23" s="25" t="s">
        <v>36</v>
      </c>
      <c r="F23" s="26"/>
      <c r="G23" s="27">
        <v>0.95245510777079345</v>
      </c>
      <c r="H23" s="27">
        <v>2.8841035749761726E-2</v>
      </c>
      <c r="I23" s="27">
        <v>33.024303150370123</v>
      </c>
      <c r="J23" s="37">
        <v>3.9006859690179037E-239</v>
      </c>
      <c r="K23" s="27">
        <v>808.19056783368046</v>
      </c>
      <c r="L23" s="39">
        <v>178403</v>
      </c>
      <c r="M23" s="39">
        <v>493963.36099997954</v>
      </c>
      <c r="N23" s="39">
        <v>178403</v>
      </c>
      <c r="O23" s="39">
        <v>253603.05399999162</v>
      </c>
      <c r="P23" s="28">
        <v>0.34399484254792712</v>
      </c>
      <c r="Q23" s="29">
        <v>0.67002682306672245</v>
      </c>
      <c r="R23" s="75">
        <f t="shared" si="0"/>
        <v>169920.84859163285</v>
      </c>
      <c r="S23" s="41">
        <f>IFERROR($Q23*$O23*Controls!$C$5,"-")</f>
        <v>105690767.82399563</v>
      </c>
      <c r="T23" s="41" t="str">
        <f>IFERROR(INDEX('Vendor Level Info'!$I$4:$I$50,MATCH(SUBSTITUTE(SUBSTITUTE('Model 19'!$D23,"_pre",""),"_post",""),'Vendor Level Info'!$F$4:$F$50,0)),"-")</f>
        <v>-</v>
      </c>
      <c r="U23" s="478">
        <f t="shared" si="1"/>
        <v>0</v>
      </c>
      <c r="V23" s="41">
        <f>IFERROR($Q23*$O23*Controls!$C$4,"-")</f>
        <v>89718208.056382149</v>
      </c>
      <c r="W23" s="41">
        <f>IFERROR($T23*(1-Controls!$C$6),0)</f>
        <v>0</v>
      </c>
      <c r="X23" s="90" t="str">
        <f t="shared" si="2"/>
        <v>-</v>
      </c>
      <c r="Y23" s="90" t="str">
        <f>IFERROR(R23/INDEX('Vendor Level Info'!$N$4:$N$300,MATCH('Model 19'!$D23,'Vendor Level Info'!$M$4:$M$300,0)),"-")</f>
        <v>-</v>
      </c>
    </row>
    <row r="24" spans="2:25" x14ac:dyDescent="0.35">
      <c r="B24" s="441">
        <f>IFERROR(INDEX(Controls!$L$4:$L$100,MATCH('Model 19'!$D24,Controls!$J$4:$J$100,0)),"-")</f>
        <v>21</v>
      </c>
      <c r="C24" s="467" t="str">
        <f>IFERROR(INDEX(Controls!$F$4:$F$7200,MATCH('Model 19'!$E24,Controls!$G$4:$G$200,0)),"-")</f>
        <v>No Ad &amp; Tf</v>
      </c>
      <c r="D24" s="442" t="str">
        <f>IFERROR(INDEX(Controls!$H$4:$H$200,MATCH('Model 19'!$E24,Controls!$G$4:$G$200,0)),"-")</f>
        <v>T4</v>
      </c>
      <c r="E24" s="25" t="s">
        <v>37</v>
      </c>
      <c r="F24" s="26"/>
      <c r="G24" s="27">
        <v>0.90327460892053202</v>
      </c>
      <c r="H24" s="27">
        <v>2.7437102635649326E-2</v>
      </c>
      <c r="I24" s="27">
        <v>32.921647045446321</v>
      </c>
      <c r="J24" s="37">
        <v>1.1538532482922428E-237</v>
      </c>
      <c r="K24" s="27">
        <v>731.42292377520789</v>
      </c>
      <c r="L24" s="39">
        <v>178403</v>
      </c>
      <c r="M24" s="39">
        <v>493963.36099997954</v>
      </c>
      <c r="N24" s="39">
        <v>178403</v>
      </c>
      <c r="O24" s="39">
        <v>253603.05399999162</v>
      </c>
      <c r="P24" s="28">
        <v>0.32623249572402263</v>
      </c>
      <c r="Q24" s="29">
        <v>0.635429650840305</v>
      </c>
      <c r="R24" s="75">
        <f t="shared" si="0"/>
        <v>161146.90005524969</v>
      </c>
      <c r="S24" s="41">
        <f>IFERROR($Q24*$O24*Controls!$C$5,"-")</f>
        <v>100233371.83436531</v>
      </c>
      <c r="T24" s="41" t="str">
        <f>IFERROR(INDEX('Vendor Level Info'!$I$4:$I$50,MATCH(SUBSTITUTE(SUBSTITUTE('Model 19'!$D24,"_pre",""),"_post",""),'Vendor Level Info'!$F$4:$F$50,0)),"-")</f>
        <v>-</v>
      </c>
      <c r="U24" s="478">
        <f t="shared" si="1"/>
        <v>0</v>
      </c>
      <c r="V24" s="41">
        <f>IFERROR($Q24*$O24*Controls!$C$4,"-")</f>
        <v>85085563.229171842</v>
      </c>
      <c r="W24" s="41">
        <f>IFERROR($T24*(1-Controls!$C$6),0)</f>
        <v>0</v>
      </c>
      <c r="X24" s="90" t="str">
        <f t="shared" si="2"/>
        <v>-</v>
      </c>
      <c r="Y24" s="90" t="str">
        <f>IFERROR(R24/INDEX('Vendor Level Info'!$N$4:$N$300,MATCH('Model 19'!$D24,'Vendor Level Info'!$M$4:$M$300,0)),"-")</f>
        <v>-</v>
      </c>
    </row>
    <row r="25" spans="2:25" x14ac:dyDescent="0.35">
      <c r="B25" s="441">
        <f>IFERROR(INDEX(Controls!$L$4:$L$100,MATCH('Model 19'!$D25,Controls!$J$4:$J$100,0)),"-")</f>
        <v>22</v>
      </c>
      <c r="C25" s="467" t="str">
        <f>IFERROR(INDEX(Controls!$F$4:$F$7200,MATCH('Model 19'!$E25,Controls!$G$4:$G$200,0)),"-")</f>
        <v>No Ad &amp; Tf</v>
      </c>
      <c r="D25" s="442" t="str">
        <f>IFERROR(INDEX(Controls!$H$4:$H$200,MATCH('Model 19'!$E25,Controls!$G$4:$G$200,0)),"-")</f>
        <v>T5</v>
      </c>
      <c r="E25" s="25" t="s">
        <v>38</v>
      </c>
      <c r="F25" s="26"/>
      <c r="G25" s="27">
        <v>0.852680820683824</v>
      </c>
      <c r="H25" s="27">
        <v>2.6033554381086687E-2</v>
      </c>
      <c r="I25" s="27">
        <v>32.753146504777483</v>
      </c>
      <c r="J25" s="37">
        <v>2.9293583120198224E-235</v>
      </c>
      <c r="K25" s="27">
        <v>658.50489145018958</v>
      </c>
      <c r="L25" s="39">
        <v>178403</v>
      </c>
      <c r="M25" s="39">
        <v>493963.36099997954</v>
      </c>
      <c r="N25" s="39">
        <v>178403</v>
      </c>
      <c r="O25" s="39">
        <v>253603.05399999162</v>
      </c>
      <c r="P25" s="28">
        <v>0.30795971617105944</v>
      </c>
      <c r="Q25" s="29">
        <v>0.59983826713877542</v>
      </c>
      <c r="R25" s="75">
        <f t="shared" si="0"/>
        <v>152120.81645245626</v>
      </c>
      <c r="S25" s="41">
        <f>IFERROR($Q25*$O25*Controls!$C$5,"-")</f>
        <v>94619147.833427787</v>
      </c>
      <c r="T25" s="41" t="str">
        <f>IFERROR(INDEX('Vendor Level Info'!$I$4:$I$50,MATCH(SUBSTITUTE(SUBSTITUTE('Model 19'!$D25,"_pre",""),"_post",""),'Vendor Level Info'!$F$4:$F$50,0)),"-")</f>
        <v>-</v>
      </c>
      <c r="U25" s="478">
        <f t="shared" si="1"/>
        <v>0</v>
      </c>
      <c r="V25" s="41">
        <f>IFERROR($Q25*$O25*Controls!$C$4,"-")</f>
        <v>80319791.086896911</v>
      </c>
      <c r="W25" s="41">
        <f>IFERROR($T25*(1-Controls!$C$6),0)</f>
        <v>0</v>
      </c>
      <c r="X25" s="90" t="str">
        <f t="shared" si="2"/>
        <v>-</v>
      </c>
      <c r="Y25" s="90" t="str">
        <f>IFERROR(R25/INDEX('Vendor Level Info'!$N$4:$N$300,MATCH('Model 19'!$D25,'Vendor Level Info'!$M$4:$M$300,0)),"-")</f>
        <v>-</v>
      </c>
    </row>
    <row r="26" spans="2:25" x14ac:dyDescent="0.35">
      <c r="B26" s="441">
        <f>IFERROR(INDEX(Controls!$L$4:$L$100,MATCH('Model 19'!$D26,Controls!$J$4:$J$100,0)),"-")</f>
        <v>23</v>
      </c>
      <c r="C26" s="467" t="str">
        <f>IFERROR(INDEX(Controls!$F$4:$F$7200,MATCH('Model 19'!$E26,Controls!$G$4:$G$200,0)),"-")</f>
        <v>No Ad &amp; Tf</v>
      </c>
      <c r="D26" s="442" t="str">
        <f>IFERROR(INDEX(Controls!$H$4:$H$200,MATCH('Model 19'!$E26,Controls!$G$4:$G$200,0)),"-")</f>
        <v>T6</v>
      </c>
      <c r="E26" s="25" t="s">
        <v>39</v>
      </c>
      <c r="F26" s="26"/>
      <c r="G26" s="27">
        <v>0.81122765118100237</v>
      </c>
      <c r="H26" s="27">
        <v>2.4629763516654506E-2</v>
      </c>
      <c r="I26" s="27">
        <v>32.93688348377583</v>
      </c>
      <c r="J26" s="37">
        <v>6.9840757279608136E-238</v>
      </c>
      <c r="K26" s="27">
        <v>589.40329012278198</v>
      </c>
      <c r="L26" s="39">
        <v>178403</v>
      </c>
      <c r="M26" s="39">
        <v>493963.36099997954</v>
      </c>
      <c r="N26" s="39">
        <v>178403</v>
      </c>
      <c r="O26" s="39">
        <v>253603.05399999162</v>
      </c>
      <c r="P26" s="28">
        <v>0.29298822155688259</v>
      </c>
      <c r="Q26" s="29">
        <v>0.57067706548064345</v>
      </c>
      <c r="R26" s="75">
        <f t="shared" si="0"/>
        <v>144725.44665364438</v>
      </c>
      <c r="S26" s="41">
        <f>IFERROR($Q26*$O26*Controls!$C$5,"-")</f>
        <v>90019227.818566799</v>
      </c>
      <c r="T26" s="41" t="str">
        <f>IFERROR(INDEX('Vendor Level Info'!$I$4:$I$50,MATCH(SUBSTITUTE(SUBSTITUTE('Model 19'!$D26,"_pre",""),"_post",""),'Vendor Level Info'!$F$4:$F$50,0)),"-")</f>
        <v>-</v>
      </c>
      <c r="U26" s="478">
        <f t="shared" si="1"/>
        <v>0</v>
      </c>
      <c r="V26" s="41">
        <f>IFERROR($Q26*$O26*Controls!$C$4,"-")</f>
        <v>76415035.833124235</v>
      </c>
      <c r="W26" s="41">
        <f>IFERROR($T26*(1-Controls!$C$6),0)</f>
        <v>0</v>
      </c>
      <c r="X26" s="90" t="str">
        <f t="shared" si="2"/>
        <v>-</v>
      </c>
      <c r="Y26" s="90" t="str">
        <f>IFERROR(R26/INDEX('Vendor Level Info'!$N$4:$N$300,MATCH('Model 19'!$D26,'Vendor Level Info'!$M$4:$M$300,0)),"-")</f>
        <v>-</v>
      </c>
    </row>
    <row r="27" spans="2:25" x14ac:dyDescent="0.35">
      <c r="B27" s="441">
        <f>IFERROR(INDEX(Controls!$L$4:$L$100,MATCH('Model 19'!$D27,Controls!$J$4:$J$100,0)),"-")</f>
        <v>24</v>
      </c>
      <c r="C27" s="467" t="str">
        <f>IFERROR(INDEX(Controls!$F$4:$F$7200,MATCH('Model 19'!$E27,Controls!$G$4:$G$200,0)),"-")</f>
        <v>No Ad &amp; Tf</v>
      </c>
      <c r="D27" s="442" t="str">
        <f>IFERROR(INDEX(Controls!$H$4:$H$200,MATCH('Model 19'!$E27,Controls!$G$4:$G$200,0)),"-")</f>
        <v>T7</v>
      </c>
      <c r="E27" s="25" t="s">
        <v>40</v>
      </c>
      <c r="F27" s="26"/>
      <c r="G27" s="27">
        <v>0.75054113781506537</v>
      </c>
      <c r="H27" s="27">
        <v>2.3225799764883075E-2</v>
      </c>
      <c r="I27" s="27">
        <v>32.314974959435752</v>
      </c>
      <c r="J27" s="37">
        <v>4.5937134638542369E-229</v>
      </c>
      <c r="K27" s="27">
        <v>524.12325199292059</v>
      </c>
      <c r="L27" s="39">
        <v>178403</v>
      </c>
      <c r="M27" s="39">
        <v>493963.36099997954</v>
      </c>
      <c r="N27" s="39">
        <v>178403</v>
      </c>
      <c r="O27" s="39">
        <v>253603.05399999162</v>
      </c>
      <c r="P27" s="28">
        <v>0.27107028816581935</v>
      </c>
      <c r="Q27" s="29">
        <v>0.52798571822256335</v>
      </c>
      <c r="R27" s="75">
        <f t="shared" si="0"/>
        <v>133898.79060962109</v>
      </c>
      <c r="S27" s="41">
        <f>IFERROR($Q27*$O27*Controls!$C$5,"-")</f>
        <v>83285047.759184316</v>
      </c>
      <c r="T27" s="41" t="str">
        <f>IFERROR(INDEX('Vendor Level Info'!$I$4:$I$50,MATCH(SUBSTITUTE(SUBSTITUTE('Model 19'!$D27,"_pre",""),"_post",""),'Vendor Level Info'!$F$4:$F$50,0)),"-")</f>
        <v>-</v>
      </c>
      <c r="U27" s="478">
        <f t="shared" si="1"/>
        <v>0</v>
      </c>
      <c r="V27" s="41">
        <f>IFERROR($Q27*$O27*Controls!$C$4,"-")</f>
        <v>70698561.441879943</v>
      </c>
      <c r="W27" s="41">
        <f>IFERROR($T27*(1-Controls!$C$6),0)</f>
        <v>0</v>
      </c>
      <c r="X27" s="90" t="str">
        <f t="shared" si="2"/>
        <v>-</v>
      </c>
      <c r="Y27" s="90" t="str">
        <f>IFERROR(R27/INDEX('Vendor Level Info'!$N$4:$N$300,MATCH('Model 19'!$D27,'Vendor Level Info'!$M$4:$M$300,0)),"-")</f>
        <v>-</v>
      </c>
    </row>
    <row r="28" spans="2:25" x14ac:dyDescent="0.35">
      <c r="B28" s="441">
        <f>IFERROR(INDEX(Controls!$L$4:$L$100,MATCH('Model 19'!$D28,Controls!$J$4:$J$100,0)),"-")</f>
        <v>25</v>
      </c>
      <c r="C28" s="467" t="str">
        <f>IFERROR(INDEX(Controls!$F$4:$F$7200,MATCH('Model 19'!$E28,Controls!$G$4:$G$200,0)),"-")</f>
        <v>No Ad &amp; Tf</v>
      </c>
      <c r="D28" s="442" t="str">
        <f>IFERROR(INDEX(Controls!$H$4:$H$200,MATCH('Model 19'!$E28,Controls!$G$4:$G$200,0)),"-")</f>
        <v>T8</v>
      </c>
      <c r="E28" s="25" t="s">
        <v>41</v>
      </c>
      <c r="F28" s="26"/>
      <c r="G28" s="27">
        <v>0.70713982906056427</v>
      </c>
      <c r="H28" s="27">
        <v>2.1822219038147555E-2</v>
      </c>
      <c r="I28" s="27">
        <v>32.40457937959512</v>
      </c>
      <c r="J28" s="37">
        <v>2.5234844442547485E-230</v>
      </c>
      <c r="K28" s="27">
        <v>462.68976545632364</v>
      </c>
      <c r="L28" s="39">
        <v>178403</v>
      </c>
      <c r="M28" s="39">
        <v>493963.36099997954</v>
      </c>
      <c r="N28" s="39">
        <v>178403</v>
      </c>
      <c r="O28" s="39">
        <v>253603.05399999162</v>
      </c>
      <c r="P28" s="28">
        <v>0.25539519098846092</v>
      </c>
      <c r="Q28" s="29">
        <v>0.4974540524417187</v>
      </c>
      <c r="R28" s="75">
        <f t="shared" si="0"/>
        <v>126155.86692389185</v>
      </c>
      <c r="S28" s="41">
        <f>IFERROR($Q28*$O28*Controls!$C$5,"-")</f>
        <v>78468949.226660728</v>
      </c>
      <c r="T28" s="41" t="str">
        <f>IFERROR(INDEX('Vendor Level Info'!$I$4:$I$50,MATCH(SUBSTITUTE(SUBSTITUTE('Model 19'!$D28,"_pre",""),"_post",""),'Vendor Level Info'!$F$4:$F$50,0)),"-")</f>
        <v>-</v>
      </c>
      <c r="U28" s="478">
        <f t="shared" si="1"/>
        <v>0</v>
      </c>
      <c r="V28" s="41">
        <f>IFERROR($Q28*$O28*Controls!$C$4,"-")</f>
        <v>66610297.735814899</v>
      </c>
      <c r="W28" s="41">
        <f>IFERROR($T28*(1-Controls!$C$6),0)</f>
        <v>0</v>
      </c>
      <c r="X28" s="90" t="str">
        <f t="shared" si="2"/>
        <v>-</v>
      </c>
      <c r="Y28" s="90" t="str">
        <f>IFERROR(R28/INDEX('Vendor Level Info'!$N$4:$N$300,MATCH('Model 19'!$D28,'Vendor Level Info'!$M$4:$M$300,0)),"-")</f>
        <v>-</v>
      </c>
    </row>
    <row r="29" spans="2:25" x14ac:dyDescent="0.35">
      <c r="B29" s="441">
        <f>IFERROR(INDEX(Controls!$L$4:$L$100,MATCH('Model 19'!$D29,Controls!$J$4:$J$100,0)),"-")</f>
        <v>26</v>
      </c>
      <c r="C29" s="467" t="str">
        <f>IFERROR(INDEX(Controls!$F$4:$F$7200,MATCH('Model 19'!$E29,Controls!$G$4:$G$200,0)),"-")</f>
        <v>No Ad &amp; Tf</v>
      </c>
      <c r="D29" s="442" t="str">
        <f>IFERROR(INDEX(Controls!$H$4:$H$200,MATCH('Model 19'!$E29,Controls!$G$4:$G$200,0)),"-")</f>
        <v>T9</v>
      </c>
      <c r="E29" s="25" t="s">
        <v>42</v>
      </c>
      <c r="F29" s="26"/>
      <c r="G29" s="27">
        <v>0.65442325357208098</v>
      </c>
      <c r="H29" s="27">
        <v>2.0419081922745386E-2</v>
      </c>
      <c r="I29" s="27">
        <v>32.049592437508203</v>
      </c>
      <c r="J29" s="37">
        <v>2.3658253486392152E-225</v>
      </c>
      <c r="K29" s="27">
        <v>405.10210043547772</v>
      </c>
      <c r="L29" s="39">
        <v>178403</v>
      </c>
      <c r="M29" s="39">
        <v>493963.36099997954</v>
      </c>
      <c r="N29" s="39">
        <v>178403</v>
      </c>
      <c r="O29" s="39">
        <v>253603.05399999162</v>
      </c>
      <c r="P29" s="28">
        <v>0.23635573187183168</v>
      </c>
      <c r="Q29" s="29">
        <v>0.46036934439686922</v>
      </c>
      <c r="R29" s="75">
        <f t="shared" si="0"/>
        <v>116751.07170701996</v>
      </c>
      <c r="S29" s="41">
        <f>IFERROR($Q29*$O29*Controls!$C$5,"-")</f>
        <v>72619166.601766422</v>
      </c>
      <c r="T29" s="41" t="str">
        <f>IFERROR(INDEX('Vendor Level Info'!$I$4:$I$50,MATCH(SUBSTITUTE(SUBSTITUTE('Model 19'!$D29,"_pre",""),"_post",""),'Vendor Level Info'!$F$4:$F$50,0)),"-")</f>
        <v>-</v>
      </c>
      <c r="U29" s="478">
        <f t="shared" si="1"/>
        <v>0</v>
      </c>
      <c r="V29" s="41">
        <f>IFERROR($Q29*$O29*Controls!$C$4,"-")</f>
        <v>61644565.861306541</v>
      </c>
      <c r="W29" s="41">
        <f>IFERROR($T29*(1-Controls!$C$6),0)</f>
        <v>0</v>
      </c>
      <c r="X29" s="90" t="str">
        <f t="shared" si="2"/>
        <v>-</v>
      </c>
      <c r="Y29" s="90" t="str">
        <f>IFERROR(R29/INDEX('Vendor Level Info'!$N$4:$N$300,MATCH('Model 19'!$D29,'Vendor Level Info'!$M$4:$M$300,0)),"-")</f>
        <v>-</v>
      </c>
    </row>
    <row r="30" spans="2:25" x14ac:dyDescent="0.35">
      <c r="B30" s="441">
        <f>IFERROR(INDEX(Controls!$L$4:$L$100,MATCH('Model 19'!$D30,Controls!$J$4:$J$100,0)),"-")</f>
        <v>9</v>
      </c>
      <c r="C30" s="467" t="str">
        <f>IFERROR(INDEX(Controls!$F$4:$F$7200,MATCH('Model 19'!$E30,Controls!$G$4:$G$200,0)),"-")</f>
        <v>No Ad &amp; Tf</v>
      </c>
      <c r="D30" s="442" t="str">
        <f>IFERROR(INDEX(Controls!$H$4:$H$200,MATCH('Model 19'!$E30,Controls!$G$4:$G$200,0)),"-")</f>
        <v>cw_comm</v>
      </c>
      <c r="E30" s="25" t="s">
        <v>114</v>
      </c>
      <c r="F30" s="26">
        <v>1</v>
      </c>
      <c r="G30" s="27">
        <v>7.5818043446025538E-2</v>
      </c>
      <c r="H30" s="27">
        <v>1.1678584422364937E-3</v>
      </c>
      <c r="I30" s="27">
        <v>64.920576590456534</v>
      </c>
      <c r="J30" s="37">
        <v>0</v>
      </c>
      <c r="K30" s="27">
        <v>1.1148214232427431</v>
      </c>
      <c r="L30" s="39">
        <v>149017</v>
      </c>
      <c r="M30" s="39">
        <v>493963.36099997954</v>
      </c>
      <c r="N30" s="39">
        <v>135470</v>
      </c>
      <c r="O30" s="39">
        <v>253603.05399999162</v>
      </c>
      <c r="P30" s="28">
        <v>2.2872500821365282E-2</v>
      </c>
      <c r="Q30" s="29">
        <v>4.0500578299949887E-2</v>
      </c>
      <c r="R30" s="75">
        <f t="shared" si="0"/>
        <v>10271.070345633079</v>
      </c>
      <c r="S30" s="41">
        <f>IFERROR($Q30*$O30*Controls!$C$5,"-")</f>
        <v>6388605.7549837753</v>
      </c>
      <c r="T30" s="41">
        <f>IFERROR(INDEX('Vendor Level Info'!$I$4:$I$50,MATCH(SUBSTITUTE(SUBSTITUTE('Model 19'!$D30,"_pre",""),"_post",""),'Vendor Level Info'!$F$4:$F$50,0)),"-")</f>
        <v>607005</v>
      </c>
      <c r="U30" s="478">
        <f t="shared" si="1"/>
        <v>10.524799227327247</v>
      </c>
      <c r="V30" s="41">
        <f>IFERROR($Q30*$O30*Controls!$C$4,"-")</f>
        <v>5423125.1424942659</v>
      </c>
      <c r="W30" s="41">
        <f>IFERROR($T30*(1-Controls!$C$6),0)</f>
        <v>467393.85000000003</v>
      </c>
      <c r="X30" s="90">
        <f t="shared" si="2"/>
        <v>11.602902225808631</v>
      </c>
      <c r="Y30" s="90">
        <f>IFERROR(R30/INDEX('Vendor Level Info'!$N$4:$N$300,MATCH('Model 19'!$D30,'Vendor Level Info'!$M$4:$M$300,0)),"-")</f>
        <v>6.8925494041841395E-2</v>
      </c>
    </row>
    <row r="31" spans="2:25" x14ac:dyDescent="0.35">
      <c r="B31" s="441">
        <f>IFERROR(INDEX(Controls!$L$4:$L$100,MATCH('Model 19'!$D31,Controls!$J$4:$J$100,0)),"-")</f>
        <v>2</v>
      </c>
      <c r="C31" s="467" t="str">
        <f>IFERROR(INDEX(Controls!$F$4:$F$7200,MATCH('Model 19'!$E31,Controls!$G$4:$G$200,0)),"-")</f>
        <v>Ad: 70 &amp; Tf: RT8</v>
      </c>
      <c r="D31" s="442" t="str">
        <f>IFERROR(INDEX(Controls!$H$4:$H$200,MATCH('Model 19'!$E31,Controls!$G$4:$G$200,0)),"-")</f>
        <v>hcp_dox_eng</v>
      </c>
      <c r="E31" s="25" t="s">
        <v>107</v>
      </c>
      <c r="F31" s="26">
        <v>1</v>
      </c>
      <c r="G31" s="27">
        <v>3.8115416784748911E-2</v>
      </c>
      <c r="H31" s="27">
        <v>2.04317391133439E-3</v>
      </c>
      <c r="I31" s="27">
        <v>18.655003655491988</v>
      </c>
      <c r="J31" s="37">
        <v>1.1581504454666511E-77</v>
      </c>
      <c r="K31" s="27">
        <v>1.0069128745031743</v>
      </c>
      <c r="L31" s="39">
        <v>49977.751053017681</v>
      </c>
      <c r="M31" s="39">
        <v>493963.36099997954</v>
      </c>
      <c r="N31" s="39">
        <v>18470.852527106519</v>
      </c>
      <c r="O31" s="39">
        <v>253603.05399999162</v>
      </c>
      <c r="P31" s="28">
        <v>3.8564050732302624E-3</v>
      </c>
      <c r="Q31" s="29">
        <v>2.7760873985386665E-3</v>
      </c>
      <c r="R31" s="75">
        <f t="shared" si="0"/>
        <v>704.02424244029771</v>
      </c>
      <c r="S31" s="41">
        <f>IFERROR($Q31*$O31*Controls!$C$5,"-")</f>
        <v>437903.07879786519</v>
      </c>
      <c r="T31" s="41">
        <f>IFERROR(INDEX('Vendor Level Info'!$I$4:$I$50,MATCH(SUBSTITUTE(SUBSTITUTE('Model 19'!$D31,"_pre",""),"_post",""),'Vendor Level Info'!$F$4:$F$50,0)),"-")</f>
        <v>311070</v>
      </c>
      <c r="U31" s="478">
        <f t="shared" si="1"/>
        <v>1.4077316321016657</v>
      </c>
      <c r="V31" s="41">
        <f>IFERROR($Q31*$O31*Controls!$C$4,"-")</f>
        <v>371724.80000847718</v>
      </c>
      <c r="W31" s="41">
        <f>IFERROR($T31*(1-Controls!$C$6),0)</f>
        <v>239523.9</v>
      </c>
      <c r="X31" s="90">
        <f t="shared" si="2"/>
        <v>1.5519319784308672</v>
      </c>
      <c r="Y31" s="90">
        <f>IFERROR(R31/INDEX('Vendor Level Info'!$N$4:$N$300,MATCH('Model 19'!$D31,'Vendor Level Info'!$M$4:$M$300,0)),"-")</f>
        <v>0.2080449889007972</v>
      </c>
    </row>
    <row r="32" spans="2:25" x14ac:dyDescent="0.35">
      <c r="B32" s="441">
        <f>IFERROR(INDEX(Controls!$L$4:$L$100,MATCH('Model 19'!$D32,Controls!$J$4:$J$100,0)),"-")</f>
        <v>4</v>
      </c>
      <c r="C32" s="467" t="str">
        <f>IFERROR(INDEX(Controls!$F$4:$F$7200,MATCH('Model 19'!$E32,Controls!$G$4:$G$200,0)),"-")</f>
        <v>Ad: 30 &amp; Tf: RT4</v>
      </c>
      <c r="D32" s="442" t="str">
        <f>IFERROR(INDEX(Controls!$H$4:$H$200,MATCH('Model 19'!$E32,Controls!$G$4:$G$200,0)),"-")</f>
        <v>hcp_dpint_eng</v>
      </c>
      <c r="E32" s="25" t="s">
        <v>302</v>
      </c>
      <c r="F32" s="26">
        <v>1</v>
      </c>
      <c r="G32" s="27">
        <v>-2.8223421491484664E-3</v>
      </c>
      <c r="H32" s="27">
        <v>5.5734849435334988E-3</v>
      </c>
      <c r="I32" s="27">
        <v>-0.50638732816942844</v>
      </c>
      <c r="J32" s="37">
        <v>0.6125847946104831</v>
      </c>
      <c r="K32" s="27">
        <v>1.0030982207527446</v>
      </c>
      <c r="L32" s="39">
        <v>8928.9079172865186</v>
      </c>
      <c r="M32" s="39">
        <v>493963.36099997954</v>
      </c>
      <c r="N32" s="39">
        <v>3455.843936308549</v>
      </c>
      <c r="O32" s="39">
        <v>253603.05399999162</v>
      </c>
      <c r="P32" s="28">
        <v>-5.101680640808547E-5</v>
      </c>
      <c r="Q32" s="29">
        <v>-3.8460002150932652E-5</v>
      </c>
      <c r="R32" s="75">
        <f t="shared" si="0"/>
        <v>-9.7535740023227664</v>
      </c>
      <c r="S32" s="41">
        <f>IFERROR($Q32*$O32*Controls!$C$5,"-")</f>
        <v>-6066.7230294447609</v>
      </c>
      <c r="T32" s="41">
        <f>IFERROR(INDEX('Vendor Level Info'!$I$4:$I$50,MATCH(SUBSTITUTE(SUBSTITUTE('Model 19'!$D32,"_pre",""),"_post",""),'Vendor Level Info'!$F$4:$F$50,0)),"-")</f>
        <v>35707.999999999993</v>
      </c>
      <c r="U32" s="478">
        <f t="shared" si="1"/>
        <v>-0.16989814689830743</v>
      </c>
      <c r="V32" s="41">
        <f>IFERROR($Q32*$O32*Controls!$C$4,"-")</f>
        <v>-5149.8870732264204</v>
      </c>
      <c r="W32" s="41">
        <f>IFERROR($T32*(1-Controls!$C$6),0)</f>
        <v>27495.159999999996</v>
      </c>
      <c r="X32" s="90">
        <f t="shared" si="2"/>
        <v>-0.1873015859237197</v>
      </c>
      <c r="Y32" s="90">
        <f>IFERROR(R32/INDEX('Vendor Level Info'!$N$4:$N$300,MATCH('Model 19'!$D32,'Vendor Level Info'!$M$4:$M$300,0)),"-")</f>
        <v>-1.3603311021370664E-2</v>
      </c>
    </row>
    <row r="33" spans="2:25" x14ac:dyDescent="0.35">
      <c r="B33" s="441">
        <f>IFERROR(INDEX(Controls!$L$4:$L$100,MATCH('Model 19'!$D33,Controls!$J$4:$J$100,0)),"-")</f>
        <v>5</v>
      </c>
      <c r="C33" s="467" t="str">
        <f>IFERROR(INDEX(Controls!$F$4:$F$7200,MATCH('Model 19'!$E33,Controls!$G$4:$G$200,0)),"-")</f>
        <v>No Ad &amp; Tf</v>
      </c>
      <c r="D33" s="442" t="str">
        <f>IFERROR(INDEX(Controls!$H$4:$H$200,MATCH('Model 19'!$E33,Controls!$G$4:$G$200,0)),"-")</f>
        <v>hcp_edh_eng</v>
      </c>
      <c r="E33" s="25" t="s">
        <v>15</v>
      </c>
      <c r="F33" s="26">
        <v>1</v>
      </c>
      <c r="G33" s="27">
        <v>8.6710386737850573E-2</v>
      </c>
      <c r="H33" s="27">
        <v>9.2489103231007119E-3</v>
      </c>
      <c r="I33" s="27">
        <v>9.3752002894088804</v>
      </c>
      <c r="J33" s="37">
        <v>6.9076411181167207E-21</v>
      </c>
      <c r="K33" s="27">
        <v>1.003165172917442</v>
      </c>
      <c r="L33" s="39">
        <v>1366</v>
      </c>
      <c r="M33" s="39">
        <v>493963.36099997954</v>
      </c>
      <c r="N33" s="39">
        <v>0</v>
      </c>
      <c r="O33" s="39">
        <v>253603.05399999162</v>
      </c>
      <c r="P33" s="28">
        <v>2.397878013545802E-4</v>
      </c>
      <c r="Q33" s="29">
        <v>0</v>
      </c>
      <c r="R33" s="75">
        <f t="shared" si="0"/>
        <v>0</v>
      </c>
      <c r="S33" s="41">
        <f>IFERROR($Q33*$O33*Controls!$C$5,"-")</f>
        <v>0</v>
      </c>
      <c r="T33" s="41">
        <f>IFERROR(INDEX('Vendor Level Info'!$I$4:$I$50,MATCH(SUBSTITUTE(SUBSTITUTE('Model 19'!$D33,"_pre",""),"_post",""),'Vendor Level Info'!$F$4:$F$50,0)),"-")</f>
        <v>0</v>
      </c>
      <c r="U33" s="478">
        <f t="shared" si="1"/>
        <v>0</v>
      </c>
      <c r="V33" s="41">
        <f>IFERROR($Q33*$O33*Controls!$C$4,"-")</f>
        <v>0</v>
      </c>
      <c r="W33" s="41">
        <f>IFERROR($T33*(1-Controls!$C$6),0)</f>
        <v>0</v>
      </c>
      <c r="X33" s="90" t="str">
        <f t="shared" si="2"/>
        <v>-</v>
      </c>
      <c r="Y33" s="90" t="str">
        <f>IFERROR(R33/INDEX('Vendor Level Info'!$N$4:$N$300,MATCH('Model 19'!$D33,'Vendor Level Info'!$M$4:$M$300,0)),"-")</f>
        <v>-</v>
      </c>
    </row>
    <row r="34" spans="2:25" x14ac:dyDescent="0.35">
      <c r="B34" s="441">
        <f>IFERROR(INDEX(Controls!$L$4:$L$100,MATCH('Model 19'!$D34,Controls!$J$4:$J$100,0)),"-")</f>
        <v>3</v>
      </c>
      <c r="C34" s="467" t="str">
        <f>IFERROR(INDEX(Controls!$F$4:$F$7200,MATCH('Model 19'!$E34,Controls!$G$4:$G$200,0)),"-")</f>
        <v>Ad: 90 &amp; Tf: RT4</v>
      </c>
      <c r="D34" s="442" t="str">
        <f>IFERROR(INDEX(Controls!$H$4:$H$200,MATCH('Model 19'!$E34,Controls!$G$4:$G$200,0)),"-")</f>
        <v>hcp_epoc_eng</v>
      </c>
      <c r="E34" s="25" t="s">
        <v>76</v>
      </c>
      <c r="F34" s="26">
        <v>1</v>
      </c>
      <c r="G34" s="27">
        <v>1.0993722738037103E-2</v>
      </c>
      <c r="H34" s="27">
        <v>1.4074044836191559E-3</v>
      </c>
      <c r="I34" s="27">
        <v>7.8113455413802759</v>
      </c>
      <c r="J34" s="37">
        <v>5.6593360786780522E-15</v>
      </c>
      <c r="K34" s="27">
        <v>1.0035459888156002</v>
      </c>
      <c r="L34" s="39">
        <v>77163.024847624183</v>
      </c>
      <c r="M34" s="39">
        <v>493963.36099997954</v>
      </c>
      <c r="N34" s="39">
        <v>38235.874906254154</v>
      </c>
      <c r="O34" s="39">
        <v>253603.05399999162</v>
      </c>
      <c r="P34" s="28">
        <v>1.7173518681339668E-3</v>
      </c>
      <c r="Q34" s="29">
        <v>1.6575297526410799E-3</v>
      </c>
      <c r="R34" s="75">
        <f t="shared" si="0"/>
        <v>420.35460736562857</v>
      </c>
      <c r="S34" s="41">
        <f>IFERROR($Q34*$O34*Controls!$C$5,"-")</f>
        <v>261460.56578142097</v>
      </c>
      <c r="T34" s="41">
        <f>IFERROR(INDEX('Vendor Level Info'!$I$4:$I$50,MATCH(SUBSTITUTE(SUBSTITUTE('Model 19'!$D34,"_pre",""),"_post",""),'Vendor Level Info'!$F$4:$F$50,0)),"-")</f>
        <v>255935</v>
      </c>
      <c r="U34" s="478">
        <f t="shared" si="1"/>
        <v>1.0215897230993063</v>
      </c>
      <c r="V34" s="41">
        <f>IFERROR($Q34*$O34*Controls!$C$4,"-")</f>
        <v>221947.23268905189</v>
      </c>
      <c r="W34" s="41">
        <f>IFERROR($T34*(1-Controls!$C$6),0)</f>
        <v>197069.95</v>
      </c>
      <c r="X34" s="90">
        <f t="shared" si="2"/>
        <v>1.1262357994663919</v>
      </c>
      <c r="Y34" s="90">
        <f>IFERROR(R34/INDEX('Vendor Level Info'!$N$4:$N$300,MATCH('Model 19'!$D34,'Vendor Level Info'!$M$4:$M$300,0)),"-")</f>
        <v>0.13914419310348514</v>
      </c>
    </row>
    <row r="35" spans="2:25" x14ac:dyDescent="0.35">
      <c r="B35" s="441">
        <f>IFERROR(INDEX(Controls!$L$4:$L$100,MATCH('Model 19'!$D35,Controls!$J$4:$J$100,0)),"-")</f>
        <v>7.4</v>
      </c>
      <c r="C35" s="467" t="str">
        <f>IFERROR(INDEX(Controls!$F$4:$F$7200,MATCH('Model 19'!$E35,Controls!$G$4:$G$200,0)),"-")</f>
        <v>No Ad &amp; Tf</v>
      </c>
      <c r="D35" s="442" t="str">
        <f>IFERROR(INDEX(Controls!$H$4:$H$200,MATCH('Model 19'!$E35,Controls!$G$4:$G$200,0)),"-")</f>
        <v>hcp_field_eng_post</v>
      </c>
      <c r="E35" s="25" t="s">
        <v>112</v>
      </c>
      <c r="F35" s="26">
        <v>1</v>
      </c>
      <c r="G35" s="27">
        <v>0.10143868068210456</v>
      </c>
      <c r="H35" s="27">
        <v>1.7088754508928375E-3</v>
      </c>
      <c r="I35" s="27">
        <v>59.359902811586302</v>
      </c>
      <c r="J35" s="37">
        <v>0</v>
      </c>
      <c r="K35" s="27">
        <v>1.0282927624848885</v>
      </c>
      <c r="L35" s="39">
        <v>34339</v>
      </c>
      <c r="M35" s="39">
        <v>493963.36099997954</v>
      </c>
      <c r="N35" s="39">
        <v>29046</v>
      </c>
      <c r="O35" s="39">
        <v>253603.05399999162</v>
      </c>
      <c r="P35" s="28">
        <v>7.0517433699762459E-3</v>
      </c>
      <c r="Q35" s="29">
        <v>1.1618108980235334E-2</v>
      </c>
      <c r="R35" s="75">
        <f t="shared" si="0"/>
        <v>2946.387919092409</v>
      </c>
      <c r="S35" s="41">
        <f>IFERROR($Q35*$O35*Controls!$C$5,"-")</f>
        <v>1832653.2856754784</v>
      </c>
      <c r="T35" s="41">
        <f>IFERROR(INDEX('Vendor Level Info'!$I$4:$I$50,MATCH(SUBSTITUTE(SUBSTITUTE('Model 19'!$D35,"_pre",""),"_post",""),'Vendor Level Info'!$F$4:$F$50,0)),"-")</f>
        <v>0</v>
      </c>
      <c r="U35" s="478">
        <f t="shared" si="1"/>
        <v>0</v>
      </c>
      <c r="V35" s="41">
        <f>IFERROR($Q35*$O35*Controls!$C$4,"-")</f>
        <v>1555692.8212807919</v>
      </c>
      <c r="W35" s="41">
        <f>IFERROR($T35*(1-Controls!$C$6),0)</f>
        <v>0</v>
      </c>
      <c r="X35" s="90" t="str">
        <f t="shared" si="2"/>
        <v>-</v>
      </c>
      <c r="Y35" s="90">
        <f>IFERROR(R35/INDEX('Vendor Level Info'!$N$4:$N$300,MATCH('Model 19'!$D35,'Vendor Level Info'!$M$4:$M$300,0)),"-")</f>
        <v>0.10143868068210456</v>
      </c>
    </row>
    <row r="36" spans="2:25" x14ac:dyDescent="0.35">
      <c r="B36" s="441">
        <f>IFERROR(INDEX(Controls!$L$4:$L$100,MATCH('Model 19'!$D36,Controls!$J$4:$J$100,0)),"-")</f>
        <v>7.8</v>
      </c>
      <c r="C36" s="467" t="str">
        <f>IFERROR(INDEX(Controls!$F$4:$F$7200,MATCH('Model 19'!$E36,Controls!$G$4:$G$200,0)),"-")</f>
        <v>No Ad &amp; Tf</v>
      </c>
      <c r="D36" s="442" t="str">
        <f>IFERROR(INDEX(Controls!$H$4:$H$200,MATCH('Model 19'!$E36,Controls!$G$4:$G$200,0)),"-")</f>
        <v>hcp_field_eng_pre</v>
      </c>
      <c r="E36" s="25" t="s">
        <v>113</v>
      </c>
      <c r="F36" s="26">
        <v>1</v>
      </c>
      <c r="G36" s="27">
        <v>8.6476928588417962E-2</v>
      </c>
      <c r="H36" s="27">
        <v>2.6055653868872516E-3</v>
      </c>
      <c r="I36" s="27">
        <v>33.189314312978325</v>
      </c>
      <c r="J36" s="37">
        <v>1.6483154997567037E-241</v>
      </c>
      <c r="K36" s="27">
        <v>1.017597580309997</v>
      </c>
      <c r="L36" s="39">
        <v>17015</v>
      </c>
      <c r="M36" s="39">
        <v>493963.36099997954</v>
      </c>
      <c r="N36" s="39">
        <v>0</v>
      </c>
      <c r="O36" s="39">
        <v>253603.05399999162</v>
      </c>
      <c r="P36" s="28">
        <v>2.9787734397005057E-3</v>
      </c>
      <c r="Q36" s="29">
        <v>0</v>
      </c>
      <c r="R36" s="75">
        <f t="shared" si="0"/>
        <v>0</v>
      </c>
      <c r="S36" s="41">
        <f>IFERROR($Q36*$O36*Controls!$C$5,"-")</f>
        <v>0</v>
      </c>
      <c r="T36" s="41">
        <f>IFERROR(INDEX('Vendor Level Info'!$I$4:$I$50,MATCH(SUBSTITUTE(SUBSTITUTE('Model 19'!$D36,"_pre",""),"_post",""),'Vendor Level Info'!$F$4:$F$50,0)),"-")</f>
        <v>0</v>
      </c>
      <c r="U36" s="478">
        <f t="shared" si="1"/>
        <v>0</v>
      </c>
      <c r="V36" s="41">
        <f>IFERROR($Q36*$O36*Controls!$C$4,"-")</f>
        <v>0</v>
      </c>
      <c r="W36" s="41">
        <f>IFERROR($T36*(1-Controls!$C$6),0)</f>
        <v>0</v>
      </c>
      <c r="X36" s="90" t="str">
        <f t="shared" si="2"/>
        <v>-</v>
      </c>
      <c r="Y36" s="90" t="str">
        <f>IFERROR(R36/INDEX('Vendor Level Info'!$N$4:$N$300,MATCH('Model 19'!$D36,'Vendor Level Info'!$M$4:$M$300,0)),"-")</f>
        <v>-</v>
      </c>
    </row>
    <row r="37" spans="2:25" x14ac:dyDescent="0.35">
      <c r="B37" s="441">
        <f>IFERROR(INDEX(Controls!$L$4:$L$100,MATCH('Model 19'!$D37,Controls!$J$4:$J$100,0)),"-")</f>
        <v>15</v>
      </c>
      <c r="C37" s="467" t="str">
        <f>IFERROR(INDEX(Controls!$F$4:$F$7200,MATCH('Model 19'!$E37,Controls!$G$4:$G$200,0)),"-")</f>
        <v>No Ad &amp; Tf</v>
      </c>
      <c r="D37" s="442" t="str">
        <f>IFERROR(INDEX(Controls!$H$4:$H$200,MATCH('Model 19'!$E37,Controls!$G$4:$G$200,0)),"-")</f>
        <v>hcp_grail_nrx_lag</v>
      </c>
      <c r="E37" s="25" t="s">
        <v>18</v>
      </c>
      <c r="F37" s="26">
        <v>1</v>
      </c>
      <c r="G37" s="27">
        <v>0.56680039583753106</v>
      </c>
      <c r="H37" s="27">
        <v>4.1149990420863983E-4</v>
      </c>
      <c r="I37" s="27">
        <v>1377.4010395641558</v>
      </c>
      <c r="J37" s="37">
        <v>0</v>
      </c>
      <c r="K37" s="27">
        <v>1.0873515830060589</v>
      </c>
      <c r="L37" s="39">
        <v>471890.94499998027</v>
      </c>
      <c r="M37" s="39">
        <v>493963.36099997954</v>
      </c>
      <c r="N37" s="39">
        <v>250931.21399999215</v>
      </c>
      <c r="O37" s="39">
        <v>253603.05399999162</v>
      </c>
      <c r="P37" s="28">
        <v>0.54147330659641069</v>
      </c>
      <c r="Q37" s="29">
        <v>0.56082885903729085</v>
      </c>
      <c r="R37" s="75">
        <f t="shared" si="0"/>
        <v>142227.91142318776</v>
      </c>
      <c r="S37" s="41">
        <f>IFERROR($Q37*$O37*Controls!$C$5,"-")</f>
        <v>88465760.905222788</v>
      </c>
      <c r="T37" s="41" t="str">
        <f>IFERROR(INDEX('Vendor Level Info'!$I$4:$I$50,MATCH(SUBSTITUTE(SUBSTITUTE('Model 19'!$D37,"_pre",""),"_post",""),'Vendor Level Info'!$F$4:$F$50,0)),"-")</f>
        <v>-</v>
      </c>
      <c r="U37" s="478">
        <f t="shared" si="1"/>
        <v>0</v>
      </c>
      <c r="V37" s="41">
        <f>IFERROR($Q37*$O37*Controls!$C$4,"-")</f>
        <v>75096337.231443137</v>
      </c>
      <c r="W37" s="41">
        <f>IFERROR($T37*(1-Controls!$C$6),0)</f>
        <v>0</v>
      </c>
      <c r="X37" s="90" t="str">
        <f t="shared" si="2"/>
        <v>-</v>
      </c>
      <c r="Y37" s="90" t="str">
        <f>IFERROR(R37/INDEX('Vendor Level Info'!$N$4:$N$300,MATCH('Model 19'!$D37,'Vendor Level Info'!$M$4:$M$300,0)),"-")</f>
        <v>-</v>
      </c>
    </row>
    <row r="38" spans="2:25" x14ac:dyDescent="0.35">
      <c r="B38" s="441">
        <f>IFERROR(INDEX(Controls!$L$4:$L$100,MATCH('Model 19'!$D38,Controls!$J$4:$J$100,0)),"-")</f>
        <v>13</v>
      </c>
      <c r="C38" s="467" t="str">
        <f>IFERROR(INDEX(Controls!$F$4:$F$7200,MATCH('Model 19'!$E38,Controls!$G$4:$G$200,0)),"-")</f>
        <v>Ad: 60 &amp; No Tf</v>
      </c>
      <c r="D38" s="442" t="str">
        <f>IFERROR(INDEX(Controls!$H$4:$H$200,MATCH('Model 19'!$E38,Controls!$G$4:$G$200,0)),"-")</f>
        <v>hcp_grail_sdot</v>
      </c>
      <c r="E38" s="25" t="s">
        <v>101</v>
      </c>
      <c r="F38" s="26">
        <v>1</v>
      </c>
      <c r="G38" s="27">
        <v>3.4961900976117947E-3</v>
      </c>
      <c r="H38" s="27">
        <v>2.3554270331343416E-5</v>
      </c>
      <c r="I38" s="27">
        <v>148.43126313955273</v>
      </c>
      <c r="J38" s="37">
        <v>0</v>
      </c>
      <c r="K38" s="27">
        <v>1.2133972961754373</v>
      </c>
      <c r="L38" s="39">
        <v>6006830.7551347306</v>
      </c>
      <c r="M38" s="39">
        <v>493963.36099997954</v>
      </c>
      <c r="N38" s="39">
        <v>2890664.2082145382</v>
      </c>
      <c r="O38" s="39">
        <v>253603.05399999162</v>
      </c>
      <c r="P38" s="28">
        <v>4.251534397534576E-2</v>
      </c>
      <c r="Q38" s="29">
        <v>3.9850906449576277E-2</v>
      </c>
      <c r="R38" s="75">
        <f t="shared" si="0"/>
        <v>10106.311580280508</v>
      </c>
      <c r="S38" s="41">
        <f>IFERROR($Q38*$O38*Controls!$C$5,"-")</f>
        <v>6286125.8029344762</v>
      </c>
      <c r="T38" s="41" t="str">
        <f>IFERROR(INDEX('Vendor Level Info'!$I$4:$I$50,MATCH(SUBSTITUTE(SUBSTITUTE('Model 19'!$D38,"_pre",""),"_post",""),'Vendor Level Info'!$F$4:$F$50,0)),"-")</f>
        <v>-</v>
      </c>
      <c r="U38" s="478">
        <f t="shared" si="1"/>
        <v>0</v>
      </c>
      <c r="V38" s="41">
        <f>IFERROR($Q38*$O38*Controls!$C$4,"-")</f>
        <v>5336132.5143881077</v>
      </c>
      <c r="W38" s="41">
        <f>IFERROR($T38*(1-Controls!$C$6),0)</f>
        <v>0</v>
      </c>
      <c r="X38" s="90" t="str">
        <f t="shared" si="2"/>
        <v>-</v>
      </c>
      <c r="Y38" s="90">
        <f>IFERROR(R38/INDEX('Vendor Level Info'!$N$4:$N$300,MATCH('Model 19'!$D38,'Vendor Level Info'!$M$4:$M$300,0)),"-")</f>
        <v>8.8732649379702818E-3</v>
      </c>
    </row>
    <row r="39" spans="2:25" x14ac:dyDescent="0.35">
      <c r="B39" s="441">
        <f>IFERROR(INDEX(Controls!$L$4:$L$100,MATCH('Model 19'!$D39,Controls!$J$4:$J$100,0)),"-")</f>
        <v>14</v>
      </c>
      <c r="C39" s="467" t="str">
        <f>IFERROR(INDEX(Controls!$F$4:$F$7200,MATCH('Model 19'!$E39,Controls!$G$4:$G$200,0)),"-")</f>
        <v>Ad: 40 &amp; No Tf</v>
      </c>
      <c r="D39" s="442" t="str">
        <f>IFERROR(INDEX(Controls!$H$4:$H$200,MATCH('Model 19'!$E39,Controls!$G$4:$G$200,0)),"-")</f>
        <v>hcp_grail_vnrx</v>
      </c>
      <c r="E39" s="25" t="s">
        <v>102</v>
      </c>
      <c r="F39" s="26">
        <v>1</v>
      </c>
      <c r="G39" s="27">
        <v>0.18539209595714784</v>
      </c>
      <c r="H39" s="27">
        <v>1.8577335685243548E-3</v>
      </c>
      <c r="I39" s="27">
        <v>99.794770950071978</v>
      </c>
      <c r="J39" s="37">
        <v>0</v>
      </c>
      <c r="K39" s="27">
        <v>1.0119365910591989</v>
      </c>
      <c r="L39" s="39">
        <v>18193.587417265731</v>
      </c>
      <c r="M39" s="39">
        <v>493963.36099997954</v>
      </c>
      <c r="N39" s="39">
        <v>9147.9991274579006</v>
      </c>
      <c r="O39" s="39">
        <v>253603.05399999162</v>
      </c>
      <c r="P39" s="28">
        <v>6.8283349952075198E-3</v>
      </c>
      <c r="Q39" s="29">
        <v>6.6874854435058804E-3</v>
      </c>
      <c r="R39" s="75">
        <f t="shared" si="0"/>
        <v>1695.9667320535798</v>
      </c>
      <c r="S39" s="41">
        <f>IFERROR($Q39*$O39*Controls!$C$5,"-")</f>
        <v>1054891.3073373267</v>
      </c>
      <c r="T39" s="41" t="str">
        <f>IFERROR(INDEX('Vendor Level Info'!$I$4:$I$50,MATCH(SUBSTITUTE(SUBSTITUTE('Model 19'!$D39,"_pre",""),"_post",""),'Vendor Level Info'!$F$4:$F$50,0)),"-")</f>
        <v>-</v>
      </c>
      <c r="U39" s="478">
        <f t="shared" si="1"/>
        <v>0</v>
      </c>
      <c r="V39" s="41">
        <f>IFERROR($Q39*$O39*Controls!$C$4,"-")</f>
        <v>895470.43452429015</v>
      </c>
      <c r="W39" s="41">
        <f>IFERROR($T39*(1-Controls!$C$6),0)</f>
        <v>0</v>
      </c>
      <c r="X39" s="90" t="str">
        <f t="shared" si="2"/>
        <v>-</v>
      </c>
      <c r="Y39" s="90">
        <f>IFERROR(R39/INDEX('Vendor Level Info'!$N$4:$N$300,MATCH('Model 19'!$D39,'Vendor Level Info'!$M$4:$M$300,0)),"-")</f>
        <v>0.30801994178628189</v>
      </c>
    </row>
    <row r="40" spans="2:25" x14ac:dyDescent="0.35">
      <c r="B40" s="441">
        <f>IFERROR(INDEX(Controls!$L$4:$L$100,MATCH('Model 19'!$D40,Controls!$J$4:$J$100,0)),"-")</f>
        <v>6</v>
      </c>
      <c r="C40" s="467" t="str">
        <f>IFERROR(INDEX(Controls!$F$4:$F$7200,MATCH('Model 19'!$E40,Controls!$G$4:$G$200,0)),"-")</f>
        <v>No Ad &amp; Tf</v>
      </c>
      <c r="D40" s="442" t="str">
        <f>IFERROR(INDEX(Controls!$H$4:$H$200,MATCH('Model 19'!$E40,Controls!$G$4:$G$200,0)),"-")</f>
        <v>hcp_mng_eng</v>
      </c>
      <c r="E40" s="25" t="s">
        <v>21</v>
      </c>
      <c r="F40" s="26">
        <v>1</v>
      </c>
      <c r="G40" s="27">
        <v>1.2412518626331168E-2</v>
      </c>
      <c r="H40" s="27">
        <v>4.1966472507741163E-3</v>
      </c>
      <c r="I40" s="27">
        <v>2.9577226496798241</v>
      </c>
      <c r="J40" s="37">
        <v>3.0992253162820779E-3</v>
      </c>
      <c r="K40" s="27">
        <v>1.0044369688206471</v>
      </c>
      <c r="L40" s="39">
        <v>4328</v>
      </c>
      <c r="M40" s="39">
        <v>493963.36099997954</v>
      </c>
      <c r="N40" s="39">
        <v>0</v>
      </c>
      <c r="O40" s="39">
        <v>253603.05399999162</v>
      </c>
      <c r="P40" s="28">
        <v>1.0875580023993626E-4</v>
      </c>
      <c r="Q40" s="29">
        <v>0</v>
      </c>
      <c r="R40" s="75">
        <f t="shared" si="0"/>
        <v>0</v>
      </c>
      <c r="S40" s="41">
        <f>IFERROR($Q40*$O40*Controls!$C$5,"-")</f>
        <v>0</v>
      </c>
      <c r="T40" s="41">
        <f>IFERROR(INDEX('Vendor Level Info'!$I$4:$I$50,MATCH(SUBSTITUTE(SUBSTITUTE('Model 19'!$D40,"_pre",""),"_post",""),'Vendor Level Info'!$F$4:$F$50,0)),"-")</f>
        <v>0</v>
      </c>
      <c r="U40" s="478">
        <f t="shared" si="1"/>
        <v>0</v>
      </c>
      <c r="V40" s="41">
        <f>IFERROR($Q40*$O40*Controls!$C$4,"-")</f>
        <v>0</v>
      </c>
      <c r="W40" s="41">
        <f>IFERROR($T40*(1-Controls!$C$6),0)</f>
        <v>0</v>
      </c>
      <c r="X40" s="90" t="str">
        <f t="shared" si="2"/>
        <v>-</v>
      </c>
      <c r="Y40" s="90" t="str">
        <f>IFERROR(R40/INDEX('Vendor Level Info'!$N$4:$N$300,MATCH('Model 19'!$D40,'Vendor Level Info'!$M$4:$M$300,0)),"-")</f>
        <v>-</v>
      </c>
    </row>
    <row r="41" spans="2:25" x14ac:dyDescent="0.35">
      <c r="B41" s="441">
        <f>IFERROR(INDEX(Controls!$L$4:$L$100,MATCH('Model 19'!$D41,Controls!$J$4:$J$100,0)),"-")</f>
        <v>1</v>
      </c>
      <c r="C41" s="467" t="str">
        <f>IFERROR(INDEX(Controls!$F$4:$F$7200,MATCH('Model 19'!$E41,Controls!$G$4:$G$200,0)),"-")</f>
        <v>Ad: 40 &amp; Tf: RT4</v>
      </c>
      <c r="D41" s="442" t="str">
        <f>IFERROR(INDEX(Controls!$H$4:$H$200,MATCH('Model 19'!$E41,Controls!$G$4:$G$200,0)),"-")</f>
        <v>hcp_mscap_eng</v>
      </c>
      <c r="E41" s="25" t="s">
        <v>108</v>
      </c>
      <c r="F41" s="26">
        <v>1</v>
      </c>
      <c r="G41" s="27">
        <v>5.8289844115857262E-2</v>
      </c>
      <c r="H41" s="27">
        <v>1.5773755220563066E-3</v>
      </c>
      <c r="I41" s="27">
        <v>36.953688770235985</v>
      </c>
      <c r="J41" s="37">
        <v>7.0866865891649948E-299</v>
      </c>
      <c r="K41" s="27">
        <v>1.0114754165267794</v>
      </c>
      <c r="L41" s="39">
        <v>96440.78246430408</v>
      </c>
      <c r="M41" s="39">
        <v>493963.36099997954</v>
      </c>
      <c r="N41" s="39">
        <v>39381.443492171158</v>
      </c>
      <c r="O41" s="39">
        <v>253603.05399999162</v>
      </c>
      <c r="P41" s="28">
        <v>1.1380435514236082E-2</v>
      </c>
      <c r="Q41" s="29">
        <v>9.0516977852174215E-3</v>
      </c>
      <c r="R41" s="75">
        <f t="shared" si="0"/>
        <v>2295.5382022160984</v>
      </c>
      <c r="S41" s="41">
        <f>IFERROR($Q41*$O41*Controls!$C$5,"-")</f>
        <v>1427824.7617784133</v>
      </c>
      <c r="T41" s="41">
        <f>IFERROR(INDEX('Vendor Level Info'!$I$4:$I$50,MATCH(SUBSTITUTE(SUBSTITUTE('Model 19'!$D41,"_pre",""),"_post",""),'Vendor Level Info'!$F$4:$F$50,0)),"-")</f>
        <v>483510.48</v>
      </c>
      <c r="U41" s="478">
        <f t="shared" si="1"/>
        <v>2.9530378778520237</v>
      </c>
      <c r="V41" s="41">
        <f>IFERROR($Q41*$O41*Controls!$C$4,"-")</f>
        <v>1212044.1707700999</v>
      </c>
      <c r="W41" s="41">
        <f>IFERROR($T41*(1-Controls!$C$6),0)</f>
        <v>372303.06959999999</v>
      </c>
      <c r="X41" s="90">
        <f t="shared" si="2"/>
        <v>3.2555309631809166</v>
      </c>
      <c r="Y41" s="90">
        <f>IFERROR(R41/INDEX('Vendor Level Info'!$N$4:$N$300,MATCH('Model 19'!$D41,'Vendor Level Info'!$M$4:$M$300,0)),"-")</f>
        <v>0.1773164067832611</v>
      </c>
    </row>
    <row r="42" spans="2:25" x14ac:dyDescent="0.35">
      <c r="B42" s="441">
        <f>IFERROR(INDEX(Controls!$L$4:$L$100,MATCH('Model 19'!$D42,Controls!$J$4:$J$100,0)),"-")</f>
        <v>12</v>
      </c>
      <c r="C42" s="467" t="str">
        <f>IFERROR(INDEX(Controls!$F$4:$F$7200,MATCH('Model 19'!$E42,Controls!$G$4:$G$200,0)),"-")</f>
        <v>Ad: 40 &amp; No Tf</v>
      </c>
      <c r="D42" s="442" t="str">
        <f>IFERROR(INDEX(Controls!$H$4:$H$200,MATCH('Model 19'!$E42,Controls!$G$4:$G$200,0)),"-")</f>
        <v>hcp_rdtl_totdet</v>
      </c>
      <c r="E42" s="25" t="s">
        <v>103</v>
      </c>
      <c r="F42" s="26"/>
      <c r="G42" s="27">
        <v>5.7868753511898727E-2</v>
      </c>
      <c r="H42" s="27">
        <v>4.4967315814377438E-4</v>
      </c>
      <c r="I42" s="27">
        <v>128.69070004262142</v>
      </c>
      <c r="J42" s="37">
        <v>0</v>
      </c>
      <c r="K42" s="27">
        <v>1.2528973582843226</v>
      </c>
      <c r="L42" s="39">
        <v>562696.92773887224</v>
      </c>
      <c r="M42" s="39">
        <v>493963.36099997954</v>
      </c>
      <c r="N42" s="39">
        <v>283462.85338759993</v>
      </c>
      <c r="O42" s="39">
        <v>253603.05399999162</v>
      </c>
      <c r="P42" s="28">
        <v>6.5921022456612591E-2</v>
      </c>
      <c r="Q42" s="29">
        <v>6.4682351942287913E-2</v>
      </c>
      <c r="R42" s="75">
        <f t="shared" si="0"/>
        <v>16403.641992466506</v>
      </c>
      <c r="S42" s="41">
        <f>IFERROR($Q42*$O42*Controls!$C$5,"-")</f>
        <v>10203065.319314167</v>
      </c>
      <c r="T42" s="41">
        <f>IFERROR(INDEX('Vendor Level Info'!$I$4:$I$50,MATCH(SUBSTITUTE(SUBSTITUTE('Model 19'!$D42,"_pre",""),"_post",""),'Vendor Level Info'!$F$4:$F$50,0)),"-")</f>
        <v>0</v>
      </c>
      <c r="U42" s="478">
        <f t="shared" si="1"/>
        <v>0</v>
      </c>
      <c r="V42" s="41">
        <f>IFERROR($Q42*$O42*Controls!$C$4,"-")</f>
        <v>8661122.9720223155</v>
      </c>
      <c r="W42" s="41">
        <f>IFERROR($T42*(1-Controls!$C$6),0)</f>
        <v>0</v>
      </c>
      <c r="X42" s="90" t="str">
        <f t="shared" si="2"/>
        <v>-</v>
      </c>
      <c r="Y42" s="90">
        <f>IFERROR(R42/INDEX('Vendor Level Info'!$N$4:$N$300,MATCH('Model 19'!$D42,'Vendor Level Info'!$M$4:$M$300,0)),"-")</f>
        <v>9.683091994018185E-2</v>
      </c>
    </row>
    <row r="43" spans="2:25" x14ac:dyDescent="0.35">
      <c r="B43" s="441">
        <f>IFERROR(INDEX(Controls!$L$4:$L$100,MATCH('Model 19'!$D43,Controls!$J$4:$J$100,0)),"-")</f>
        <v>8.4</v>
      </c>
      <c r="C43" s="467" t="str">
        <f>IFERROR(INDEX(Controls!$F$4:$F$7200,MATCH('Model 19'!$E43,Controls!$G$4:$G$200,0)),"-")</f>
        <v>No Ad &amp; Tf</v>
      </c>
      <c r="D43" s="442" t="str">
        <f>IFERROR(INDEX(Controls!$H$4:$H$200,MATCH('Model 19'!$E43,Controls!$G$4:$G$200,0)),"-")</f>
        <v>hcp_sfmc_eng_post</v>
      </c>
      <c r="E43" s="25" t="s">
        <v>110</v>
      </c>
      <c r="F43" s="26">
        <v>1</v>
      </c>
      <c r="G43" s="27">
        <v>8.0058348609480211E-3</v>
      </c>
      <c r="H43" s="27">
        <v>5.341907213705896E-4</v>
      </c>
      <c r="I43" s="27">
        <v>14.986847469771103</v>
      </c>
      <c r="J43" s="37">
        <v>8.9768117225391112E-51</v>
      </c>
      <c r="K43" s="27">
        <v>1.0360353160258695</v>
      </c>
      <c r="L43" s="39">
        <v>258626</v>
      </c>
      <c r="M43" s="39">
        <v>493963.36099997954</v>
      </c>
      <c r="N43" s="39">
        <v>214128</v>
      </c>
      <c r="O43" s="39">
        <v>253603.05399999162</v>
      </c>
      <c r="P43" s="28">
        <v>4.191640939838104E-3</v>
      </c>
      <c r="Q43" s="29">
        <v>6.7596717786574233E-3</v>
      </c>
      <c r="R43" s="75">
        <f t="shared" si="0"/>
        <v>1714.2734071050779</v>
      </c>
      <c r="S43" s="41">
        <f>IFERROR($Q43*$O43*Controls!$C$5,"-")</f>
        <v>1066278.0592193585</v>
      </c>
      <c r="T43" s="41">
        <f>IFERROR(INDEX('Vendor Level Info'!$I$4:$I$50,MATCH(SUBSTITUTE(SUBSTITUTE('Model 19'!$D43,"_pre",""),"_post",""),'Vendor Level Info'!$F$4:$F$50,0)),"-")</f>
        <v>194100</v>
      </c>
      <c r="U43" s="478">
        <f t="shared" si="1"/>
        <v>5.493446982067792</v>
      </c>
      <c r="V43" s="41">
        <f>IFERROR($Q43*$O43*Controls!$C$4,"-")</f>
        <v>905136.35895148118</v>
      </c>
      <c r="W43" s="41">
        <f>IFERROR($T43*(1-Controls!$C$6),0)</f>
        <v>149457</v>
      </c>
      <c r="X43" s="90">
        <f t="shared" si="2"/>
        <v>6.0561657128905386</v>
      </c>
      <c r="Y43" s="90">
        <f>IFERROR(R43/INDEX('Vendor Level Info'!$N$4:$N$300,MATCH('Model 19'!$D43,'Vendor Level Info'!$M$4:$M$300,0)),"-")</f>
        <v>8.0058348609480211E-3</v>
      </c>
    </row>
    <row r="44" spans="2:25" x14ac:dyDescent="0.35">
      <c r="B44" s="441">
        <f>IFERROR(INDEX(Controls!$L$4:$L$100,MATCH('Model 19'!$D44,Controls!$J$4:$J$100,0)),"-")</f>
        <v>8.8000000000000007</v>
      </c>
      <c r="C44" s="467" t="str">
        <f>IFERROR(INDEX(Controls!$F$4:$F$7200,MATCH('Model 19'!$E44,Controls!$G$4:$G$200,0)),"-")</f>
        <v>No Ad &amp; Tf</v>
      </c>
      <c r="D44" s="442" t="str">
        <f>IFERROR(INDEX(Controls!$H$4:$H$200,MATCH('Model 19'!$E44,Controls!$G$4:$G$200,0)),"-")</f>
        <v>hcp_sfmc_eng_pre</v>
      </c>
      <c r="E44" s="25" t="s">
        <v>111</v>
      </c>
      <c r="F44" s="26">
        <v>1</v>
      </c>
      <c r="G44" s="27">
        <v>7.9834805613824156E-3</v>
      </c>
      <c r="H44" s="27">
        <v>8.5612861745487439E-4</v>
      </c>
      <c r="I44" s="27">
        <v>9.3250948497854829</v>
      </c>
      <c r="J44" s="37">
        <v>1.1093445824227118E-20</v>
      </c>
      <c r="K44" s="27">
        <v>1.024079878102707</v>
      </c>
      <c r="L44" s="39">
        <v>88592</v>
      </c>
      <c r="M44" s="39">
        <v>493963.36099997954</v>
      </c>
      <c r="N44" s="39">
        <v>0</v>
      </c>
      <c r="O44" s="39">
        <v>253603.05399999162</v>
      </c>
      <c r="P44" s="28">
        <v>1.4318319246637815E-3</v>
      </c>
      <c r="Q44" s="29">
        <v>0</v>
      </c>
      <c r="R44" s="75">
        <f t="shared" si="0"/>
        <v>0</v>
      </c>
      <c r="S44" s="41">
        <f>IFERROR($Q44*$O44*Controls!$C$5,"-")</f>
        <v>0</v>
      </c>
      <c r="T44" s="41">
        <f>IFERROR(INDEX('Vendor Level Info'!$I$4:$I$50,MATCH(SUBSTITUTE(SUBSTITUTE('Model 19'!$D44,"_pre",""),"_post",""),'Vendor Level Info'!$F$4:$F$50,0)),"-")</f>
        <v>194100</v>
      </c>
      <c r="U44" s="478">
        <f t="shared" si="1"/>
        <v>0</v>
      </c>
      <c r="V44" s="41">
        <f>IFERROR($Q44*$O44*Controls!$C$4,"-")</f>
        <v>0</v>
      </c>
      <c r="W44" s="41">
        <f>IFERROR($T44*(1-Controls!$C$6),0)</f>
        <v>149457</v>
      </c>
      <c r="X44" s="90">
        <f t="shared" si="2"/>
        <v>0</v>
      </c>
      <c r="Y44" s="90" t="str">
        <f>IFERROR(R44/INDEX('Vendor Level Info'!$N$4:$N$300,MATCH('Model 19'!$D44,'Vendor Level Info'!$M$4:$M$300,0)),"-")</f>
        <v>-</v>
      </c>
    </row>
    <row r="45" spans="2:25" x14ac:dyDescent="0.35">
      <c r="B45" s="441">
        <f>IFERROR(INDEX(Controls!$L$4:$L$100,MATCH('Model 19'!$D45,Controls!$J$4:$J$100,0)),"-")</f>
        <v>10.5</v>
      </c>
      <c r="C45" s="467" t="str">
        <f>IFERROR(INDEX(Controls!$F$4:$F$7200,MATCH('Model 19'!$E45,Controls!$G$4:$G$200,0)),"-")</f>
        <v>No Ad &amp; Tf</v>
      </c>
      <c r="D45" s="442" t="str">
        <f>IFERROR(INDEX(Controls!$H$4:$H$200,MATCH('Model 19'!$E45,Controls!$G$4:$G$200,0)),"-")</f>
        <v>pp_hcc</v>
      </c>
      <c r="E45" s="25" t="s">
        <v>377</v>
      </c>
      <c r="F45" s="26">
        <v>1</v>
      </c>
      <c r="G45" s="27">
        <v>-2.5687493614781334E-3</v>
      </c>
      <c r="H45" s="27">
        <v>4.5081458038617218E-4</v>
      </c>
      <c r="I45" s="27">
        <v>-5.698017484877524</v>
      </c>
      <c r="J45" s="37">
        <v>1.212165374781919E-8</v>
      </c>
      <c r="K45" s="26">
        <v>1.0786252322021148</v>
      </c>
      <c r="L45" s="26">
        <v>942395</v>
      </c>
      <c r="M45" s="26">
        <v>493963.36099997954</v>
      </c>
      <c r="N45" s="26">
        <v>459630</v>
      </c>
      <c r="O45" s="26">
        <v>253603.05399999162</v>
      </c>
      <c r="P45" s="26">
        <v>-4.9007208745392881E-3</v>
      </c>
      <c r="Q45" s="30">
        <v>-4.6555995694603641E-3</v>
      </c>
      <c r="R45" s="75">
        <f t="shared" si="0"/>
        <v>-1180.6742690161946</v>
      </c>
      <c r="S45" s="41">
        <f>IFERROR($Q45*$O45*Controls!$C$5,"-")</f>
        <v>-734379.39532807306</v>
      </c>
      <c r="T45" s="41">
        <f>IFERROR(INDEX('Vendor Level Info'!$I$4:$I$50,MATCH(SUBSTITUTE(SUBSTITUTE('Model 19'!$D45,"_pre",""),"_post",""),'Vendor Level Info'!$F$4:$F$50,0)),"-")</f>
        <v>2141209.6000000001</v>
      </c>
      <c r="U45" s="478">
        <f t="shared" si="1"/>
        <v>-0.34297408125205164</v>
      </c>
      <c r="V45" s="41">
        <f>IFERROR($Q45*$O45*Controls!$C$4,"-")</f>
        <v>-623396.01404055068</v>
      </c>
      <c r="W45" s="41">
        <f>IFERROR($T45*(1-Controls!$C$6),0)</f>
        <v>1648731.3920000002</v>
      </c>
      <c r="X45" s="90">
        <f t="shared" si="2"/>
        <v>-0.37810647450846291</v>
      </c>
      <c r="Y45" s="90" t="str">
        <f>IFERROR(R45/INDEX('Vendor Level Info'!$N$4:$N$300,MATCH('Model 19'!$D45,'Vendor Level Info'!$M$4:$M$300,0)),"-")</f>
        <v>-</v>
      </c>
    </row>
    <row r="46" spans="2:25" x14ac:dyDescent="0.35">
      <c r="B46" s="441">
        <f>IFERROR(INDEX(Controls!$L$4:$L$100,MATCH('Model 19'!$D46,Controls!$J$4:$J$100,0)),"-")</f>
        <v>10</v>
      </c>
      <c r="C46" s="467" t="str">
        <f>IFERROR(INDEX(Controls!$F$4:$F$7200,MATCH('Model 19'!$E46,Controls!$G$4:$G$200,0)),"-")</f>
        <v>No Ad &amp; Tf</v>
      </c>
      <c r="D46" s="442" t="str">
        <f>IFERROR(INDEX(Controls!$H$4:$H$200,MATCH('Model 19'!$E46,Controls!$G$4:$G$200,0)),"-")</f>
        <v>pp_hcp</v>
      </c>
      <c r="E46" s="25" t="s">
        <v>115</v>
      </c>
      <c r="F46" s="26">
        <v>1</v>
      </c>
      <c r="G46" s="27">
        <v>5.9620548422554707E-3</v>
      </c>
      <c r="H46" s="27">
        <v>1.7017165631117051E-3</v>
      </c>
      <c r="I46" s="27">
        <v>3.5035533951396971</v>
      </c>
      <c r="J46" s="37">
        <v>4.5909928735132034E-4</v>
      </c>
      <c r="K46" s="26">
        <v>1.0253781527854227</v>
      </c>
      <c r="L46" s="26">
        <v>63241</v>
      </c>
      <c r="M46" s="26">
        <v>493963.36099997954</v>
      </c>
      <c r="N46" s="26">
        <v>31572</v>
      </c>
      <c r="O46" s="26">
        <v>253603.05399999162</v>
      </c>
      <c r="P46" s="26">
        <v>7.6330825329997266E-4</v>
      </c>
      <c r="Q46" s="30">
        <v>7.4223867777119094E-4</v>
      </c>
      <c r="R46" s="75">
        <f t="shared" si="0"/>
        <v>188.23399547968972</v>
      </c>
      <c r="S46" s="41">
        <f>IFERROR($Q46*$O46*Controls!$C$5,"-")</f>
        <v>117081.545188367</v>
      </c>
      <c r="T46" s="41">
        <f>IFERROR(INDEX('Vendor Level Info'!$I$4:$I$50,MATCH(SUBSTITUTE(SUBSTITUTE('Model 19'!$D46,"_pre",""),"_post",""),'Vendor Level Info'!$F$4:$F$50,0)),"-")</f>
        <v>195006</v>
      </c>
      <c r="U46" s="478">
        <f t="shared" si="1"/>
        <v>0.60039970661603748</v>
      </c>
      <c r="V46" s="41">
        <f>IFERROR($Q46*$O46*Controls!$C$4,"-")</f>
        <v>99387.549613276176</v>
      </c>
      <c r="W46" s="41">
        <f>IFERROR($T46*(1-Controls!$C$6),0)</f>
        <v>150154.62</v>
      </c>
      <c r="X46" s="90">
        <f t="shared" si="2"/>
        <v>0.66190137614997246</v>
      </c>
      <c r="Y46" s="90">
        <f>IFERROR(R46/INDEX('Vendor Level Info'!$N$4:$N$300,MATCH('Model 19'!$D46,'Vendor Level Info'!$M$4:$M$300,0)),"-")</f>
        <v>6.0659983719406315E-3</v>
      </c>
    </row>
    <row r="47" spans="2:25" x14ac:dyDescent="0.35">
      <c r="B47" s="441">
        <f>IFERROR(INDEX(Controls!$L$4:$L$100,MATCH('Model 19'!$D47,Controls!$J$4:$J$100,0)),"-")</f>
        <v>11</v>
      </c>
      <c r="C47" s="467" t="str">
        <f>IFERROR(INDEX(Controls!$F$4:$F$7200,MATCH('Model 19'!$E47,Controls!$G$4:$G$200,0)),"-")</f>
        <v>No Ad &amp; Tf</v>
      </c>
      <c r="D47" s="442" t="str">
        <f>IFERROR(INDEX(Controls!$H$4:$H$200,MATCH('Model 19'!$E47,Controls!$G$4:$G$200,0)),"-")</f>
        <v>webmd</v>
      </c>
      <c r="E47" s="25" t="s">
        <v>116</v>
      </c>
      <c r="F47" s="26">
        <v>1</v>
      </c>
      <c r="G47" s="27">
        <v>5.3846332006560568E-2</v>
      </c>
      <c r="H47" s="27">
        <v>1.7148858792029656E-3</v>
      </c>
      <c r="I47" s="27">
        <v>31.399367537848608</v>
      </c>
      <c r="J47" s="37">
        <v>2.1847711297309199E-216</v>
      </c>
      <c r="K47" s="26">
        <v>1.0671368367069334</v>
      </c>
      <c r="L47" s="26">
        <v>64834</v>
      </c>
      <c r="M47" s="26">
        <v>493963.36099997954</v>
      </c>
      <c r="N47" s="26">
        <v>0</v>
      </c>
      <c r="O47" s="26">
        <v>253603.05399999162</v>
      </c>
      <c r="P47" s="26">
        <v>7.0674737540169343E-3</v>
      </c>
      <c r="Q47" s="30">
        <v>0</v>
      </c>
      <c r="R47" s="75">
        <f t="shared" si="0"/>
        <v>0</v>
      </c>
      <c r="S47" s="41">
        <f>IFERROR($Q47*$O47*Controls!$C$5,"-")</f>
        <v>0</v>
      </c>
      <c r="T47" s="41" t="str">
        <f>IFERROR(INDEX('Vendor Level Info'!$I$4:$I$50,MATCH(SUBSTITUTE(SUBSTITUTE('Model 19'!$D47,"_pre",""),"_post",""),'Vendor Level Info'!$F$4:$F$50,0)),"-")</f>
        <v>-</v>
      </c>
      <c r="U47" s="478">
        <f t="shared" si="1"/>
        <v>0</v>
      </c>
      <c r="V47" s="41">
        <f>IFERROR($Q47*$O47*Controls!$C$4,"-")</f>
        <v>0</v>
      </c>
      <c r="W47" s="41">
        <f>IFERROR($T47*(1-Controls!$C$6),0)</f>
        <v>0</v>
      </c>
      <c r="X47" s="90" t="str">
        <f t="shared" si="2"/>
        <v>-</v>
      </c>
      <c r="Y47" s="90" t="str">
        <f>IFERROR(R47/INDEX('Vendor Level Info'!$N$4:$N$300,MATCH('Model 19'!$D47,'Vendor Level Info'!$M$4:$M$300,0)),"-")</f>
        <v>-</v>
      </c>
    </row>
    <row r="48" spans="2:25" x14ac:dyDescent="0.35">
      <c r="B48" s="441" t="str">
        <f>IFERROR(INDEX(Controls!$L$4:$L$100,MATCH('Model 19'!$D48,Controls!$J$4:$J$100,0)),"-")</f>
        <v>-</v>
      </c>
      <c r="C48" s="467" t="str">
        <f>IFERROR(INDEX(Controls!$F$4:$F$7200,MATCH('Model 19'!$E48,Controls!$G$4:$G$200,0)),"-")</f>
        <v>-</v>
      </c>
      <c r="D48" s="442" t="str">
        <f>IFERROR(INDEX(Controls!$H$4:$H$200,MATCH('Model 19'!$E48,Controls!$G$4:$G$200,0)),"-")</f>
        <v>-</v>
      </c>
      <c r="E48" s="25"/>
      <c r="F48" s="26"/>
      <c r="G48" s="27"/>
      <c r="H48" s="27"/>
      <c r="I48" s="27"/>
      <c r="J48" s="37"/>
      <c r="K48" s="26"/>
      <c r="L48" s="26"/>
      <c r="M48" s="26"/>
      <c r="N48" s="26"/>
      <c r="O48" s="26"/>
      <c r="P48" s="26"/>
      <c r="Q48" s="30"/>
      <c r="R48" s="75">
        <f t="shared" si="0"/>
        <v>0</v>
      </c>
      <c r="S48" s="41">
        <f>IFERROR($Q48*$O48*Controls!$C$5,"-")</f>
        <v>0</v>
      </c>
      <c r="T48" s="41" t="str">
        <f>IFERROR(INDEX('Vendor Level Info'!$I$4:$I$50,MATCH(SUBSTITUTE(SUBSTITUTE('Model 19'!$D48,"_pre",""),"_post",""),'Vendor Level Info'!$F$4:$F$50,0)),"-")</f>
        <v>-</v>
      </c>
      <c r="U48" s="478">
        <f t="shared" si="1"/>
        <v>0</v>
      </c>
      <c r="V48" s="41">
        <f>IFERROR($Q48*$O48*Controls!$C$4,"-")</f>
        <v>0</v>
      </c>
      <c r="W48" s="41">
        <f>IFERROR($T48*(1-Controls!$C$6),0)</f>
        <v>0</v>
      </c>
      <c r="X48" s="90" t="str">
        <f t="shared" si="2"/>
        <v>-</v>
      </c>
      <c r="Y48" s="90" t="str">
        <f>IFERROR(R48/INDEX('Vendor Level Info'!$N$4:$N$300,MATCH('Model 19'!$D48,'Vendor Level Info'!$M$4:$M$300,0)),"-")</f>
        <v>-</v>
      </c>
    </row>
    <row r="49" spans="2:25" x14ac:dyDescent="0.35">
      <c r="B49" s="441" t="str">
        <f>IFERROR(INDEX(Controls!$L$4:$L$100,MATCH('Model 19'!$D49,Controls!$J$4:$J$100,0)),"-")</f>
        <v>-</v>
      </c>
      <c r="C49" s="467" t="str">
        <f>IFERROR(INDEX(Controls!$F$4:$F$7200,MATCH('Model 19'!$E49,Controls!$G$4:$G$200,0)),"-")</f>
        <v>-</v>
      </c>
      <c r="D49" s="442" t="str">
        <f>IFERROR(INDEX(Controls!$H$4:$H$200,MATCH('Model 19'!$E49,Controls!$G$4:$G$200,0)),"-")</f>
        <v>-</v>
      </c>
      <c r="E49" s="25"/>
      <c r="F49" s="26"/>
      <c r="G49" s="27"/>
      <c r="H49" s="27"/>
      <c r="I49" s="27"/>
      <c r="J49" s="37"/>
      <c r="K49" s="26"/>
      <c r="L49" s="26"/>
      <c r="M49" s="26"/>
      <c r="N49" s="26"/>
      <c r="O49" s="26"/>
      <c r="P49" s="26"/>
      <c r="Q49" s="30"/>
      <c r="R49" s="75">
        <f t="shared" si="0"/>
        <v>0</v>
      </c>
      <c r="S49" s="41">
        <f>IFERROR($Q49*$O49*Controls!$C$5,"-")</f>
        <v>0</v>
      </c>
      <c r="T49" s="41" t="str">
        <f>IFERROR(INDEX('Vendor Level Info'!$I$4:$I$50,MATCH(SUBSTITUTE(SUBSTITUTE('Model 19'!$D49,"_pre",""),"_post",""),'Vendor Level Info'!$F$4:$F$50,0)),"-")</f>
        <v>-</v>
      </c>
      <c r="U49" s="478">
        <f t="shared" si="1"/>
        <v>0</v>
      </c>
      <c r="V49" s="41">
        <f>IFERROR($Q49*$O49*Controls!$C$4,"-")</f>
        <v>0</v>
      </c>
      <c r="W49" s="41">
        <f>IFERROR($T49*(1-Controls!$C$6),0)</f>
        <v>0</v>
      </c>
      <c r="X49" s="90" t="str">
        <f t="shared" si="2"/>
        <v>-</v>
      </c>
      <c r="Y49" s="90" t="str">
        <f>IFERROR(R49/INDEX('Vendor Level Info'!$N$4:$N$300,MATCH('Model 19'!$D49,'Vendor Level Info'!$M$4:$M$300,0)),"-")</f>
        <v>-</v>
      </c>
    </row>
    <row r="50" spans="2:25" x14ac:dyDescent="0.35">
      <c r="B50" s="441" t="str">
        <f>IFERROR(INDEX(Controls!$L$4:$L$100,MATCH('Model 19'!$D50,Controls!$J$4:$J$100,0)),"-")</f>
        <v>-</v>
      </c>
      <c r="C50" s="467" t="str">
        <f>IFERROR(INDEX(Controls!$F$4:$F$7200,MATCH('Model 19'!$E50,Controls!$G$4:$G$200,0)),"-")</f>
        <v>-</v>
      </c>
      <c r="D50" s="442" t="str">
        <f>IFERROR(INDEX(Controls!$H$4:$H$200,MATCH('Model 19'!$E50,Controls!$G$4:$G$200,0)),"-")</f>
        <v>-</v>
      </c>
      <c r="E50" s="25"/>
      <c r="F50" s="26"/>
      <c r="G50" s="27"/>
      <c r="H50" s="27"/>
      <c r="I50" s="27"/>
      <c r="J50" s="37"/>
      <c r="K50" s="26"/>
      <c r="L50" s="26"/>
      <c r="M50" s="26"/>
      <c r="N50" s="26"/>
      <c r="O50" s="26"/>
      <c r="P50" s="26"/>
      <c r="Q50" s="30"/>
      <c r="R50" s="75">
        <f t="shared" si="0"/>
        <v>0</v>
      </c>
      <c r="S50" s="41">
        <f>IFERROR($Q50*$O50*Controls!$C$5,"-")</f>
        <v>0</v>
      </c>
      <c r="T50" s="41" t="str">
        <f>IFERROR(INDEX('Vendor Level Info'!$I$4:$I$50,MATCH(SUBSTITUTE(SUBSTITUTE('Model 19'!$D50,"_pre",""),"_post",""),'Vendor Level Info'!$F$4:$F$50,0)),"-")</f>
        <v>-</v>
      </c>
      <c r="U50" s="478">
        <f t="shared" si="1"/>
        <v>0</v>
      </c>
      <c r="V50" s="41">
        <f>IFERROR($Q50*$O50*Controls!$C$4,"-")</f>
        <v>0</v>
      </c>
      <c r="W50" s="41">
        <f>IFERROR($T50*(1-Controls!$C$6),0)</f>
        <v>0</v>
      </c>
      <c r="X50" s="90" t="str">
        <f t="shared" si="2"/>
        <v>-</v>
      </c>
      <c r="Y50" s="90" t="str">
        <f>IFERROR(R50/INDEX('Vendor Level Info'!$N$4:$N$300,MATCH('Model 19'!$D50,'Vendor Level Info'!$M$4:$M$300,0)),"-")</f>
        <v>-</v>
      </c>
    </row>
    <row r="51" spans="2:25" x14ac:dyDescent="0.35">
      <c r="B51" s="441" t="str">
        <f>IFERROR(INDEX(Controls!$L$4:$L$100,MATCH('Model 19'!$D51,Controls!$J$4:$J$100,0)),"-")</f>
        <v>-</v>
      </c>
      <c r="C51" s="467" t="str">
        <f>IFERROR(INDEX(Controls!$F$4:$F$7200,MATCH('Model 19'!$E51,Controls!$G$4:$G$200,0)),"-")</f>
        <v>-</v>
      </c>
      <c r="D51" s="442" t="str">
        <f>IFERROR(INDEX(Controls!$H$4:$H$200,MATCH('Model 19'!$E51,Controls!$G$4:$G$200,0)),"-")</f>
        <v>-</v>
      </c>
      <c r="E51" s="25"/>
      <c r="F51" s="26"/>
      <c r="G51" s="27"/>
      <c r="H51" s="27"/>
      <c r="I51" s="27"/>
      <c r="J51" s="37"/>
      <c r="K51" s="26"/>
      <c r="L51" s="26"/>
      <c r="M51" s="26"/>
      <c r="N51" s="26"/>
      <c r="O51" s="26"/>
      <c r="P51" s="26"/>
      <c r="Q51" s="30"/>
      <c r="R51" s="75">
        <f t="shared" si="0"/>
        <v>0</v>
      </c>
      <c r="S51" s="41">
        <f>IFERROR($Q51*$O51*Controls!$C$5,"-")</f>
        <v>0</v>
      </c>
      <c r="T51" s="41" t="str">
        <f>IFERROR(INDEX('Vendor Level Info'!$I$4:$I$50,MATCH(SUBSTITUTE(SUBSTITUTE('Model 19'!$D51,"_pre",""),"_post",""),'Vendor Level Info'!$F$4:$F$50,0)),"-")</f>
        <v>-</v>
      </c>
      <c r="U51" s="478">
        <f t="shared" si="1"/>
        <v>0</v>
      </c>
      <c r="V51" s="41">
        <f>IFERROR($Q51*$O51*Controls!$C$4,"-")</f>
        <v>0</v>
      </c>
      <c r="W51" s="41">
        <f>IFERROR($T51*(1-Controls!$C$6),0)</f>
        <v>0</v>
      </c>
      <c r="X51" s="90" t="str">
        <f t="shared" si="2"/>
        <v>-</v>
      </c>
      <c r="Y51" s="90" t="str">
        <f>IFERROR(R51/INDEX('Vendor Level Info'!$N$4:$N$300,MATCH('Model 19'!$D51,'Vendor Level Info'!$M$4:$M$300,0)),"-")</f>
        <v>-</v>
      </c>
    </row>
    <row r="52" spans="2:25" x14ac:dyDescent="0.35">
      <c r="B52" s="441" t="str">
        <f>IFERROR(INDEX(Controls!$L$4:$L$100,MATCH('Model 19'!$D52,Controls!$J$4:$J$100,0)),"-")</f>
        <v>-</v>
      </c>
      <c r="C52" s="467" t="str">
        <f>IFERROR(INDEX(Controls!$F$4:$F$7200,MATCH('Model 19'!$E52,Controls!$G$4:$G$200,0)),"-")</f>
        <v>-</v>
      </c>
      <c r="D52" s="442" t="str">
        <f>IFERROR(INDEX(Controls!$H$4:$H$200,MATCH('Model 19'!$E52,Controls!$G$4:$G$200,0)),"-")</f>
        <v>-</v>
      </c>
      <c r="E52" s="25"/>
      <c r="F52" s="26"/>
      <c r="G52" s="27"/>
      <c r="H52" s="27"/>
      <c r="I52" s="27"/>
      <c r="J52" s="37"/>
      <c r="K52" s="26"/>
      <c r="L52" s="26"/>
      <c r="M52" s="26"/>
      <c r="N52" s="26"/>
      <c r="O52" s="26"/>
      <c r="P52" s="26"/>
      <c r="Q52" s="30"/>
      <c r="R52" s="75">
        <f t="shared" si="0"/>
        <v>0</v>
      </c>
      <c r="S52" s="41">
        <f>IFERROR($Q52*$O52*Controls!$C$5,"-")</f>
        <v>0</v>
      </c>
      <c r="T52" s="41" t="str">
        <f>IFERROR(INDEX('Vendor Level Info'!$I$4:$I$50,MATCH(SUBSTITUTE(SUBSTITUTE('Model 19'!$D52,"_pre",""),"_post",""),'Vendor Level Info'!$F$4:$F$50,0)),"-")</f>
        <v>-</v>
      </c>
      <c r="U52" s="478">
        <f t="shared" si="1"/>
        <v>0</v>
      </c>
      <c r="V52" s="41">
        <f>IFERROR($Q52*$O52*Controls!$C$4,"-")</f>
        <v>0</v>
      </c>
      <c r="W52" s="41">
        <f>IFERROR($T52*(1-Controls!$C$6),0)</f>
        <v>0</v>
      </c>
      <c r="X52" s="90" t="str">
        <f t="shared" si="2"/>
        <v>-</v>
      </c>
      <c r="Y52" s="90" t="str">
        <f>IFERROR(R52/INDEX('Vendor Level Info'!$N$4:$N$300,MATCH('Model 19'!$D52,'Vendor Level Info'!$M$4:$M$300,0)),"-")</f>
        <v>-</v>
      </c>
    </row>
    <row r="53" spans="2:25" x14ac:dyDescent="0.35">
      <c r="B53" s="441" t="str">
        <f>IFERROR(INDEX(Controls!$L$4:$L$100,MATCH('Model 19'!$D53,Controls!$J$4:$J$100,0)),"-")</f>
        <v>-</v>
      </c>
      <c r="C53" s="467" t="str">
        <f>IFERROR(INDEX(Controls!$F$4:$F$7200,MATCH('Model 19'!$E53,Controls!$G$4:$G$200,0)),"-")</f>
        <v>-</v>
      </c>
      <c r="D53" s="442" t="str">
        <f>IFERROR(INDEX(Controls!$H$4:$H$200,MATCH('Model 19'!$E53,Controls!$G$4:$G$200,0)),"-")</f>
        <v>-</v>
      </c>
      <c r="E53" s="25"/>
      <c r="F53" s="26"/>
      <c r="G53" s="27"/>
      <c r="H53" s="27"/>
      <c r="I53" s="27"/>
      <c r="J53" s="37"/>
      <c r="K53" s="26"/>
      <c r="L53" s="26"/>
      <c r="M53" s="26"/>
      <c r="N53" s="26"/>
      <c r="O53" s="26"/>
      <c r="P53" s="26"/>
      <c r="Q53" s="30"/>
      <c r="R53" s="75">
        <f t="shared" si="0"/>
        <v>0</v>
      </c>
      <c r="S53" s="41">
        <f>IFERROR($Q53*$O53*Controls!$C$5,"-")</f>
        <v>0</v>
      </c>
      <c r="T53" s="41" t="str">
        <f>IFERROR(INDEX('Vendor Level Info'!$I$4:$I$50,MATCH(SUBSTITUTE(SUBSTITUTE('Model 19'!$D53,"_pre",""),"_post",""),'Vendor Level Info'!$F$4:$F$50,0)),"-")</f>
        <v>-</v>
      </c>
      <c r="U53" s="478">
        <f t="shared" si="1"/>
        <v>0</v>
      </c>
      <c r="V53" s="41">
        <f>IFERROR($Q53*$O53*Controls!$C$4,"-")</f>
        <v>0</v>
      </c>
      <c r="W53" s="41">
        <f>IFERROR($T53*(1-Controls!$C$6),0)</f>
        <v>0</v>
      </c>
      <c r="X53" s="90" t="str">
        <f t="shared" si="2"/>
        <v>-</v>
      </c>
      <c r="Y53" s="90" t="str">
        <f>IFERROR(R53/INDEX('Vendor Level Info'!$N$4:$N$300,MATCH('Model 19'!$D53,'Vendor Level Info'!$M$4:$M$300,0)),"-")</f>
        <v>-</v>
      </c>
    </row>
    <row r="54" spans="2:25" x14ac:dyDescent="0.35">
      <c r="B54" s="441" t="str">
        <f>IFERROR(INDEX(Controls!$L$4:$L$100,MATCH('Model 19'!$D54,Controls!$J$4:$J$100,0)),"-")</f>
        <v>-</v>
      </c>
      <c r="C54" s="467" t="str">
        <f>IFERROR(INDEX(Controls!$F$4:$F$7200,MATCH('Model 19'!$E54,Controls!$G$4:$G$200,0)),"-")</f>
        <v>-</v>
      </c>
      <c r="D54" s="442" t="str">
        <f>IFERROR(INDEX(Controls!$H$4:$H$200,MATCH('Model 19'!$E54,Controls!$G$4:$G$200,0)),"-")</f>
        <v>-</v>
      </c>
      <c r="E54" s="25"/>
      <c r="F54" s="26"/>
      <c r="G54" s="27"/>
      <c r="H54" s="27"/>
      <c r="I54" s="27"/>
      <c r="J54" s="37"/>
      <c r="K54" s="26"/>
      <c r="L54" s="26"/>
      <c r="M54" s="26"/>
      <c r="N54" s="26"/>
      <c r="O54" s="26"/>
      <c r="P54" s="26"/>
      <c r="Q54" s="30"/>
      <c r="R54" s="75">
        <f t="shared" si="0"/>
        <v>0</v>
      </c>
      <c r="S54" s="41">
        <f>IFERROR($Q54*$O54*Controls!$C$5,"-")</f>
        <v>0</v>
      </c>
      <c r="T54" s="41" t="str">
        <f>IFERROR(INDEX('Vendor Level Info'!$I$4:$I$50,MATCH(SUBSTITUTE(SUBSTITUTE('Model 19'!$D54,"_pre",""),"_post",""),'Vendor Level Info'!$F$4:$F$50,0)),"-")</f>
        <v>-</v>
      </c>
      <c r="U54" s="478">
        <f t="shared" si="1"/>
        <v>0</v>
      </c>
      <c r="V54" s="41">
        <f>IFERROR($Q54*$O54*Controls!$C$4,"-")</f>
        <v>0</v>
      </c>
      <c r="W54" s="41">
        <f>IFERROR($T54*(1-Controls!$C$6),0)</f>
        <v>0</v>
      </c>
      <c r="X54" s="90" t="str">
        <f t="shared" si="2"/>
        <v>-</v>
      </c>
      <c r="Y54" s="90" t="str">
        <f>IFERROR(R54/INDEX('Vendor Level Info'!$N$4:$N$300,MATCH('Model 19'!$D54,'Vendor Level Info'!$M$4:$M$300,0)),"-")</f>
        <v>-</v>
      </c>
    </row>
    <row r="55" spans="2:25" x14ac:dyDescent="0.35">
      <c r="B55" s="441" t="str">
        <f>IFERROR(INDEX(Controls!$L$4:$L$100,MATCH('Model 19'!$D55,Controls!$J$4:$J$100,0)),"-")</f>
        <v>-</v>
      </c>
      <c r="C55" s="467" t="str">
        <f>IFERROR(INDEX(Controls!$F$4:$F$7200,MATCH('Model 19'!$E55,Controls!$G$4:$G$200,0)),"-")</f>
        <v>-</v>
      </c>
      <c r="D55" s="442" t="str">
        <f>IFERROR(INDEX(Controls!$H$4:$H$200,MATCH('Model 19'!$E55,Controls!$G$4:$G$200,0)),"-")</f>
        <v>-</v>
      </c>
      <c r="E55" s="25"/>
      <c r="F55" s="26"/>
      <c r="G55" s="27"/>
      <c r="H55" s="27"/>
      <c r="I55" s="27"/>
      <c r="J55" s="37"/>
      <c r="K55" s="26"/>
      <c r="L55" s="26"/>
      <c r="M55" s="26"/>
      <c r="N55" s="26"/>
      <c r="O55" s="26"/>
      <c r="P55" s="26"/>
      <c r="Q55" s="30"/>
      <c r="R55" s="75">
        <f t="shared" si="0"/>
        <v>0</v>
      </c>
      <c r="S55" s="41">
        <f>IFERROR($Q55*$O55*Controls!$C$5,"-")</f>
        <v>0</v>
      </c>
      <c r="T55" s="41" t="str">
        <f>IFERROR(INDEX('Vendor Level Info'!$I$4:$I$50,MATCH(SUBSTITUTE(SUBSTITUTE('Model 19'!$D55,"_pre",""),"_post",""),'Vendor Level Info'!$F$4:$F$50,0)),"-")</f>
        <v>-</v>
      </c>
      <c r="U55" s="478">
        <f t="shared" si="1"/>
        <v>0</v>
      </c>
      <c r="V55" s="41">
        <f>IFERROR($Q55*$O55*Controls!$C$4,"-")</f>
        <v>0</v>
      </c>
      <c r="W55" s="41">
        <f>IFERROR($T55*(1-Controls!$C$6),0)</f>
        <v>0</v>
      </c>
      <c r="X55" s="90" t="str">
        <f t="shared" si="2"/>
        <v>-</v>
      </c>
      <c r="Y55" s="90" t="str">
        <f>IFERROR(R55/INDEX('Vendor Level Info'!$N$4:$N$300,MATCH('Model 19'!$D55,'Vendor Level Info'!$M$4:$M$300,0)),"-")</f>
        <v>-</v>
      </c>
    </row>
    <row r="56" spans="2:25" x14ac:dyDescent="0.35">
      <c r="B56" s="441" t="str">
        <f>IFERROR(INDEX(Controls!$L$4:$L$100,MATCH('Model 19'!$D56,Controls!$J$4:$J$100,0)),"-")</f>
        <v>-</v>
      </c>
      <c r="C56" s="467" t="str">
        <f>IFERROR(INDEX(Controls!$F$4:$F$7200,MATCH('Model 19'!$E56,Controls!$G$4:$G$200,0)),"-")</f>
        <v>-</v>
      </c>
      <c r="D56" s="442" t="str">
        <f>IFERROR(INDEX(Controls!$H$4:$H$200,MATCH('Model 19'!$E56,Controls!$G$4:$G$200,0)),"-")</f>
        <v>-</v>
      </c>
      <c r="E56" s="25"/>
      <c r="F56" s="26"/>
      <c r="G56" s="27"/>
      <c r="H56" s="27"/>
      <c r="I56" s="27"/>
      <c r="J56" s="37"/>
      <c r="K56" s="26"/>
      <c r="L56" s="26"/>
      <c r="M56" s="26"/>
      <c r="N56" s="26"/>
      <c r="O56" s="26"/>
      <c r="P56" s="26"/>
      <c r="Q56" s="30"/>
      <c r="R56" s="75">
        <f t="shared" si="0"/>
        <v>0</v>
      </c>
      <c r="S56" s="41">
        <f>IFERROR($Q56*$O56*Controls!$C$5,"-")</f>
        <v>0</v>
      </c>
      <c r="T56" s="41" t="str">
        <f>IFERROR(INDEX('Vendor Level Info'!$I$4:$I$50,MATCH(SUBSTITUTE(SUBSTITUTE('Model 19'!$D56,"_pre",""),"_post",""),'Vendor Level Info'!$F$4:$F$50,0)),"-")</f>
        <v>-</v>
      </c>
      <c r="U56" s="478">
        <f t="shared" si="1"/>
        <v>0</v>
      </c>
      <c r="V56" s="41">
        <f>IFERROR($Q56*$O56*Controls!$C$4,"-")</f>
        <v>0</v>
      </c>
      <c r="W56" s="41">
        <f>IFERROR($T56*(1-Controls!$C$6),0)</f>
        <v>0</v>
      </c>
      <c r="X56" s="90" t="str">
        <f t="shared" si="2"/>
        <v>-</v>
      </c>
      <c r="Y56" s="90" t="str">
        <f>IFERROR(R56/INDEX('Vendor Level Info'!$N$4:$N$300,MATCH('Model 19'!$D56,'Vendor Level Info'!$M$4:$M$300,0)),"-")</f>
        <v>-</v>
      </c>
    </row>
    <row r="57" spans="2:25" x14ac:dyDescent="0.35">
      <c r="B57" s="441" t="str">
        <f>IFERROR(INDEX(Controls!$L$4:$L$100,MATCH('Model 19'!$D57,Controls!$J$4:$J$100,0)),"-")</f>
        <v>-</v>
      </c>
      <c r="C57" s="467" t="str">
        <f>IFERROR(INDEX(Controls!$F$4:$F$7200,MATCH('Model 19'!$E57,Controls!$G$4:$G$200,0)),"-")</f>
        <v>-</v>
      </c>
      <c r="D57" s="442" t="str">
        <f>IFERROR(INDEX(Controls!$H$4:$H$200,MATCH('Model 19'!$E57,Controls!$G$4:$G$200,0)),"-")</f>
        <v>-</v>
      </c>
      <c r="E57" s="25"/>
      <c r="F57" s="26"/>
      <c r="G57" s="27"/>
      <c r="H57" s="27"/>
      <c r="I57" s="27"/>
      <c r="J57" s="37"/>
      <c r="K57" s="26"/>
      <c r="L57" s="26"/>
      <c r="M57" s="26"/>
      <c r="N57" s="26"/>
      <c r="O57" s="26"/>
      <c r="P57" s="26"/>
      <c r="Q57" s="30"/>
      <c r="R57" s="75">
        <f t="shared" si="0"/>
        <v>0</v>
      </c>
      <c r="S57" s="41">
        <f>IFERROR($Q57*$O57*Controls!$C$5,"-")</f>
        <v>0</v>
      </c>
      <c r="T57" s="41" t="str">
        <f>IFERROR(INDEX('Vendor Level Info'!$I$4:$I$50,MATCH(SUBSTITUTE(SUBSTITUTE('Model 19'!$D57,"_pre",""),"_post",""),'Vendor Level Info'!$F$4:$F$50,0)),"-")</f>
        <v>-</v>
      </c>
      <c r="U57" s="478">
        <f t="shared" si="1"/>
        <v>0</v>
      </c>
      <c r="V57" s="41">
        <f>IFERROR($Q57*$O57*Controls!$C$4,"-")</f>
        <v>0</v>
      </c>
      <c r="W57" s="41">
        <f>IFERROR($T57*(1-Controls!$C$6),0)</f>
        <v>0</v>
      </c>
      <c r="X57" s="90" t="str">
        <f t="shared" si="2"/>
        <v>-</v>
      </c>
      <c r="Y57" s="90" t="str">
        <f>IFERROR(R57/INDEX('Vendor Level Info'!$N$4:$N$300,MATCH('Model 19'!$D57,'Vendor Level Info'!$M$4:$M$300,0)),"-")</f>
        <v>-</v>
      </c>
    </row>
    <row r="58" spans="2:25" x14ac:dyDescent="0.35">
      <c r="B58" s="441" t="str">
        <f>IFERROR(INDEX(Controls!$L$4:$L$100,MATCH('Model 19'!$D58,Controls!$J$4:$J$100,0)),"-")</f>
        <v>-</v>
      </c>
      <c r="C58" s="467" t="str">
        <f>IFERROR(INDEX(Controls!$F$4:$F$7200,MATCH('Model 19'!$E58,Controls!$G$4:$G$200,0)),"-")</f>
        <v>-</v>
      </c>
      <c r="D58" s="442" t="str">
        <f>IFERROR(INDEX(Controls!$H$4:$H$200,MATCH('Model 19'!$E58,Controls!$G$4:$G$200,0)),"-")</f>
        <v>-</v>
      </c>
      <c r="E58" s="25"/>
      <c r="F58" s="26"/>
      <c r="G58" s="27"/>
      <c r="H58" s="27"/>
      <c r="I58" s="27"/>
      <c r="J58" s="37"/>
      <c r="K58" s="26"/>
      <c r="L58" s="26"/>
      <c r="M58" s="26"/>
      <c r="N58" s="26"/>
      <c r="O58" s="26"/>
      <c r="P58" s="26"/>
      <c r="Q58" s="30"/>
      <c r="R58" s="75">
        <f t="shared" si="0"/>
        <v>0</v>
      </c>
      <c r="S58" s="41">
        <f>IFERROR($Q58*$O58*Controls!$C$5,"-")</f>
        <v>0</v>
      </c>
      <c r="T58" s="41" t="str">
        <f>IFERROR(INDEX('Vendor Level Info'!$I$4:$I$50,MATCH(SUBSTITUTE(SUBSTITUTE('Model 19'!$D58,"_pre",""),"_post",""),'Vendor Level Info'!$F$4:$F$50,0)),"-")</f>
        <v>-</v>
      </c>
      <c r="U58" s="478">
        <f t="shared" si="1"/>
        <v>0</v>
      </c>
      <c r="V58" s="41">
        <f>IFERROR($Q58*$O58*Controls!$C$4,"-")</f>
        <v>0</v>
      </c>
      <c r="W58" s="41">
        <f>IFERROR($T58*(1-Controls!$C$6),0)</f>
        <v>0</v>
      </c>
      <c r="X58" s="90" t="str">
        <f t="shared" si="2"/>
        <v>-</v>
      </c>
      <c r="Y58" s="90" t="str">
        <f>IFERROR(R58/INDEX('Vendor Level Info'!$N$4:$N$300,MATCH('Model 19'!$D58,'Vendor Level Info'!$M$4:$M$300,0)),"-")</f>
        <v>-</v>
      </c>
    </row>
    <row r="59" spans="2:25" x14ac:dyDescent="0.35">
      <c r="B59" s="441" t="str">
        <f>IFERROR(INDEX(Controls!$L$4:$L$100,MATCH('Model 19'!$D59,Controls!$J$4:$J$100,0)),"-")</f>
        <v>-</v>
      </c>
      <c r="C59" s="467" t="str">
        <f>IFERROR(INDEX(Controls!$F$4:$F$7200,MATCH('Model 19'!$E59,Controls!$G$4:$G$200,0)),"-")</f>
        <v>-</v>
      </c>
      <c r="D59" s="442" t="str">
        <f>IFERROR(INDEX(Controls!$H$4:$H$200,MATCH('Model 19'!$E59,Controls!$G$4:$G$200,0)),"-")</f>
        <v>-</v>
      </c>
      <c r="E59" s="25"/>
      <c r="F59" s="26"/>
      <c r="G59" s="27"/>
      <c r="H59" s="27"/>
      <c r="I59" s="27"/>
      <c r="J59" s="37"/>
      <c r="K59" s="26"/>
      <c r="L59" s="26"/>
      <c r="M59" s="26"/>
      <c r="N59" s="26"/>
      <c r="O59" s="26"/>
      <c r="P59" s="26"/>
      <c r="Q59" s="30"/>
      <c r="R59" s="75">
        <f t="shared" si="0"/>
        <v>0</v>
      </c>
      <c r="S59" s="41">
        <f>IFERROR($Q59*$O59*Controls!$C$5,"-")</f>
        <v>0</v>
      </c>
      <c r="T59" s="41" t="str">
        <f>IFERROR(INDEX('Vendor Level Info'!$I$4:$I$50,MATCH(SUBSTITUTE(SUBSTITUTE('Model 19'!$D59,"_pre",""),"_post",""),'Vendor Level Info'!$F$4:$F$50,0)),"-")</f>
        <v>-</v>
      </c>
      <c r="U59" s="478">
        <f t="shared" si="1"/>
        <v>0</v>
      </c>
      <c r="V59" s="41">
        <f>IFERROR($Q59*$O59*Controls!$C$4,"-")</f>
        <v>0</v>
      </c>
      <c r="W59" s="41">
        <f>IFERROR($T59*(1-Controls!$C$6),0)</f>
        <v>0</v>
      </c>
      <c r="X59" s="90" t="str">
        <f t="shared" si="2"/>
        <v>-</v>
      </c>
      <c r="Y59" s="90" t="str">
        <f>IFERROR(R59/INDEX('Vendor Level Info'!$N$4:$N$300,MATCH('Model 19'!$D59,'Vendor Level Info'!$M$4:$M$300,0)),"-")</f>
        <v>-</v>
      </c>
    </row>
    <row r="60" spans="2:25" x14ac:dyDescent="0.35">
      <c r="B60" s="441" t="str">
        <f>IFERROR(INDEX(Controls!$L$4:$L$100,MATCH('Model 19'!$D60,Controls!$J$4:$J$100,0)),"-")</f>
        <v>-</v>
      </c>
      <c r="C60" s="467" t="str">
        <f>IFERROR(INDEX(Controls!$F$4:$F$7200,MATCH('Model 19'!$E60,Controls!$G$4:$G$200,0)),"-")</f>
        <v>-</v>
      </c>
      <c r="D60" s="442" t="str">
        <f>IFERROR(INDEX(Controls!$H$4:$H$200,MATCH('Model 19'!$E60,Controls!$G$4:$G$200,0)),"-")</f>
        <v>-</v>
      </c>
      <c r="E60" s="25"/>
      <c r="F60" s="26"/>
      <c r="G60" s="27"/>
      <c r="H60" s="27"/>
      <c r="I60" s="27"/>
      <c r="J60" s="37"/>
      <c r="K60" s="26"/>
      <c r="L60" s="26"/>
      <c r="M60" s="26"/>
      <c r="N60" s="26"/>
      <c r="O60" s="26"/>
      <c r="P60" s="26"/>
      <c r="Q60" s="30"/>
      <c r="R60" s="75">
        <f t="shared" si="0"/>
        <v>0</v>
      </c>
      <c r="S60" s="41">
        <f>IFERROR($Q60*$O60*Controls!$C$5,"-")</f>
        <v>0</v>
      </c>
      <c r="T60" s="41" t="str">
        <f>IFERROR(INDEX('Vendor Level Info'!$I$4:$I$50,MATCH(SUBSTITUTE(SUBSTITUTE('Model 19'!$D60,"_pre",""),"_post",""),'Vendor Level Info'!$F$4:$F$50,0)),"-")</f>
        <v>-</v>
      </c>
      <c r="U60" s="478">
        <f t="shared" si="1"/>
        <v>0</v>
      </c>
      <c r="V60" s="41">
        <f>IFERROR($Q60*$O60*Controls!$C$4,"-")</f>
        <v>0</v>
      </c>
      <c r="W60" s="41">
        <f>IFERROR($T60*(1-Controls!$C$6),0)</f>
        <v>0</v>
      </c>
      <c r="X60" s="90" t="str">
        <f t="shared" si="2"/>
        <v>-</v>
      </c>
      <c r="Y60" s="90" t="str">
        <f>IFERROR(R60/INDEX('Vendor Level Info'!$N$4:$N$300,MATCH('Model 19'!$D60,'Vendor Level Info'!$M$4:$M$300,0)),"-")</f>
        <v>-</v>
      </c>
    </row>
    <row r="61" spans="2:25" x14ac:dyDescent="0.35">
      <c r="B61" s="441" t="str">
        <f>IFERROR(INDEX(Controls!$L$4:$L$100,MATCH('Model 19'!$D61,Controls!$J$4:$J$100,0)),"-")</f>
        <v>-</v>
      </c>
      <c r="C61" s="467" t="str">
        <f>IFERROR(INDEX(Controls!$F$4:$F$7200,MATCH('Model 19'!$E61,Controls!$G$4:$G$200,0)),"-")</f>
        <v>-</v>
      </c>
      <c r="D61" s="442" t="str">
        <f>IFERROR(INDEX(Controls!$H$4:$H$200,MATCH('Model 19'!$E61,Controls!$G$4:$G$200,0)),"-")</f>
        <v>-</v>
      </c>
      <c r="E61" s="25"/>
      <c r="F61" s="26"/>
      <c r="G61" s="27"/>
      <c r="H61" s="27"/>
      <c r="I61" s="27"/>
      <c r="J61" s="37"/>
      <c r="K61" s="26"/>
      <c r="L61" s="26"/>
      <c r="M61" s="26"/>
      <c r="N61" s="26"/>
      <c r="O61" s="26"/>
      <c r="P61" s="26"/>
      <c r="Q61" s="30"/>
      <c r="R61" s="75">
        <f t="shared" si="0"/>
        <v>0</v>
      </c>
      <c r="S61" s="41">
        <f>IFERROR($Q61*$O61*Controls!$C$5,"-")</f>
        <v>0</v>
      </c>
      <c r="T61" s="41" t="str">
        <f>IFERROR(INDEX('Vendor Level Info'!$I$4:$I$50,MATCH(SUBSTITUTE(SUBSTITUTE('Model 19'!$D61,"_pre",""),"_post",""),'Vendor Level Info'!$F$4:$F$50,0)),"-")</f>
        <v>-</v>
      </c>
      <c r="U61" s="478">
        <f t="shared" si="1"/>
        <v>0</v>
      </c>
      <c r="V61" s="41">
        <f>IFERROR($Q61*$O61*Controls!$C$4,"-")</f>
        <v>0</v>
      </c>
      <c r="W61" s="41">
        <f>IFERROR($T61*(1-Controls!$C$6),0)</f>
        <v>0</v>
      </c>
      <c r="X61" s="90" t="str">
        <f t="shared" si="2"/>
        <v>-</v>
      </c>
      <c r="Y61" s="90" t="str">
        <f>IFERROR(R61/INDEX('Vendor Level Info'!$N$4:$N$300,MATCH('Model 19'!$D61,'Vendor Level Info'!$M$4:$M$300,0)),"-")</f>
        <v>-</v>
      </c>
    </row>
    <row r="62" spans="2:25" x14ac:dyDescent="0.35">
      <c r="B62" s="441" t="str">
        <f>IFERROR(INDEX(Controls!$L$4:$L$100,MATCH('Model 19'!$D62,Controls!$J$4:$J$100,0)),"-")</f>
        <v>-</v>
      </c>
      <c r="C62" s="467" t="str">
        <f>IFERROR(INDEX(Controls!$F$4:$F$7200,MATCH('Model 19'!$E62,Controls!$G$4:$G$200,0)),"-")</f>
        <v>-</v>
      </c>
      <c r="D62" s="442" t="str">
        <f>IFERROR(INDEX(Controls!$H$4:$H$200,MATCH('Model 19'!$E62,Controls!$G$4:$G$200,0)),"-")</f>
        <v>-</v>
      </c>
      <c r="E62" s="25"/>
      <c r="F62" s="26"/>
      <c r="G62" s="27"/>
      <c r="H62" s="27"/>
      <c r="I62" s="27"/>
      <c r="J62" s="37"/>
      <c r="K62" s="26"/>
      <c r="L62" s="26"/>
      <c r="M62" s="26"/>
      <c r="N62" s="26"/>
      <c r="O62" s="26"/>
      <c r="P62" s="26"/>
      <c r="Q62" s="30"/>
      <c r="R62" s="75">
        <f t="shared" si="0"/>
        <v>0</v>
      </c>
      <c r="S62" s="41">
        <f>IFERROR($Q62*$O62*Controls!$C$5,"-")</f>
        <v>0</v>
      </c>
      <c r="T62" s="41" t="str">
        <f>IFERROR(INDEX('Vendor Level Info'!$I$4:$I$50,MATCH(SUBSTITUTE(SUBSTITUTE('Model 19'!$D62,"_pre",""),"_post",""),'Vendor Level Info'!$F$4:$F$50,0)),"-")</f>
        <v>-</v>
      </c>
      <c r="U62" s="478">
        <f t="shared" si="1"/>
        <v>0</v>
      </c>
      <c r="V62" s="41">
        <f>IFERROR($Q62*$O62*Controls!$C$4,"-")</f>
        <v>0</v>
      </c>
      <c r="W62" s="41">
        <f>IFERROR($T62*(1-Controls!$C$6),0)</f>
        <v>0</v>
      </c>
      <c r="X62" s="90" t="str">
        <f t="shared" si="2"/>
        <v>-</v>
      </c>
      <c r="Y62" s="90" t="str">
        <f>IFERROR(R62/INDEX('Vendor Level Info'!$N$4:$N$300,MATCH('Model 19'!$D62,'Vendor Level Info'!$M$4:$M$300,0)),"-")</f>
        <v>-</v>
      </c>
    </row>
    <row r="63" spans="2:25" x14ac:dyDescent="0.35">
      <c r="B63" s="441" t="str">
        <f>IFERROR(INDEX(Controls!$L$4:$L$100,MATCH('Model 19'!$D63,Controls!$J$4:$J$100,0)),"-")</f>
        <v>-</v>
      </c>
      <c r="C63" s="467" t="str">
        <f>IFERROR(INDEX(Controls!$F$4:$F$7200,MATCH('Model 19'!$E63,Controls!$G$4:$G$200,0)),"-")</f>
        <v>-</v>
      </c>
      <c r="D63" s="442" t="str">
        <f>IFERROR(INDEX(Controls!$H$4:$H$200,MATCH('Model 19'!$E63,Controls!$G$4:$G$200,0)),"-")</f>
        <v>-</v>
      </c>
      <c r="E63" s="25"/>
      <c r="F63" s="26"/>
      <c r="G63" s="27"/>
      <c r="H63" s="27"/>
      <c r="I63" s="27"/>
      <c r="J63" s="37"/>
      <c r="K63" s="26"/>
      <c r="L63" s="26"/>
      <c r="M63" s="26"/>
      <c r="N63" s="26"/>
      <c r="O63" s="26"/>
      <c r="P63" s="26"/>
      <c r="Q63" s="30"/>
      <c r="R63" s="75">
        <f t="shared" si="0"/>
        <v>0</v>
      </c>
      <c r="S63" s="41">
        <f>IFERROR($Q63*$O63*Controls!$C$5,"-")</f>
        <v>0</v>
      </c>
      <c r="T63" s="41" t="str">
        <f>IFERROR(INDEX('Vendor Level Info'!$I$4:$I$50,MATCH(SUBSTITUTE(SUBSTITUTE('Model 19'!$D63,"_pre",""),"_post",""),'Vendor Level Info'!$F$4:$F$50,0)),"-")</f>
        <v>-</v>
      </c>
      <c r="U63" s="478">
        <f t="shared" si="1"/>
        <v>0</v>
      </c>
      <c r="V63" s="41">
        <f>IFERROR($Q63*$O63*Controls!$C$4,"-")</f>
        <v>0</v>
      </c>
      <c r="W63" s="41">
        <f>IFERROR($T63*(1-Controls!$C$6),0)</f>
        <v>0</v>
      </c>
      <c r="X63" s="90" t="str">
        <f t="shared" si="2"/>
        <v>-</v>
      </c>
      <c r="Y63" s="90" t="str">
        <f>IFERROR(R63/INDEX('Vendor Level Info'!$N$4:$N$300,MATCH('Model 19'!$D63,'Vendor Level Info'!$M$4:$M$300,0)),"-")</f>
        <v>-</v>
      </c>
    </row>
    <row r="64" spans="2:25" x14ac:dyDescent="0.35">
      <c r="B64" s="441" t="str">
        <f>IFERROR(INDEX(Controls!$L$4:$L$100,MATCH('Model 19'!$D64,Controls!$J$4:$J$100,0)),"-")</f>
        <v>-</v>
      </c>
      <c r="C64" s="467" t="str">
        <f>IFERROR(INDEX(Controls!$F$4:$F$7200,MATCH('Model 19'!$E64,Controls!$G$4:$G$200,0)),"-")</f>
        <v>-</v>
      </c>
      <c r="D64" s="442" t="str">
        <f>IFERROR(INDEX(Controls!$H$4:$H$200,MATCH('Model 19'!$E64,Controls!$G$4:$G$200,0)),"-")</f>
        <v>-</v>
      </c>
      <c r="E64" s="25"/>
      <c r="F64" s="26"/>
      <c r="G64" s="27"/>
      <c r="H64" s="27"/>
      <c r="I64" s="27"/>
      <c r="J64" s="37"/>
      <c r="K64" s="26"/>
      <c r="L64" s="26"/>
      <c r="M64" s="26"/>
      <c r="N64" s="26"/>
      <c r="O64" s="26"/>
      <c r="P64" s="26"/>
      <c r="Q64" s="30"/>
      <c r="R64" s="75">
        <f t="shared" si="0"/>
        <v>0</v>
      </c>
      <c r="S64" s="41">
        <f>IFERROR($Q64*$O64*Controls!$C$5,"-")</f>
        <v>0</v>
      </c>
      <c r="T64" s="41" t="str">
        <f>IFERROR(INDEX('Vendor Level Info'!$I$4:$I$50,MATCH(SUBSTITUTE(SUBSTITUTE('Model 19'!$D64,"_pre",""),"_post",""),'Vendor Level Info'!$F$4:$F$50,0)),"-")</f>
        <v>-</v>
      </c>
      <c r="U64" s="478">
        <f t="shared" si="1"/>
        <v>0</v>
      </c>
      <c r="V64" s="41">
        <f>IFERROR($Q64*$O64*Controls!$C$4,"-")</f>
        <v>0</v>
      </c>
      <c r="W64" s="41">
        <f>IFERROR($T64*(1-Controls!$C$6),0)</f>
        <v>0</v>
      </c>
      <c r="X64" s="90" t="str">
        <f t="shared" si="2"/>
        <v>-</v>
      </c>
      <c r="Y64" s="90" t="str">
        <f>IFERROR(R64/INDEX('Vendor Level Info'!$N$4:$N$300,MATCH('Model 19'!$D64,'Vendor Level Info'!$M$4:$M$300,0)),"-")</f>
        <v>-</v>
      </c>
    </row>
    <row r="65" spans="2:25" x14ac:dyDescent="0.35">
      <c r="B65" s="441" t="str">
        <f>IFERROR(INDEX(Controls!$L$4:$L$100,MATCH('Model 19'!$D65,Controls!$J$4:$J$100,0)),"-")</f>
        <v>-</v>
      </c>
      <c r="C65" s="467" t="str">
        <f>IFERROR(INDEX(Controls!$F$4:$F$7200,MATCH('Model 19'!$E65,Controls!$G$4:$G$200,0)),"-")</f>
        <v>-</v>
      </c>
      <c r="D65" s="442" t="str">
        <f>IFERROR(INDEX(Controls!$H$4:$H$200,MATCH('Model 19'!$E65,Controls!$G$4:$G$200,0)),"-")</f>
        <v>-</v>
      </c>
      <c r="E65" s="25"/>
      <c r="F65" s="26"/>
      <c r="G65" s="27"/>
      <c r="H65" s="27"/>
      <c r="I65" s="27"/>
      <c r="J65" s="37"/>
      <c r="K65" s="26"/>
      <c r="L65" s="26"/>
      <c r="M65" s="26"/>
      <c r="N65" s="26"/>
      <c r="O65" s="26"/>
      <c r="P65" s="26"/>
      <c r="Q65" s="30"/>
      <c r="R65" s="75">
        <f t="shared" si="0"/>
        <v>0</v>
      </c>
      <c r="S65" s="41">
        <f>IFERROR($Q65*$O65*Controls!$C$5,"-")</f>
        <v>0</v>
      </c>
      <c r="T65" s="41" t="str">
        <f>IFERROR(INDEX('Vendor Level Info'!$I$4:$I$50,MATCH(SUBSTITUTE(SUBSTITUTE('Model 19'!$D65,"_pre",""),"_post",""),'Vendor Level Info'!$F$4:$F$50,0)),"-")</f>
        <v>-</v>
      </c>
      <c r="U65" s="478">
        <f t="shared" si="1"/>
        <v>0</v>
      </c>
      <c r="V65" s="41">
        <f>IFERROR($Q65*$O65*Controls!$C$4,"-")</f>
        <v>0</v>
      </c>
      <c r="W65" s="41">
        <f>IFERROR($T65*(1-Controls!$C$6),0)</f>
        <v>0</v>
      </c>
      <c r="X65" s="90" t="str">
        <f t="shared" si="2"/>
        <v>-</v>
      </c>
      <c r="Y65" s="90" t="str">
        <f>IFERROR(R65/INDEX('Vendor Level Info'!$N$4:$N$300,MATCH('Model 19'!$D65,'Vendor Level Info'!$M$4:$M$300,0)),"-")</f>
        <v>-</v>
      </c>
    </row>
    <row r="66" spans="2:25" x14ac:dyDescent="0.35">
      <c r="B66" s="441" t="str">
        <f>IFERROR(INDEX(Controls!$L$4:$L$100,MATCH('Model 19'!$D66,Controls!$J$4:$J$100,0)),"-")</f>
        <v>-</v>
      </c>
      <c r="C66" s="467" t="str">
        <f>IFERROR(INDEX(Controls!$F$4:$F$7200,MATCH('Model 19'!$E66,Controls!$G$4:$G$200,0)),"-")</f>
        <v>-</v>
      </c>
      <c r="D66" s="442" t="str">
        <f>IFERROR(INDEX(Controls!$H$4:$H$200,MATCH('Model 19'!$E66,Controls!$G$4:$G$200,0)),"-")</f>
        <v>-</v>
      </c>
      <c r="E66" s="25"/>
      <c r="F66" s="26"/>
      <c r="G66" s="27"/>
      <c r="H66" s="27"/>
      <c r="I66" s="27"/>
      <c r="J66" s="37"/>
      <c r="K66" s="26"/>
      <c r="L66" s="26"/>
      <c r="M66" s="26"/>
      <c r="N66" s="26"/>
      <c r="O66" s="26"/>
      <c r="P66" s="26"/>
      <c r="Q66" s="30"/>
      <c r="R66" s="75">
        <f t="shared" si="0"/>
        <v>0</v>
      </c>
      <c r="S66" s="41">
        <f>IFERROR($Q66*$O66*Controls!$C$5,"-")</f>
        <v>0</v>
      </c>
      <c r="T66" s="41" t="str">
        <f>IFERROR(INDEX('Vendor Level Info'!$I$4:$I$50,MATCH(SUBSTITUTE(SUBSTITUTE('Model 19'!$D66,"_pre",""),"_post",""),'Vendor Level Info'!$F$4:$F$50,0)),"-")</f>
        <v>-</v>
      </c>
      <c r="U66" s="478">
        <f t="shared" si="1"/>
        <v>0</v>
      </c>
      <c r="V66" s="41">
        <f>IFERROR($Q66*$O66*Controls!$C$4,"-")</f>
        <v>0</v>
      </c>
      <c r="W66" s="41">
        <f>IFERROR($T66*(1-Controls!$C$6),0)</f>
        <v>0</v>
      </c>
      <c r="X66" s="90" t="str">
        <f t="shared" si="2"/>
        <v>-</v>
      </c>
      <c r="Y66" s="90" t="str">
        <f>IFERROR(R66/INDEX('Vendor Level Info'!$N$4:$N$300,MATCH('Model 19'!$D66,'Vendor Level Info'!$M$4:$M$300,0)),"-")</f>
        <v>-</v>
      </c>
    </row>
    <row r="67" spans="2:25" x14ac:dyDescent="0.35">
      <c r="B67" s="441" t="str">
        <f>IFERROR(INDEX(Controls!$L$4:$L$100,MATCH('Model 19'!$D67,Controls!$J$4:$J$100,0)),"-")</f>
        <v>-</v>
      </c>
      <c r="C67" s="467" t="str">
        <f>IFERROR(INDEX(Controls!$F$4:$F$7200,MATCH('Model 19'!$E67,Controls!$G$4:$G$200,0)),"-")</f>
        <v>-</v>
      </c>
      <c r="D67" s="442" t="str">
        <f>IFERROR(INDEX(Controls!$H$4:$H$200,MATCH('Model 19'!$E67,Controls!$G$4:$G$200,0)),"-")</f>
        <v>-</v>
      </c>
      <c r="E67" s="25"/>
      <c r="F67" s="26"/>
      <c r="G67" s="27"/>
      <c r="H67" s="27"/>
      <c r="I67" s="27"/>
      <c r="J67" s="37"/>
      <c r="K67" s="26"/>
      <c r="L67" s="26"/>
      <c r="M67" s="26"/>
      <c r="N67" s="26"/>
      <c r="O67" s="26"/>
      <c r="P67" s="26"/>
      <c r="Q67" s="30"/>
      <c r="R67" s="75">
        <f t="shared" si="0"/>
        <v>0</v>
      </c>
      <c r="S67" s="41">
        <f>IFERROR($Q67*$O67*Controls!$C$5,"-")</f>
        <v>0</v>
      </c>
      <c r="T67" s="41" t="str">
        <f>IFERROR(INDEX('Vendor Level Info'!$I$4:$I$50,MATCH(SUBSTITUTE(SUBSTITUTE('Model 19'!$D67,"_pre",""),"_post",""),'Vendor Level Info'!$F$4:$F$50,0)),"-")</f>
        <v>-</v>
      </c>
      <c r="U67" s="478">
        <f t="shared" si="1"/>
        <v>0</v>
      </c>
      <c r="V67" s="41">
        <f>IFERROR($Q67*$O67*Controls!$C$4,"-")</f>
        <v>0</v>
      </c>
      <c r="W67" s="41">
        <f>IFERROR($T67*(1-Controls!$C$6),0)</f>
        <v>0</v>
      </c>
      <c r="X67" s="90" t="str">
        <f t="shared" si="2"/>
        <v>-</v>
      </c>
      <c r="Y67" s="90" t="str">
        <f>IFERROR(R67/INDEX('Vendor Level Info'!$N$4:$N$300,MATCH('Model 19'!$D67,'Vendor Level Info'!$M$4:$M$300,0)),"-")</f>
        <v>-</v>
      </c>
    </row>
    <row r="68" spans="2:25" x14ac:dyDescent="0.35">
      <c r="B68" s="441" t="str">
        <f>IFERROR(INDEX(Controls!$L$4:$L$100,MATCH('Model 19'!$D68,Controls!$J$4:$J$100,0)),"-")</f>
        <v>-</v>
      </c>
      <c r="C68" s="467" t="str">
        <f>IFERROR(INDEX(Controls!$F$4:$F$7200,MATCH('Model 19'!$E68,Controls!$G$4:$G$200,0)),"-")</f>
        <v>-</v>
      </c>
      <c r="D68" s="442" t="str">
        <f>IFERROR(INDEX(Controls!$H$4:$H$200,MATCH('Model 19'!$E68,Controls!$G$4:$G$200,0)),"-")</f>
        <v>-</v>
      </c>
      <c r="E68" s="25"/>
      <c r="F68" s="26"/>
      <c r="G68" s="27"/>
      <c r="H68" s="27"/>
      <c r="I68" s="27"/>
      <c r="J68" s="37"/>
      <c r="K68" s="26"/>
      <c r="L68" s="26"/>
      <c r="M68" s="26"/>
      <c r="N68" s="26"/>
      <c r="O68" s="26"/>
      <c r="P68" s="26"/>
      <c r="Q68" s="30"/>
      <c r="R68" s="75">
        <f t="shared" si="0"/>
        <v>0</v>
      </c>
      <c r="S68" s="41">
        <f>IFERROR($Q68*$O68*Controls!$C$5,"-")</f>
        <v>0</v>
      </c>
      <c r="T68" s="41" t="str">
        <f>IFERROR(INDEX('Vendor Level Info'!$I$4:$I$50,MATCH(SUBSTITUTE(SUBSTITUTE('Model 19'!$D68,"_pre",""),"_post",""),'Vendor Level Info'!$F$4:$F$50,0)),"-")</f>
        <v>-</v>
      </c>
      <c r="U68" s="478">
        <f t="shared" si="1"/>
        <v>0</v>
      </c>
      <c r="V68" s="41">
        <f>IFERROR($Q68*$O68*Controls!$C$4,"-")</f>
        <v>0</v>
      </c>
      <c r="W68" s="41">
        <f>IFERROR($T68*(1-Controls!$C$6),0)</f>
        <v>0</v>
      </c>
      <c r="X68" s="90" t="str">
        <f t="shared" si="2"/>
        <v>-</v>
      </c>
      <c r="Y68" s="90" t="str">
        <f>IFERROR(R68/INDEX('Vendor Level Info'!$N$4:$N$300,MATCH('Model 19'!$D68,'Vendor Level Info'!$M$4:$M$300,0)),"-")</f>
        <v>-</v>
      </c>
    </row>
    <row r="69" spans="2:25" x14ac:dyDescent="0.35">
      <c r="B69" s="441" t="str">
        <f>IFERROR(INDEX(Controls!$L$4:$L$100,MATCH('Model 19'!$D69,Controls!$J$4:$J$100,0)),"-")</f>
        <v>-</v>
      </c>
      <c r="C69" s="467" t="str">
        <f>IFERROR(INDEX(Controls!$F$4:$F$7200,MATCH('Model 19'!$E69,Controls!$G$4:$G$200,0)),"-")</f>
        <v>-</v>
      </c>
      <c r="D69" s="442" t="str">
        <f>IFERROR(INDEX(Controls!$H$4:$H$200,MATCH('Model 19'!$E69,Controls!$G$4:$G$200,0)),"-")</f>
        <v>-</v>
      </c>
      <c r="E69" s="25"/>
      <c r="F69" s="26"/>
      <c r="G69" s="27"/>
      <c r="H69" s="27"/>
      <c r="I69" s="27"/>
      <c r="J69" s="37"/>
      <c r="K69" s="26"/>
      <c r="L69" s="26"/>
      <c r="M69" s="26"/>
      <c r="N69" s="26"/>
      <c r="O69" s="26"/>
      <c r="P69" s="26"/>
      <c r="Q69" s="30"/>
      <c r="R69" s="75">
        <f t="shared" si="0"/>
        <v>0</v>
      </c>
      <c r="S69" s="41">
        <f>IFERROR($Q69*$O69*Controls!$C$5,"-")</f>
        <v>0</v>
      </c>
      <c r="T69" s="41" t="str">
        <f>IFERROR(INDEX('Vendor Level Info'!$I$4:$I$50,MATCH(SUBSTITUTE(SUBSTITUTE('Model 19'!$D69,"_pre",""),"_post",""),'Vendor Level Info'!$F$4:$F$50,0)),"-")</f>
        <v>-</v>
      </c>
      <c r="U69" s="478">
        <f t="shared" si="1"/>
        <v>0</v>
      </c>
      <c r="V69" s="41">
        <f>IFERROR($Q69*$O69*Controls!$C$4,"-")</f>
        <v>0</v>
      </c>
      <c r="W69" s="41">
        <f>IFERROR($T69*(1-Controls!$C$6),0)</f>
        <v>0</v>
      </c>
      <c r="X69" s="90" t="str">
        <f t="shared" si="2"/>
        <v>-</v>
      </c>
      <c r="Y69" s="90" t="str">
        <f>IFERROR(R69/INDEX('Vendor Level Info'!$N$4:$N$300,MATCH('Model 19'!$D69,'Vendor Level Info'!$M$4:$M$300,0)),"-")</f>
        <v>-</v>
      </c>
    </row>
    <row r="70" spans="2:25" x14ac:dyDescent="0.35">
      <c r="B70" s="441" t="str">
        <f>IFERROR(INDEX(Controls!$L$4:$L$100,MATCH('Model 19'!$D70,Controls!$J$4:$J$100,0)),"-")</f>
        <v>-</v>
      </c>
      <c r="C70" s="467" t="str">
        <f>IFERROR(INDEX(Controls!$F$4:$F$7200,MATCH('Model 19'!$E70,Controls!$G$4:$G$200,0)),"-")</f>
        <v>-</v>
      </c>
      <c r="D70" s="442" t="str">
        <f>IFERROR(INDEX(Controls!$H$4:$H$200,MATCH('Model 19'!$E70,Controls!$G$4:$G$200,0)),"-")</f>
        <v>-</v>
      </c>
      <c r="E70" s="25"/>
      <c r="F70" s="26"/>
      <c r="G70" s="27"/>
      <c r="H70" s="27"/>
      <c r="I70" s="27"/>
      <c r="J70" s="37"/>
      <c r="K70" s="26"/>
      <c r="L70" s="26"/>
      <c r="M70" s="26"/>
      <c r="N70" s="26"/>
      <c r="O70" s="26"/>
      <c r="P70" s="26"/>
      <c r="Q70" s="30"/>
      <c r="R70" s="75">
        <f>IFERROR(G70*N70,"-")</f>
        <v>0</v>
      </c>
      <c r="S70" s="41">
        <f>IFERROR($Q70*$O70*Controls!$C$5,"-")</f>
        <v>0</v>
      </c>
      <c r="T70" s="41" t="str">
        <f>IFERROR(INDEX('Vendor Level Info'!$I$4:$I$50,MATCH(SUBSTITUTE(SUBSTITUTE('Model 19'!$D70,"_pre",""),"_post",""),'Vendor Level Info'!$F$4:$F$50,0)),"-")</f>
        <v>-</v>
      </c>
      <c r="U70" s="478">
        <f>IFERROR(S70/$T70,0)</f>
        <v>0</v>
      </c>
      <c r="V70" s="41">
        <f>IFERROR($Q70*$O70*Controls!$C$4,"-")</f>
        <v>0</v>
      </c>
      <c r="W70" s="41">
        <f>IFERROR($T70*(1-Controls!$C$6),0)</f>
        <v>0</v>
      </c>
      <c r="X70" s="90" t="str">
        <f>IFERROR(V70/W70,"-")</f>
        <v>-</v>
      </c>
      <c r="Y70" s="90" t="str">
        <f>IFERROR(R70/INDEX('Vendor Level Info'!$N$4:$N$300,MATCH('Model 19'!$D70,'Vendor Level Info'!$M$4:$M$300,0)),"-")</f>
        <v>-</v>
      </c>
    </row>
    <row r="71" spans="2:25" x14ac:dyDescent="0.35">
      <c r="B71" s="441" t="str">
        <f>IFERROR(INDEX(Controls!$L$4:$L$100,MATCH('Model 19'!$D71,Controls!$J$4:$J$100,0)),"-")</f>
        <v>-</v>
      </c>
      <c r="C71" s="467" t="str">
        <f>IFERROR(INDEX(Controls!$F$4:$F$7200,MATCH('Model 19'!$E71,Controls!$G$4:$G$200,0)),"-")</f>
        <v>-</v>
      </c>
      <c r="D71" s="442" t="str">
        <f>IFERROR(INDEX(Controls!$H$4:$H$200,MATCH('Model 19'!$E71,Controls!$G$4:$G$200,0)),"-")</f>
        <v>-</v>
      </c>
      <c r="E71" s="25"/>
      <c r="F71" s="26"/>
      <c r="G71" s="27"/>
      <c r="H71" s="27"/>
      <c r="I71" s="27"/>
      <c r="J71" s="37"/>
      <c r="K71" s="26"/>
      <c r="L71" s="26"/>
      <c r="M71" s="26"/>
      <c r="N71" s="26"/>
      <c r="O71" s="26"/>
      <c r="P71" s="26"/>
      <c r="Q71" s="30"/>
      <c r="R71" s="75">
        <f>IFERROR(G71*N71,"-")</f>
        <v>0</v>
      </c>
      <c r="S71" s="41">
        <f>IFERROR($Q71*$O71*Controls!$C$5,"-")</f>
        <v>0</v>
      </c>
      <c r="T71" s="41" t="str">
        <f>IFERROR(INDEX('Vendor Level Info'!$I$4:$I$50,MATCH(SUBSTITUTE(SUBSTITUTE('Model 19'!$D71,"_pre",""),"_post",""),'Vendor Level Info'!$F$4:$F$50,0)),"-")</f>
        <v>-</v>
      </c>
      <c r="U71" s="478">
        <f>IFERROR(S71/$T71,0)</f>
        <v>0</v>
      </c>
      <c r="V71" s="41">
        <f>IFERROR($Q71*$O71*Controls!$C$4,"-")</f>
        <v>0</v>
      </c>
      <c r="W71" s="41">
        <f>IFERROR($T71*(1-Controls!$C$6),0)</f>
        <v>0</v>
      </c>
      <c r="X71" s="90" t="str">
        <f>IFERROR(V71/W71,"-")</f>
        <v>-</v>
      </c>
      <c r="Y71" s="90" t="str">
        <f>IFERROR(R71/INDEX('Vendor Level Info'!$N$4:$N$300,MATCH('Model 19'!$D71,'Vendor Level Info'!$M$4:$M$300,0)),"-")</f>
        <v>-</v>
      </c>
    </row>
    <row r="72" spans="2:25" ht="15" thickBot="1" x14ac:dyDescent="0.4">
      <c r="B72" s="443" t="str">
        <f>IFERROR(INDEX(Controls!$L$4:$L$100,MATCH('Model 19'!$D72,Controls!$J$4:$J$100,0)),"-")</f>
        <v>-</v>
      </c>
      <c r="C72" s="468" t="str">
        <f>IFERROR(INDEX(Controls!$F$4:$F$7200,MATCH('Model 19'!$E72,Controls!$G$4:$G$200,0)),"-")</f>
        <v>-</v>
      </c>
      <c r="D72" s="444" t="str">
        <f>IFERROR(INDEX(Controls!$H$4:$H$200,MATCH('Model 19'!$E72,Controls!$G$4:$G$200,0)),"-")</f>
        <v>-</v>
      </c>
      <c r="E72" s="31"/>
      <c r="F72" s="32"/>
      <c r="G72" s="34"/>
      <c r="H72" s="34"/>
      <c r="I72" s="34"/>
      <c r="J72" s="38"/>
      <c r="K72" s="32"/>
      <c r="L72" s="32"/>
      <c r="M72" s="32"/>
      <c r="N72" s="32"/>
      <c r="O72" s="32"/>
      <c r="P72" s="32"/>
      <c r="Q72" s="33"/>
      <c r="R72" s="76">
        <f>IFERROR(G72*N72,"-")</f>
        <v>0</v>
      </c>
      <c r="S72" s="77">
        <f>IFERROR($Q72*$O72*Controls!$C$5,"-")</f>
        <v>0</v>
      </c>
      <c r="T72" s="77" t="str">
        <f>IFERROR(INDEX('Vendor Level Info'!$I$4:$I$50,MATCH(SUBSTITUTE(SUBSTITUTE('Model 19'!$D72,"_pre",""),"_post",""),'Vendor Level Info'!$F$4:$F$50,0)),"-")</f>
        <v>-</v>
      </c>
      <c r="U72" s="479">
        <f>IFERROR(S72/$T72,0)</f>
        <v>0</v>
      </c>
      <c r="V72" s="77">
        <f>IFERROR($Q72*$O72*Controls!$C$4,"-")</f>
        <v>0</v>
      </c>
      <c r="W72" s="77">
        <f>IFERROR($T72*(1-Controls!$C$6),0)</f>
        <v>0</v>
      </c>
      <c r="X72" s="91" t="str">
        <f>IFERROR(V72/W72,"-")</f>
        <v>-</v>
      </c>
      <c r="Y72" s="91" t="str">
        <f>IFERROR(R72/INDEX('Vendor Level Info'!$N$4:$N$300,MATCH('Model 19'!$D72,'Vendor Level Info'!$M$4:$M$300,0)),"-")</f>
        <v>-</v>
      </c>
    </row>
  </sheetData>
  <autoFilter ref="E4:X4" xr:uid="{B795FBF3-D389-47B0-A746-1A51F7BDCBC3}">
    <sortState xmlns:xlrd2="http://schemas.microsoft.com/office/spreadsheetml/2017/richdata2" ref="E5:X44">
      <sortCondition ref="E4"/>
    </sortState>
  </autoFilter>
  <mergeCells count="5">
    <mergeCell ref="R2:Y2"/>
    <mergeCell ref="E3:Q3"/>
    <mergeCell ref="S3:U3"/>
    <mergeCell ref="V3:X3"/>
    <mergeCell ref="AB4:AC4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CEAB-3E26-4C09-BCCB-1E9565BEDA29}">
  <sheetPr>
    <tabColor theme="5" tint="0.39997558519241921"/>
  </sheetPr>
  <dimension ref="A1:W60"/>
  <sheetViews>
    <sheetView zoomScaleNormal="100" workbookViewId="0">
      <selection activeCell="M54" sqref="M54"/>
    </sheetView>
  </sheetViews>
  <sheetFormatPr defaultRowHeight="14.5" x14ac:dyDescent="0.35"/>
  <cols>
    <col min="1" max="1" width="8.7265625" style="2"/>
    <col min="2" max="2" width="20.453125" style="2" customWidth="1"/>
    <col min="3" max="3" width="26.1796875" style="2" customWidth="1"/>
    <col min="4" max="4" width="7.36328125" style="2" customWidth="1"/>
    <col min="5" max="5" width="11.1796875" style="2" customWidth="1"/>
    <col min="6" max="6" width="8.453125" style="2" customWidth="1"/>
    <col min="7" max="7" width="9.81640625" style="2" customWidth="1"/>
    <col min="8" max="8" width="8.54296875" style="2" customWidth="1"/>
    <col min="9" max="9" width="19" style="2" customWidth="1"/>
    <col min="10" max="10" width="12.81640625" style="2" bestFit="1" customWidth="1"/>
    <col min="11" max="11" width="14.81640625" style="2" bestFit="1" customWidth="1"/>
    <col min="12" max="12" width="17.26953125" style="2" customWidth="1"/>
    <col min="13" max="13" width="16.7265625" style="2" bestFit="1" customWidth="1"/>
    <col min="14" max="15" width="16.36328125" style="2" bestFit="1" customWidth="1"/>
    <col min="16" max="16" width="25.90625" style="2" bestFit="1" customWidth="1"/>
    <col min="17" max="17" width="22.1796875" style="2" bestFit="1" customWidth="1"/>
    <col min="18" max="18" width="19.08984375" style="2" bestFit="1" customWidth="1"/>
    <col min="19" max="19" width="15.36328125" style="2" bestFit="1" customWidth="1"/>
    <col min="20" max="20" width="23.7265625" style="2" bestFit="1" customWidth="1"/>
    <col min="21" max="21" width="20.453125" style="2" bestFit="1" customWidth="1"/>
    <col min="22" max="22" width="18" style="2" customWidth="1"/>
    <col min="23" max="23" width="19.6328125" style="2" customWidth="1"/>
    <col min="24" max="16384" width="8.7265625" style="2"/>
  </cols>
  <sheetData>
    <row r="1" spans="1:23" ht="15" thickBot="1" x14ac:dyDescent="0.4"/>
    <row r="2" spans="1:23" ht="22" customHeight="1" thickBot="1" x14ac:dyDescent="0.4">
      <c r="B2" s="520" t="s">
        <v>330</v>
      </c>
      <c r="C2" s="521"/>
      <c r="D2" s="521"/>
      <c r="E2" s="521"/>
      <c r="F2" s="521"/>
      <c r="G2" s="521"/>
      <c r="H2" s="521"/>
      <c r="I2" s="521"/>
      <c r="J2" s="521"/>
      <c r="K2" s="521"/>
      <c r="L2" s="521"/>
      <c r="M2" s="521"/>
      <c r="N2" s="521"/>
      <c r="O2" s="522"/>
      <c r="P2" s="136"/>
      <c r="Q2" s="517" t="s">
        <v>178</v>
      </c>
      <c r="R2" s="518"/>
      <c r="S2" s="519"/>
      <c r="T2" s="517" t="s">
        <v>177</v>
      </c>
      <c r="U2" s="518"/>
      <c r="V2" s="519"/>
    </row>
    <row r="3" spans="1:23" ht="19.5" customHeight="1" thickBot="1" x14ac:dyDescent="0.4">
      <c r="B3" s="137" t="s">
        <v>31</v>
      </c>
      <c r="C3" s="138" t="s">
        <v>104</v>
      </c>
      <c r="D3" s="138" t="s">
        <v>0</v>
      </c>
      <c r="E3" s="138" t="s">
        <v>1</v>
      </c>
      <c r="F3" s="138" t="s">
        <v>2</v>
      </c>
      <c r="G3" s="138" t="s">
        <v>3</v>
      </c>
      <c r="H3" s="138" t="s">
        <v>136</v>
      </c>
      <c r="I3" s="138" t="s">
        <v>32</v>
      </c>
      <c r="J3" s="138" t="s">
        <v>137</v>
      </c>
      <c r="K3" s="138" t="s">
        <v>138</v>
      </c>
      <c r="L3" s="138" t="s">
        <v>139</v>
      </c>
      <c r="M3" s="138" t="s">
        <v>140</v>
      </c>
      <c r="N3" s="138" t="s">
        <v>141</v>
      </c>
      <c r="O3" s="139" t="s">
        <v>142</v>
      </c>
      <c r="P3" s="140" t="s">
        <v>143</v>
      </c>
      <c r="Q3" s="141" t="s">
        <v>57</v>
      </c>
      <c r="R3" s="142" t="s">
        <v>58</v>
      </c>
      <c r="S3" s="142" t="s">
        <v>59</v>
      </c>
      <c r="T3" s="143" t="s">
        <v>60</v>
      </c>
      <c r="U3" s="143" t="s">
        <v>61</v>
      </c>
      <c r="V3" s="143" t="s">
        <v>62</v>
      </c>
      <c r="W3" s="156" t="s">
        <v>286</v>
      </c>
    </row>
    <row r="4" spans="1:23" x14ac:dyDescent="0.35">
      <c r="A4" s="165"/>
      <c r="B4" s="105" t="s">
        <v>13</v>
      </c>
      <c r="C4" s="144" t="s">
        <v>107</v>
      </c>
      <c r="D4" s="144">
        <v>1</v>
      </c>
      <c r="E4" s="145">
        <v>5.3796184638954601E-2</v>
      </c>
      <c r="F4" s="145">
        <v>1.8179956821101927E-3</v>
      </c>
      <c r="G4" s="146">
        <v>29.590930918225304</v>
      </c>
      <c r="H4" s="147">
        <v>2.0694115843398763E-192</v>
      </c>
      <c r="I4" s="146">
        <v>1.0188971494138934</v>
      </c>
      <c r="J4" s="148">
        <v>75972.438797123687</v>
      </c>
      <c r="K4" s="148">
        <v>467040.27499998233</v>
      </c>
      <c r="L4" s="148">
        <v>40387.589177336762</v>
      </c>
      <c r="M4" s="148">
        <v>239600.7969999942</v>
      </c>
      <c r="N4" s="149">
        <v>8.7509098546199229E-3</v>
      </c>
      <c r="O4" s="150">
        <v>9.0679923928062133E-3</v>
      </c>
      <c r="P4" s="151">
        <f>IFERROR(E4*L4,"-")</f>
        <v>2172.6982045062532</v>
      </c>
      <c r="Q4" s="152">
        <f>IFERROR($O4*$M4*Controls!$C$5,"-")</f>
        <v>1351418.2832028896</v>
      </c>
      <c r="R4" s="153">
        <f>IFERROR(INDEX('Vendor Level Info'!$G$4:$G$22,MATCH('Previous Run Final Results'!$B4,'Vendor Level Info'!$F$4:$F$22,0)),"-")</f>
        <v>713949</v>
      </c>
      <c r="S4" s="154">
        <f>IFERROR(Q4/R4,0)</f>
        <v>1.8928778991256934</v>
      </c>
      <c r="T4" s="155">
        <f>IFERROR($O4*$M4*Controls!$C$4,"-")</f>
        <v>1147184.6519793016</v>
      </c>
      <c r="U4" s="153">
        <f>IFERROR($R4*(1-Controls!$C$6),0)</f>
        <v>549740.73</v>
      </c>
      <c r="V4" s="154">
        <f>IFERROR(T4/U4,"-")</f>
        <v>2.0867739815809201</v>
      </c>
      <c r="W4" s="157">
        <f>IFERROR(P4/INDEX('Vendor Level Info'!$Q$4:$Q$100,MATCH('Previous Run Final Results'!$B4,'Vendor Level Info'!$P$4:$P$100,0)),"-")</f>
        <v>0.22174915334826018</v>
      </c>
    </row>
    <row r="5" spans="1:23" x14ac:dyDescent="0.35">
      <c r="A5" s="165"/>
      <c r="B5" s="68" t="s">
        <v>14</v>
      </c>
      <c r="C5" s="26" t="s">
        <v>105</v>
      </c>
      <c r="D5" s="26">
        <v>1</v>
      </c>
      <c r="E5" s="35">
        <v>-1.4748876396572909E-2</v>
      </c>
      <c r="F5" s="35">
        <v>5.6081943055620474E-3</v>
      </c>
      <c r="G5" s="27">
        <v>-2.6298797069041266</v>
      </c>
      <c r="H5" s="37">
        <v>8.5415473910321928E-3</v>
      </c>
      <c r="I5" s="27">
        <v>1.0067728346168099</v>
      </c>
      <c r="J5" s="85">
        <v>9760.6708578679754</v>
      </c>
      <c r="K5" s="85">
        <v>467040.27499998233</v>
      </c>
      <c r="L5" s="85">
        <v>9760.67085786797</v>
      </c>
      <c r="M5" s="85">
        <v>239600.7969999942</v>
      </c>
      <c r="N5" s="28">
        <v>-3.0823664625139981E-4</v>
      </c>
      <c r="O5" s="110">
        <v>-6.0082825196249002E-4</v>
      </c>
      <c r="P5" s="75">
        <f t="shared" ref="P5:P41" si="0">IFERROR(E5*L5,"-")</f>
        <v>-143.95892803032595</v>
      </c>
      <c r="Q5" s="40">
        <f>IFERROR($O5*$M5*Controls!$C$5,"-")</f>
        <v>-89542.45323486274</v>
      </c>
      <c r="R5" s="41">
        <f>IFERROR(INDEX('Vendor Level Info'!$G$4:$G$22,MATCH('Previous Run Final Results'!$B5,'Vendor Level Info'!$F$4:$F$22,0)),"-")</f>
        <v>266149.43</v>
      </c>
      <c r="S5" s="99">
        <f t="shared" ref="S5:S41" si="1">IFERROR(Q5/R5,0)</f>
        <v>-0.33643676499650116</v>
      </c>
      <c r="T5" s="74">
        <f>IFERROR($O5*$M5*Controls!$C$4,"-")</f>
        <v>-76010.314000012106</v>
      </c>
      <c r="U5" s="41">
        <f>IFERROR($R5*(1-Controls!$C$6),0)</f>
        <v>204935.06109999999</v>
      </c>
      <c r="V5" s="99">
        <f t="shared" ref="V5:V41" si="2">IFERROR(T5/U5,"-")</f>
        <v>-0.37089951125016213</v>
      </c>
      <c r="W5" s="158">
        <f>IFERROR(P5/INDEX('Vendor Level Info'!$Q$4:$Q$100,MATCH('Previous Run Final Results'!$B5,'Vendor Level Info'!$P$4:$P$100,0)),"-")</f>
        <v>-4.6709580801533403E-2</v>
      </c>
    </row>
    <row r="6" spans="1:23" x14ac:dyDescent="0.35">
      <c r="A6" s="165"/>
      <c r="B6" s="68" t="s">
        <v>15</v>
      </c>
      <c r="C6" s="26" t="s">
        <v>15</v>
      </c>
      <c r="D6" s="26">
        <v>1</v>
      </c>
      <c r="E6" s="35">
        <v>3.4423875266418283E-2</v>
      </c>
      <c r="F6" s="35">
        <v>4.8460323626509771E-3</v>
      </c>
      <c r="G6" s="27">
        <v>7.1035174118373039</v>
      </c>
      <c r="H6" s="37">
        <v>1.2164486265409855E-12</v>
      </c>
      <c r="I6" s="27">
        <v>1.0068562697708672</v>
      </c>
      <c r="J6" s="85">
        <v>6120</v>
      </c>
      <c r="K6" s="85">
        <v>467040.27499998233</v>
      </c>
      <c r="L6" s="85">
        <v>0</v>
      </c>
      <c r="M6" s="85">
        <v>239600.7969999942</v>
      </c>
      <c r="N6" s="28">
        <v>4.510834030972765E-4</v>
      </c>
      <c r="O6" s="110">
        <v>0</v>
      </c>
      <c r="P6" s="75">
        <f t="shared" si="0"/>
        <v>0</v>
      </c>
      <c r="Q6" s="40">
        <f>IFERROR($O6*$M6*Controls!$C$5,"-")</f>
        <v>0</v>
      </c>
      <c r="R6" s="41">
        <f>IFERROR(INDEX('Vendor Level Info'!$G$4:$G$22,MATCH('Previous Run Final Results'!$B6,'Vendor Level Info'!$F$4:$F$22,0)),"-")</f>
        <v>0</v>
      </c>
      <c r="S6" s="99">
        <f t="shared" si="1"/>
        <v>0</v>
      </c>
      <c r="T6" s="74">
        <f>IFERROR($O6*$M6*Controls!$C$4,"-")</f>
        <v>0</v>
      </c>
      <c r="U6" s="41">
        <f>IFERROR($R6*(1-Controls!$C$6),0)</f>
        <v>0</v>
      </c>
      <c r="V6" s="99" t="str">
        <f t="shared" si="2"/>
        <v>-</v>
      </c>
      <c r="W6" s="158" t="str">
        <f>IFERROR(P6/INDEX('Vendor Level Info'!$Q$4:$Q$100,MATCH('Previous Run Final Results'!$B6,'Vendor Level Info'!$P$4:$P$100,0)),"-")</f>
        <v>-</v>
      </c>
    </row>
    <row r="7" spans="1:23" x14ac:dyDescent="0.35">
      <c r="A7" s="165"/>
      <c r="B7" s="68" t="s">
        <v>16</v>
      </c>
      <c r="C7" s="26" t="s">
        <v>76</v>
      </c>
      <c r="D7" s="26">
        <v>1</v>
      </c>
      <c r="E7" s="35">
        <v>1.1390069353929213E-2</v>
      </c>
      <c r="F7" s="35">
        <v>1.5817615363491416E-3</v>
      </c>
      <c r="G7" s="27">
        <v>7.2008764230154396</v>
      </c>
      <c r="H7" s="37">
        <v>5.9839125303882686E-13</v>
      </c>
      <c r="I7" s="27">
        <v>1.0075331254728055</v>
      </c>
      <c r="J7" s="85">
        <v>74147.688514263064</v>
      </c>
      <c r="K7" s="85">
        <v>467040.27499998233</v>
      </c>
      <c r="L7" s="85">
        <v>54895.578190532207</v>
      </c>
      <c r="M7" s="85">
        <v>239600.7969999942</v>
      </c>
      <c r="N7" s="28">
        <v>1.8082965427575358E-3</v>
      </c>
      <c r="O7" s="110">
        <v>2.6096091943058979E-3</v>
      </c>
      <c r="P7" s="75">
        <f t="shared" si="0"/>
        <v>625.26444281420584</v>
      </c>
      <c r="Q7" s="40">
        <f>IFERROR($O7*$M7*Controls!$C$5,"-")</f>
        <v>388914.48343043606</v>
      </c>
      <c r="R7" s="41">
        <f>IFERROR(INDEX('Vendor Level Info'!$G$4:$G$22,MATCH('Previous Run Final Results'!$B7,'Vendor Level Info'!$F$4:$F$22,0)),"-")</f>
        <v>642600</v>
      </c>
      <c r="S7" s="99">
        <f t="shared" si="1"/>
        <v>0.60522017340559608</v>
      </c>
      <c r="T7" s="74">
        <f>IFERROR($O7*$M7*Controls!$C$4,"-")</f>
        <v>330139.62580590067</v>
      </c>
      <c r="U7" s="41">
        <f>IFERROR($R7*(1-Controls!$C$6),0)</f>
        <v>494802</v>
      </c>
      <c r="V7" s="99">
        <f t="shared" si="2"/>
        <v>0.66721562525192024</v>
      </c>
      <c r="W7" s="158">
        <f>IFERROR(P7/INDEX('Vendor Level Info'!$Q$4:$Q$100,MATCH('Previous Run Final Results'!$B7,'Vendor Level Info'!$P$4:$P$100,0)),"-")</f>
        <v>7.2849171946196653E-2</v>
      </c>
    </row>
    <row r="8" spans="1:23" x14ac:dyDescent="0.35">
      <c r="A8" s="165"/>
      <c r="B8" s="68" t="s">
        <v>17</v>
      </c>
      <c r="C8" s="26" t="s">
        <v>106</v>
      </c>
      <c r="D8" s="26">
        <v>1</v>
      </c>
      <c r="E8" s="35">
        <v>7.2761963698754734E-2</v>
      </c>
      <c r="F8" s="35">
        <v>1.0422978285647949E-3</v>
      </c>
      <c r="G8" s="27">
        <v>69.809186687978851</v>
      </c>
      <c r="H8" s="37">
        <v>0</v>
      </c>
      <c r="I8" s="27">
        <v>1.065742681837377</v>
      </c>
      <c r="J8" s="85">
        <v>113796.51313360341</v>
      </c>
      <c r="K8" s="85">
        <v>467040.27499998233</v>
      </c>
      <c r="L8" s="85">
        <v>58385.983661979692</v>
      </c>
      <c r="M8" s="85">
        <v>239600.7969999942</v>
      </c>
      <c r="N8" s="28">
        <v>1.7728787432031275E-2</v>
      </c>
      <c r="O8" s="110">
        <v>1.7730653974949658E-2</v>
      </c>
      <c r="P8" s="75">
        <f t="shared" si="0"/>
        <v>4248.2788237290533</v>
      </c>
      <c r="Q8" s="40">
        <f>IFERROR($O8*$M8*Controls!$C$5,"-")</f>
        <v>2642429.4283594713</v>
      </c>
      <c r="R8" s="41">
        <f>IFERROR(INDEX('Vendor Level Info'!$G$4:$G$22,MATCH('Previous Run Final Results'!$B8,'Vendor Level Info'!$F$4:$F$22,0)),"-")</f>
        <v>0</v>
      </c>
      <c r="S8" s="99">
        <f t="shared" si="1"/>
        <v>0</v>
      </c>
      <c r="T8" s="74">
        <f>IFERROR($O8*$M8*Controls!$C$4,"-")</f>
        <v>2243091.2189289401</v>
      </c>
      <c r="U8" s="41">
        <f>IFERROR($R8*(1-Controls!$C$6),0)</f>
        <v>0</v>
      </c>
      <c r="V8" s="99" t="str">
        <f t="shared" si="2"/>
        <v>-</v>
      </c>
      <c r="W8" s="158">
        <f>IFERROR(P8/INDEX('Vendor Level Info'!$Q$4:$Q$100,MATCH('Previous Run Final Results'!$B8,'Vendor Level Info'!$P$4:$P$100,0)),"-")</f>
        <v>0.1820482869270249</v>
      </c>
    </row>
    <row r="9" spans="1:23" x14ac:dyDescent="0.35">
      <c r="A9" s="165"/>
      <c r="B9" s="68" t="s">
        <v>21</v>
      </c>
      <c r="C9" s="26" t="s">
        <v>21</v>
      </c>
      <c r="D9" s="26">
        <v>1</v>
      </c>
      <c r="E9" s="35">
        <v>1.1855680383914161E-2</v>
      </c>
      <c r="F9" s="35">
        <v>4.5580600337541957E-3</v>
      </c>
      <c r="G9" s="27">
        <v>2.6010364708051821</v>
      </c>
      <c r="H9" s="37">
        <v>9.2942978116852763E-3</v>
      </c>
      <c r="I9" s="27">
        <v>1.0053125790682484</v>
      </c>
      <c r="J9" s="85">
        <v>4331</v>
      </c>
      <c r="K9" s="85">
        <v>467040.27499998233</v>
      </c>
      <c r="L9" s="85">
        <v>4331</v>
      </c>
      <c r="M9" s="85">
        <v>239600.7969999942</v>
      </c>
      <c r="N9" s="28">
        <v>1.099411645874313E-4</v>
      </c>
      <c r="O9" s="110">
        <v>2.1430209075111497E-4</v>
      </c>
      <c r="P9" s="75">
        <f t="shared" si="0"/>
        <v>51.34695174273223</v>
      </c>
      <c r="Q9" s="40">
        <f>IFERROR($O9*$M9*Controls!$C$5,"-")</f>
        <v>31937.803983979447</v>
      </c>
      <c r="R9" s="41">
        <f>IFERROR(INDEX('Vendor Level Info'!$G$4:$G$22,MATCH('Previous Run Final Results'!$B9,'Vendor Level Info'!$F$4:$F$22,0)),"-")</f>
        <v>122740</v>
      </c>
      <c r="S9" s="99">
        <f t="shared" si="1"/>
        <v>0.26020697396105141</v>
      </c>
      <c r="T9" s="74">
        <f>IFERROR($O9*$M9*Controls!$C$4,"-")</f>
        <v>27111.190520162618</v>
      </c>
      <c r="U9" s="41">
        <f>IFERROR($R9*(1-Controls!$C$6),0)</f>
        <v>94509.8</v>
      </c>
      <c r="V9" s="99">
        <f t="shared" si="2"/>
        <v>0.28686115641089727</v>
      </c>
      <c r="W9" s="158">
        <f>IFERROR(P9/INDEX('Vendor Level Info'!$Q$4:$Q$100,MATCH('Previous Run Final Results'!$B9,'Vendor Level Info'!$P$4:$P$100,0)),"-")</f>
        <v>1.1855680383914161E-2</v>
      </c>
    </row>
    <row r="10" spans="1:23" x14ac:dyDescent="0.35">
      <c r="A10" s="165"/>
      <c r="B10" s="68" t="s">
        <v>22</v>
      </c>
      <c r="C10" s="26" t="s">
        <v>108</v>
      </c>
      <c r="D10" s="26">
        <v>1</v>
      </c>
      <c r="E10" s="35">
        <v>5.7311560016999441E-2</v>
      </c>
      <c r="F10" s="35">
        <v>1.6395996390879963E-3</v>
      </c>
      <c r="G10" s="27">
        <v>34.954606387250834</v>
      </c>
      <c r="H10" s="37">
        <v>1.2312843171236476E-267</v>
      </c>
      <c r="I10" s="27">
        <v>1.0203222109411432</v>
      </c>
      <c r="J10" s="85">
        <v>103496.11117746524</v>
      </c>
      <c r="K10" s="85">
        <v>467040.27499998233</v>
      </c>
      <c r="L10" s="85">
        <v>64380.376223491643</v>
      </c>
      <c r="M10" s="85">
        <v>239600.7969999942</v>
      </c>
      <c r="N10" s="28">
        <v>1.2700240010936038E-2</v>
      </c>
      <c r="O10" s="110">
        <v>1.5399530561034545E-2</v>
      </c>
      <c r="P10" s="75">
        <f t="shared" si="0"/>
        <v>3689.7397958496449</v>
      </c>
      <c r="Q10" s="40">
        <f>IFERROR($O10*$M10*Controls!$C$5,"-")</f>
        <v>2295018.1530184792</v>
      </c>
      <c r="R10" s="41">
        <f>IFERROR(INDEX('Vendor Level Info'!$G$4:$G$22,MATCH('Previous Run Final Results'!$B10,'Vendor Level Info'!$F$4:$F$22,0)),"-")</f>
        <v>962219.6</v>
      </c>
      <c r="S10" s="99">
        <f t="shared" si="1"/>
        <v>2.3851292917110389</v>
      </c>
      <c r="T10" s="74">
        <f>IFERROR($O10*$M10*Controls!$C$4,"-")</f>
        <v>1948182.6122086125</v>
      </c>
      <c r="U10" s="41">
        <f>IFERROR($R10*(1-Controls!$C$6),0)</f>
        <v>740909.09199999995</v>
      </c>
      <c r="V10" s="99">
        <f t="shared" si="2"/>
        <v>2.6294489205817611</v>
      </c>
      <c r="W10" s="158">
        <f>IFERROR(P10/INDEX('Vendor Level Info'!$Q$4:$Q$100,MATCH('Previous Run Final Results'!$B10,'Vendor Level Info'!$P$4:$P$100,0)),"-")</f>
        <v>0.12470814194915486</v>
      </c>
    </row>
    <row r="11" spans="1:23" x14ac:dyDescent="0.35">
      <c r="A11" s="165"/>
      <c r="B11" s="68" t="s">
        <v>24</v>
      </c>
      <c r="C11" s="26" t="s">
        <v>70</v>
      </c>
      <c r="D11" s="26">
        <v>1</v>
      </c>
      <c r="E11" s="35">
        <v>5.7889124465678558E-3</v>
      </c>
      <c r="F11" s="35">
        <v>4.7183755910545276E-4</v>
      </c>
      <c r="G11" s="27">
        <v>12.268867399074667</v>
      </c>
      <c r="H11" s="37">
        <v>1.333287182050836E-34</v>
      </c>
      <c r="I11" s="27">
        <v>1.0271313582988071</v>
      </c>
      <c r="J11" s="85">
        <v>708365.26645114785</v>
      </c>
      <c r="K11" s="85">
        <v>467040.27499998233</v>
      </c>
      <c r="L11" s="85">
        <v>453993.49432924541</v>
      </c>
      <c r="M11" s="85">
        <v>239600.7969999942</v>
      </c>
      <c r="N11" s="28">
        <v>8.7801089695649075E-3</v>
      </c>
      <c r="O11" s="110">
        <v>1.0968780667217336E-2</v>
      </c>
      <c r="P11" s="75">
        <f t="shared" si="0"/>
        <v>2628.128589983402</v>
      </c>
      <c r="Q11" s="40">
        <f>IFERROR($O11*$M11*Controls!$C$5,"-")</f>
        <v>1634695.9829696761</v>
      </c>
      <c r="R11" s="41">
        <f>IFERROR(INDEX('Vendor Level Info'!$G$4:$G$22,MATCH('Previous Run Final Results'!$B11,'Vendor Level Info'!$F$4:$F$22,0)),"-")</f>
        <v>157000</v>
      </c>
      <c r="S11" s="99">
        <f t="shared" si="1"/>
        <v>10.412076324647618</v>
      </c>
      <c r="T11" s="74">
        <f>IFERROR($O11*$M11*Controls!$C$4,"-")</f>
        <v>1387651.8955112363</v>
      </c>
      <c r="U11" s="41">
        <f>IFERROR($R11*(1-Controls!$C$6),0)</f>
        <v>120890</v>
      </c>
      <c r="V11" s="99">
        <f t="shared" si="2"/>
        <v>11.47863260411313</v>
      </c>
      <c r="W11" s="158">
        <f>IFERROR(P11/INDEX('Vendor Level Info'!$Q$4:$Q$100,MATCH('Previous Run Final Results'!$B11,'Vendor Level Info'!$P$4:$P$100,0)),"-")</f>
        <v>1.876805722965752E-2</v>
      </c>
    </row>
    <row r="12" spans="1:23" x14ac:dyDescent="0.35">
      <c r="A12" s="165"/>
      <c r="B12" s="68" t="s">
        <v>6</v>
      </c>
      <c r="C12" s="26" t="s">
        <v>6</v>
      </c>
      <c r="D12" s="26"/>
      <c r="E12" s="35">
        <v>0.1682880407440418</v>
      </c>
      <c r="F12" s="35">
        <v>3.7865739149533825E-2</v>
      </c>
      <c r="G12" s="27">
        <v>4.4443352889392527</v>
      </c>
      <c r="H12" s="37">
        <v>8.8166822639625263E-6</v>
      </c>
      <c r="I12" s="27">
        <v>0</v>
      </c>
      <c r="J12" s="85">
        <v>3374606</v>
      </c>
      <c r="K12" s="85">
        <v>467040.27499998233</v>
      </c>
      <c r="L12" s="85">
        <v>1760664</v>
      </c>
      <c r="M12" s="85">
        <v>239600.7969999942</v>
      </c>
      <c r="N12" s="28">
        <v>1.2159675780062209</v>
      </c>
      <c r="O12" s="110">
        <v>1.2366348471227113</v>
      </c>
      <c r="P12" s="75">
        <f t="shared" si="0"/>
        <v>296298.69496856764</v>
      </c>
      <c r="Q12" s="40">
        <f>IFERROR($O12*$M12*Controls!$C$5,"-")</f>
        <v>184297788.27044907</v>
      </c>
      <c r="R12" s="41" t="str">
        <f>IFERROR(INDEX('Vendor Level Info'!$G$4:$G$22,MATCH('Previous Run Final Results'!$B12,'Vendor Level Info'!$F$4:$F$22,0)),"-")</f>
        <v>-</v>
      </c>
      <c r="S12" s="99">
        <f t="shared" si="1"/>
        <v>0</v>
      </c>
      <c r="T12" s="74">
        <f>IFERROR($O12*$M12*Controls!$C$4,"-")</f>
        <v>156445710.94340372</v>
      </c>
      <c r="U12" s="41">
        <f>IFERROR($R12*(1-Controls!$C$6),0)</f>
        <v>0</v>
      </c>
      <c r="V12" s="99" t="str">
        <f t="shared" si="2"/>
        <v>-</v>
      </c>
      <c r="W12" s="158" t="str">
        <f>IFERROR(P12/INDEX('Vendor Level Info'!$Q$4:$Q$100,MATCH('Previous Run Final Results'!$B12,'Vendor Level Info'!$P$4:$P$100,0)),"-")</f>
        <v>-</v>
      </c>
    </row>
    <row r="13" spans="1:23" x14ac:dyDescent="0.35">
      <c r="A13" s="165"/>
      <c r="B13" s="68" t="s">
        <v>8</v>
      </c>
      <c r="C13" s="26" t="s">
        <v>8</v>
      </c>
      <c r="D13" s="26"/>
      <c r="E13" s="35">
        <v>-5.3034304467406805E-3</v>
      </c>
      <c r="F13" s="35">
        <v>1.6824846664061466E-3</v>
      </c>
      <c r="G13" s="27">
        <v>-3.1521419200027641</v>
      </c>
      <c r="H13" s="37">
        <v>1.620788949476917E-3</v>
      </c>
      <c r="I13" s="27">
        <v>2025.0533018020651</v>
      </c>
      <c r="J13" s="85">
        <v>40495272</v>
      </c>
      <c r="K13" s="85">
        <v>467040.27499998233</v>
      </c>
      <c r="L13" s="85">
        <v>11444316</v>
      </c>
      <c r="M13" s="85">
        <v>239600.7969999942</v>
      </c>
      <c r="N13" s="28">
        <v>-0.45984012508097616</v>
      </c>
      <c r="O13" s="110">
        <v>-0.25331357272790284</v>
      </c>
      <c r="P13" s="75">
        <f t="shared" si="0"/>
        <v>-60694.133916521518</v>
      </c>
      <c r="Q13" s="40">
        <f>IFERROR($O13*$M13*Controls!$C$5,"-")</f>
        <v>-37751751.296076387</v>
      </c>
      <c r="R13" s="41" t="str">
        <f>IFERROR(INDEX('Vendor Level Info'!$G$4:$G$22,MATCH('Previous Run Final Results'!$B13,'Vendor Level Info'!$F$4:$F$22,0)),"-")</f>
        <v>-</v>
      </c>
      <c r="S13" s="99">
        <f t="shared" si="1"/>
        <v>0</v>
      </c>
      <c r="T13" s="74">
        <f>IFERROR($O13*$M13*Controls!$C$4,"-")</f>
        <v>-32046502.70792336</v>
      </c>
      <c r="U13" s="41">
        <f>IFERROR($R13*(1-Controls!$C$6),0)</f>
        <v>0</v>
      </c>
      <c r="V13" s="99" t="str">
        <f t="shared" si="2"/>
        <v>-</v>
      </c>
      <c r="W13" s="158" t="str">
        <f>IFERROR(P13/INDEX('Vendor Level Info'!$Q$4:$Q$100,MATCH('Previous Run Final Results'!$B13,'Vendor Level Info'!$P$4:$P$100,0)),"-")</f>
        <v>-</v>
      </c>
    </row>
    <row r="14" spans="1:23" x14ac:dyDescent="0.35">
      <c r="A14" s="165"/>
      <c r="B14" s="68" t="s">
        <v>18</v>
      </c>
      <c r="C14" s="26" t="s">
        <v>18</v>
      </c>
      <c r="D14" s="26">
        <v>1</v>
      </c>
      <c r="E14" s="35">
        <v>0.56421824473651572</v>
      </c>
      <c r="F14" s="35">
        <v>4.5072449917942387E-4</v>
      </c>
      <c r="G14" s="27">
        <v>1251.8029212162094</v>
      </c>
      <c r="H14" s="37">
        <v>0</v>
      </c>
      <c r="I14" s="27">
        <v>1.0670585777092028</v>
      </c>
      <c r="J14" s="85">
        <v>465630.44499998167</v>
      </c>
      <c r="K14" s="85">
        <v>467040.27499998233</v>
      </c>
      <c r="L14" s="85">
        <v>239969.57599999427</v>
      </c>
      <c r="M14" s="85">
        <v>239600.7969999942</v>
      </c>
      <c r="N14" s="28">
        <v>0.56251506869248546</v>
      </c>
      <c r="O14" s="110">
        <v>0.56508665520376355</v>
      </c>
      <c r="P14" s="75">
        <f t="shared" si="0"/>
        <v>135395.21296088267</v>
      </c>
      <c r="Q14" s="40">
        <f>IFERROR($O14*$M14*Controls!$C$5,"-")</f>
        <v>84215822.461669013</v>
      </c>
      <c r="R14" s="41" t="str">
        <f>IFERROR(INDEX('Vendor Level Info'!$G$4:$G$22,MATCH('Previous Run Final Results'!$B14,'Vendor Level Info'!$F$4:$F$22,0)),"-")</f>
        <v>-</v>
      </c>
      <c r="S14" s="99">
        <f t="shared" si="1"/>
        <v>0</v>
      </c>
      <c r="T14" s="74">
        <f>IFERROR($O14*$M14*Controls!$C$4,"-")</f>
        <v>71488672.443346053</v>
      </c>
      <c r="U14" s="41">
        <f>IFERROR($R14*(1-Controls!$C$6),0)</f>
        <v>0</v>
      </c>
      <c r="V14" s="99" t="str">
        <f t="shared" si="2"/>
        <v>-</v>
      </c>
      <c r="W14" s="158" t="str">
        <f>IFERROR(P14/INDEX('Vendor Level Info'!$Q$4:$Q$100,MATCH('Previous Run Final Results'!$B14,'Vendor Level Info'!$P$4:$P$100,0)),"-")</f>
        <v>-</v>
      </c>
    </row>
    <row r="15" spans="1:23" x14ac:dyDescent="0.35">
      <c r="A15" s="165"/>
      <c r="B15" s="68" t="s">
        <v>19</v>
      </c>
      <c r="C15" s="26" t="s">
        <v>101</v>
      </c>
      <c r="D15" s="26">
        <v>1</v>
      </c>
      <c r="E15" s="35">
        <v>3.2302775596936124E-3</v>
      </c>
      <c r="F15" s="35">
        <v>2.5278843186527904E-5</v>
      </c>
      <c r="G15" s="27">
        <v>127.78581424228919</v>
      </c>
      <c r="H15" s="37">
        <v>0</v>
      </c>
      <c r="I15" s="27">
        <v>1.1916618485387611</v>
      </c>
      <c r="J15" s="85">
        <v>6004840.84702182</v>
      </c>
      <c r="K15" s="85">
        <v>467040.27499998233</v>
      </c>
      <c r="L15" s="85">
        <v>3380088.2481728643</v>
      </c>
      <c r="M15" s="85">
        <v>239600.7969999942</v>
      </c>
      <c r="N15" s="28">
        <v>4.1532398116344259E-2</v>
      </c>
      <c r="O15" s="110">
        <v>4.5570062180791335E-2</v>
      </c>
      <c r="P15" s="75">
        <f t="shared" si="0"/>
        <v>10918.623217856897</v>
      </c>
      <c r="Q15" s="40">
        <f>IFERROR($O15*$M15*Controls!$C$5,"-")</f>
        <v>6791383.6415069904</v>
      </c>
      <c r="R15" s="41" t="str">
        <f>IFERROR(INDEX('Vendor Level Info'!$G$4:$G$22,MATCH('Previous Run Final Results'!$B15,'Vendor Level Info'!$F$4:$F$22,0)),"-")</f>
        <v>-</v>
      </c>
      <c r="S15" s="99">
        <f t="shared" si="1"/>
        <v>0</v>
      </c>
      <c r="T15" s="74">
        <f>IFERROR($O15*$M15*Controls!$C$4,"-")</f>
        <v>5765033.059028442</v>
      </c>
      <c r="U15" s="41">
        <f>IFERROR($R15*(1-Controls!$C$6),0)</f>
        <v>0</v>
      </c>
      <c r="V15" s="99" t="str">
        <f t="shared" si="2"/>
        <v>-</v>
      </c>
      <c r="W15" s="158">
        <f>IFERROR(P15/INDEX('Vendor Level Info'!$Q$4:$Q$100,MATCH('Previous Run Final Results'!$B15,'Vendor Level Info'!$P$4:$P$100,0)),"-")</f>
        <v>8.3236503182801853E-3</v>
      </c>
    </row>
    <row r="16" spans="1:23" x14ac:dyDescent="0.35">
      <c r="A16" s="165"/>
      <c r="B16" s="68" t="s">
        <v>20</v>
      </c>
      <c r="C16" s="26" t="s">
        <v>102</v>
      </c>
      <c r="D16" s="26">
        <v>1</v>
      </c>
      <c r="E16" s="35">
        <v>0.19984002575000911</v>
      </c>
      <c r="F16" s="35">
        <v>1.9287135921909994E-3</v>
      </c>
      <c r="G16" s="27">
        <v>103.61311630670515</v>
      </c>
      <c r="H16" s="37">
        <v>0</v>
      </c>
      <c r="I16" s="27">
        <v>1.0134587053457331</v>
      </c>
      <c r="J16" s="85">
        <v>20229.611587578482</v>
      </c>
      <c r="K16" s="85">
        <v>467040.27499998233</v>
      </c>
      <c r="L16" s="85">
        <v>9273.3772246208791</v>
      </c>
      <c r="M16" s="85">
        <v>239600.7969999942</v>
      </c>
      <c r="N16" s="28">
        <v>8.6559689109777949E-3</v>
      </c>
      <c r="O16" s="110">
        <v>7.7344982427492905E-3</v>
      </c>
      <c r="P16" s="75">
        <f t="shared" si="0"/>
        <v>1853.1919433577846</v>
      </c>
      <c r="Q16" s="40">
        <f>IFERROR($O16*$M16*Controls!$C$5,"-")</f>
        <v>1152685.3887685421</v>
      </c>
      <c r="R16" s="41" t="str">
        <f>IFERROR(INDEX('Vendor Level Info'!$G$4:$G$22,MATCH('Previous Run Final Results'!$B16,'Vendor Level Info'!$F$4:$F$22,0)),"-")</f>
        <v>-</v>
      </c>
      <c r="S16" s="99">
        <f t="shared" si="1"/>
        <v>0</v>
      </c>
      <c r="T16" s="74">
        <f>IFERROR($O16*$M16*Controls!$C$4,"-")</f>
        <v>978485.34609291027</v>
      </c>
      <c r="U16" s="41">
        <f>IFERROR($R16*(1-Controls!$C$6),0)</f>
        <v>0</v>
      </c>
      <c r="V16" s="99" t="str">
        <f t="shared" si="2"/>
        <v>-</v>
      </c>
      <c r="W16" s="158">
        <f>IFERROR(P16/INDEX('Vendor Level Info'!$Q$4:$Q$100,MATCH('Previous Run Final Results'!$B16,'Vendor Level Info'!$P$4:$P$100,0)),"-")</f>
        <v>0.33774856819969767</v>
      </c>
    </row>
    <row r="17" spans="1:23" x14ac:dyDescent="0.35">
      <c r="A17" s="165"/>
      <c r="B17" s="68" t="s">
        <v>23</v>
      </c>
      <c r="C17" s="26" t="s">
        <v>103</v>
      </c>
      <c r="D17" s="26">
        <v>1</v>
      </c>
      <c r="E17" s="35">
        <v>4.5992516166689375E-2</v>
      </c>
      <c r="F17" s="35">
        <v>5.3567335391475814E-4</v>
      </c>
      <c r="G17" s="27">
        <v>85.859257009091735</v>
      </c>
      <c r="H17" s="37">
        <v>0</v>
      </c>
      <c r="I17" s="27">
        <v>1.2246945596841343</v>
      </c>
      <c r="J17" s="85">
        <v>474116.48444528214</v>
      </c>
      <c r="K17" s="85">
        <v>467040.27499998233</v>
      </c>
      <c r="L17" s="85">
        <v>297377.3963944827</v>
      </c>
      <c r="M17" s="85">
        <v>239600.7969999942</v>
      </c>
      <c r="N17" s="28">
        <v>4.6689356877721938E-2</v>
      </c>
      <c r="O17" s="110">
        <v>5.7083010083983865E-2</v>
      </c>
      <c r="P17" s="75">
        <f t="shared" si="0"/>
        <v>13677.13471128124</v>
      </c>
      <c r="Q17" s="40">
        <f>IFERROR($O17*$M17*Controls!$C$5,"-")</f>
        <v>8507177.7904169317</v>
      </c>
      <c r="R17" s="41">
        <f>IFERROR(INDEX('Vendor Level Info'!$G$4:$G$22,MATCH('Previous Run Final Results'!$B17,'Vendor Level Info'!$F$4:$F$22,0)),"-")</f>
        <v>0</v>
      </c>
      <c r="S17" s="99">
        <f t="shared" si="1"/>
        <v>0</v>
      </c>
      <c r="T17" s="74">
        <f>IFERROR($O17*$M17*Controls!$C$4,"-")</f>
        <v>7221527.1275564944</v>
      </c>
      <c r="U17" s="41">
        <f>IFERROR($R17*(1-Controls!$C$6),0)</f>
        <v>0</v>
      </c>
      <c r="V17" s="99" t="str">
        <f t="shared" si="2"/>
        <v>-</v>
      </c>
      <c r="W17" s="158">
        <f>IFERROR(P17/INDEX('Vendor Level Info'!$Q$4:$Q$100,MATCH('Previous Run Final Results'!$B17,'Vendor Level Info'!$P$4:$P$100,0)),"-")</f>
        <v>7.6271370558443699E-2</v>
      </c>
    </row>
    <row r="18" spans="1:23" x14ac:dyDescent="0.35">
      <c r="A18" s="165"/>
      <c r="B18" s="68" t="s">
        <v>33</v>
      </c>
      <c r="C18" s="26" t="s">
        <v>33</v>
      </c>
      <c r="D18" s="26">
        <v>1</v>
      </c>
      <c r="E18" s="35">
        <v>8.1449442251331824E-3</v>
      </c>
      <c r="F18" s="35">
        <v>1.8850533477618074E-3</v>
      </c>
      <c r="G18" s="27">
        <v>4.3208030344626431</v>
      </c>
      <c r="H18" s="37">
        <v>1.5546683377049874E-5</v>
      </c>
      <c r="I18" s="27">
        <v>1.0063653157996033</v>
      </c>
      <c r="J18" s="85">
        <v>59844</v>
      </c>
      <c r="K18" s="85">
        <v>467040.27499998233</v>
      </c>
      <c r="L18" s="85">
        <v>19215</v>
      </c>
      <c r="M18" s="85">
        <v>239600.7969999942</v>
      </c>
      <c r="N18" s="28">
        <v>1.043648842080886E-3</v>
      </c>
      <c r="O18" s="110">
        <v>6.5319107968550658E-4</v>
      </c>
      <c r="P18" s="75">
        <f t="shared" si="0"/>
        <v>156.5051032859341</v>
      </c>
      <c r="Q18" s="40">
        <f>IFERROR($O18*$M18*Controls!$C$5,"-")</f>
        <v>97346.174243851012</v>
      </c>
      <c r="R18" s="41">
        <f>IFERROR(INDEX('Vendor Level Info'!$G$4:$G$22,MATCH('Previous Run Final Results'!$B18,'Vendor Level Info'!$F$4:$F$22,0)),"-")</f>
        <v>0</v>
      </c>
      <c r="S18" s="99">
        <f t="shared" si="1"/>
        <v>0</v>
      </c>
      <c r="T18" s="74">
        <f>IFERROR($O18*$M18*Controls!$C$4,"-")</f>
        <v>82634.694534973198</v>
      </c>
      <c r="U18" s="41">
        <f>IFERROR($R18*(1-Controls!$C$6),0)</f>
        <v>0</v>
      </c>
      <c r="V18" s="99" t="str">
        <f t="shared" si="2"/>
        <v>-</v>
      </c>
      <c r="W18" s="158">
        <f>IFERROR(P18/INDEX('Vendor Level Info'!$Q$4:$Q$100,MATCH('Previous Run Final Results'!$B18,'Vendor Level Info'!$P$4:$P$100,0)),"-")</f>
        <v>8.1449442251331824E-3</v>
      </c>
    </row>
    <row r="19" spans="1:23" x14ac:dyDescent="0.35">
      <c r="A19" s="165"/>
      <c r="B19" s="68" t="s">
        <v>34</v>
      </c>
      <c r="C19" s="26" t="s">
        <v>34</v>
      </c>
      <c r="D19" s="26"/>
      <c r="E19" s="35">
        <v>-0.10837032343579978</v>
      </c>
      <c r="F19" s="35">
        <v>3.6201761810552659E-2</v>
      </c>
      <c r="G19" s="27">
        <v>-2.9935096530083873</v>
      </c>
      <c r="H19" s="37">
        <v>2.7579078129576148E-3</v>
      </c>
      <c r="I19" s="27">
        <v>886.15149512336461</v>
      </c>
      <c r="J19" s="85">
        <v>146722</v>
      </c>
      <c r="K19" s="85">
        <v>467040.27499998233</v>
      </c>
      <c r="L19" s="85">
        <v>146722</v>
      </c>
      <c r="M19" s="85">
        <v>239600.7969999942</v>
      </c>
      <c r="N19" s="28">
        <v>-3.4044838199763429E-2</v>
      </c>
      <c r="O19" s="110">
        <v>-6.6361676564655997E-2</v>
      </c>
      <c r="P19" s="75">
        <f t="shared" si="0"/>
        <v>-15900.310595147415</v>
      </c>
      <c r="Q19" s="40">
        <f>IFERROR($O19*$M19*Controls!$C$5,"-")</f>
        <v>-9889993.1901816912</v>
      </c>
      <c r="R19" s="41" t="str">
        <f>IFERROR(INDEX('Vendor Level Info'!$G$4:$G$22,MATCH('Previous Run Final Results'!$B19,'Vendor Level Info'!$F$4:$F$22,0)),"-")</f>
        <v>-</v>
      </c>
      <c r="S19" s="99">
        <f t="shared" si="1"/>
        <v>0</v>
      </c>
      <c r="T19" s="74">
        <f>IFERROR($O19*$M19*Controls!$C$4,"-")</f>
        <v>-8395363.9942378346</v>
      </c>
      <c r="U19" s="41">
        <f>IFERROR($R19*(1-Controls!$C$6),0)</f>
        <v>0</v>
      </c>
      <c r="V19" s="99" t="str">
        <f t="shared" si="2"/>
        <v>-</v>
      </c>
      <c r="W19" s="158" t="str">
        <f>IFERROR(P19/INDEX('Vendor Level Info'!$Q$4:$Q$100,MATCH('Previous Run Final Results'!$B19,'Vendor Level Info'!$P$4:$P$100,0)),"-")</f>
        <v>-</v>
      </c>
    </row>
    <row r="20" spans="1:23" x14ac:dyDescent="0.35">
      <c r="A20" s="165"/>
      <c r="B20" s="68" t="s">
        <v>35</v>
      </c>
      <c r="C20" s="26" t="s">
        <v>35</v>
      </c>
      <c r="D20" s="26"/>
      <c r="E20" s="35">
        <v>-0.12249969809908219</v>
      </c>
      <c r="F20" s="35">
        <v>3.452083328572262E-2</v>
      </c>
      <c r="G20" s="27">
        <v>-3.548573033714876</v>
      </c>
      <c r="H20" s="37">
        <v>3.8732982555256138E-4</v>
      </c>
      <c r="I20" s="27">
        <v>805.77001540184938</v>
      </c>
      <c r="J20" s="85">
        <v>146722</v>
      </c>
      <c r="K20" s="85">
        <v>467040.27499998233</v>
      </c>
      <c r="L20" s="85">
        <v>146722</v>
      </c>
      <c r="M20" s="85">
        <v>239600.7969999942</v>
      </c>
      <c r="N20" s="28">
        <v>-3.8483620506805795E-2</v>
      </c>
      <c r="O20" s="110">
        <v>-7.5013943732808092E-2</v>
      </c>
      <c r="P20" s="75">
        <f t="shared" si="0"/>
        <v>-17973.400704493539</v>
      </c>
      <c r="Q20" s="40">
        <f>IFERROR($O20*$M20*Controls!$C$5,"-")</f>
        <v>-11179455.238194982</v>
      </c>
      <c r="R20" s="41" t="str">
        <f>IFERROR(INDEX('Vendor Level Info'!$G$4:$G$22,MATCH('Previous Run Final Results'!$B20,'Vendor Level Info'!$F$4:$F$22,0)),"-")</f>
        <v>-</v>
      </c>
      <c r="S20" s="99">
        <f t="shared" si="1"/>
        <v>0</v>
      </c>
      <c r="T20" s="74">
        <f>IFERROR($O20*$M20*Controls!$C$4,"-")</f>
        <v>-9489955.5719725881</v>
      </c>
      <c r="U20" s="41">
        <f>IFERROR($R20*(1-Controls!$C$6),0)</f>
        <v>0</v>
      </c>
      <c r="V20" s="99" t="str">
        <f t="shared" si="2"/>
        <v>-</v>
      </c>
      <c r="W20" s="158" t="str">
        <f>IFERROR(P20/INDEX('Vendor Level Info'!$Q$4:$Q$100,MATCH('Previous Run Final Results'!$B20,'Vendor Level Info'!$P$4:$P$100,0)),"-")</f>
        <v>-</v>
      </c>
    </row>
    <row r="21" spans="1:23" x14ac:dyDescent="0.35">
      <c r="A21" s="165"/>
      <c r="B21" s="68" t="s">
        <v>36</v>
      </c>
      <c r="C21" s="26" t="s">
        <v>36</v>
      </c>
      <c r="D21" s="26"/>
      <c r="E21" s="35">
        <v>-0.1225435104054316</v>
      </c>
      <c r="F21" s="35">
        <v>3.2840083883604244E-2</v>
      </c>
      <c r="G21" s="27">
        <v>-3.7315224540767002</v>
      </c>
      <c r="H21" s="37">
        <v>1.9032915959109621E-4</v>
      </c>
      <c r="I21" s="27">
        <v>729.21749065444806</v>
      </c>
      <c r="J21" s="85">
        <v>146722</v>
      </c>
      <c r="K21" s="85">
        <v>467040.27499998233</v>
      </c>
      <c r="L21" s="85">
        <v>146722</v>
      </c>
      <c r="M21" s="85">
        <v>239600.7969999942</v>
      </c>
      <c r="N21" s="28">
        <v>-3.8497384264572075E-2</v>
      </c>
      <c r="O21" s="110">
        <v>-7.5040772646954801E-2</v>
      </c>
      <c r="P21" s="75">
        <f t="shared" si="0"/>
        <v>-17979.828933705736</v>
      </c>
      <c r="Q21" s="40">
        <f>IFERROR($O21*$M21*Controls!$C$5,"-")</f>
        <v>-11183453.596764967</v>
      </c>
      <c r="R21" s="41" t="str">
        <f>IFERROR(INDEX('Vendor Level Info'!$G$4:$G$22,MATCH('Previous Run Final Results'!$B21,'Vendor Level Info'!$F$4:$F$22,0)),"-")</f>
        <v>-</v>
      </c>
      <c r="S21" s="99">
        <f t="shared" si="1"/>
        <v>0</v>
      </c>
      <c r="T21" s="74">
        <f>IFERROR($O21*$M21*Controls!$C$4,"-")</f>
        <v>-9493349.6769966278</v>
      </c>
      <c r="U21" s="41">
        <f>IFERROR($R21*(1-Controls!$C$6),0)</f>
        <v>0</v>
      </c>
      <c r="V21" s="99" t="str">
        <f t="shared" si="2"/>
        <v>-</v>
      </c>
      <c r="W21" s="158" t="str">
        <f>IFERROR(P21/INDEX('Vendor Level Info'!$Q$4:$Q$100,MATCH('Previous Run Final Results'!$B21,'Vendor Level Info'!$P$4:$P$100,0)),"-")</f>
        <v>-</v>
      </c>
    </row>
    <row r="22" spans="1:23" x14ac:dyDescent="0.35">
      <c r="A22" s="165"/>
      <c r="B22" s="68" t="s">
        <v>37</v>
      </c>
      <c r="C22" s="26" t="s">
        <v>37</v>
      </c>
      <c r="D22" s="26"/>
      <c r="E22" s="35">
        <v>-0.10266539064474711</v>
      </c>
      <c r="F22" s="35">
        <v>3.1159371967224833E-2</v>
      </c>
      <c r="G22" s="27">
        <v>-3.294847879242762</v>
      </c>
      <c r="H22" s="37">
        <v>9.8475986323914508E-4</v>
      </c>
      <c r="I22" s="27">
        <v>656.48673127305869</v>
      </c>
      <c r="J22" s="85">
        <v>146722</v>
      </c>
      <c r="K22" s="85">
        <v>467040.27499998233</v>
      </c>
      <c r="L22" s="85">
        <v>146722</v>
      </c>
      <c r="M22" s="85">
        <v>239600.7969999942</v>
      </c>
      <c r="N22" s="28">
        <v>-3.225261771306373E-2</v>
      </c>
      <c r="O22" s="110">
        <v>-6.2868202588570482E-2</v>
      </c>
      <c r="P22" s="75">
        <f t="shared" si="0"/>
        <v>-15063.271446178585</v>
      </c>
      <c r="Q22" s="40">
        <f>IFERROR($O22*$M22*Controls!$C$5,"-")</f>
        <v>-9369354.8395230807</v>
      </c>
      <c r="R22" s="41" t="str">
        <f>IFERROR(INDEX('Vendor Level Info'!$G$4:$G$22,MATCH('Previous Run Final Results'!$B22,'Vendor Level Info'!$F$4:$F$22,0)),"-")</f>
        <v>-</v>
      </c>
      <c r="S22" s="99">
        <f t="shared" si="1"/>
        <v>0</v>
      </c>
      <c r="T22" s="74">
        <f>IFERROR($O22*$M22*Controls!$C$4,"-")</f>
        <v>-7953407.3235822935</v>
      </c>
      <c r="U22" s="41">
        <f>IFERROR($R22*(1-Controls!$C$6),0)</f>
        <v>0</v>
      </c>
      <c r="V22" s="99" t="str">
        <f t="shared" si="2"/>
        <v>-</v>
      </c>
      <c r="W22" s="158" t="str">
        <f>IFERROR(P22/INDEX('Vendor Level Info'!$Q$4:$Q$100,MATCH('Previous Run Final Results'!$B22,'Vendor Level Info'!$P$4:$P$100,0)),"-")</f>
        <v>-</v>
      </c>
    </row>
    <row r="23" spans="1:23" x14ac:dyDescent="0.35">
      <c r="A23" s="165"/>
      <c r="B23" s="68" t="s">
        <v>38</v>
      </c>
      <c r="C23" s="26" t="s">
        <v>38</v>
      </c>
      <c r="D23" s="26"/>
      <c r="E23" s="35">
        <v>-0.10738990679277878</v>
      </c>
      <c r="F23" s="35">
        <v>2.9478647933278417E-2</v>
      </c>
      <c r="G23" s="27">
        <v>-3.6429726029444662</v>
      </c>
      <c r="H23" s="37">
        <v>2.6951156778307994E-4</v>
      </c>
      <c r="I23" s="27">
        <v>587.57550424694489</v>
      </c>
      <c r="J23" s="85">
        <v>146722</v>
      </c>
      <c r="K23" s="85">
        <v>467040.27499998233</v>
      </c>
      <c r="L23" s="85">
        <v>146722</v>
      </c>
      <c r="M23" s="85">
        <v>239600.7969999942</v>
      </c>
      <c r="N23" s="28">
        <v>-3.3736837587402251E-2</v>
      </c>
      <c r="O23" s="110">
        <v>-6.5761308400198976E-2</v>
      </c>
      <c r="P23" s="75">
        <f t="shared" si="0"/>
        <v>-15756.461904450089</v>
      </c>
      <c r="Q23" s="40">
        <f>IFERROR($O23*$M23*Controls!$C$5,"-")</f>
        <v>-9800519.3045679554</v>
      </c>
      <c r="R23" s="41" t="str">
        <f>IFERROR(INDEX('Vendor Level Info'!$G$4:$G$22,MATCH('Previous Run Final Results'!$B23,'Vendor Level Info'!$F$4:$F$22,0)),"-")</f>
        <v>-</v>
      </c>
      <c r="S23" s="99">
        <f t="shared" si="1"/>
        <v>0</v>
      </c>
      <c r="T23" s="74">
        <f>IFERROR($O23*$M23*Controls!$C$4,"-")</f>
        <v>-8319411.8855496468</v>
      </c>
      <c r="U23" s="41">
        <f>IFERROR($R23*(1-Controls!$C$6),0)</f>
        <v>0</v>
      </c>
      <c r="V23" s="99" t="str">
        <f t="shared" si="2"/>
        <v>-</v>
      </c>
      <c r="W23" s="158" t="str">
        <f>IFERROR(P23/INDEX('Vendor Level Info'!$Q$4:$Q$100,MATCH('Previous Run Final Results'!$B23,'Vendor Level Info'!$P$4:$P$100,0)),"-")</f>
        <v>-</v>
      </c>
    </row>
    <row r="24" spans="1:23" x14ac:dyDescent="0.35">
      <c r="A24" s="165"/>
      <c r="B24" s="68" t="s">
        <v>39</v>
      </c>
      <c r="C24" s="26" t="s">
        <v>39</v>
      </c>
      <c r="D24" s="26"/>
      <c r="E24" s="35">
        <v>-9.8181114854645507E-2</v>
      </c>
      <c r="F24" s="35">
        <v>2.7798316966918576E-2</v>
      </c>
      <c r="G24" s="27">
        <v>-3.5319086033692639</v>
      </c>
      <c r="H24" s="37">
        <v>4.1257742508273796E-4</v>
      </c>
      <c r="I24" s="27">
        <v>522.49912386750975</v>
      </c>
      <c r="J24" s="85">
        <v>146722</v>
      </c>
      <c r="K24" s="85">
        <v>467040.27499998233</v>
      </c>
      <c r="L24" s="85">
        <v>146722</v>
      </c>
      <c r="M24" s="85">
        <v>239600.7969999942</v>
      </c>
      <c r="N24" s="28">
        <v>-3.0843870014644545E-2</v>
      </c>
      <c r="O24" s="110">
        <v>-6.0122210418622465E-2</v>
      </c>
      <c r="P24" s="75">
        <f t="shared" si="0"/>
        <v>-14405.329533703298</v>
      </c>
      <c r="Q24" s="40">
        <f>IFERROR($O24*$M24*Controls!$C$5,"-")</f>
        <v>-8960114.9699634518</v>
      </c>
      <c r="R24" s="41" t="str">
        <f>IFERROR(INDEX('Vendor Level Info'!$G$4:$G$22,MATCH('Previous Run Final Results'!$B24,'Vendor Level Info'!$F$4:$F$22,0)),"-")</f>
        <v>-</v>
      </c>
      <c r="S24" s="99">
        <f t="shared" si="1"/>
        <v>0</v>
      </c>
      <c r="T24" s="74">
        <f>IFERROR($O24*$M24*Controls!$C$4,"-")</f>
        <v>-7606013.9937953409</v>
      </c>
      <c r="U24" s="41">
        <f>IFERROR($R24*(1-Controls!$C$6),0)</f>
        <v>0</v>
      </c>
      <c r="V24" s="99" t="str">
        <f t="shared" si="2"/>
        <v>-</v>
      </c>
      <c r="W24" s="158" t="str">
        <f>IFERROR(P24/INDEX('Vendor Level Info'!$Q$4:$Q$100,MATCH('Previous Run Final Results'!$B24,'Vendor Level Info'!$P$4:$P$100,0)),"-")</f>
        <v>-</v>
      </c>
    </row>
    <row r="25" spans="1:23" x14ac:dyDescent="0.35">
      <c r="A25" s="165"/>
      <c r="B25" s="68" t="s">
        <v>40</v>
      </c>
      <c r="C25" s="26" t="s">
        <v>40</v>
      </c>
      <c r="D25" s="26"/>
      <c r="E25" s="35">
        <v>-9.6016792489472064E-2</v>
      </c>
      <c r="F25" s="35">
        <v>2.6118327749758894E-2</v>
      </c>
      <c r="G25" s="27">
        <v>-3.6762228198303553</v>
      </c>
      <c r="H25" s="37">
        <v>2.3671645455002754E-4</v>
      </c>
      <c r="I25" s="27">
        <v>461.25309800402692</v>
      </c>
      <c r="J25" s="85">
        <v>146722</v>
      </c>
      <c r="K25" s="85">
        <v>467040.27499998233</v>
      </c>
      <c r="L25" s="85">
        <v>146722</v>
      </c>
      <c r="M25" s="85">
        <v>239600.7969999942</v>
      </c>
      <c r="N25" s="28">
        <v>-3.0163942130345938E-2</v>
      </c>
      <c r="O25" s="110">
        <v>-5.8796865469694835E-2</v>
      </c>
      <c r="P25" s="75">
        <f t="shared" si="0"/>
        <v>-14087.77582764032</v>
      </c>
      <c r="Q25" s="40">
        <f>IFERROR($O25*$M25*Controls!$C$5,"-")</f>
        <v>-8762596.5647922792</v>
      </c>
      <c r="R25" s="41" t="str">
        <f>IFERROR(INDEX('Vendor Level Info'!$G$4:$G$22,MATCH('Previous Run Final Results'!$B25,'Vendor Level Info'!$F$4:$F$22,0)),"-")</f>
        <v>-</v>
      </c>
      <c r="S25" s="99">
        <f t="shared" si="1"/>
        <v>0</v>
      </c>
      <c r="T25" s="74">
        <f>IFERROR($O25*$M25*Controls!$C$4,"-")</f>
        <v>-7438345.636994089</v>
      </c>
      <c r="U25" s="41">
        <f>IFERROR($R25*(1-Controls!$C$6),0)</f>
        <v>0</v>
      </c>
      <c r="V25" s="99" t="str">
        <f t="shared" si="2"/>
        <v>-</v>
      </c>
      <c r="W25" s="158" t="str">
        <f>IFERROR(P25/INDEX('Vendor Level Info'!$Q$4:$Q$100,MATCH('Previous Run Final Results'!$B25,'Vendor Level Info'!$P$4:$P$100,0)),"-")</f>
        <v>-</v>
      </c>
    </row>
    <row r="26" spans="1:23" x14ac:dyDescent="0.35">
      <c r="A26" s="165"/>
      <c r="B26" s="68" t="s">
        <v>41</v>
      </c>
      <c r="C26" s="26" t="s">
        <v>41</v>
      </c>
      <c r="D26" s="26"/>
      <c r="E26" s="35">
        <v>-9.2503248035986821E-2</v>
      </c>
      <c r="F26" s="35">
        <v>2.443861781318539E-2</v>
      </c>
      <c r="G26" s="27">
        <v>-3.7851260142084819</v>
      </c>
      <c r="H26" s="37">
        <v>1.5363336635866562E-4</v>
      </c>
      <c r="I26" s="27">
        <v>403.83303290578584</v>
      </c>
      <c r="J26" s="85">
        <v>146722</v>
      </c>
      <c r="K26" s="85">
        <v>467040.27499998233</v>
      </c>
      <c r="L26" s="85">
        <v>146722</v>
      </c>
      <c r="M26" s="85">
        <v>239600.7969999942</v>
      </c>
      <c r="N26" s="28">
        <v>-2.906015237837159E-2</v>
      </c>
      <c r="O26" s="110">
        <v>-5.6645310567712291E-2</v>
      </c>
      <c r="P26" s="75">
        <f t="shared" si="0"/>
        <v>-13572.261558336058</v>
      </c>
      <c r="Q26" s="40">
        <f>IFERROR($O26*$M26*Controls!$C$5,"-")</f>
        <v>-8441946.6892850287</v>
      </c>
      <c r="R26" s="41" t="str">
        <f>IFERROR(INDEX('Vendor Level Info'!$G$4:$G$22,MATCH('Previous Run Final Results'!$B26,'Vendor Level Info'!$F$4:$F$22,0)),"-")</f>
        <v>-</v>
      </c>
      <c r="S26" s="99">
        <f t="shared" si="1"/>
        <v>0</v>
      </c>
      <c r="T26" s="74">
        <f>IFERROR($O26*$M26*Controls!$C$4,"-")</f>
        <v>-7166154.1028014384</v>
      </c>
      <c r="U26" s="41">
        <f>IFERROR($R26*(1-Controls!$C$6),0)</f>
        <v>0</v>
      </c>
      <c r="V26" s="99" t="str">
        <f t="shared" si="2"/>
        <v>-</v>
      </c>
      <c r="W26" s="158" t="str">
        <f>IFERROR(P26/INDEX('Vendor Level Info'!$Q$4:$Q$100,MATCH('Previous Run Final Results'!$B26,'Vendor Level Info'!$P$4:$P$100,0)),"-")</f>
        <v>-</v>
      </c>
    </row>
    <row r="27" spans="1:23" x14ac:dyDescent="0.35">
      <c r="A27" s="165"/>
      <c r="B27" s="68" t="s">
        <v>42</v>
      </c>
      <c r="C27" s="26" t="s">
        <v>42</v>
      </c>
      <c r="D27" s="26"/>
      <c r="E27" s="35">
        <v>-8.6184674506973091E-2</v>
      </c>
      <c r="F27" s="35">
        <v>2.2759456050734841E-2</v>
      </c>
      <c r="G27" s="27">
        <v>-3.7867633705679191</v>
      </c>
      <c r="H27" s="37">
        <v>1.5262495841135182E-4</v>
      </c>
      <c r="I27" s="27">
        <v>350.24530137190914</v>
      </c>
      <c r="J27" s="85">
        <v>146722</v>
      </c>
      <c r="K27" s="85">
        <v>467040.27499998233</v>
      </c>
      <c r="L27" s="85">
        <v>146722</v>
      </c>
      <c r="M27" s="85">
        <v>239600.7969999942</v>
      </c>
      <c r="N27" s="28">
        <v>-2.7075154948922948E-2</v>
      </c>
      <c r="O27" s="110">
        <v>-5.2776067406037935E-2</v>
      </c>
      <c r="P27" s="75">
        <f t="shared" si="0"/>
        <v>-12645.187813012106</v>
      </c>
      <c r="Q27" s="40">
        <f>IFERROR($O27*$M27*Controls!$C$5,"-")</f>
        <v>-7865306.81969353</v>
      </c>
      <c r="R27" s="41" t="str">
        <f>IFERROR(INDEX('Vendor Level Info'!$G$4:$G$22,MATCH('Previous Run Final Results'!$B27,'Vendor Level Info'!$F$4:$F$22,0)),"-")</f>
        <v>-</v>
      </c>
      <c r="S27" s="99">
        <f t="shared" si="1"/>
        <v>0</v>
      </c>
      <c r="T27" s="74">
        <f>IFERROR($O27*$M27*Controls!$C$4,"-")</f>
        <v>-6676659.1652703919</v>
      </c>
      <c r="U27" s="41">
        <f>IFERROR($R27*(1-Controls!$C$6),0)</f>
        <v>0</v>
      </c>
      <c r="V27" s="99" t="str">
        <f t="shared" si="2"/>
        <v>-</v>
      </c>
      <c r="W27" s="158" t="str">
        <f>IFERROR(P27/INDEX('Vendor Level Info'!$Q$4:$Q$100,MATCH('Previous Run Final Results'!$B27,'Vendor Level Info'!$P$4:$P$100,0)),"-")</f>
        <v>-</v>
      </c>
    </row>
    <row r="28" spans="1:23" x14ac:dyDescent="0.35">
      <c r="A28" s="165"/>
      <c r="B28" s="68" t="s">
        <v>43</v>
      </c>
      <c r="C28" s="26" t="s">
        <v>43</v>
      </c>
      <c r="D28" s="26"/>
      <c r="E28" s="35">
        <v>-7.6600695344703706E-2</v>
      </c>
      <c r="F28" s="35">
        <v>2.1080715707368022E-2</v>
      </c>
      <c r="G28" s="27">
        <v>-3.6336857063126482</v>
      </c>
      <c r="H28" s="37">
        <v>2.7940532301929131E-4</v>
      </c>
      <c r="I28" s="27">
        <v>300.4825555681291</v>
      </c>
      <c r="J28" s="85">
        <v>146722</v>
      </c>
      <c r="K28" s="85">
        <v>467040.27499998233</v>
      </c>
      <c r="L28" s="85">
        <v>146722</v>
      </c>
      <c r="M28" s="85">
        <v>239600.7969999942</v>
      </c>
      <c r="N28" s="28">
        <v>-2.4064321267295508E-2</v>
      </c>
      <c r="O28" s="110">
        <v>-4.6907219688279621E-2</v>
      </c>
      <c r="P28" s="75">
        <f t="shared" si="0"/>
        <v>-11239.007222365617</v>
      </c>
      <c r="Q28" s="40">
        <f>IFERROR($O28*$M28*Controls!$C$5,"-")</f>
        <v>-6990662.4923114134</v>
      </c>
      <c r="R28" s="41" t="str">
        <f>IFERROR(INDEX('Vendor Level Info'!$G$4:$G$22,MATCH('Previous Run Final Results'!$B28,'Vendor Level Info'!$F$4:$F$22,0)),"-")</f>
        <v>-</v>
      </c>
      <c r="S28" s="99">
        <f t="shared" si="1"/>
        <v>0</v>
      </c>
      <c r="T28" s="74">
        <f>IFERROR($O28*$M28*Controls!$C$4,"-")</f>
        <v>-5934195.8134090453</v>
      </c>
      <c r="U28" s="41">
        <f>IFERROR($R28*(1-Controls!$C$6),0)</f>
        <v>0</v>
      </c>
      <c r="V28" s="99" t="str">
        <f t="shared" si="2"/>
        <v>-</v>
      </c>
      <c r="W28" s="158" t="str">
        <f>IFERROR(P28/INDEX('Vendor Level Info'!$Q$4:$Q$100,MATCH('Previous Run Final Results'!$B28,'Vendor Level Info'!$P$4:$P$100,0)),"-")</f>
        <v>-</v>
      </c>
    </row>
    <row r="29" spans="1:23" x14ac:dyDescent="0.35">
      <c r="A29" s="165"/>
      <c r="B29" s="68" t="s">
        <v>44</v>
      </c>
      <c r="C29" s="26" t="s">
        <v>44</v>
      </c>
      <c r="D29" s="26"/>
      <c r="E29" s="35">
        <v>-8.2698328190828729E-2</v>
      </c>
      <c r="F29" s="35">
        <v>1.940250761719986E-2</v>
      </c>
      <c r="G29" s="27">
        <v>-4.2622494897267114</v>
      </c>
      <c r="H29" s="37">
        <v>2.0238479538433761E-5</v>
      </c>
      <c r="I29" s="27">
        <v>254.54483348639647</v>
      </c>
      <c r="J29" s="85">
        <v>146722</v>
      </c>
      <c r="K29" s="85">
        <v>467040.27499998233</v>
      </c>
      <c r="L29" s="85">
        <v>146722</v>
      </c>
      <c r="M29" s="85">
        <v>239600.7969999942</v>
      </c>
      <c r="N29" s="28">
        <v>-2.5979909567360616E-2</v>
      </c>
      <c r="O29" s="110">
        <v>-5.0641167561788485E-2</v>
      </c>
      <c r="P29" s="75">
        <f t="shared" si="0"/>
        <v>-12133.664108814773</v>
      </c>
      <c r="Q29" s="40">
        <f>IFERROR($O29*$M29*Controls!$C$5,"-")</f>
        <v>-7547139.0756827891</v>
      </c>
      <c r="R29" s="41" t="str">
        <f>IFERROR(INDEX('Vendor Level Info'!$G$4:$G$22,MATCH('Previous Run Final Results'!$B29,'Vendor Level Info'!$F$4:$F$22,0)),"-")</f>
        <v>-</v>
      </c>
      <c r="S29" s="99">
        <f t="shared" si="1"/>
        <v>0</v>
      </c>
      <c r="T29" s="74">
        <f>IFERROR($O29*$M29*Controls!$C$4,"-")</f>
        <v>-6406574.6494542006</v>
      </c>
      <c r="U29" s="41">
        <f>IFERROR($R29*(1-Controls!$C$6),0)</f>
        <v>0</v>
      </c>
      <c r="V29" s="99" t="str">
        <f t="shared" si="2"/>
        <v>-</v>
      </c>
      <c r="W29" s="158" t="str">
        <f>IFERROR(P29/INDEX('Vendor Level Info'!$Q$4:$Q$100,MATCH('Previous Run Final Results'!$B29,'Vendor Level Info'!$P$4:$P$100,0)),"-")</f>
        <v>-</v>
      </c>
    </row>
    <row r="30" spans="1:23" x14ac:dyDescent="0.35">
      <c r="A30" s="165"/>
      <c r="B30" s="68" t="s">
        <v>45</v>
      </c>
      <c r="C30" s="26" t="s">
        <v>45</v>
      </c>
      <c r="D30" s="26"/>
      <c r="E30" s="35">
        <v>-7.1696338800296439E-2</v>
      </c>
      <c r="F30" s="35">
        <v>1.7725226271775196E-2</v>
      </c>
      <c r="G30" s="27">
        <v>-4.0448758002295442</v>
      </c>
      <c r="H30" s="37">
        <v>5.2352032747984652E-5</v>
      </c>
      <c r="I30" s="27">
        <v>212.43796723678719</v>
      </c>
      <c r="J30" s="85">
        <v>146722</v>
      </c>
      <c r="K30" s="85">
        <v>467040.27499998233</v>
      </c>
      <c r="L30" s="85">
        <v>146722</v>
      </c>
      <c r="M30" s="85">
        <v>239600.7969999942</v>
      </c>
      <c r="N30" s="28">
        <v>-2.2523604032773176E-2</v>
      </c>
      <c r="O30" s="110">
        <v>-4.3903986769532111E-2</v>
      </c>
      <c r="P30" s="75">
        <f t="shared" si="0"/>
        <v>-10519.430221457094</v>
      </c>
      <c r="Q30" s="40">
        <f>IFERROR($O30*$M30*Controls!$C$5,"-")</f>
        <v>-6543085.5977463126</v>
      </c>
      <c r="R30" s="41" t="str">
        <f>IFERROR(INDEX('Vendor Level Info'!$G$4:$G$22,MATCH('Previous Run Final Results'!$B30,'Vendor Level Info'!$F$4:$F$22,0)),"-")</f>
        <v>-</v>
      </c>
      <c r="S30" s="99">
        <f t="shared" si="1"/>
        <v>0</v>
      </c>
      <c r="T30" s="74">
        <f>IFERROR($O30*$M30*Controls!$C$4,"-")</f>
        <v>-5554259.1569293458</v>
      </c>
      <c r="U30" s="41">
        <f>IFERROR($R30*(1-Controls!$C$6),0)</f>
        <v>0</v>
      </c>
      <c r="V30" s="99" t="str">
        <f t="shared" si="2"/>
        <v>-</v>
      </c>
      <c r="W30" s="158" t="str">
        <f>IFERROR(P30/INDEX('Vendor Level Info'!$Q$4:$Q$100,MATCH('Previous Run Final Results'!$B30,'Vendor Level Info'!$P$4:$P$100,0)),"-")</f>
        <v>-</v>
      </c>
    </row>
    <row r="31" spans="1:23" x14ac:dyDescent="0.35">
      <c r="A31" s="165"/>
      <c r="B31" s="68" t="s">
        <v>46</v>
      </c>
      <c r="C31" s="26" t="s">
        <v>46</v>
      </c>
      <c r="D31" s="26"/>
      <c r="E31" s="35">
        <v>-4.5678707930909196E-2</v>
      </c>
      <c r="F31" s="35">
        <v>1.6048790598323568E-2</v>
      </c>
      <c r="G31" s="27">
        <v>-2.8462398864921772</v>
      </c>
      <c r="H31" s="37">
        <v>4.4239121581430285E-3</v>
      </c>
      <c r="I31" s="27">
        <v>174.15389111537738</v>
      </c>
      <c r="J31" s="85">
        <v>146722</v>
      </c>
      <c r="K31" s="85">
        <v>467040.27499998233</v>
      </c>
      <c r="L31" s="85">
        <v>0</v>
      </c>
      <c r="M31" s="85">
        <v>239600.7969999942</v>
      </c>
      <c r="N31" s="28">
        <v>-1.4350093008657793E-2</v>
      </c>
      <c r="O31" s="110">
        <v>0</v>
      </c>
      <c r="P31" s="75">
        <f t="shared" si="0"/>
        <v>0</v>
      </c>
      <c r="Q31" s="40">
        <f>IFERROR($O31*$M31*Controls!$C$5,"-")</f>
        <v>0</v>
      </c>
      <c r="R31" s="41" t="str">
        <f>IFERROR(INDEX('Vendor Level Info'!$G$4:$G$22,MATCH('Previous Run Final Results'!$B31,'Vendor Level Info'!$F$4:$F$22,0)),"-")</f>
        <v>-</v>
      </c>
      <c r="S31" s="99">
        <f t="shared" si="1"/>
        <v>0</v>
      </c>
      <c r="T31" s="74">
        <f>IFERROR($O31*$M31*Controls!$C$4,"-")</f>
        <v>0</v>
      </c>
      <c r="U31" s="41">
        <f>IFERROR($R31*(1-Controls!$C$6),0)</f>
        <v>0</v>
      </c>
      <c r="V31" s="99" t="str">
        <f t="shared" si="2"/>
        <v>-</v>
      </c>
      <c r="W31" s="158" t="str">
        <f>IFERROR(P31/INDEX('Vendor Level Info'!$Q$4:$Q$100,MATCH('Previous Run Final Results'!$B31,'Vendor Level Info'!$P$4:$P$100,0)),"-")</f>
        <v>-</v>
      </c>
    </row>
    <row r="32" spans="1:23" x14ac:dyDescent="0.35">
      <c r="A32" s="165"/>
      <c r="B32" s="68" t="s">
        <v>47</v>
      </c>
      <c r="C32" s="26" t="s">
        <v>47</v>
      </c>
      <c r="D32" s="26"/>
      <c r="E32" s="35">
        <v>-6.1679087667980241E-2</v>
      </c>
      <c r="F32" s="35">
        <v>1.4374116992360577E-2</v>
      </c>
      <c r="G32" s="27">
        <v>-4.290982722678609</v>
      </c>
      <c r="H32" s="37">
        <v>1.7788909991652967E-5</v>
      </c>
      <c r="I32" s="27">
        <v>139.70466618526396</v>
      </c>
      <c r="J32" s="85">
        <v>146722</v>
      </c>
      <c r="K32" s="85">
        <v>467040.27499998233</v>
      </c>
      <c r="L32" s="85">
        <v>0</v>
      </c>
      <c r="M32" s="85">
        <v>239600.7969999942</v>
      </c>
      <c r="N32" s="28">
        <v>-1.9376656757967476E-2</v>
      </c>
      <c r="O32" s="110">
        <v>0</v>
      </c>
      <c r="P32" s="75">
        <f t="shared" si="0"/>
        <v>0</v>
      </c>
      <c r="Q32" s="40">
        <f>IFERROR($O32*$M32*Controls!$C$5,"-")</f>
        <v>0</v>
      </c>
      <c r="R32" s="41" t="str">
        <f>IFERROR(INDEX('Vendor Level Info'!$G$4:$G$22,MATCH('Previous Run Final Results'!$B32,'Vendor Level Info'!$F$4:$F$22,0)),"-")</f>
        <v>-</v>
      </c>
      <c r="S32" s="99">
        <f t="shared" si="1"/>
        <v>0</v>
      </c>
      <c r="T32" s="74">
        <f>IFERROR($O32*$M32*Controls!$C$4,"-")</f>
        <v>0</v>
      </c>
      <c r="U32" s="41">
        <f>IFERROR($R32*(1-Controls!$C$6),0)</f>
        <v>0</v>
      </c>
      <c r="V32" s="99" t="str">
        <f t="shared" si="2"/>
        <v>-</v>
      </c>
      <c r="W32" s="158" t="str">
        <f>IFERROR(P32/INDEX('Vendor Level Info'!$Q$4:$Q$100,MATCH('Previous Run Final Results'!$B32,'Vendor Level Info'!$P$4:$P$100,0)),"-")</f>
        <v>-</v>
      </c>
    </row>
    <row r="33" spans="1:23" x14ac:dyDescent="0.35">
      <c r="A33" s="165"/>
      <c r="B33" s="68" t="s">
        <v>48</v>
      </c>
      <c r="C33" s="26" t="s">
        <v>48</v>
      </c>
      <c r="D33" s="26"/>
      <c r="E33" s="35">
        <v>-5.8439915023993066E-2</v>
      </c>
      <c r="F33" s="35">
        <v>1.2701562076933643E-2</v>
      </c>
      <c r="G33" s="27">
        <v>-4.601002197211745</v>
      </c>
      <c r="H33" s="37">
        <v>4.204782479962811E-6</v>
      </c>
      <c r="I33" s="27">
        <v>109.08444630155071</v>
      </c>
      <c r="J33" s="85">
        <v>146722</v>
      </c>
      <c r="K33" s="85">
        <v>467040.27499998233</v>
      </c>
      <c r="L33" s="85">
        <v>0</v>
      </c>
      <c r="M33" s="85">
        <v>239600.7969999942</v>
      </c>
      <c r="N33" s="28">
        <v>-1.8359061672252219E-2</v>
      </c>
      <c r="O33" s="110">
        <v>0</v>
      </c>
      <c r="P33" s="75">
        <f t="shared" si="0"/>
        <v>0</v>
      </c>
      <c r="Q33" s="40">
        <f>IFERROR($O33*$M33*Controls!$C$5,"-")</f>
        <v>0</v>
      </c>
      <c r="R33" s="41" t="str">
        <f>IFERROR(INDEX('Vendor Level Info'!$G$4:$G$22,MATCH('Previous Run Final Results'!$B33,'Vendor Level Info'!$F$4:$F$22,0)),"-")</f>
        <v>-</v>
      </c>
      <c r="S33" s="99">
        <f t="shared" si="1"/>
        <v>0</v>
      </c>
      <c r="T33" s="74">
        <f>IFERROR($O33*$M33*Controls!$C$4,"-")</f>
        <v>0</v>
      </c>
      <c r="U33" s="41">
        <f>IFERROR($R33*(1-Controls!$C$6),0)</f>
        <v>0</v>
      </c>
      <c r="V33" s="99" t="str">
        <f t="shared" si="2"/>
        <v>-</v>
      </c>
      <c r="W33" s="158" t="str">
        <f>IFERROR(P33/INDEX('Vendor Level Info'!$Q$4:$Q$100,MATCH('Previous Run Final Results'!$B33,'Vendor Level Info'!$P$4:$P$100,0)),"-")</f>
        <v>-</v>
      </c>
    </row>
    <row r="34" spans="1:23" x14ac:dyDescent="0.35">
      <c r="A34" s="165"/>
      <c r="B34" s="68" t="s">
        <v>49</v>
      </c>
      <c r="C34" s="26" t="s">
        <v>49</v>
      </c>
      <c r="D34" s="26"/>
      <c r="E34" s="35">
        <v>-2.6506079339540856E-2</v>
      </c>
      <c r="F34" s="35">
        <v>1.1031885894251425E-2</v>
      </c>
      <c r="G34" s="27">
        <v>-2.4026788885980808</v>
      </c>
      <c r="H34" s="37">
        <v>1.6275525670243377E-2</v>
      </c>
      <c r="I34" s="27">
        <v>82.29019352604864</v>
      </c>
      <c r="J34" s="85">
        <v>146722</v>
      </c>
      <c r="K34" s="85">
        <v>467040.27499998233</v>
      </c>
      <c r="L34" s="85">
        <v>0</v>
      </c>
      <c r="M34" s="85">
        <v>239600.7969999942</v>
      </c>
      <c r="N34" s="28">
        <v>-8.3269584681026926E-3</v>
      </c>
      <c r="O34" s="110">
        <v>0</v>
      </c>
      <c r="P34" s="75">
        <f t="shared" si="0"/>
        <v>0</v>
      </c>
      <c r="Q34" s="40">
        <f>IFERROR($O34*$M34*Controls!$C$5,"-")</f>
        <v>0</v>
      </c>
      <c r="R34" s="41" t="str">
        <f>IFERROR(INDEX('Vendor Level Info'!$G$4:$G$22,MATCH('Previous Run Final Results'!$B34,'Vendor Level Info'!$F$4:$F$22,0)),"-")</f>
        <v>-</v>
      </c>
      <c r="S34" s="99">
        <f t="shared" si="1"/>
        <v>0</v>
      </c>
      <c r="T34" s="74">
        <f>IFERROR($O34*$M34*Controls!$C$4,"-")</f>
        <v>0</v>
      </c>
      <c r="U34" s="41">
        <f>IFERROR($R34*(1-Controls!$C$6),0)</f>
        <v>0</v>
      </c>
      <c r="V34" s="99" t="str">
        <f t="shared" si="2"/>
        <v>-</v>
      </c>
      <c r="W34" s="158" t="str">
        <f>IFERROR(P34/INDEX('Vendor Level Info'!$Q$4:$Q$100,MATCH('Previous Run Final Results'!$B34,'Vendor Level Info'!$P$4:$P$100,0)),"-")</f>
        <v>-</v>
      </c>
    </row>
    <row r="35" spans="1:23" x14ac:dyDescent="0.35">
      <c r="A35" s="165"/>
      <c r="B35" s="68" t="s">
        <v>50</v>
      </c>
      <c r="C35" s="26" t="s">
        <v>50</v>
      </c>
      <c r="D35" s="26"/>
      <c r="E35" s="35">
        <v>-4.6952377337336162E-2</v>
      </c>
      <c r="F35" s="35">
        <v>9.366720400954983E-3</v>
      </c>
      <c r="G35" s="27">
        <v>-5.0126805677416328</v>
      </c>
      <c r="H35" s="37">
        <v>5.3679672040807575E-7</v>
      </c>
      <c r="I35" s="27">
        <v>59.323077742136114</v>
      </c>
      <c r="J35" s="85">
        <v>146722</v>
      </c>
      <c r="K35" s="85">
        <v>467040.27499998233</v>
      </c>
      <c r="L35" s="85">
        <v>0</v>
      </c>
      <c r="M35" s="85">
        <v>239600.7969999942</v>
      </c>
      <c r="N35" s="28">
        <v>-1.4750219791406421E-2</v>
      </c>
      <c r="O35" s="110">
        <v>0</v>
      </c>
      <c r="P35" s="75">
        <f t="shared" si="0"/>
        <v>0</v>
      </c>
      <c r="Q35" s="40">
        <f>IFERROR($O35*$M35*Controls!$C$5,"-")</f>
        <v>0</v>
      </c>
      <c r="R35" s="41" t="str">
        <f>IFERROR(INDEX('Vendor Level Info'!$G$4:$G$22,MATCH('Previous Run Final Results'!$B35,'Vendor Level Info'!$F$4:$F$22,0)),"-")</f>
        <v>-</v>
      </c>
      <c r="S35" s="99">
        <f t="shared" si="1"/>
        <v>0</v>
      </c>
      <c r="T35" s="74">
        <f>IFERROR($O35*$M35*Controls!$C$4,"-")</f>
        <v>0</v>
      </c>
      <c r="U35" s="41">
        <f>IFERROR($R35*(1-Controls!$C$6),0)</f>
        <v>0</v>
      </c>
      <c r="V35" s="99" t="str">
        <f t="shared" si="2"/>
        <v>-</v>
      </c>
      <c r="W35" s="158" t="str">
        <f>IFERROR(P35/INDEX('Vendor Level Info'!$Q$4:$Q$100,MATCH('Previous Run Final Results'!$B35,'Vendor Level Info'!$P$4:$P$100,0)),"-")</f>
        <v>-</v>
      </c>
    </row>
    <row r="36" spans="1:23" x14ac:dyDescent="0.35">
      <c r="A36" s="165"/>
      <c r="B36" s="68" t="s">
        <v>51</v>
      </c>
      <c r="C36" s="26" t="s">
        <v>51</v>
      </c>
      <c r="D36" s="26"/>
      <c r="E36" s="35">
        <v>-2.6328236751661998E-2</v>
      </c>
      <c r="F36" s="35">
        <v>7.7092691037475656E-3</v>
      </c>
      <c r="G36" s="27">
        <v>-3.4151404494186792</v>
      </c>
      <c r="H36" s="37">
        <v>6.3749881143535078E-4</v>
      </c>
      <c r="I36" s="27">
        <v>40.186017833181147</v>
      </c>
      <c r="J36" s="85">
        <v>146722</v>
      </c>
      <c r="K36" s="85">
        <v>467040.27499998233</v>
      </c>
      <c r="L36" s="85">
        <v>0</v>
      </c>
      <c r="M36" s="85">
        <v>239600.7969999942</v>
      </c>
      <c r="N36" s="28">
        <v>-8.2710887250087746E-3</v>
      </c>
      <c r="O36" s="110">
        <v>0</v>
      </c>
      <c r="P36" s="75">
        <f t="shared" si="0"/>
        <v>0</v>
      </c>
      <c r="Q36" s="40">
        <f>IFERROR($O36*$M36*Controls!$C$5,"-")</f>
        <v>0</v>
      </c>
      <c r="R36" s="41" t="str">
        <f>IFERROR(INDEX('Vendor Level Info'!$G$4:$G$22,MATCH('Previous Run Final Results'!$B36,'Vendor Level Info'!$F$4:$F$22,0)),"-")</f>
        <v>-</v>
      </c>
      <c r="S36" s="99">
        <f t="shared" si="1"/>
        <v>0</v>
      </c>
      <c r="T36" s="74">
        <f>IFERROR($O36*$M36*Controls!$C$4,"-")</f>
        <v>0</v>
      </c>
      <c r="U36" s="41">
        <f>IFERROR($R36*(1-Controls!$C$6),0)</f>
        <v>0</v>
      </c>
      <c r="V36" s="99" t="str">
        <f t="shared" si="2"/>
        <v>-</v>
      </c>
      <c r="W36" s="158" t="str">
        <f>IFERROR(P36/INDEX('Vendor Level Info'!$Q$4:$Q$100,MATCH('Previous Run Final Results'!$B36,'Vendor Level Info'!$P$4:$P$100,0)),"-")</f>
        <v>-</v>
      </c>
    </row>
    <row r="37" spans="1:23" x14ac:dyDescent="0.35">
      <c r="A37" s="165"/>
      <c r="B37" s="68" t="s">
        <v>52</v>
      </c>
      <c r="C37" s="26" t="s">
        <v>52</v>
      </c>
      <c r="D37" s="26"/>
      <c r="E37" s="35">
        <v>-2.1837089787204802E-2</v>
      </c>
      <c r="F37" s="35">
        <v>6.065481039007713E-3</v>
      </c>
      <c r="G37" s="27">
        <v>-3.6002238976213596</v>
      </c>
      <c r="H37" s="37">
        <v>3.1794783786884696E-4</v>
      </c>
      <c r="I37" s="27">
        <v>24.875914773604851</v>
      </c>
      <c r="J37" s="85">
        <v>146722</v>
      </c>
      <c r="K37" s="85">
        <v>467040.27499998233</v>
      </c>
      <c r="L37" s="85">
        <v>0</v>
      </c>
      <c r="M37" s="85">
        <v>239600.7969999942</v>
      </c>
      <c r="N37" s="28">
        <v>-6.8601824280751468E-3</v>
      </c>
      <c r="O37" s="110">
        <v>0</v>
      </c>
      <c r="P37" s="75">
        <f t="shared" si="0"/>
        <v>0</v>
      </c>
      <c r="Q37" s="40">
        <f>IFERROR($O37*$M37*Controls!$C$5,"-")</f>
        <v>0</v>
      </c>
      <c r="R37" s="41" t="str">
        <f>IFERROR(INDEX('Vendor Level Info'!$G$4:$G$22,MATCH('Previous Run Final Results'!$B37,'Vendor Level Info'!$F$4:$F$22,0)),"-")</f>
        <v>-</v>
      </c>
      <c r="S37" s="99">
        <f t="shared" si="1"/>
        <v>0</v>
      </c>
      <c r="T37" s="74">
        <f>IFERROR($O37*$M37*Controls!$C$4,"-")</f>
        <v>0</v>
      </c>
      <c r="U37" s="41">
        <f>IFERROR($R37*(1-Controls!$C$6),0)</f>
        <v>0</v>
      </c>
      <c r="V37" s="99" t="str">
        <f t="shared" si="2"/>
        <v>-</v>
      </c>
      <c r="W37" s="158" t="str">
        <f>IFERROR(P37/INDEX('Vendor Level Info'!$Q$4:$Q$100,MATCH('Previous Run Final Results'!$B37,'Vendor Level Info'!$P$4:$P$100,0)),"-")</f>
        <v>-</v>
      </c>
    </row>
    <row r="38" spans="1:23" x14ac:dyDescent="0.35">
      <c r="A38" s="165"/>
      <c r="B38" s="68" t="s">
        <v>53</v>
      </c>
      <c r="C38" s="26" t="s">
        <v>53</v>
      </c>
      <c r="D38" s="26"/>
      <c r="E38" s="35">
        <v>-2.3294745028127922E-2</v>
      </c>
      <c r="F38" s="35">
        <v>4.4507172111025294E-3</v>
      </c>
      <c r="G38" s="27">
        <v>-5.2339306056152148</v>
      </c>
      <c r="H38" s="37">
        <v>1.6595266445264567E-7</v>
      </c>
      <c r="I38" s="27">
        <v>13.393946608695082</v>
      </c>
      <c r="J38" s="85">
        <v>146722</v>
      </c>
      <c r="K38" s="85">
        <v>467040.27499998233</v>
      </c>
      <c r="L38" s="85">
        <v>0</v>
      </c>
      <c r="M38" s="85">
        <v>239600.7969999942</v>
      </c>
      <c r="N38" s="28">
        <v>-7.3181088719107019E-3</v>
      </c>
      <c r="O38" s="110">
        <v>0</v>
      </c>
      <c r="P38" s="75">
        <f t="shared" si="0"/>
        <v>0</v>
      </c>
      <c r="Q38" s="40">
        <f>IFERROR($O38*$M38*Controls!$C$5,"-")</f>
        <v>0</v>
      </c>
      <c r="R38" s="41" t="str">
        <f>IFERROR(INDEX('Vendor Level Info'!$G$4:$G$22,MATCH('Previous Run Final Results'!$B38,'Vendor Level Info'!$F$4:$F$22,0)),"-")</f>
        <v>-</v>
      </c>
      <c r="S38" s="99">
        <f t="shared" si="1"/>
        <v>0</v>
      </c>
      <c r="T38" s="74">
        <f>IFERROR($O38*$M38*Controls!$C$4,"-")</f>
        <v>0</v>
      </c>
      <c r="U38" s="41">
        <f>IFERROR($R38*(1-Controls!$C$6),0)</f>
        <v>0</v>
      </c>
      <c r="V38" s="99" t="str">
        <f t="shared" si="2"/>
        <v>-</v>
      </c>
      <c r="W38" s="158" t="str">
        <f>IFERROR(P38/INDEX('Vendor Level Info'!$Q$4:$Q$100,MATCH('Previous Run Final Results'!$B38,'Vendor Level Info'!$P$4:$P$100,0)),"-")</f>
        <v>-</v>
      </c>
    </row>
    <row r="39" spans="1:23" x14ac:dyDescent="0.35">
      <c r="A39" s="165"/>
      <c r="B39" s="68" t="s">
        <v>54</v>
      </c>
      <c r="C39" s="26" t="s">
        <v>54</v>
      </c>
      <c r="D39" s="26"/>
      <c r="E39" s="35">
        <v>-7.150669725846312E-3</v>
      </c>
      <c r="F39" s="35">
        <v>2.9135397200102512E-3</v>
      </c>
      <c r="G39" s="27">
        <v>-2.4542894255861225</v>
      </c>
      <c r="H39" s="37">
        <v>1.411638158852482E-2</v>
      </c>
      <c r="I39" s="27">
        <v>5.7397165754646169</v>
      </c>
      <c r="J39" s="85">
        <v>146722</v>
      </c>
      <c r="K39" s="85">
        <v>467040.27499998233</v>
      </c>
      <c r="L39" s="85">
        <v>0</v>
      </c>
      <c r="M39" s="85">
        <v>239600.7969999942</v>
      </c>
      <c r="N39" s="28">
        <v>-2.2464027615512654E-3</v>
      </c>
      <c r="O39" s="110">
        <v>0</v>
      </c>
      <c r="P39" s="75">
        <f t="shared" si="0"/>
        <v>0</v>
      </c>
      <c r="Q39" s="40">
        <f>IFERROR($O39*$M39*Controls!$C$5,"-")</f>
        <v>0</v>
      </c>
      <c r="R39" s="41" t="str">
        <f>IFERROR(INDEX('Vendor Level Info'!$G$4:$G$22,MATCH('Previous Run Final Results'!$B39,'Vendor Level Info'!$F$4:$F$22,0)),"-")</f>
        <v>-</v>
      </c>
      <c r="S39" s="99">
        <f t="shared" si="1"/>
        <v>0</v>
      </c>
      <c r="T39" s="74">
        <f>IFERROR($O39*$M39*Controls!$C$4,"-")</f>
        <v>0</v>
      </c>
      <c r="U39" s="41">
        <f>IFERROR($R39*(1-Controls!$C$6),0)</f>
        <v>0</v>
      </c>
      <c r="V39" s="99" t="str">
        <f t="shared" si="2"/>
        <v>-</v>
      </c>
      <c r="W39" s="158" t="str">
        <f>IFERROR(P39/INDEX('Vendor Level Info'!$Q$4:$Q$100,MATCH('Previous Run Final Results'!$B39,'Vendor Level Info'!$P$4:$P$100,0)),"-")</f>
        <v>-</v>
      </c>
    </row>
    <row r="40" spans="1:23" x14ac:dyDescent="0.35">
      <c r="A40" s="165"/>
      <c r="B40" s="68" t="s">
        <v>55</v>
      </c>
      <c r="C40" s="26" t="s">
        <v>55</v>
      </c>
      <c r="D40" s="26">
        <v>0</v>
      </c>
      <c r="E40" s="35">
        <v>0</v>
      </c>
      <c r="F40" s="35"/>
      <c r="G40" s="27"/>
      <c r="H40" s="37"/>
      <c r="I40" s="27"/>
      <c r="J40" s="85">
        <v>146722</v>
      </c>
      <c r="K40" s="85">
        <v>467040.27499998233</v>
      </c>
      <c r="L40" s="85">
        <v>0</v>
      </c>
      <c r="M40" s="85">
        <v>239600.7969999942</v>
      </c>
      <c r="N40" s="28">
        <v>0</v>
      </c>
      <c r="O40" s="110">
        <v>0</v>
      </c>
      <c r="P40" s="75">
        <f t="shared" si="0"/>
        <v>0</v>
      </c>
      <c r="Q40" s="40">
        <f>IFERROR($O40*$M40*Controls!$C$5,"-")</f>
        <v>0</v>
      </c>
      <c r="R40" s="41" t="str">
        <f>IFERROR(INDEX('Vendor Level Info'!$G$4:$G$22,MATCH('Previous Run Final Results'!$B40,'Vendor Level Info'!$F$4:$F$22,0)),"-")</f>
        <v>-</v>
      </c>
      <c r="S40" s="99">
        <f t="shared" si="1"/>
        <v>0</v>
      </c>
      <c r="T40" s="74">
        <f>IFERROR($O40*$M40*Controls!$C$4,"-")</f>
        <v>0</v>
      </c>
      <c r="U40" s="41">
        <f>IFERROR($R40*(1-Controls!$C$6),0)</f>
        <v>0</v>
      </c>
      <c r="V40" s="99" t="str">
        <f t="shared" si="2"/>
        <v>-</v>
      </c>
      <c r="W40" s="158" t="str">
        <f>IFERROR(P40/INDEX('Vendor Level Info'!$Q$4:$Q$100,MATCH('Previous Run Final Results'!$B40,'Vendor Level Info'!$P$4:$P$100,0)),"-")</f>
        <v>-</v>
      </c>
    </row>
    <row r="41" spans="1:23" x14ac:dyDescent="0.35">
      <c r="A41" s="165"/>
      <c r="B41" s="68" t="s">
        <v>56</v>
      </c>
      <c r="C41" s="26" t="s">
        <v>56</v>
      </c>
      <c r="D41" s="26">
        <v>0</v>
      </c>
      <c r="E41" s="35">
        <v>0</v>
      </c>
      <c r="F41" s="35"/>
      <c r="G41" s="27"/>
      <c r="H41" s="37"/>
      <c r="I41" s="27"/>
      <c r="J41" s="85">
        <v>146722</v>
      </c>
      <c r="K41" s="85">
        <v>467040.27499998233</v>
      </c>
      <c r="L41" s="85">
        <v>0</v>
      </c>
      <c r="M41" s="85">
        <v>239600.7969999942</v>
      </c>
      <c r="N41" s="28">
        <v>0</v>
      </c>
      <c r="O41" s="110">
        <v>0</v>
      </c>
      <c r="P41" s="75">
        <f t="shared" si="0"/>
        <v>0</v>
      </c>
      <c r="Q41" s="40">
        <f>IFERROR($O41*$M41*Controls!$C$5,"-")</f>
        <v>0</v>
      </c>
      <c r="R41" s="41" t="str">
        <f>IFERROR(INDEX('Vendor Level Info'!$G$4:$G$22,MATCH('Previous Run Final Results'!$B41,'Vendor Level Info'!$F$4:$F$22,0)),"-")</f>
        <v>-</v>
      </c>
      <c r="S41" s="99">
        <f t="shared" si="1"/>
        <v>0</v>
      </c>
      <c r="T41" s="74">
        <f>IFERROR($O41*$M41*Controls!$C$4,"-")</f>
        <v>0</v>
      </c>
      <c r="U41" s="41">
        <f>IFERROR($R41*(1-Controls!$C$6),0)</f>
        <v>0</v>
      </c>
      <c r="V41" s="99" t="str">
        <f t="shared" si="2"/>
        <v>-</v>
      </c>
      <c r="W41" s="158" t="str">
        <f>IFERROR(P41/INDEX('Vendor Level Info'!$Q$4:$Q$100,MATCH('Previous Run Final Results'!$B41,'Vendor Level Info'!$P$4:$P$100,0)),"-")</f>
        <v>-</v>
      </c>
    </row>
    <row r="42" spans="1:23" x14ac:dyDescent="0.35">
      <c r="B42" s="68"/>
      <c r="C42" s="26"/>
      <c r="D42" s="26"/>
      <c r="E42" s="35"/>
      <c r="F42" s="35"/>
      <c r="G42" s="27"/>
      <c r="H42" s="37"/>
      <c r="I42" s="27"/>
      <c r="J42" s="85"/>
      <c r="K42" s="85"/>
      <c r="L42" s="85"/>
      <c r="M42" s="85"/>
      <c r="N42" s="28"/>
      <c r="O42" s="110"/>
      <c r="P42" s="75">
        <f t="shared" ref="P42:P60" si="3">IFERROR(E42*L42,"-")</f>
        <v>0</v>
      </c>
      <c r="Q42" s="40">
        <f>IFERROR($O42*$M42*Controls!$C$5,"-")</f>
        <v>0</v>
      </c>
      <c r="R42" s="41" t="str">
        <f>IFERROR(INDEX('Vendor Level Info'!$G$4:$G$22,MATCH('Previous Run Final Results'!$B42,'Vendor Level Info'!$F$4:$F$22,0)),"-")</f>
        <v>-</v>
      </c>
      <c r="S42" s="99">
        <f t="shared" ref="S42:S60" si="4">IFERROR(Q42/R42,0)</f>
        <v>0</v>
      </c>
      <c r="T42" s="74">
        <f>IFERROR($O42*$M42*Controls!$C$4,"-")</f>
        <v>0</v>
      </c>
      <c r="U42" s="41">
        <f>IFERROR($R42*(1-Controls!$C$6),0)</f>
        <v>0</v>
      </c>
      <c r="V42" s="99" t="str">
        <f t="shared" ref="V42:V60" si="5">IFERROR(T42/U42,"-")</f>
        <v>-</v>
      </c>
      <c r="W42" s="158" t="str">
        <f>IFERROR(P42/INDEX('Vendor Level Info'!$Q$4:$Q$100,MATCH('Previous Run Final Results'!$B42,'Vendor Level Info'!$P$4:$P$100,0)),"-")</f>
        <v>-</v>
      </c>
    </row>
    <row r="43" spans="1:23" x14ac:dyDescent="0.35">
      <c r="B43" s="68"/>
      <c r="C43" s="26"/>
      <c r="D43" s="26"/>
      <c r="E43" s="35"/>
      <c r="F43" s="35"/>
      <c r="G43" s="27"/>
      <c r="H43" s="37"/>
      <c r="I43" s="27"/>
      <c r="J43" s="85"/>
      <c r="K43" s="85"/>
      <c r="L43" s="85"/>
      <c r="M43" s="85"/>
      <c r="N43" s="28"/>
      <c r="O43" s="110"/>
      <c r="P43" s="75">
        <f t="shared" si="3"/>
        <v>0</v>
      </c>
      <c r="Q43" s="40">
        <f>IFERROR($O43*$M43*Controls!$C$5,"-")</f>
        <v>0</v>
      </c>
      <c r="R43" s="41" t="str">
        <f>IFERROR(INDEX('Vendor Level Info'!$G$4:$G$22,MATCH('Previous Run Final Results'!$B43,'Vendor Level Info'!$F$4:$F$22,0)),"-")</f>
        <v>-</v>
      </c>
      <c r="S43" s="99">
        <f t="shared" si="4"/>
        <v>0</v>
      </c>
      <c r="T43" s="74">
        <f>IFERROR($O43*$M43*Controls!$C$4,"-")</f>
        <v>0</v>
      </c>
      <c r="U43" s="41">
        <f>IFERROR($R43*(1-Controls!$C$6),0)</f>
        <v>0</v>
      </c>
      <c r="V43" s="99" t="str">
        <f t="shared" si="5"/>
        <v>-</v>
      </c>
      <c r="W43" s="158" t="str">
        <f>IFERROR(P43/INDEX('Vendor Level Info'!$Q$4:$Q$100,MATCH('Previous Run Final Results'!$B43,'Vendor Level Info'!$P$4:$P$100,0)),"-")</f>
        <v>-</v>
      </c>
    </row>
    <row r="44" spans="1:23" x14ac:dyDescent="0.35">
      <c r="B44" s="68"/>
      <c r="C44" s="26"/>
      <c r="D44" s="26"/>
      <c r="E44" s="35"/>
      <c r="F44" s="35"/>
      <c r="G44" s="27"/>
      <c r="H44" s="37"/>
      <c r="I44" s="27"/>
      <c r="J44" s="85"/>
      <c r="K44" s="85"/>
      <c r="L44" s="85"/>
      <c r="M44" s="85"/>
      <c r="N44" s="28"/>
      <c r="O44" s="110"/>
      <c r="P44" s="75">
        <f t="shared" si="3"/>
        <v>0</v>
      </c>
      <c r="Q44" s="40">
        <f>IFERROR($O44*$M44*Controls!$C$5,"-")</f>
        <v>0</v>
      </c>
      <c r="R44" s="41" t="str">
        <f>IFERROR(INDEX('Vendor Level Info'!$G$4:$G$22,MATCH('Previous Run Final Results'!$B44,'Vendor Level Info'!$F$4:$F$22,0)),"-")</f>
        <v>-</v>
      </c>
      <c r="S44" s="99">
        <f t="shared" si="4"/>
        <v>0</v>
      </c>
      <c r="T44" s="74">
        <f>IFERROR($O44*$M44*Controls!$C$4,"-")</f>
        <v>0</v>
      </c>
      <c r="U44" s="41">
        <f>IFERROR($R44*(1-Controls!$C$6),0)</f>
        <v>0</v>
      </c>
      <c r="V44" s="99" t="str">
        <f t="shared" si="5"/>
        <v>-</v>
      </c>
      <c r="W44" s="158" t="str">
        <f>IFERROR(P44/INDEX('Vendor Level Info'!$Q$4:$Q$100,MATCH('Previous Run Final Results'!$B44,'Vendor Level Info'!$P$4:$P$100,0)),"-")</f>
        <v>-</v>
      </c>
    </row>
    <row r="45" spans="1:23" x14ac:dyDescent="0.35">
      <c r="B45" s="68"/>
      <c r="C45" s="26"/>
      <c r="D45" s="26"/>
      <c r="E45" s="35"/>
      <c r="F45" s="35"/>
      <c r="G45" s="27"/>
      <c r="H45" s="37"/>
      <c r="I45" s="27"/>
      <c r="J45" s="85"/>
      <c r="K45" s="85"/>
      <c r="L45" s="85"/>
      <c r="M45" s="85"/>
      <c r="N45" s="28"/>
      <c r="O45" s="110"/>
      <c r="P45" s="75">
        <f t="shared" si="3"/>
        <v>0</v>
      </c>
      <c r="Q45" s="40">
        <f>IFERROR($O45*$M45*Controls!$C$5,"-")</f>
        <v>0</v>
      </c>
      <c r="R45" s="41" t="str">
        <f>IFERROR(INDEX('Vendor Level Info'!$G$4:$G$22,MATCH('Previous Run Final Results'!$B45,'Vendor Level Info'!$F$4:$F$22,0)),"-")</f>
        <v>-</v>
      </c>
      <c r="S45" s="99">
        <f t="shared" si="4"/>
        <v>0</v>
      </c>
      <c r="T45" s="74">
        <f>IFERROR($O45*$M45*Controls!$C$4,"-")</f>
        <v>0</v>
      </c>
      <c r="U45" s="41">
        <f>IFERROR($R45*(1-Controls!$C$6),0)</f>
        <v>0</v>
      </c>
      <c r="V45" s="99" t="str">
        <f t="shared" si="5"/>
        <v>-</v>
      </c>
      <c r="W45" s="158" t="str">
        <f>IFERROR(P45/INDEX('Vendor Level Info'!$Q$4:$Q$100,MATCH('Previous Run Final Results'!$B45,'Vendor Level Info'!$P$4:$P$100,0)),"-")</f>
        <v>-</v>
      </c>
    </row>
    <row r="46" spans="1:23" x14ac:dyDescent="0.35">
      <c r="B46" s="68"/>
      <c r="C46" s="26"/>
      <c r="D46" s="26"/>
      <c r="E46" s="35"/>
      <c r="F46" s="35"/>
      <c r="G46" s="27"/>
      <c r="H46" s="37"/>
      <c r="I46" s="27"/>
      <c r="J46" s="85"/>
      <c r="K46" s="85"/>
      <c r="L46" s="85"/>
      <c r="M46" s="85"/>
      <c r="N46" s="28"/>
      <c r="O46" s="110"/>
      <c r="P46" s="75">
        <f t="shared" si="3"/>
        <v>0</v>
      </c>
      <c r="Q46" s="40">
        <f>IFERROR($O46*$M46*Controls!$C$5,"-")</f>
        <v>0</v>
      </c>
      <c r="R46" s="41" t="str">
        <f>IFERROR(INDEX('Vendor Level Info'!$G$4:$G$22,MATCH('Previous Run Final Results'!$B46,'Vendor Level Info'!$F$4:$F$22,0)),"-")</f>
        <v>-</v>
      </c>
      <c r="S46" s="99">
        <f t="shared" si="4"/>
        <v>0</v>
      </c>
      <c r="T46" s="74">
        <f>IFERROR($O46*$M46*Controls!$C$4,"-")</f>
        <v>0</v>
      </c>
      <c r="U46" s="41">
        <f>IFERROR($R46*(1-Controls!$C$6),0)</f>
        <v>0</v>
      </c>
      <c r="V46" s="99" t="str">
        <f t="shared" si="5"/>
        <v>-</v>
      </c>
      <c r="W46" s="158" t="str">
        <f>IFERROR(P46/INDEX('Vendor Level Info'!$Q$4:$Q$100,MATCH('Previous Run Final Results'!$B46,'Vendor Level Info'!$P$4:$P$100,0)),"-")</f>
        <v>-</v>
      </c>
    </row>
    <row r="47" spans="1:23" x14ac:dyDescent="0.35">
      <c r="B47" s="68"/>
      <c r="C47" s="26"/>
      <c r="D47" s="26"/>
      <c r="E47" s="35"/>
      <c r="F47" s="35"/>
      <c r="G47" s="27"/>
      <c r="H47" s="37"/>
      <c r="I47" s="27"/>
      <c r="J47" s="85"/>
      <c r="K47" s="85"/>
      <c r="L47" s="85"/>
      <c r="M47" s="85"/>
      <c r="N47" s="28"/>
      <c r="O47" s="110"/>
      <c r="P47" s="75">
        <f t="shared" si="3"/>
        <v>0</v>
      </c>
      <c r="Q47" s="40">
        <f>IFERROR($O47*$M47*Controls!$C$5,"-")</f>
        <v>0</v>
      </c>
      <c r="R47" s="41" t="str">
        <f>IFERROR(INDEX('Vendor Level Info'!$G$4:$G$22,MATCH('Previous Run Final Results'!$B47,'Vendor Level Info'!$F$4:$F$22,0)),"-")</f>
        <v>-</v>
      </c>
      <c r="S47" s="99">
        <f t="shared" si="4"/>
        <v>0</v>
      </c>
      <c r="T47" s="74">
        <f>IFERROR($O47*$M47*Controls!$C$4,"-")</f>
        <v>0</v>
      </c>
      <c r="U47" s="41">
        <f>IFERROR($R47*(1-Controls!$C$6),0)</f>
        <v>0</v>
      </c>
      <c r="V47" s="99" t="str">
        <f t="shared" si="5"/>
        <v>-</v>
      </c>
      <c r="W47" s="158" t="str">
        <f>IFERROR(P47/INDEX('Vendor Level Info'!$Q$4:$Q$100,MATCH('Previous Run Final Results'!$B47,'Vendor Level Info'!$P$4:$P$100,0)),"-")</f>
        <v>-</v>
      </c>
    </row>
    <row r="48" spans="1:23" x14ac:dyDescent="0.35">
      <c r="B48" s="68"/>
      <c r="C48" s="26"/>
      <c r="D48" s="26"/>
      <c r="E48" s="35"/>
      <c r="F48" s="35"/>
      <c r="G48" s="27"/>
      <c r="H48" s="37"/>
      <c r="I48" s="27"/>
      <c r="J48" s="85"/>
      <c r="K48" s="85"/>
      <c r="L48" s="85"/>
      <c r="M48" s="85"/>
      <c r="N48" s="28"/>
      <c r="O48" s="110"/>
      <c r="P48" s="75">
        <f t="shared" si="3"/>
        <v>0</v>
      </c>
      <c r="Q48" s="40">
        <f>IFERROR($O48*$M48*Controls!$C$5,"-")</f>
        <v>0</v>
      </c>
      <c r="R48" s="41" t="str">
        <f>IFERROR(INDEX('Vendor Level Info'!$G$4:$G$22,MATCH('Previous Run Final Results'!$B48,'Vendor Level Info'!$F$4:$F$22,0)),"-")</f>
        <v>-</v>
      </c>
      <c r="S48" s="99">
        <f t="shared" si="4"/>
        <v>0</v>
      </c>
      <c r="T48" s="74">
        <f>IFERROR($O48*$M48*Controls!$C$4,"-")</f>
        <v>0</v>
      </c>
      <c r="U48" s="41">
        <f>IFERROR($R48*(1-Controls!$C$6),0)</f>
        <v>0</v>
      </c>
      <c r="V48" s="99" t="str">
        <f t="shared" si="5"/>
        <v>-</v>
      </c>
      <c r="W48" s="158" t="str">
        <f>IFERROR(P48/INDEX('Vendor Level Info'!$Q$4:$Q$100,MATCH('Previous Run Final Results'!$B48,'Vendor Level Info'!$P$4:$P$100,0)),"-")</f>
        <v>-</v>
      </c>
    </row>
    <row r="49" spans="2:23" x14ac:dyDescent="0.35">
      <c r="B49" s="68"/>
      <c r="C49" s="26"/>
      <c r="D49" s="26"/>
      <c r="E49" s="35"/>
      <c r="F49" s="35"/>
      <c r="G49" s="27"/>
      <c r="H49" s="37"/>
      <c r="I49" s="27"/>
      <c r="J49" s="85"/>
      <c r="K49" s="85"/>
      <c r="L49" s="85"/>
      <c r="M49" s="85"/>
      <c r="N49" s="28"/>
      <c r="O49" s="110"/>
      <c r="P49" s="75">
        <f t="shared" si="3"/>
        <v>0</v>
      </c>
      <c r="Q49" s="40">
        <f>IFERROR($O49*$M49*Controls!$C$5,"-")</f>
        <v>0</v>
      </c>
      <c r="R49" s="41" t="str">
        <f>IFERROR(INDEX('Vendor Level Info'!$G$4:$G$22,MATCH('Previous Run Final Results'!$B49,'Vendor Level Info'!$F$4:$F$22,0)),"-")</f>
        <v>-</v>
      </c>
      <c r="S49" s="99">
        <f t="shared" si="4"/>
        <v>0</v>
      </c>
      <c r="T49" s="74">
        <f>IFERROR($O49*$M49*Controls!$C$4,"-")</f>
        <v>0</v>
      </c>
      <c r="U49" s="41">
        <f>IFERROR($R49*(1-Controls!$C$6),0)</f>
        <v>0</v>
      </c>
      <c r="V49" s="99" t="str">
        <f t="shared" si="5"/>
        <v>-</v>
      </c>
      <c r="W49" s="158" t="str">
        <f>IFERROR(P49/INDEX('Vendor Level Info'!$Q$4:$Q$100,MATCH('Previous Run Final Results'!$B49,'Vendor Level Info'!$P$4:$P$100,0)),"-")</f>
        <v>-</v>
      </c>
    </row>
    <row r="50" spans="2:23" x14ac:dyDescent="0.35">
      <c r="B50" s="68"/>
      <c r="C50" s="26"/>
      <c r="D50" s="26"/>
      <c r="E50" s="35"/>
      <c r="F50" s="35"/>
      <c r="G50" s="27"/>
      <c r="H50" s="37"/>
      <c r="I50" s="27"/>
      <c r="J50" s="85"/>
      <c r="K50" s="85"/>
      <c r="L50" s="85"/>
      <c r="M50" s="85"/>
      <c r="N50" s="28"/>
      <c r="O50" s="110"/>
      <c r="P50" s="75">
        <f t="shared" si="3"/>
        <v>0</v>
      </c>
      <c r="Q50" s="40">
        <f>IFERROR($O50*$M50*Controls!$C$5,"-")</f>
        <v>0</v>
      </c>
      <c r="R50" s="41" t="str">
        <f>IFERROR(INDEX('Vendor Level Info'!$G$4:$G$22,MATCH('Previous Run Final Results'!$B50,'Vendor Level Info'!$F$4:$F$22,0)),"-")</f>
        <v>-</v>
      </c>
      <c r="S50" s="99">
        <f t="shared" si="4"/>
        <v>0</v>
      </c>
      <c r="T50" s="74">
        <f>IFERROR($O50*$M50*Controls!$C$4,"-")</f>
        <v>0</v>
      </c>
      <c r="U50" s="41">
        <f>IFERROR($R50*(1-Controls!$C$6),0)</f>
        <v>0</v>
      </c>
      <c r="V50" s="99" t="str">
        <f t="shared" si="5"/>
        <v>-</v>
      </c>
      <c r="W50" s="158" t="str">
        <f>IFERROR(P50/INDEX('Vendor Level Info'!$Q$4:$Q$100,MATCH('Previous Run Final Results'!$B50,'Vendor Level Info'!$P$4:$P$100,0)),"-")</f>
        <v>-</v>
      </c>
    </row>
    <row r="51" spans="2:23" x14ac:dyDescent="0.35">
      <c r="B51" s="68"/>
      <c r="C51" s="26"/>
      <c r="D51" s="26"/>
      <c r="E51" s="35"/>
      <c r="F51" s="35"/>
      <c r="G51" s="27"/>
      <c r="H51" s="37"/>
      <c r="I51" s="27"/>
      <c r="J51" s="85"/>
      <c r="K51" s="85"/>
      <c r="L51" s="85"/>
      <c r="M51" s="85"/>
      <c r="N51" s="28"/>
      <c r="O51" s="110"/>
      <c r="P51" s="75">
        <f t="shared" si="3"/>
        <v>0</v>
      </c>
      <c r="Q51" s="40">
        <f>IFERROR($O51*$M51*Controls!$C$5,"-")</f>
        <v>0</v>
      </c>
      <c r="R51" s="41" t="str">
        <f>IFERROR(INDEX('Vendor Level Info'!$G$4:$G$22,MATCH('Previous Run Final Results'!$B51,'Vendor Level Info'!$F$4:$F$22,0)),"-")</f>
        <v>-</v>
      </c>
      <c r="S51" s="99">
        <f t="shared" si="4"/>
        <v>0</v>
      </c>
      <c r="T51" s="74">
        <f>IFERROR($O51*$M51*Controls!$C$4,"-")</f>
        <v>0</v>
      </c>
      <c r="U51" s="41">
        <f>IFERROR($R51*(1-Controls!$C$6),0)</f>
        <v>0</v>
      </c>
      <c r="V51" s="99" t="str">
        <f t="shared" si="5"/>
        <v>-</v>
      </c>
      <c r="W51" s="158" t="str">
        <f>IFERROR(P51/INDEX('Vendor Level Info'!$Q$4:$Q$100,MATCH('Previous Run Final Results'!$B51,'Vendor Level Info'!$P$4:$P$100,0)),"-")</f>
        <v>-</v>
      </c>
    </row>
    <row r="52" spans="2:23" x14ac:dyDescent="0.35">
      <c r="B52" s="68"/>
      <c r="C52" s="26"/>
      <c r="D52" s="26"/>
      <c r="E52" s="35"/>
      <c r="F52" s="35"/>
      <c r="G52" s="27"/>
      <c r="H52" s="37"/>
      <c r="I52" s="27"/>
      <c r="J52" s="85"/>
      <c r="K52" s="85"/>
      <c r="L52" s="85"/>
      <c r="M52" s="85"/>
      <c r="N52" s="28"/>
      <c r="O52" s="110"/>
      <c r="P52" s="75">
        <f t="shared" si="3"/>
        <v>0</v>
      </c>
      <c r="Q52" s="40">
        <f>IFERROR($O52*$M52*Controls!$C$5,"-")</f>
        <v>0</v>
      </c>
      <c r="R52" s="41" t="str">
        <f>IFERROR(INDEX('Vendor Level Info'!$G$4:$G$22,MATCH('Previous Run Final Results'!$B52,'Vendor Level Info'!$F$4:$F$22,0)),"-")</f>
        <v>-</v>
      </c>
      <c r="S52" s="99">
        <f t="shared" si="4"/>
        <v>0</v>
      </c>
      <c r="T52" s="74">
        <f>IFERROR($O52*$M52*Controls!$C$4,"-")</f>
        <v>0</v>
      </c>
      <c r="U52" s="41">
        <f>IFERROR($R52*(1-Controls!$C$6),0)</f>
        <v>0</v>
      </c>
      <c r="V52" s="99" t="str">
        <f t="shared" si="5"/>
        <v>-</v>
      </c>
      <c r="W52" s="158" t="str">
        <f>IFERROR(P52/INDEX('Vendor Level Info'!$Q$4:$Q$100,MATCH('Previous Run Final Results'!$B52,'Vendor Level Info'!$P$4:$P$100,0)),"-")</f>
        <v>-</v>
      </c>
    </row>
    <row r="53" spans="2:23" x14ac:dyDescent="0.35">
      <c r="B53" s="68"/>
      <c r="C53" s="26"/>
      <c r="D53" s="26"/>
      <c r="E53" s="35"/>
      <c r="F53" s="35"/>
      <c r="G53" s="27"/>
      <c r="H53" s="37"/>
      <c r="I53" s="27"/>
      <c r="J53" s="85"/>
      <c r="K53" s="85"/>
      <c r="L53" s="85"/>
      <c r="M53" s="85"/>
      <c r="N53" s="28"/>
      <c r="O53" s="110"/>
      <c r="P53" s="75">
        <f t="shared" si="3"/>
        <v>0</v>
      </c>
      <c r="Q53" s="40">
        <f>IFERROR($O53*$M53*Controls!$C$5,"-")</f>
        <v>0</v>
      </c>
      <c r="R53" s="41" t="str">
        <f>IFERROR(INDEX('Vendor Level Info'!$G$4:$G$22,MATCH('Previous Run Final Results'!$B53,'Vendor Level Info'!$F$4:$F$22,0)),"-")</f>
        <v>-</v>
      </c>
      <c r="S53" s="99">
        <f t="shared" si="4"/>
        <v>0</v>
      </c>
      <c r="T53" s="74">
        <f>IFERROR($O53*$M53*Controls!$C$4,"-")</f>
        <v>0</v>
      </c>
      <c r="U53" s="41">
        <f>IFERROR($R53*(1-Controls!$C$6),0)</f>
        <v>0</v>
      </c>
      <c r="V53" s="99" t="str">
        <f t="shared" si="5"/>
        <v>-</v>
      </c>
      <c r="W53" s="158" t="str">
        <f>IFERROR(P53/INDEX('Vendor Level Info'!$Q$4:$Q$100,MATCH('Previous Run Final Results'!$B53,'Vendor Level Info'!$P$4:$P$100,0)),"-")</f>
        <v>-</v>
      </c>
    </row>
    <row r="54" spans="2:23" x14ac:dyDescent="0.35">
      <c r="B54" s="68"/>
      <c r="C54" s="26"/>
      <c r="D54" s="26"/>
      <c r="E54" s="35"/>
      <c r="F54" s="35"/>
      <c r="G54" s="27"/>
      <c r="H54" s="37"/>
      <c r="I54" s="27"/>
      <c r="J54" s="85"/>
      <c r="K54" s="85"/>
      <c r="L54" s="85"/>
      <c r="M54" s="85"/>
      <c r="N54" s="28"/>
      <c r="O54" s="110"/>
      <c r="P54" s="75">
        <f t="shared" si="3"/>
        <v>0</v>
      </c>
      <c r="Q54" s="40">
        <f>IFERROR($O54*$M54*Controls!$C$5,"-")</f>
        <v>0</v>
      </c>
      <c r="R54" s="41" t="str">
        <f>IFERROR(INDEX('Vendor Level Info'!$G$4:$G$22,MATCH('Previous Run Final Results'!$B54,'Vendor Level Info'!$F$4:$F$22,0)),"-")</f>
        <v>-</v>
      </c>
      <c r="S54" s="99">
        <f t="shared" si="4"/>
        <v>0</v>
      </c>
      <c r="T54" s="74">
        <f>IFERROR($O54*$M54*Controls!$C$4,"-")</f>
        <v>0</v>
      </c>
      <c r="U54" s="41">
        <f>IFERROR($R54*(1-Controls!$C$6),0)</f>
        <v>0</v>
      </c>
      <c r="V54" s="99" t="str">
        <f t="shared" si="5"/>
        <v>-</v>
      </c>
      <c r="W54" s="158" t="str">
        <f>IFERROR(P54/INDEX('Vendor Level Info'!$Q$4:$Q$100,MATCH('Previous Run Final Results'!$B54,'Vendor Level Info'!$P$4:$P$100,0)),"-")</f>
        <v>-</v>
      </c>
    </row>
    <row r="55" spans="2:23" x14ac:dyDescent="0.35">
      <c r="B55" s="68"/>
      <c r="C55" s="26"/>
      <c r="D55" s="26"/>
      <c r="E55" s="35"/>
      <c r="F55" s="35"/>
      <c r="G55" s="27"/>
      <c r="H55" s="37"/>
      <c r="I55" s="27"/>
      <c r="J55" s="85"/>
      <c r="K55" s="85"/>
      <c r="L55" s="85"/>
      <c r="M55" s="85"/>
      <c r="N55" s="28"/>
      <c r="O55" s="110"/>
      <c r="P55" s="75">
        <f t="shared" si="3"/>
        <v>0</v>
      </c>
      <c r="Q55" s="40">
        <f>IFERROR($O55*$M55*Controls!$C$5,"-")</f>
        <v>0</v>
      </c>
      <c r="R55" s="41" t="str">
        <f>IFERROR(INDEX('Vendor Level Info'!$G$4:$G$22,MATCH('Previous Run Final Results'!$B55,'Vendor Level Info'!$F$4:$F$22,0)),"-")</f>
        <v>-</v>
      </c>
      <c r="S55" s="99">
        <f t="shared" si="4"/>
        <v>0</v>
      </c>
      <c r="T55" s="74">
        <f>IFERROR($O55*$M55*Controls!$C$4,"-")</f>
        <v>0</v>
      </c>
      <c r="U55" s="41">
        <f>IFERROR($R55*(1-Controls!$C$6),0)</f>
        <v>0</v>
      </c>
      <c r="V55" s="99" t="str">
        <f t="shared" si="5"/>
        <v>-</v>
      </c>
      <c r="W55" s="158" t="str">
        <f>IFERROR(P55/INDEX('Vendor Level Info'!$Q$4:$Q$100,MATCH('Previous Run Final Results'!$B55,'Vendor Level Info'!$P$4:$P$100,0)),"-")</f>
        <v>-</v>
      </c>
    </row>
    <row r="56" spans="2:23" x14ac:dyDescent="0.35">
      <c r="B56" s="68"/>
      <c r="C56" s="26"/>
      <c r="D56" s="26"/>
      <c r="E56" s="35"/>
      <c r="F56" s="35"/>
      <c r="G56" s="27"/>
      <c r="H56" s="37"/>
      <c r="I56" s="27"/>
      <c r="J56" s="85"/>
      <c r="K56" s="85"/>
      <c r="L56" s="85"/>
      <c r="M56" s="85"/>
      <c r="N56" s="28"/>
      <c r="O56" s="110"/>
      <c r="P56" s="75">
        <f t="shared" si="3"/>
        <v>0</v>
      </c>
      <c r="Q56" s="40">
        <f>IFERROR($O56*$M56*Controls!$C$5,"-")</f>
        <v>0</v>
      </c>
      <c r="R56" s="41" t="str">
        <f>IFERROR(INDEX('Vendor Level Info'!$G$4:$G$22,MATCH('Previous Run Final Results'!$B56,'Vendor Level Info'!$F$4:$F$22,0)),"-")</f>
        <v>-</v>
      </c>
      <c r="S56" s="99">
        <f t="shared" si="4"/>
        <v>0</v>
      </c>
      <c r="T56" s="74">
        <f>IFERROR($O56*$M56*Controls!$C$4,"-")</f>
        <v>0</v>
      </c>
      <c r="U56" s="41">
        <f>IFERROR($R56*(1-Controls!$C$6),0)</f>
        <v>0</v>
      </c>
      <c r="V56" s="99" t="str">
        <f t="shared" si="5"/>
        <v>-</v>
      </c>
      <c r="W56" s="158" t="str">
        <f>IFERROR(P56/INDEX('Vendor Level Info'!$Q$4:$Q$100,MATCH('Previous Run Final Results'!$B56,'Vendor Level Info'!$P$4:$P$100,0)),"-")</f>
        <v>-</v>
      </c>
    </row>
    <row r="57" spans="2:23" x14ac:dyDescent="0.35">
      <c r="B57" s="68"/>
      <c r="C57" s="26"/>
      <c r="D57" s="26"/>
      <c r="E57" s="35"/>
      <c r="F57" s="35"/>
      <c r="G57" s="27"/>
      <c r="H57" s="37"/>
      <c r="I57" s="27"/>
      <c r="J57" s="85"/>
      <c r="K57" s="85"/>
      <c r="L57" s="85"/>
      <c r="M57" s="85"/>
      <c r="N57" s="28"/>
      <c r="O57" s="110"/>
      <c r="P57" s="75">
        <f t="shared" si="3"/>
        <v>0</v>
      </c>
      <c r="Q57" s="40">
        <f>IFERROR($O57*$M57*Controls!$C$5,"-")</f>
        <v>0</v>
      </c>
      <c r="R57" s="41" t="str">
        <f>IFERROR(INDEX('Vendor Level Info'!$G$4:$G$22,MATCH('Previous Run Final Results'!$B57,'Vendor Level Info'!$F$4:$F$22,0)),"-")</f>
        <v>-</v>
      </c>
      <c r="S57" s="99">
        <f t="shared" si="4"/>
        <v>0</v>
      </c>
      <c r="T57" s="74">
        <f>IFERROR($O57*$M57*Controls!$C$4,"-")</f>
        <v>0</v>
      </c>
      <c r="U57" s="41">
        <f>IFERROR($R57*(1-Controls!$C$6),0)</f>
        <v>0</v>
      </c>
      <c r="V57" s="99" t="str">
        <f t="shared" si="5"/>
        <v>-</v>
      </c>
      <c r="W57" s="158" t="str">
        <f>IFERROR(P57/INDEX('Vendor Level Info'!$Q$4:$Q$100,MATCH('Previous Run Final Results'!$B57,'Vendor Level Info'!$P$4:$P$100,0)),"-")</f>
        <v>-</v>
      </c>
    </row>
    <row r="58" spans="2:23" x14ac:dyDescent="0.35">
      <c r="B58" s="68"/>
      <c r="C58" s="26"/>
      <c r="D58" s="26"/>
      <c r="E58" s="35"/>
      <c r="F58" s="35"/>
      <c r="G58" s="27"/>
      <c r="H58" s="37"/>
      <c r="I58" s="27"/>
      <c r="J58" s="85"/>
      <c r="K58" s="85"/>
      <c r="L58" s="85"/>
      <c r="M58" s="85"/>
      <c r="N58" s="28"/>
      <c r="O58" s="110"/>
      <c r="P58" s="75">
        <f t="shared" si="3"/>
        <v>0</v>
      </c>
      <c r="Q58" s="40">
        <f>IFERROR($O58*$M58*Controls!$C$5,"-")</f>
        <v>0</v>
      </c>
      <c r="R58" s="41" t="str">
        <f>IFERROR(INDEX('Vendor Level Info'!$G$4:$G$22,MATCH('Previous Run Final Results'!$B58,'Vendor Level Info'!$F$4:$F$22,0)),"-")</f>
        <v>-</v>
      </c>
      <c r="S58" s="99">
        <f t="shared" si="4"/>
        <v>0</v>
      </c>
      <c r="T58" s="74">
        <f>IFERROR($O58*$M58*Controls!$C$4,"-")</f>
        <v>0</v>
      </c>
      <c r="U58" s="41">
        <f>IFERROR($R58*(1-Controls!$C$6),0)</f>
        <v>0</v>
      </c>
      <c r="V58" s="99" t="str">
        <f t="shared" si="5"/>
        <v>-</v>
      </c>
      <c r="W58" s="158" t="str">
        <f>IFERROR(P58/INDEX('Vendor Level Info'!$Q$4:$Q$100,MATCH('Previous Run Final Results'!$B58,'Vendor Level Info'!$P$4:$P$100,0)),"-")</f>
        <v>-</v>
      </c>
    </row>
    <row r="59" spans="2:23" x14ac:dyDescent="0.35">
      <c r="B59" s="68"/>
      <c r="C59" s="26"/>
      <c r="D59" s="26"/>
      <c r="E59" s="35"/>
      <c r="F59" s="35"/>
      <c r="G59" s="27"/>
      <c r="H59" s="37"/>
      <c r="I59" s="27"/>
      <c r="J59" s="85"/>
      <c r="K59" s="85"/>
      <c r="L59" s="85"/>
      <c r="M59" s="85"/>
      <c r="N59" s="28"/>
      <c r="O59" s="110"/>
      <c r="P59" s="75">
        <f t="shared" si="3"/>
        <v>0</v>
      </c>
      <c r="Q59" s="40">
        <f>IFERROR($O59*$M59*Controls!$C$5,"-")</f>
        <v>0</v>
      </c>
      <c r="R59" s="41" t="str">
        <f>IFERROR(INDEX('Vendor Level Info'!$G$4:$G$22,MATCH('Previous Run Final Results'!$B59,'Vendor Level Info'!$F$4:$F$22,0)),"-")</f>
        <v>-</v>
      </c>
      <c r="S59" s="99">
        <f t="shared" si="4"/>
        <v>0</v>
      </c>
      <c r="T59" s="74">
        <f>IFERROR($O59*$M59*Controls!$C$4,"-")</f>
        <v>0</v>
      </c>
      <c r="U59" s="41">
        <f>IFERROR($R59*(1-Controls!$C$6),0)</f>
        <v>0</v>
      </c>
      <c r="V59" s="99" t="str">
        <f t="shared" si="5"/>
        <v>-</v>
      </c>
      <c r="W59" s="158" t="str">
        <f>IFERROR(P59/INDEX('Vendor Level Info'!$Q$4:$Q$100,MATCH('Previous Run Final Results'!$B59,'Vendor Level Info'!$P$4:$P$100,0)),"-")</f>
        <v>-</v>
      </c>
    </row>
    <row r="60" spans="2:23" ht="15" thickBot="1" x14ac:dyDescent="0.4">
      <c r="B60" s="83"/>
      <c r="C60" s="32"/>
      <c r="D60" s="32"/>
      <c r="E60" s="36"/>
      <c r="F60" s="36"/>
      <c r="G60" s="34"/>
      <c r="H60" s="38"/>
      <c r="I60" s="34"/>
      <c r="J60" s="86"/>
      <c r="K60" s="86"/>
      <c r="L60" s="86"/>
      <c r="M60" s="86"/>
      <c r="N60" s="84"/>
      <c r="O60" s="111"/>
      <c r="P60" s="76">
        <f t="shared" si="3"/>
        <v>0</v>
      </c>
      <c r="Q60" s="92">
        <f>IFERROR($O60*$M60*Controls!$C$5,"-")</f>
        <v>0</v>
      </c>
      <c r="R60" s="77" t="str">
        <f>IFERROR(INDEX('Vendor Level Info'!$G$4:$G$22,MATCH('Previous Run Final Results'!$B60,'Vendor Level Info'!$F$4:$F$22,0)),"-")</f>
        <v>-</v>
      </c>
      <c r="S60" s="112">
        <f t="shared" si="4"/>
        <v>0</v>
      </c>
      <c r="T60" s="78">
        <f>IFERROR($O60*$M60*Controls!$C$4,"-")</f>
        <v>0</v>
      </c>
      <c r="U60" s="77">
        <f>IFERROR($R60*(1-Controls!$C$6),0)</f>
        <v>0</v>
      </c>
      <c r="V60" s="112" t="str">
        <f t="shared" si="5"/>
        <v>-</v>
      </c>
      <c r="W60" s="159" t="str">
        <f>IFERROR(P60/INDEX('Vendor Level Info'!$Q$4:$Q$100,MATCH('Previous Run Final Results'!$B60,'Vendor Level Info'!$P$4:$P$100,0)),"-")</f>
        <v>-</v>
      </c>
    </row>
  </sheetData>
  <mergeCells count="3">
    <mergeCell ref="Q2:S2"/>
    <mergeCell ref="T2:V2"/>
    <mergeCell ref="B2:O2"/>
  </mergeCell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1B33-DB06-4BE7-8619-815CA29DFC90}">
  <sheetPr>
    <tabColor theme="5" tint="0.39997558519241921"/>
  </sheetPr>
  <dimension ref="B1:U300"/>
  <sheetViews>
    <sheetView showZeros="0" topLeftCell="C3" zoomScale="85" zoomScaleNormal="85" workbookViewId="0">
      <selection activeCell="J3" sqref="J3"/>
    </sheetView>
  </sheetViews>
  <sheetFormatPr defaultRowHeight="14.5" x14ac:dyDescent="0.35"/>
  <cols>
    <col min="1" max="1" width="8.7265625" style="2"/>
    <col min="2" max="2" width="34" style="2" customWidth="1"/>
    <col min="3" max="3" width="28.7265625" style="2" customWidth="1"/>
    <col min="4" max="4" width="18.6328125" style="2" customWidth="1"/>
    <col min="5" max="5" width="8.7265625" style="2"/>
    <col min="6" max="6" width="19.6328125" style="4" customWidth="1"/>
    <col min="7" max="7" width="27.36328125" style="2" customWidth="1"/>
    <col min="8" max="8" width="27.81640625" style="2" customWidth="1"/>
    <col min="9" max="9" width="8.7265625" style="2"/>
    <col min="10" max="10" width="22.26953125" style="2" customWidth="1"/>
    <col min="11" max="11" width="20.1796875" style="2" customWidth="1"/>
    <col min="12" max="12" width="13.453125" style="2" customWidth="1"/>
    <col min="13" max="13" width="8.7265625" style="2"/>
    <col min="14" max="14" width="20.1796875" style="2" customWidth="1"/>
    <col min="15" max="15" width="19.08984375" style="2" customWidth="1"/>
    <col min="16" max="16" width="8.7265625" style="2"/>
    <col min="17" max="17" width="19.453125" style="2" customWidth="1"/>
    <col min="18" max="18" width="17.453125" style="2" bestFit="1" customWidth="1"/>
    <col min="19" max="19" width="8.7265625" style="2"/>
    <col min="20" max="20" width="20.54296875" style="2" customWidth="1"/>
    <col min="21" max="21" width="16.26953125" style="2" customWidth="1"/>
    <col min="22" max="22" width="8.7265625" style="2"/>
    <col min="23" max="23" width="18.54296875" style="2" bestFit="1" customWidth="1"/>
    <col min="24" max="24" width="12.26953125" style="2" bestFit="1" customWidth="1"/>
    <col min="25" max="16384" width="8.7265625" style="2"/>
  </cols>
  <sheetData>
    <row r="1" spans="2:21" ht="15" thickBot="1" x14ac:dyDescent="0.4">
      <c r="F1" s="2"/>
    </row>
    <row r="2" spans="2:21" ht="15" thickBot="1" x14ac:dyDescent="0.4">
      <c r="F2" s="2"/>
      <c r="N2" s="523" t="s">
        <v>333</v>
      </c>
      <c r="O2" s="524"/>
      <c r="Q2" s="523" t="s">
        <v>334</v>
      </c>
      <c r="R2" s="524"/>
      <c r="T2" s="523" t="s">
        <v>344</v>
      </c>
      <c r="U2" s="524"/>
    </row>
    <row r="3" spans="2:21" ht="16" thickBot="1" x14ac:dyDescent="0.4">
      <c r="B3" s="1"/>
      <c r="C3" s="62" t="s">
        <v>25</v>
      </c>
      <c r="D3" s="73" t="s">
        <v>144</v>
      </c>
      <c r="F3" s="431" t="s">
        <v>374</v>
      </c>
      <c r="G3" s="432" t="s">
        <v>304</v>
      </c>
      <c r="H3" s="433" t="s">
        <v>132</v>
      </c>
      <c r="J3" s="431" t="s">
        <v>131</v>
      </c>
      <c r="K3" s="432" t="s">
        <v>289</v>
      </c>
      <c r="L3" s="433" t="s">
        <v>352</v>
      </c>
      <c r="N3" s="127" t="s">
        <v>131</v>
      </c>
      <c r="O3" s="128" t="s">
        <v>289</v>
      </c>
      <c r="Q3" s="127" t="s">
        <v>131</v>
      </c>
      <c r="R3" s="128" t="s">
        <v>289</v>
      </c>
      <c r="T3" s="127" t="s">
        <v>131</v>
      </c>
      <c r="U3" s="128" t="s">
        <v>289</v>
      </c>
    </row>
    <row r="4" spans="2:21" x14ac:dyDescent="0.35">
      <c r="B4" s="56" t="s">
        <v>26</v>
      </c>
      <c r="C4" s="163">
        <v>528</v>
      </c>
      <c r="D4" s="457" t="s">
        <v>355</v>
      </c>
      <c r="F4" s="72" t="s">
        <v>373</v>
      </c>
      <c r="G4" s="43" t="s">
        <v>114</v>
      </c>
      <c r="H4" s="430" t="s">
        <v>114</v>
      </c>
      <c r="J4" s="72" t="str" cm="1">
        <f t="array" ref="J4:J62">_xlfn.UNIQUE(H4:H300)</f>
        <v>cw_comm</v>
      </c>
      <c r="K4" s="43" t="s">
        <v>323</v>
      </c>
      <c r="L4" s="430">
        <v>9</v>
      </c>
      <c r="N4" s="105" t="s">
        <v>22</v>
      </c>
      <c r="O4" s="106" t="s">
        <v>130</v>
      </c>
      <c r="P4" s="4"/>
      <c r="Q4" s="105" t="s">
        <v>114</v>
      </c>
      <c r="R4" s="106" t="s">
        <v>323</v>
      </c>
      <c r="T4" s="105" t="s">
        <v>22</v>
      </c>
      <c r="U4" s="106" t="s">
        <v>130</v>
      </c>
    </row>
    <row r="5" spans="2:21" ht="15" thickBot="1" x14ac:dyDescent="0.4">
      <c r="B5" s="57" t="s">
        <v>27</v>
      </c>
      <c r="C5" s="164">
        <v>622</v>
      </c>
      <c r="F5" s="68" t="s">
        <v>373</v>
      </c>
      <c r="G5" s="26" t="s">
        <v>13</v>
      </c>
      <c r="H5" s="30" t="s">
        <v>13</v>
      </c>
      <c r="J5" s="68" t="str">
        <v>hcp_dox_eng</v>
      </c>
      <c r="K5" s="26" t="s">
        <v>127</v>
      </c>
      <c r="L5" s="30">
        <v>2</v>
      </c>
      <c r="N5" s="68" t="s">
        <v>13</v>
      </c>
      <c r="O5" s="30" t="s">
        <v>127</v>
      </c>
      <c r="P5" s="4"/>
      <c r="Q5" s="68" t="s">
        <v>115</v>
      </c>
      <c r="R5" s="30" t="s">
        <v>378</v>
      </c>
      <c r="T5" s="68" t="s">
        <v>13</v>
      </c>
      <c r="U5" s="30" t="s">
        <v>127</v>
      </c>
    </row>
    <row r="6" spans="2:21" x14ac:dyDescent="0.35">
      <c r="B6" s="58" t="s">
        <v>71</v>
      </c>
      <c r="C6" s="59">
        <v>0.23</v>
      </c>
      <c r="F6" s="68" t="s">
        <v>373</v>
      </c>
      <c r="G6" s="26" t="s">
        <v>14</v>
      </c>
      <c r="H6" s="30" t="s">
        <v>14</v>
      </c>
      <c r="J6" s="68" t="str">
        <v>hcp_dpint_eng</v>
      </c>
      <c r="K6" s="26" t="s">
        <v>288</v>
      </c>
      <c r="L6" s="30">
        <v>4</v>
      </c>
      <c r="N6" s="68" t="s">
        <v>16</v>
      </c>
      <c r="O6" s="30" t="s">
        <v>128</v>
      </c>
      <c r="P6" s="4"/>
      <c r="Q6" s="68" t="s">
        <v>116</v>
      </c>
      <c r="R6" s="30" t="s">
        <v>133</v>
      </c>
      <c r="T6" s="68" t="s">
        <v>16</v>
      </c>
      <c r="U6" s="30" t="s">
        <v>128</v>
      </c>
    </row>
    <row r="7" spans="2:21" ht="15" thickBot="1" x14ac:dyDescent="0.4">
      <c r="B7" s="60" t="s">
        <v>72</v>
      </c>
      <c r="C7" s="61">
        <f>C5/C4-1</f>
        <v>0.17803030303030298</v>
      </c>
      <c r="D7" s="63"/>
      <c r="E7" s="165"/>
      <c r="F7" s="68" t="s">
        <v>373</v>
      </c>
      <c r="G7" s="26" t="s">
        <v>15</v>
      </c>
      <c r="H7" s="30" t="s">
        <v>15</v>
      </c>
      <c r="J7" s="68" t="str">
        <v>hcp_edh_eng</v>
      </c>
      <c r="K7" s="26" t="s">
        <v>7</v>
      </c>
      <c r="L7" s="30">
        <v>5</v>
      </c>
      <c r="N7" s="68" t="s">
        <v>14</v>
      </c>
      <c r="O7" s="30" t="s">
        <v>288</v>
      </c>
      <c r="P7" s="4"/>
      <c r="Q7" s="68" t="s">
        <v>377</v>
      </c>
      <c r="R7" s="30" t="s">
        <v>379</v>
      </c>
      <c r="T7" s="68" t="s">
        <v>14</v>
      </c>
      <c r="U7" s="30" t="s">
        <v>288</v>
      </c>
    </row>
    <row r="8" spans="2:21" ht="15" thickBot="1" x14ac:dyDescent="0.4">
      <c r="B8" s="1"/>
      <c r="C8" s="1"/>
      <c r="F8" s="68" t="s">
        <v>373</v>
      </c>
      <c r="G8" s="26" t="s">
        <v>16</v>
      </c>
      <c r="H8" s="30" t="s">
        <v>16</v>
      </c>
      <c r="J8" s="68" t="str">
        <v>hcp_epoc_eng</v>
      </c>
      <c r="K8" s="26" t="s">
        <v>128</v>
      </c>
      <c r="L8" s="30">
        <v>3</v>
      </c>
      <c r="N8" s="68" t="s">
        <v>15</v>
      </c>
      <c r="O8" s="30" t="s">
        <v>7</v>
      </c>
      <c r="P8" s="4"/>
      <c r="Q8" s="68" t="s">
        <v>383</v>
      </c>
      <c r="R8" s="30" t="s">
        <v>384</v>
      </c>
      <c r="T8" s="68" t="s">
        <v>15</v>
      </c>
      <c r="U8" s="30" t="s">
        <v>7</v>
      </c>
    </row>
    <row r="9" spans="2:21" x14ac:dyDescent="0.35">
      <c r="B9" s="64" t="s">
        <v>68</v>
      </c>
      <c r="C9" s="66" t="s">
        <v>145</v>
      </c>
      <c r="F9" s="68" t="s">
        <v>373</v>
      </c>
      <c r="G9" s="26" t="s">
        <v>17</v>
      </c>
      <c r="H9" s="30" t="s">
        <v>17</v>
      </c>
      <c r="J9" s="68" t="str">
        <v>hcp_field_eng</v>
      </c>
      <c r="K9" s="26" t="s">
        <v>129</v>
      </c>
      <c r="L9" s="30">
        <v>7</v>
      </c>
      <c r="N9" s="68" t="s">
        <v>21</v>
      </c>
      <c r="O9" s="30" t="s">
        <v>290</v>
      </c>
      <c r="P9" s="4"/>
      <c r="Q9" s="68"/>
      <c r="R9" s="30"/>
      <c r="T9" s="68" t="s">
        <v>21</v>
      </c>
      <c r="U9" s="30" t="s">
        <v>290</v>
      </c>
    </row>
    <row r="10" spans="2:21" ht="15" thickBot="1" x14ac:dyDescent="0.4">
      <c r="B10" s="65" t="s">
        <v>69</v>
      </c>
      <c r="C10" s="67" t="s">
        <v>316</v>
      </c>
      <c r="F10" s="68" t="s">
        <v>373</v>
      </c>
      <c r="G10" s="26" t="s">
        <v>18</v>
      </c>
      <c r="H10" s="30" t="s">
        <v>18</v>
      </c>
      <c r="J10" s="68" t="str">
        <v>hcp_grail_nrx_lag</v>
      </c>
      <c r="K10" s="26" t="s">
        <v>350</v>
      </c>
      <c r="L10" s="30">
        <v>15</v>
      </c>
      <c r="N10" s="68" t="s">
        <v>17</v>
      </c>
      <c r="O10" s="30" t="s">
        <v>129</v>
      </c>
      <c r="P10" s="4"/>
      <c r="Q10" s="68"/>
      <c r="R10" s="30"/>
      <c r="T10" s="68" t="s">
        <v>112</v>
      </c>
      <c r="U10" s="30" t="s">
        <v>313</v>
      </c>
    </row>
    <row r="11" spans="2:21" x14ac:dyDescent="0.35">
      <c r="F11" s="68" t="s">
        <v>373</v>
      </c>
      <c r="G11" s="26" t="s">
        <v>19</v>
      </c>
      <c r="H11" s="30" t="s">
        <v>19</v>
      </c>
      <c r="J11" s="68" t="str">
        <v>hcp_grail_sdot</v>
      </c>
      <c r="K11" s="26" t="s">
        <v>319</v>
      </c>
      <c r="L11" s="30">
        <v>13</v>
      </c>
      <c r="N11" s="68" t="s">
        <v>24</v>
      </c>
      <c r="O11" s="30" t="s">
        <v>12</v>
      </c>
      <c r="P11" s="4"/>
      <c r="Q11" s="68"/>
      <c r="R11" s="30"/>
      <c r="T11" s="68" t="s">
        <v>113</v>
      </c>
      <c r="U11" s="30" t="s">
        <v>312</v>
      </c>
    </row>
    <row r="12" spans="2:21" x14ac:dyDescent="0.35">
      <c r="F12" s="68" t="s">
        <v>373</v>
      </c>
      <c r="G12" s="26" t="s">
        <v>20</v>
      </c>
      <c r="H12" s="30" t="s">
        <v>20</v>
      </c>
      <c r="J12" s="68" t="str">
        <v>hcp_grail_vnrx</v>
      </c>
      <c r="K12" s="26" t="s">
        <v>320</v>
      </c>
      <c r="L12" s="30">
        <v>14</v>
      </c>
      <c r="N12" s="68" t="s">
        <v>192</v>
      </c>
      <c r="O12" s="30" t="s">
        <v>288</v>
      </c>
      <c r="P12" s="4"/>
      <c r="Q12" s="68"/>
      <c r="R12" s="30"/>
      <c r="T12" s="68" t="s">
        <v>110</v>
      </c>
      <c r="U12" s="30" t="s">
        <v>315</v>
      </c>
    </row>
    <row r="13" spans="2:21" x14ac:dyDescent="0.35">
      <c r="F13" s="68" t="s">
        <v>373</v>
      </c>
      <c r="G13" s="26" t="s">
        <v>21</v>
      </c>
      <c r="H13" s="30" t="s">
        <v>21</v>
      </c>
      <c r="J13" s="68" t="str">
        <v>hcp_mng_eng</v>
      </c>
      <c r="K13" s="26" t="s">
        <v>290</v>
      </c>
      <c r="L13" s="30">
        <v>6</v>
      </c>
      <c r="N13" s="68"/>
      <c r="O13" s="30"/>
      <c r="P13" s="4"/>
      <c r="Q13" s="68"/>
      <c r="R13" s="30"/>
      <c r="T13" s="68" t="s">
        <v>111</v>
      </c>
      <c r="U13" s="30" t="s">
        <v>314</v>
      </c>
    </row>
    <row r="14" spans="2:21" x14ac:dyDescent="0.35">
      <c r="F14" s="68" t="s">
        <v>373</v>
      </c>
      <c r="G14" s="26" t="s">
        <v>22</v>
      </c>
      <c r="H14" s="30" t="s">
        <v>22</v>
      </c>
      <c r="J14" s="68" t="str">
        <v>hcp_mscap_eng</v>
      </c>
      <c r="K14" s="26" t="s">
        <v>130</v>
      </c>
      <c r="L14" s="30">
        <v>1</v>
      </c>
      <c r="N14" s="68"/>
      <c r="O14" s="30"/>
      <c r="P14" s="4"/>
      <c r="Q14" s="69"/>
      <c r="R14" s="70"/>
      <c r="T14" s="68"/>
      <c r="U14" s="30"/>
    </row>
    <row r="15" spans="2:21" x14ac:dyDescent="0.35">
      <c r="F15" s="68" t="s">
        <v>373</v>
      </c>
      <c r="G15" s="26" t="s">
        <v>23</v>
      </c>
      <c r="H15" s="30" t="s">
        <v>23</v>
      </c>
      <c r="J15" s="68" t="str">
        <v>hcp_rdtl_totdet</v>
      </c>
      <c r="K15" s="26" t="s">
        <v>321</v>
      </c>
      <c r="L15" s="30">
        <v>12</v>
      </c>
      <c r="N15" s="68"/>
      <c r="O15" s="30"/>
      <c r="P15" s="4"/>
      <c r="Q15" s="69"/>
      <c r="R15" s="70"/>
      <c r="T15" s="68"/>
      <c r="U15" s="30"/>
    </row>
    <row r="16" spans="2:21" x14ac:dyDescent="0.35">
      <c r="F16" s="68" t="s">
        <v>373</v>
      </c>
      <c r="G16" s="26" t="s">
        <v>24</v>
      </c>
      <c r="H16" s="30" t="s">
        <v>24</v>
      </c>
      <c r="J16" s="68" t="str">
        <v>hcp_sfmc_eng</v>
      </c>
      <c r="K16" s="26" t="s">
        <v>12</v>
      </c>
      <c r="L16" s="30">
        <v>8</v>
      </c>
      <c r="N16" s="69"/>
      <c r="O16" s="70"/>
      <c r="P16" s="4"/>
      <c r="Q16" s="68"/>
      <c r="R16" s="30"/>
      <c r="T16" s="69"/>
      <c r="U16" s="70"/>
    </row>
    <row r="17" spans="6:21" x14ac:dyDescent="0.35">
      <c r="F17" s="68" t="s">
        <v>373</v>
      </c>
      <c r="G17" s="26" t="s">
        <v>6</v>
      </c>
      <c r="H17" s="30" t="s">
        <v>6</v>
      </c>
      <c r="J17" s="68" t="str">
        <v>Intercept</v>
      </c>
      <c r="K17" s="26" t="s">
        <v>6</v>
      </c>
      <c r="L17" s="30">
        <v>16</v>
      </c>
      <c r="N17" s="68"/>
      <c r="O17" s="30"/>
      <c r="P17" s="4"/>
      <c r="Q17" s="68"/>
      <c r="R17" s="30"/>
      <c r="T17" s="68"/>
      <c r="U17" s="30"/>
    </row>
    <row r="18" spans="6:21" x14ac:dyDescent="0.35">
      <c r="F18" s="68" t="s">
        <v>373</v>
      </c>
      <c r="G18" s="26" t="s">
        <v>115</v>
      </c>
      <c r="H18" s="30" t="s">
        <v>115</v>
      </c>
      <c r="J18" s="68" t="str">
        <v>pp_hcp</v>
      </c>
      <c r="K18" s="26" t="s">
        <v>378</v>
      </c>
      <c r="L18" s="30">
        <v>10</v>
      </c>
      <c r="N18" s="68"/>
      <c r="O18" s="30"/>
      <c r="P18" s="4"/>
      <c r="Q18" s="68"/>
      <c r="R18" s="30"/>
      <c r="T18" s="68"/>
      <c r="U18" s="30"/>
    </row>
    <row r="19" spans="6:21" x14ac:dyDescent="0.35">
      <c r="F19" s="68" t="s">
        <v>373</v>
      </c>
      <c r="G19" s="26" t="s">
        <v>8</v>
      </c>
      <c r="H19" s="30" t="s">
        <v>8</v>
      </c>
      <c r="J19" s="68" t="str">
        <v>RTIME</v>
      </c>
      <c r="K19" s="26" t="s">
        <v>351</v>
      </c>
      <c r="L19" s="30">
        <v>17</v>
      </c>
      <c r="N19" s="68"/>
      <c r="O19" s="30"/>
      <c r="P19" s="4"/>
      <c r="Q19" s="68"/>
      <c r="R19" s="30"/>
      <c r="T19" s="68"/>
      <c r="U19" s="30"/>
    </row>
    <row r="20" spans="6:21" x14ac:dyDescent="0.35">
      <c r="F20" s="68" t="s">
        <v>373</v>
      </c>
      <c r="G20" s="26" t="s">
        <v>34</v>
      </c>
      <c r="H20" s="30" t="s">
        <v>34</v>
      </c>
      <c r="J20" s="68" t="str">
        <v>T1</v>
      </c>
      <c r="K20" s="26" t="s">
        <v>34</v>
      </c>
      <c r="L20" s="30">
        <v>18</v>
      </c>
      <c r="N20" s="68"/>
      <c r="O20" s="30"/>
      <c r="P20" s="4"/>
      <c r="Q20" s="68"/>
      <c r="R20" s="30"/>
      <c r="T20" s="68"/>
      <c r="U20" s="30"/>
    </row>
    <row r="21" spans="6:21" x14ac:dyDescent="0.35">
      <c r="F21" s="68" t="s">
        <v>373</v>
      </c>
      <c r="G21" s="26" t="s">
        <v>43</v>
      </c>
      <c r="H21" s="30" t="s">
        <v>43</v>
      </c>
      <c r="J21" s="68" t="str">
        <v>T10</v>
      </c>
      <c r="K21" s="26" t="s">
        <v>43</v>
      </c>
      <c r="L21" s="30">
        <v>27</v>
      </c>
      <c r="N21" s="68"/>
      <c r="O21" s="30"/>
      <c r="P21" s="4"/>
      <c r="Q21" s="68"/>
      <c r="R21" s="30"/>
      <c r="T21" s="68"/>
      <c r="U21" s="30"/>
    </row>
    <row r="22" spans="6:21" x14ac:dyDescent="0.35">
      <c r="F22" s="68" t="s">
        <v>373</v>
      </c>
      <c r="G22" s="26" t="s">
        <v>44</v>
      </c>
      <c r="H22" s="30" t="s">
        <v>44</v>
      </c>
      <c r="J22" s="68" t="str">
        <v>T11</v>
      </c>
      <c r="K22" s="26" t="s">
        <v>44</v>
      </c>
      <c r="L22" s="30">
        <v>28</v>
      </c>
      <c r="N22" s="68"/>
      <c r="O22" s="30"/>
      <c r="P22" s="4"/>
      <c r="Q22" s="68"/>
      <c r="R22" s="30"/>
      <c r="T22" s="68"/>
      <c r="U22" s="30"/>
    </row>
    <row r="23" spans="6:21" x14ac:dyDescent="0.35">
      <c r="F23" s="68" t="s">
        <v>373</v>
      </c>
      <c r="G23" s="26" t="s">
        <v>45</v>
      </c>
      <c r="H23" s="30" t="s">
        <v>45</v>
      </c>
      <c r="J23" s="68" t="str">
        <v>T12</v>
      </c>
      <c r="K23" s="26" t="s">
        <v>45</v>
      </c>
      <c r="L23" s="30">
        <v>29</v>
      </c>
      <c r="N23" s="68"/>
      <c r="O23" s="30"/>
      <c r="P23" s="4"/>
      <c r="Q23" s="68"/>
      <c r="R23" s="30"/>
      <c r="T23" s="68"/>
      <c r="U23" s="30"/>
    </row>
    <row r="24" spans="6:21" x14ac:dyDescent="0.35">
      <c r="F24" s="68" t="s">
        <v>373</v>
      </c>
      <c r="G24" s="26" t="s">
        <v>46</v>
      </c>
      <c r="H24" s="30" t="s">
        <v>46</v>
      </c>
      <c r="J24" s="68" t="str">
        <v>T13</v>
      </c>
      <c r="K24" s="26" t="s">
        <v>46</v>
      </c>
      <c r="L24" s="30">
        <v>30</v>
      </c>
      <c r="N24" s="68"/>
      <c r="O24" s="30"/>
      <c r="P24" s="4"/>
      <c r="Q24" s="68"/>
      <c r="R24" s="30"/>
      <c r="T24" s="68"/>
      <c r="U24" s="30"/>
    </row>
    <row r="25" spans="6:21" x14ac:dyDescent="0.35">
      <c r="F25" s="68" t="s">
        <v>373</v>
      </c>
      <c r="G25" s="26" t="s">
        <v>47</v>
      </c>
      <c r="H25" s="30" t="s">
        <v>47</v>
      </c>
      <c r="J25" s="68" t="str">
        <v>T14</v>
      </c>
      <c r="K25" s="26" t="s">
        <v>47</v>
      </c>
      <c r="L25" s="30">
        <v>31</v>
      </c>
      <c r="N25" s="68"/>
      <c r="O25" s="30"/>
      <c r="P25" s="4"/>
      <c r="Q25" s="68"/>
      <c r="R25" s="30"/>
      <c r="T25" s="68"/>
      <c r="U25" s="30"/>
    </row>
    <row r="26" spans="6:21" x14ac:dyDescent="0.35">
      <c r="F26" s="68" t="s">
        <v>373</v>
      </c>
      <c r="G26" s="26" t="s">
        <v>48</v>
      </c>
      <c r="H26" s="30" t="s">
        <v>48</v>
      </c>
      <c r="J26" s="68" t="str">
        <v>T15</v>
      </c>
      <c r="K26" s="26" t="s">
        <v>48</v>
      </c>
      <c r="L26" s="30">
        <v>32</v>
      </c>
      <c r="N26" s="68"/>
      <c r="O26" s="30"/>
      <c r="P26" s="4"/>
      <c r="Q26" s="68"/>
      <c r="R26" s="30"/>
      <c r="T26" s="68"/>
      <c r="U26" s="30"/>
    </row>
    <row r="27" spans="6:21" x14ac:dyDescent="0.35">
      <c r="F27" s="68" t="s">
        <v>373</v>
      </c>
      <c r="G27" s="26" t="s">
        <v>49</v>
      </c>
      <c r="H27" s="30" t="s">
        <v>49</v>
      </c>
      <c r="J27" s="68" t="str">
        <v>T16</v>
      </c>
      <c r="K27" s="26" t="s">
        <v>49</v>
      </c>
      <c r="L27" s="30">
        <v>33</v>
      </c>
      <c r="N27" s="68"/>
      <c r="O27" s="30"/>
      <c r="P27" s="4"/>
      <c r="Q27" s="68"/>
      <c r="R27" s="30"/>
      <c r="T27" s="68"/>
      <c r="U27" s="30"/>
    </row>
    <row r="28" spans="6:21" x14ac:dyDescent="0.35">
      <c r="F28" s="68" t="s">
        <v>373</v>
      </c>
      <c r="G28" s="26" t="s">
        <v>50</v>
      </c>
      <c r="H28" s="30" t="s">
        <v>50</v>
      </c>
      <c r="J28" s="68" t="str">
        <v>T17</v>
      </c>
      <c r="K28" s="26" t="s">
        <v>50</v>
      </c>
      <c r="L28" s="30">
        <v>34</v>
      </c>
      <c r="N28" s="68"/>
      <c r="O28" s="30"/>
      <c r="P28" s="4"/>
      <c r="Q28" s="68"/>
      <c r="R28" s="30"/>
      <c r="T28" s="68"/>
      <c r="U28" s="30"/>
    </row>
    <row r="29" spans="6:21" x14ac:dyDescent="0.35">
      <c r="F29" s="68" t="s">
        <v>373</v>
      </c>
      <c r="G29" s="26" t="s">
        <v>51</v>
      </c>
      <c r="H29" s="30" t="s">
        <v>51</v>
      </c>
      <c r="J29" s="68" t="str">
        <v>T18</v>
      </c>
      <c r="K29" s="26" t="s">
        <v>51</v>
      </c>
      <c r="L29" s="30">
        <v>35</v>
      </c>
      <c r="N29" s="68"/>
      <c r="O29" s="30"/>
      <c r="P29" s="4"/>
      <c r="Q29" s="68"/>
      <c r="R29" s="30"/>
      <c r="T29" s="68"/>
      <c r="U29" s="30"/>
    </row>
    <row r="30" spans="6:21" x14ac:dyDescent="0.35">
      <c r="F30" s="68" t="s">
        <v>373</v>
      </c>
      <c r="G30" s="26" t="s">
        <v>52</v>
      </c>
      <c r="H30" s="30" t="s">
        <v>52</v>
      </c>
      <c r="J30" s="68" t="str">
        <v>T19</v>
      </c>
      <c r="K30" s="26" t="s">
        <v>52</v>
      </c>
      <c r="L30" s="30">
        <v>36</v>
      </c>
      <c r="N30" s="68"/>
      <c r="O30" s="30"/>
      <c r="P30" s="4"/>
      <c r="Q30" s="68"/>
      <c r="R30" s="30"/>
      <c r="T30" s="68"/>
      <c r="U30" s="30"/>
    </row>
    <row r="31" spans="6:21" x14ac:dyDescent="0.35">
      <c r="F31" s="68" t="s">
        <v>373</v>
      </c>
      <c r="G31" s="26" t="s">
        <v>35</v>
      </c>
      <c r="H31" s="30" t="s">
        <v>35</v>
      </c>
      <c r="J31" s="68" t="str">
        <v>T2</v>
      </c>
      <c r="K31" s="26" t="s">
        <v>35</v>
      </c>
      <c r="L31" s="30">
        <v>19</v>
      </c>
      <c r="N31" s="68"/>
      <c r="O31" s="30"/>
      <c r="P31" s="4"/>
      <c r="Q31" s="68"/>
      <c r="R31" s="30"/>
      <c r="T31" s="68"/>
      <c r="U31" s="30"/>
    </row>
    <row r="32" spans="6:21" x14ac:dyDescent="0.35">
      <c r="F32" s="68" t="s">
        <v>373</v>
      </c>
      <c r="G32" s="26" t="s">
        <v>53</v>
      </c>
      <c r="H32" s="30" t="s">
        <v>53</v>
      </c>
      <c r="J32" s="68" t="str">
        <v>T20</v>
      </c>
      <c r="K32" s="26" t="s">
        <v>53</v>
      </c>
      <c r="L32" s="30">
        <v>37</v>
      </c>
      <c r="N32" s="68"/>
      <c r="O32" s="30"/>
      <c r="P32" s="4"/>
      <c r="Q32" s="68"/>
      <c r="R32" s="30"/>
      <c r="T32" s="68"/>
      <c r="U32" s="30"/>
    </row>
    <row r="33" spans="6:21" x14ac:dyDescent="0.35">
      <c r="F33" s="68" t="s">
        <v>373</v>
      </c>
      <c r="G33" s="26" t="s">
        <v>54</v>
      </c>
      <c r="H33" s="30" t="s">
        <v>54</v>
      </c>
      <c r="J33" s="68" t="str">
        <v>T21</v>
      </c>
      <c r="K33" s="26" t="s">
        <v>54</v>
      </c>
      <c r="L33" s="30">
        <v>38</v>
      </c>
      <c r="N33" s="68"/>
      <c r="O33" s="30"/>
      <c r="P33" s="4"/>
      <c r="Q33" s="68"/>
      <c r="R33" s="30"/>
      <c r="T33" s="68"/>
      <c r="U33" s="30"/>
    </row>
    <row r="34" spans="6:21" x14ac:dyDescent="0.35">
      <c r="F34" s="68" t="s">
        <v>373</v>
      </c>
      <c r="G34" s="26" t="s">
        <v>55</v>
      </c>
      <c r="H34" s="30" t="s">
        <v>55</v>
      </c>
      <c r="J34" s="68" t="str">
        <v>T22</v>
      </c>
      <c r="K34" s="26" t="s">
        <v>55</v>
      </c>
      <c r="L34" s="30">
        <v>39</v>
      </c>
      <c r="N34" s="68"/>
      <c r="O34" s="30"/>
      <c r="P34" s="4"/>
      <c r="Q34" s="68"/>
      <c r="R34" s="30"/>
      <c r="T34" s="68"/>
      <c r="U34" s="30"/>
    </row>
    <row r="35" spans="6:21" x14ac:dyDescent="0.35">
      <c r="F35" s="68" t="s">
        <v>373</v>
      </c>
      <c r="G35" s="26" t="s">
        <v>56</v>
      </c>
      <c r="H35" s="30" t="s">
        <v>56</v>
      </c>
      <c r="J35" s="68" t="str">
        <v>T23</v>
      </c>
      <c r="K35" s="26" t="s">
        <v>56</v>
      </c>
      <c r="L35" s="30">
        <v>40</v>
      </c>
      <c r="N35" s="68"/>
      <c r="O35" s="30"/>
      <c r="P35" s="4"/>
      <c r="Q35" s="68"/>
      <c r="R35" s="30"/>
      <c r="T35" s="68"/>
      <c r="U35" s="30"/>
    </row>
    <row r="36" spans="6:21" x14ac:dyDescent="0.35">
      <c r="F36" s="68" t="s">
        <v>373</v>
      </c>
      <c r="G36" s="26" t="s">
        <v>36</v>
      </c>
      <c r="H36" s="30" t="s">
        <v>36</v>
      </c>
      <c r="J36" s="68" t="str">
        <v>T3</v>
      </c>
      <c r="K36" s="26" t="s">
        <v>36</v>
      </c>
      <c r="L36" s="30">
        <v>20</v>
      </c>
      <c r="N36" s="68"/>
      <c r="O36" s="30"/>
      <c r="P36" s="4"/>
      <c r="Q36" s="68"/>
      <c r="R36" s="30"/>
      <c r="T36" s="68"/>
      <c r="U36" s="30"/>
    </row>
    <row r="37" spans="6:21" x14ac:dyDescent="0.35">
      <c r="F37" s="68" t="s">
        <v>373</v>
      </c>
      <c r="G37" s="26" t="s">
        <v>37</v>
      </c>
      <c r="H37" s="30" t="s">
        <v>37</v>
      </c>
      <c r="J37" s="68" t="str">
        <v>T4</v>
      </c>
      <c r="K37" s="26" t="s">
        <v>37</v>
      </c>
      <c r="L37" s="30">
        <v>21</v>
      </c>
      <c r="N37" s="68"/>
      <c r="O37" s="30"/>
      <c r="P37" s="4"/>
      <c r="Q37" s="68"/>
      <c r="R37" s="30"/>
      <c r="T37" s="68"/>
      <c r="U37" s="30"/>
    </row>
    <row r="38" spans="6:21" x14ac:dyDescent="0.35">
      <c r="F38" s="68" t="s">
        <v>373</v>
      </c>
      <c r="G38" s="26" t="s">
        <v>38</v>
      </c>
      <c r="H38" s="30" t="s">
        <v>38</v>
      </c>
      <c r="J38" s="68" t="str">
        <v>T5</v>
      </c>
      <c r="K38" s="26" t="s">
        <v>38</v>
      </c>
      <c r="L38" s="30">
        <v>22</v>
      </c>
      <c r="N38" s="68"/>
      <c r="O38" s="30"/>
      <c r="P38" s="4"/>
      <c r="Q38" s="68"/>
      <c r="R38" s="30"/>
      <c r="T38" s="68"/>
      <c r="U38" s="30"/>
    </row>
    <row r="39" spans="6:21" x14ac:dyDescent="0.35">
      <c r="F39" s="68" t="s">
        <v>373</v>
      </c>
      <c r="G39" s="26" t="s">
        <v>39</v>
      </c>
      <c r="H39" s="30" t="s">
        <v>39</v>
      </c>
      <c r="J39" s="68" t="str">
        <v>T6</v>
      </c>
      <c r="K39" s="26" t="s">
        <v>39</v>
      </c>
      <c r="L39" s="30">
        <v>23</v>
      </c>
      <c r="N39" s="68"/>
      <c r="O39" s="30"/>
      <c r="P39" s="4"/>
      <c r="Q39" s="68"/>
      <c r="R39" s="30"/>
      <c r="T39" s="68"/>
      <c r="U39" s="30"/>
    </row>
    <row r="40" spans="6:21" x14ac:dyDescent="0.35">
      <c r="F40" s="68" t="s">
        <v>373</v>
      </c>
      <c r="G40" s="26" t="s">
        <v>40</v>
      </c>
      <c r="H40" s="30" t="s">
        <v>40</v>
      </c>
      <c r="J40" s="68" t="str">
        <v>T7</v>
      </c>
      <c r="K40" s="26" t="s">
        <v>40</v>
      </c>
      <c r="L40" s="30">
        <v>24</v>
      </c>
      <c r="N40" s="68"/>
      <c r="O40" s="30"/>
      <c r="P40" s="4"/>
      <c r="Q40" s="68"/>
      <c r="R40" s="30"/>
      <c r="T40" s="68"/>
      <c r="U40" s="30"/>
    </row>
    <row r="41" spans="6:21" x14ac:dyDescent="0.35">
      <c r="F41" s="68" t="s">
        <v>373</v>
      </c>
      <c r="G41" s="26" t="s">
        <v>41</v>
      </c>
      <c r="H41" s="30" t="s">
        <v>41</v>
      </c>
      <c r="J41" s="68" t="str">
        <v>T8</v>
      </c>
      <c r="K41" s="26" t="s">
        <v>41</v>
      </c>
      <c r="L41" s="30">
        <v>25</v>
      </c>
      <c r="N41" s="68"/>
      <c r="O41" s="30"/>
      <c r="P41" s="4"/>
      <c r="Q41" s="68"/>
      <c r="R41" s="30"/>
      <c r="T41" s="68"/>
      <c r="U41" s="30"/>
    </row>
    <row r="42" spans="6:21" x14ac:dyDescent="0.35">
      <c r="F42" s="68" t="s">
        <v>373</v>
      </c>
      <c r="G42" s="26" t="s">
        <v>42</v>
      </c>
      <c r="H42" s="30" t="s">
        <v>42</v>
      </c>
      <c r="J42" s="68" t="str">
        <v>T9</v>
      </c>
      <c r="K42" s="26" t="s">
        <v>42</v>
      </c>
      <c r="L42" s="30">
        <v>26</v>
      </c>
      <c r="N42" s="68"/>
      <c r="O42" s="30"/>
      <c r="P42" s="4"/>
      <c r="Q42" s="68"/>
      <c r="R42" s="30"/>
      <c r="T42" s="68"/>
      <c r="U42" s="30"/>
    </row>
    <row r="43" spans="6:21" x14ac:dyDescent="0.35">
      <c r="F43" s="68" t="s">
        <v>373</v>
      </c>
      <c r="G43" s="26" t="s">
        <v>116</v>
      </c>
      <c r="H43" s="30" t="s">
        <v>116</v>
      </c>
      <c r="J43" s="68" t="str">
        <v>webmd</v>
      </c>
      <c r="K43" s="26" t="s">
        <v>133</v>
      </c>
      <c r="L43" s="30">
        <v>11</v>
      </c>
      <c r="N43" s="68"/>
      <c r="O43" s="30"/>
      <c r="P43" s="4"/>
      <c r="Q43" s="68"/>
      <c r="R43" s="30"/>
      <c r="T43" s="68"/>
      <c r="U43" s="30"/>
    </row>
    <row r="44" spans="6:21" x14ac:dyDescent="0.35">
      <c r="F44" s="68" t="s">
        <v>373</v>
      </c>
      <c r="G44" s="26" t="s">
        <v>291</v>
      </c>
      <c r="H44" s="30" t="s">
        <v>291</v>
      </c>
      <c r="J44" s="68" t="str">
        <v>M1</v>
      </c>
      <c r="K44" s="26" t="s">
        <v>291</v>
      </c>
      <c r="L44" s="30">
        <v>41</v>
      </c>
      <c r="N44" s="68"/>
      <c r="O44" s="30"/>
      <c r="P44" s="4"/>
      <c r="Q44" s="68"/>
      <c r="R44" s="30"/>
      <c r="T44" s="68"/>
      <c r="U44" s="30"/>
    </row>
    <row r="45" spans="6:21" x14ac:dyDescent="0.35">
      <c r="F45" s="68" t="s">
        <v>373</v>
      </c>
      <c r="G45" s="26" t="s">
        <v>292</v>
      </c>
      <c r="H45" s="30" t="s">
        <v>292</v>
      </c>
      <c r="J45" s="68" t="str">
        <v>M10</v>
      </c>
      <c r="K45" s="26" t="s">
        <v>292</v>
      </c>
      <c r="L45" s="30">
        <v>50</v>
      </c>
      <c r="N45" s="68"/>
      <c r="O45" s="30"/>
      <c r="P45" s="4"/>
      <c r="Q45" s="68"/>
      <c r="R45" s="30"/>
      <c r="T45" s="68"/>
      <c r="U45" s="30"/>
    </row>
    <row r="46" spans="6:21" x14ac:dyDescent="0.35">
      <c r="F46" s="68" t="s">
        <v>373</v>
      </c>
      <c r="G46" s="26" t="s">
        <v>293</v>
      </c>
      <c r="H46" s="30" t="s">
        <v>293</v>
      </c>
      <c r="J46" s="68" t="str">
        <v>M11</v>
      </c>
      <c r="K46" s="26" t="s">
        <v>293</v>
      </c>
      <c r="L46" s="30">
        <v>51</v>
      </c>
      <c r="N46" s="68"/>
      <c r="O46" s="30"/>
      <c r="P46" s="4"/>
      <c r="Q46" s="68"/>
      <c r="R46" s="30"/>
      <c r="T46" s="68"/>
      <c r="U46" s="30"/>
    </row>
    <row r="47" spans="6:21" x14ac:dyDescent="0.35">
      <c r="F47" s="68" t="s">
        <v>373</v>
      </c>
      <c r="G47" s="26" t="s">
        <v>294</v>
      </c>
      <c r="H47" s="30" t="s">
        <v>294</v>
      </c>
      <c r="J47" s="68" t="str">
        <v>M2</v>
      </c>
      <c r="K47" s="26" t="s">
        <v>294</v>
      </c>
      <c r="L47" s="30">
        <v>42</v>
      </c>
      <c r="N47" s="68"/>
      <c r="O47" s="30"/>
      <c r="P47" s="4"/>
      <c r="Q47" s="68"/>
      <c r="R47" s="30"/>
      <c r="T47" s="68"/>
      <c r="U47" s="30"/>
    </row>
    <row r="48" spans="6:21" x14ac:dyDescent="0.35">
      <c r="F48" s="68" t="s">
        <v>373</v>
      </c>
      <c r="G48" s="26" t="s">
        <v>295</v>
      </c>
      <c r="H48" s="30" t="s">
        <v>295</v>
      </c>
      <c r="J48" s="68" t="str">
        <v>M3</v>
      </c>
      <c r="K48" s="26" t="s">
        <v>295</v>
      </c>
      <c r="L48" s="30">
        <v>43</v>
      </c>
      <c r="N48" s="68"/>
      <c r="O48" s="30"/>
      <c r="P48" s="4"/>
      <c r="Q48" s="68"/>
      <c r="R48" s="30"/>
      <c r="T48" s="68"/>
      <c r="U48" s="30"/>
    </row>
    <row r="49" spans="6:21" x14ac:dyDescent="0.35">
      <c r="F49" s="68" t="s">
        <v>373</v>
      </c>
      <c r="G49" s="26" t="s">
        <v>296</v>
      </c>
      <c r="H49" s="30" t="s">
        <v>296</v>
      </c>
      <c r="J49" s="68" t="str">
        <v>M4</v>
      </c>
      <c r="K49" s="26" t="s">
        <v>296</v>
      </c>
      <c r="L49" s="30">
        <v>44</v>
      </c>
      <c r="N49" s="68"/>
      <c r="O49" s="30"/>
      <c r="P49" s="4"/>
      <c r="Q49" s="68"/>
      <c r="R49" s="30"/>
      <c r="T49" s="68"/>
      <c r="U49" s="30"/>
    </row>
    <row r="50" spans="6:21" ht="15" thickBot="1" x14ac:dyDescent="0.4">
      <c r="F50" s="68" t="s">
        <v>373</v>
      </c>
      <c r="G50" s="26" t="s">
        <v>297</v>
      </c>
      <c r="H50" s="30" t="s">
        <v>297</v>
      </c>
      <c r="J50" s="68" t="str">
        <v>M5</v>
      </c>
      <c r="K50" s="26" t="s">
        <v>297</v>
      </c>
      <c r="L50" s="30">
        <v>45</v>
      </c>
      <c r="N50" s="83"/>
      <c r="O50" s="33"/>
      <c r="P50" s="4"/>
      <c r="Q50" s="83"/>
      <c r="R50" s="33"/>
      <c r="T50" s="83"/>
      <c r="U50" s="33"/>
    </row>
    <row r="51" spans="6:21" x14ac:dyDescent="0.35">
      <c r="F51" s="68" t="s">
        <v>373</v>
      </c>
      <c r="G51" s="26" t="s">
        <v>298</v>
      </c>
      <c r="H51" s="30" t="s">
        <v>298</v>
      </c>
      <c r="J51" s="68" t="str">
        <v>M6</v>
      </c>
      <c r="K51" s="26" t="s">
        <v>298</v>
      </c>
      <c r="L51" s="30">
        <v>46</v>
      </c>
    </row>
    <row r="52" spans="6:21" x14ac:dyDescent="0.35">
      <c r="F52" s="68" t="s">
        <v>373</v>
      </c>
      <c r="G52" s="26" t="s">
        <v>299</v>
      </c>
      <c r="H52" s="30" t="s">
        <v>299</v>
      </c>
      <c r="J52" s="68" t="str">
        <v>M7</v>
      </c>
      <c r="K52" s="26" t="s">
        <v>299</v>
      </c>
      <c r="L52" s="30">
        <v>47</v>
      </c>
    </row>
    <row r="53" spans="6:21" x14ac:dyDescent="0.35">
      <c r="F53" s="68" t="s">
        <v>373</v>
      </c>
      <c r="G53" s="26" t="s">
        <v>300</v>
      </c>
      <c r="H53" s="30" t="s">
        <v>300</v>
      </c>
      <c r="J53" s="68" t="str">
        <v>M8</v>
      </c>
      <c r="K53" s="26" t="s">
        <v>300</v>
      </c>
      <c r="L53" s="30">
        <v>48</v>
      </c>
    </row>
    <row r="54" spans="6:21" x14ac:dyDescent="0.35">
      <c r="F54" s="68" t="s">
        <v>373</v>
      </c>
      <c r="G54" s="26" t="s">
        <v>301</v>
      </c>
      <c r="H54" s="30" t="s">
        <v>301</v>
      </c>
      <c r="J54" s="68" t="str">
        <v>M9</v>
      </c>
      <c r="K54" s="26" t="s">
        <v>301</v>
      </c>
      <c r="L54" s="30">
        <v>49</v>
      </c>
    </row>
    <row r="55" spans="6:21" x14ac:dyDescent="0.35">
      <c r="F55" s="68" t="s">
        <v>365</v>
      </c>
      <c r="G55" s="26" t="s">
        <v>107</v>
      </c>
      <c r="H55" s="30" t="s">
        <v>13</v>
      </c>
      <c r="J55" s="68" t="str">
        <v>hcp_field_eng_post</v>
      </c>
      <c r="K55" s="26" t="s">
        <v>313</v>
      </c>
      <c r="L55" s="30">
        <v>7.4</v>
      </c>
    </row>
    <row r="56" spans="6:21" x14ac:dyDescent="0.35">
      <c r="F56" s="68" t="s">
        <v>366</v>
      </c>
      <c r="G56" s="26" t="s">
        <v>302</v>
      </c>
      <c r="H56" s="30" t="s">
        <v>14</v>
      </c>
      <c r="J56" s="68" t="str">
        <v>hcp_field_eng_pre</v>
      </c>
      <c r="K56" s="26" t="s">
        <v>312</v>
      </c>
      <c r="L56" s="30">
        <v>7.8</v>
      </c>
    </row>
    <row r="57" spans="6:21" x14ac:dyDescent="0.35">
      <c r="F57" s="68" t="s">
        <v>367</v>
      </c>
      <c r="G57" s="26" t="s">
        <v>76</v>
      </c>
      <c r="H57" s="30" t="s">
        <v>16</v>
      </c>
      <c r="J57" s="68" t="str">
        <v>hcp_sfmc_eng_post</v>
      </c>
      <c r="K57" s="26" t="s">
        <v>315</v>
      </c>
      <c r="L57" s="30">
        <v>8.4</v>
      </c>
    </row>
    <row r="58" spans="6:21" x14ac:dyDescent="0.35">
      <c r="F58" s="68" t="s">
        <v>370</v>
      </c>
      <c r="G58" s="26" t="s">
        <v>106</v>
      </c>
      <c r="H58" s="30" t="s">
        <v>17</v>
      </c>
      <c r="J58" s="68" t="str">
        <v>hcp_sfmc_eng_pre</v>
      </c>
      <c r="K58" s="26" t="s">
        <v>314</v>
      </c>
      <c r="L58" s="30">
        <v>8.8000000000000007</v>
      </c>
    </row>
    <row r="59" spans="6:21" x14ac:dyDescent="0.35">
      <c r="F59" s="68" t="s">
        <v>370</v>
      </c>
      <c r="G59" s="26" t="s">
        <v>101</v>
      </c>
      <c r="H59" s="30" t="s">
        <v>19</v>
      </c>
      <c r="J59" s="68" t="str">
        <v>pp_hcc</v>
      </c>
      <c r="K59" s="26" t="s">
        <v>379</v>
      </c>
      <c r="L59" s="30">
        <v>10.5</v>
      </c>
    </row>
    <row r="60" spans="6:21" x14ac:dyDescent="0.35">
      <c r="F60" s="68" t="s">
        <v>371</v>
      </c>
      <c r="G60" s="26" t="s">
        <v>102</v>
      </c>
      <c r="H60" s="30" t="s">
        <v>20</v>
      </c>
      <c r="J60" s="68" t="str">
        <v>pp_any</v>
      </c>
      <c r="K60" s="26" t="s">
        <v>384</v>
      </c>
      <c r="L60" s="30">
        <v>10.7</v>
      </c>
    </row>
    <row r="61" spans="6:21" x14ac:dyDescent="0.35">
      <c r="F61" s="68" t="s">
        <v>368</v>
      </c>
      <c r="G61" s="26" t="s">
        <v>108</v>
      </c>
      <c r="H61" s="30" t="s">
        <v>22</v>
      </c>
      <c r="J61" s="68" t="str">
        <v>hcp_dpint_del</v>
      </c>
      <c r="K61" s="26" t="s">
        <v>288</v>
      </c>
      <c r="L61" s="30">
        <v>4</v>
      </c>
    </row>
    <row r="62" spans="6:21" x14ac:dyDescent="0.35">
      <c r="F62" s="68" t="s">
        <v>371</v>
      </c>
      <c r="G62" s="26" t="s">
        <v>103</v>
      </c>
      <c r="H62" s="30" t="s">
        <v>23</v>
      </c>
      <c r="J62" s="68">
        <v>0</v>
      </c>
      <c r="K62" s="26"/>
      <c r="L62" s="30"/>
    </row>
    <row r="63" spans="6:21" x14ac:dyDescent="0.35">
      <c r="F63" s="68" t="s">
        <v>369</v>
      </c>
      <c r="G63" s="26" t="s">
        <v>303</v>
      </c>
      <c r="H63" s="30" t="s">
        <v>24</v>
      </c>
      <c r="J63" s="68"/>
      <c r="K63" s="26"/>
      <c r="L63" s="30"/>
    </row>
    <row r="64" spans="6:21" x14ac:dyDescent="0.35">
      <c r="F64" s="68" t="s">
        <v>372</v>
      </c>
      <c r="G64" s="26" t="s">
        <v>307</v>
      </c>
      <c r="H64" s="30" t="s">
        <v>17</v>
      </c>
      <c r="J64" s="68"/>
      <c r="K64" s="26"/>
      <c r="L64" s="30"/>
    </row>
    <row r="65" spans="6:12" x14ac:dyDescent="0.35">
      <c r="F65" s="68" t="s">
        <v>370</v>
      </c>
      <c r="G65" s="26" t="s">
        <v>308</v>
      </c>
      <c r="H65" s="30" t="s">
        <v>112</v>
      </c>
      <c r="J65" s="68"/>
      <c r="K65" s="26"/>
      <c r="L65" s="30"/>
    </row>
    <row r="66" spans="6:12" x14ac:dyDescent="0.35">
      <c r="F66" s="68" t="s">
        <v>370</v>
      </c>
      <c r="G66" s="26" t="s">
        <v>309</v>
      </c>
      <c r="H66" s="30" t="s">
        <v>113</v>
      </c>
      <c r="J66" s="68"/>
      <c r="K66" s="26"/>
      <c r="L66" s="30"/>
    </row>
    <row r="67" spans="6:12" x14ac:dyDescent="0.35">
      <c r="F67" s="68" t="s">
        <v>369</v>
      </c>
      <c r="G67" s="26" t="s">
        <v>310</v>
      </c>
      <c r="H67" s="30" t="s">
        <v>110</v>
      </c>
      <c r="J67" s="68"/>
      <c r="K67" s="26"/>
      <c r="L67" s="30"/>
    </row>
    <row r="68" spans="6:12" x14ac:dyDescent="0.35">
      <c r="F68" s="68" t="s">
        <v>369</v>
      </c>
      <c r="G68" s="26" t="s">
        <v>311</v>
      </c>
      <c r="H68" s="30" t="s">
        <v>111</v>
      </c>
      <c r="J68" s="68"/>
      <c r="K68" s="26"/>
      <c r="L68" s="30"/>
    </row>
    <row r="69" spans="6:12" x14ac:dyDescent="0.35">
      <c r="F69" s="68" t="s">
        <v>373</v>
      </c>
      <c r="G69" s="26" t="s">
        <v>118</v>
      </c>
      <c r="H69" s="30" t="s">
        <v>115</v>
      </c>
      <c r="J69" s="68"/>
      <c r="K69" s="26"/>
      <c r="L69" s="30"/>
    </row>
    <row r="70" spans="6:12" x14ac:dyDescent="0.35">
      <c r="F70" s="68" t="s">
        <v>373</v>
      </c>
      <c r="G70" s="26" t="s">
        <v>119</v>
      </c>
      <c r="H70" s="30" t="s">
        <v>116</v>
      </c>
      <c r="J70" s="68"/>
      <c r="K70" s="26"/>
      <c r="L70" s="30"/>
    </row>
    <row r="71" spans="6:12" x14ac:dyDescent="0.35">
      <c r="F71" s="68" t="s">
        <v>373</v>
      </c>
      <c r="G71" s="26" t="s">
        <v>117</v>
      </c>
      <c r="H71" s="30" t="s">
        <v>114</v>
      </c>
      <c r="J71" s="68"/>
      <c r="K71" s="26"/>
      <c r="L71" s="30"/>
    </row>
    <row r="72" spans="6:12" x14ac:dyDescent="0.35">
      <c r="F72" s="68" t="s">
        <v>373</v>
      </c>
      <c r="G72" s="26" t="s">
        <v>377</v>
      </c>
      <c r="H72" s="30" t="s">
        <v>377</v>
      </c>
      <c r="J72" s="68"/>
      <c r="K72" s="26"/>
      <c r="L72" s="30"/>
    </row>
    <row r="73" spans="6:12" x14ac:dyDescent="0.35">
      <c r="F73" s="68" t="s">
        <v>373</v>
      </c>
      <c r="G73" s="26" t="s">
        <v>383</v>
      </c>
      <c r="H73" s="30" t="s">
        <v>383</v>
      </c>
      <c r="J73" s="68"/>
      <c r="K73" s="26"/>
      <c r="L73" s="30"/>
    </row>
    <row r="74" spans="6:12" x14ac:dyDescent="0.35">
      <c r="F74" s="68" t="s">
        <v>373</v>
      </c>
      <c r="G74" s="26" t="s">
        <v>192</v>
      </c>
      <c r="H74" s="30" t="s">
        <v>192</v>
      </c>
      <c r="J74" s="68"/>
      <c r="K74" s="26"/>
      <c r="L74" s="30"/>
    </row>
    <row r="75" spans="6:12" x14ac:dyDescent="0.35">
      <c r="F75" s="68" t="s">
        <v>373</v>
      </c>
      <c r="G75" s="26" t="s">
        <v>110</v>
      </c>
      <c r="H75" s="30" t="s">
        <v>110</v>
      </c>
      <c r="J75" s="68"/>
      <c r="K75" s="26"/>
      <c r="L75" s="30"/>
    </row>
    <row r="76" spans="6:12" x14ac:dyDescent="0.35">
      <c r="F76" s="68" t="s">
        <v>373</v>
      </c>
      <c r="G76" s="26" t="s">
        <v>111</v>
      </c>
      <c r="H76" s="30" t="s">
        <v>111</v>
      </c>
      <c r="J76" s="68"/>
      <c r="K76" s="26"/>
      <c r="L76" s="30"/>
    </row>
    <row r="77" spans="6:12" x14ac:dyDescent="0.35">
      <c r="F77" s="68" t="s">
        <v>373</v>
      </c>
      <c r="G77" s="26" t="s">
        <v>112</v>
      </c>
      <c r="H77" s="30" t="s">
        <v>112</v>
      </c>
      <c r="J77" s="68"/>
      <c r="K77" s="26"/>
      <c r="L77" s="30"/>
    </row>
    <row r="78" spans="6:12" x14ac:dyDescent="0.35">
      <c r="F78" s="68" t="s">
        <v>373</v>
      </c>
      <c r="G78" s="26" t="s">
        <v>113</v>
      </c>
      <c r="H78" s="30" t="s">
        <v>113</v>
      </c>
      <c r="J78" s="68"/>
      <c r="K78" s="26"/>
      <c r="L78" s="30"/>
    </row>
    <row r="79" spans="6:12" x14ac:dyDescent="0.35">
      <c r="F79" s="68"/>
      <c r="G79" s="26"/>
      <c r="H79" s="30"/>
      <c r="J79" s="68"/>
      <c r="K79" s="26"/>
      <c r="L79" s="30"/>
    </row>
    <row r="80" spans="6:12" x14ac:dyDescent="0.35">
      <c r="F80" s="68"/>
      <c r="G80" s="26"/>
      <c r="H80" s="30"/>
      <c r="J80" s="68"/>
      <c r="K80" s="26"/>
      <c r="L80" s="30"/>
    </row>
    <row r="81" spans="6:12" x14ac:dyDescent="0.35">
      <c r="F81" s="68"/>
      <c r="G81" s="26"/>
      <c r="H81" s="30"/>
      <c r="J81" s="68"/>
      <c r="K81" s="26"/>
      <c r="L81" s="30"/>
    </row>
    <row r="82" spans="6:12" x14ac:dyDescent="0.35">
      <c r="F82" s="68"/>
      <c r="G82" s="463"/>
      <c r="H82" s="70"/>
      <c r="J82" s="68"/>
      <c r="K82" s="26"/>
      <c r="L82" s="30"/>
    </row>
    <row r="83" spans="6:12" x14ac:dyDescent="0.35">
      <c r="F83" s="68"/>
      <c r="G83" s="463"/>
      <c r="H83" s="70"/>
      <c r="J83" s="68"/>
      <c r="K83" s="26"/>
      <c r="L83" s="30"/>
    </row>
    <row r="84" spans="6:12" x14ac:dyDescent="0.35">
      <c r="F84" s="68"/>
      <c r="G84" s="463"/>
      <c r="H84" s="70"/>
      <c r="J84" s="68"/>
      <c r="K84" s="26"/>
      <c r="L84" s="30"/>
    </row>
    <row r="85" spans="6:12" x14ac:dyDescent="0.35">
      <c r="F85" s="68"/>
      <c r="G85" s="463"/>
      <c r="H85" s="70"/>
      <c r="J85" s="68"/>
      <c r="K85" s="26"/>
      <c r="L85" s="30"/>
    </row>
    <row r="86" spans="6:12" x14ac:dyDescent="0.35">
      <c r="F86" s="68"/>
      <c r="G86" s="463"/>
      <c r="H86" s="70"/>
      <c r="J86" s="68"/>
      <c r="K86" s="26"/>
      <c r="L86" s="30"/>
    </row>
    <row r="87" spans="6:12" x14ac:dyDescent="0.35">
      <c r="F87" s="68"/>
      <c r="G87" s="463"/>
      <c r="H87" s="70"/>
      <c r="J87" s="68"/>
      <c r="K87" s="26"/>
      <c r="L87" s="30"/>
    </row>
    <row r="88" spans="6:12" x14ac:dyDescent="0.35">
      <c r="F88" s="68"/>
      <c r="G88" s="463"/>
      <c r="H88" s="70"/>
      <c r="J88" s="68"/>
      <c r="K88" s="26"/>
      <c r="L88" s="30"/>
    </row>
    <row r="89" spans="6:12" x14ac:dyDescent="0.35">
      <c r="F89" s="68"/>
      <c r="G89" s="463"/>
      <c r="H89" s="70"/>
      <c r="J89" s="68"/>
      <c r="K89" s="26"/>
      <c r="L89" s="30"/>
    </row>
    <row r="90" spans="6:12" x14ac:dyDescent="0.35">
      <c r="F90" s="68"/>
      <c r="G90" s="463"/>
      <c r="H90" s="70"/>
      <c r="J90" s="68"/>
      <c r="K90" s="26"/>
      <c r="L90" s="30"/>
    </row>
    <row r="91" spans="6:12" x14ac:dyDescent="0.35">
      <c r="F91" s="68"/>
      <c r="G91" s="463"/>
      <c r="H91" s="70"/>
      <c r="J91" s="68"/>
      <c r="K91" s="26"/>
      <c r="L91" s="30"/>
    </row>
    <row r="92" spans="6:12" x14ac:dyDescent="0.35">
      <c r="F92" s="68"/>
      <c r="G92" s="463"/>
      <c r="H92" s="70"/>
      <c r="J92" s="68"/>
      <c r="K92" s="26"/>
      <c r="L92" s="30"/>
    </row>
    <row r="93" spans="6:12" x14ac:dyDescent="0.35">
      <c r="F93" s="68"/>
      <c r="G93" s="463"/>
      <c r="H93" s="70"/>
      <c r="J93" s="68"/>
      <c r="K93" s="26"/>
      <c r="L93" s="30"/>
    </row>
    <row r="94" spans="6:12" x14ac:dyDescent="0.35">
      <c r="F94" s="68"/>
      <c r="G94" s="463"/>
      <c r="H94" s="70"/>
      <c r="J94" s="68"/>
      <c r="K94" s="26"/>
      <c r="L94" s="30"/>
    </row>
    <row r="95" spans="6:12" x14ac:dyDescent="0.35">
      <c r="F95" s="68"/>
      <c r="G95" s="463"/>
      <c r="H95" s="70"/>
      <c r="J95" s="68"/>
      <c r="K95" s="26"/>
      <c r="L95" s="30"/>
    </row>
    <row r="96" spans="6:12" x14ac:dyDescent="0.35">
      <c r="F96" s="68"/>
      <c r="G96" s="463"/>
      <c r="H96" s="70"/>
      <c r="J96" s="68"/>
      <c r="K96" s="26"/>
      <c r="L96" s="30"/>
    </row>
    <row r="97" spans="6:12" x14ac:dyDescent="0.35">
      <c r="F97" s="68"/>
      <c r="G97" s="463"/>
      <c r="H97" s="70"/>
      <c r="J97" s="68"/>
      <c r="K97" s="26"/>
      <c r="L97" s="30"/>
    </row>
    <row r="98" spans="6:12" x14ac:dyDescent="0.35">
      <c r="F98" s="68"/>
      <c r="G98" s="463"/>
      <c r="H98" s="70"/>
      <c r="J98" s="68"/>
      <c r="K98" s="26"/>
      <c r="L98" s="30"/>
    </row>
    <row r="99" spans="6:12" x14ac:dyDescent="0.35">
      <c r="F99" s="68"/>
      <c r="G99" s="463"/>
      <c r="H99" s="70"/>
      <c r="J99" s="68"/>
      <c r="K99" s="26"/>
      <c r="L99" s="30"/>
    </row>
    <row r="100" spans="6:12" ht="15" thickBot="1" x14ac:dyDescent="0.4">
      <c r="F100" s="68"/>
      <c r="G100" s="463"/>
      <c r="H100" s="70"/>
      <c r="J100" s="83"/>
      <c r="K100" s="32"/>
      <c r="L100" s="33"/>
    </row>
    <row r="101" spans="6:12" x14ac:dyDescent="0.35">
      <c r="F101" s="68"/>
      <c r="G101" s="463"/>
      <c r="H101" s="70"/>
    </row>
    <row r="102" spans="6:12" x14ac:dyDescent="0.35">
      <c r="F102" s="68"/>
      <c r="G102" s="463"/>
      <c r="H102" s="70"/>
    </row>
    <row r="103" spans="6:12" x14ac:dyDescent="0.35">
      <c r="F103" s="68"/>
      <c r="G103" s="463"/>
      <c r="H103" s="70"/>
    </row>
    <row r="104" spans="6:12" x14ac:dyDescent="0.35">
      <c r="F104" s="68"/>
      <c r="G104" s="463"/>
      <c r="H104" s="70"/>
    </row>
    <row r="105" spans="6:12" x14ac:dyDescent="0.35">
      <c r="F105" s="68"/>
      <c r="G105" s="463"/>
      <c r="H105" s="70"/>
    </row>
    <row r="106" spans="6:12" x14ac:dyDescent="0.35">
      <c r="F106" s="68"/>
      <c r="G106" s="463"/>
      <c r="H106" s="70"/>
    </row>
    <row r="107" spans="6:12" x14ac:dyDescent="0.35">
      <c r="F107" s="68"/>
      <c r="G107" s="463"/>
      <c r="H107" s="70"/>
    </row>
    <row r="108" spans="6:12" x14ac:dyDescent="0.35">
      <c r="F108" s="68"/>
      <c r="G108" s="463"/>
      <c r="H108" s="70"/>
    </row>
    <row r="109" spans="6:12" x14ac:dyDescent="0.35">
      <c r="F109" s="68"/>
      <c r="G109" s="463"/>
      <c r="H109" s="70"/>
    </row>
    <row r="110" spans="6:12" x14ac:dyDescent="0.35">
      <c r="F110" s="68"/>
      <c r="G110" s="463"/>
      <c r="H110" s="70"/>
    </row>
    <row r="111" spans="6:12" x14ac:dyDescent="0.35">
      <c r="F111" s="68"/>
      <c r="G111" s="463"/>
      <c r="H111" s="70"/>
    </row>
    <row r="112" spans="6:12" x14ac:dyDescent="0.35">
      <c r="F112" s="68"/>
      <c r="G112" s="463"/>
      <c r="H112" s="70"/>
    </row>
    <row r="113" spans="6:8" x14ac:dyDescent="0.35">
      <c r="F113" s="68"/>
      <c r="G113" s="463"/>
      <c r="H113" s="70"/>
    </row>
    <row r="114" spans="6:8" x14ac:dyDescent="0.35">
      <c r="F114" s="68"/>
      <c r="G114" s="463"/>
      <c r="H114" s="70"/>
    </row>
    <row r="115" spans="6:8" x14ac:dyDescent="0.35">
      <c r="F115" s="68"/>
      <c r="G115" s="463"/>
      <c r="H115" s="70"/>
    </row>
    <row r="116" spans="6:8" x14ac:dyDescent="0.35">
      <c r="F116" s="68"/>
      <c r="G116" s="463"/>
      <c r="H116" s="70"/>
    </row>
    <row r="117" spans="6:8" x14ac:dyDescent="0.35">
      <c r="F117" s="68"/>
      <c r="G117" s="463"/>
      <c r="H117" s="70"/>
    </row>
    <row r="118" spans="6:8" x14ac:dyDescent="0.35">
      <c r="F118" s="68"/>
      <c r="G118" s="463"/>
      <c r="H118" s="70"/>
    </row>
    <row r="119" spans="6:8" x14ac:dyDescent="0.35">
      <c r="F119" s="68"/>
      <c r="G119" s="463"/>
      <c r="H119" s="70"/>
    </row>
    <row r="120" spans="6:8" x14ac:dyDescent="0.35">
      <c r="F120" s="68"/>
      <c r="G120" s="463"/>
      <c r="H120" s="70"/>
    </row>
    <row r="121" spans="6:8" x14ac:dyDescent="0.35">
      <c r="F121" s="68"/>
      <c r="G121" s="463"/>
      <c r="H121" s="70"/>
    </row>
    <row r="122" spans="6:8" x14ac:dyDescent="0.35">
      <c r="F122" s="68"/>
      <c r="G122" s="463"/>
      <c r="H122" s="70"/>
    </row>
    <row r="123" spans="6:8" x14ac:dyDescent="0.35">
      <c r="F123" s="68"/>
      <c r="G123" s="463"/>
      <c r="H123" s="70"/>
    </row>
    <row r="124" spans="6:8" x14ac:dyDescent="0.35">
      <c r="F124" s="68"/>
      <c r="G124" s="463"/>
      <c r="H124" s="70"/>
    </row>
    <row r="125" spans="6:8" x14ac:dyDescent="0.35">
      <c r="F125" s="68"/>
      <c r="G125" s="463"/>
      <c r="H125" s="70"/>
    </row>
    <row r="126" spans="6:8" x14ac:dyDescent="0.35">
      <c r="F126" s="68"/>
      <c r="G126" s="463"/>
      <c r="H126" s="70"/>
    </row>
    <row r="127" spans="6:8" x14ac:dyDescent="0.35">
      <c r="F127" s="68"/>
      <c r="G127" s="463"/>
      <c r="H127" s="70"/>
    </row>
    <row r="128" spans="6:8" x14ac:dyDescent="0.35">
      <c r="F128" s="68"/>
      <c r="G128" s="463"/>
      <c r="H128" s="70"/>
    </row>
    <row r="129" spans="6:8" x14ac:dyDescent="0.35">
      <c r="F129" s="68"/>
      <c r="G129" s="463"/>
      <c r="H129" s="70"/>
    </row>
    <row r="130" spans="6:8" x14ac:dyDescent="0.35">
      <c r="F130" s="68"/>
      <c r="G130" s="463"/>
      <c r="H130" s="70"/>
    </row>
    <row r="131" spans="6:8" x14ac:dyDescent="0.35">
      <c r="F131" s="68"/>
      <c r="G131" s="463"/>
      <c r="H131" s="70"/>
    </row>
    <row r="132" spans="6:8" x14ac:dyDescent="0.35">
      <c r="F132" s="68"/>
      <c r="G132" s="463"/>
      <c r="H132" s="70"/>
    </row>
    <row r="133" spans="6:8" x14ac:dyDescent="0.35">
      <c r="F133" s="68"/>
      <c r="G133" s="463"/>
      <c r="H133" s="70"/>
    </row>
    <row r="134" spans="6:8" x14ac:dyDescent="0.35">
      <c r="F134" s="68"/>
      <c r="G134" s="463"/>
      <c r="H134" s="70"/>
    </row>
    <row r="135" spans="6:8" x14ac:dyDescent="0.35">
      <c r="F135" s="68"/>
      <c r="G135" s="463"/>
      <c r="H135" s="70"/>
    </row>
    <row r="136" spans="6:8" x14ac:dyDescent="0.35">
      <c r="F136" s="68"/>
      <c r="G136" s="463"/>
      <c r="H136" s="70"/>
    </row>
    <row r="137" spans="6:8" x14ac:dyDescent="0.35">
      <c r="F137" s="68"/>
      <c r="G137" s="463"/>
      <c r="H137" s="70"/>
    </row>
    <row r="138" spans="6:8" x14ac:dyDescent="0.35">
      <c r="F138" s="68"/>
      <c r="G138" s="463"/>
      <c r="H138" s="70"/>
    </row>
    <row r="139" spans="6:8" x14ac:dyDescent="0.35">
      <c r="F139" s="68"/>
      <c r="G139" s="463"/>
      <c r="H139" s="70"/>
    </row>
    <row r="140" spans="6:8" x14ac:dyDescent="0.35">
      <c r="F140" s="68"/>
      <c r="G140" s="463"/>
      <c r="H140" s="70"/>
    </row>
    <row r="141" spans="6:8" x14ac:dyDescent="0.35">
      <c r="F141" s="68"/>
      <c r="G141" s="463"/>
      <c r="H141" s="70"/>
    </row>
    <row r="142" spans="6:8" x14ac:dyDescent="0.35">
      <c r="F142" s="68"/>
      <c r="G142" s="463"/>
      <c r="H142" s="70"/>
    </row>
    <row r="143" spans="6:8" x14ac:dyDescent="0.35">
      <c r="F143" s="68"/>
      <c r="G143" s="463"/>
      <c r="H143" s="70"/>
    </row>
    <row r="144" spans="6:8" x14ac:dyDescent="0.35">
      <c r="F144" s="68"/>
      <c r="G144" s="463"/>
      <c r="H144" s="70"/>
    </row>
    <row r="145" spans="6:8" x14ac:dyDescent="0.35">
      <c r="F145" s="68"/>
      <c r="G145" s="463"/>
      <c r="H145" s="70"/>
    </row>
    <row r="146" spans="6:8" x14ac:dyDescent="0.35">
      <c r="F146" s="68"/>
      <c r="G146" s="463"/>
      <c r="H146" s="70"/>
    </row>
    <row r="147" spans="6:8" x14ac:dyDescent="0.35">
      <c r="F147" s="68"/>
      <c r="G147" s="463"/>
      <c r="H147" s="70"/>
    </row>
    <row r="148" spans="6:8" x14ac:dyDescent="0.35">
      <c r="F148" s="68"/>
      <c r="G148" s="463"/>
      <c r="H148" s="70"/>
    </row>
    <row r="149" spans="6:8" x14ac:dyDescent="0.35">
      <c r="F149" s="68"/>
      <c r="G149" s="463"/>
      <c r="H149" s="70"/>
    </row>
    <row r="150" spans="6:8" x14ac:dyDescent="0.35">
      <c r="F150" s="68"/>
      <c r="G150" s="463"/>
      <c r="H150" s="70"/>
    </row>
    <row r="151" spans="6:8" x14ac:dyDescent="0.35">
      <c r="F151" s="68"/>
      <c r="G151" s="463"/>
      <c r="H151" s="70"/>
    </row>
    <row r="152" spans="6:8" x14ac:dyDescent="0.35">
      <c r="F152" s="68"/>
      <c r="G152" s="463"/>
      <c r="H152" s="70"/>
    </row>
    <row r="153" spans="6:8" x14ac:dyDescent="0.35">
      <c r="F153" s="68"/>
      <c r="G153" s="463"/>
      <c r="H153" s="70"/>
    </row>
    <row r="154" spans="6:8" x14ac:dyDescent="0.35">
      <c r="F154" s="68"/>
      <c r="G154" s="463"/>
      <c r="H154" s="70"/>
    </row>
    <row r="155" spans="6:8" x14ac:dyDescent="0.35">
      <c r="F155" s="68"/>
      <c r="G155" s="463"/>
      <c r="H155" s="70"/>
    </row>
    <row r="156" spans="6:8" x14ac:dyDescent="0.35">
      <c r="F156" s="68"/>
      <c r="G156" s="463"/>
      <c r="H156" s="70"/>
    </row>
    <row r="157" spans="6:8" x14ac:dyDescent="0.35">
      <c r="F157" s="68"/>
      <c r="G157" s="463"/>
      <c r="H157" s="70"/>
    </row>
    <row r="158" spans="6:8" x14ac:dyDescent="0.35">
      <c r="F158" s="68"/>
      <c r="G158" s="463"/>
      <c r="H158" s="70"/>
    </row>
    <row r="159" spans="6:8" x14ac:dyDescent="0.35">
      <c r="F159" s="68"/>
      <c r="G159" s="463"/>
      <c r="H159" s="70"/>
    </row>
    <row r="160" spans="6:8" x14ac:dyDescent="0.35">
      <c r="F160" s="68"/>
      <c r="G160" s="463"/>
      <c r="H160" s="70"/>
    </row>
    <row r="161" spans="6:8" x14ac:dyDescent="0.35">
      <c r="F161" s="68"/>
      <c r="G161" s="463"/>
      <c r="H161" s="70"/>
    </row>
    <row r="162" spans="6:8" x14ac:dyDescent="0.35">
      <c r="F162" s="68"/>
      <c r="G162" s="463"/>
      <c r="H162" s="70"/>
    </row>
    <row r="163" spans="6:8" x14ac:dyDescent="0.35">
      <c r="F163" s="68"/>
      <c r="G163" s="463"/>
      <c r="H163" s="70"/>
    </row>
    <row r="164" spans="6:8" x14ac:dyDescent="0.35">
      <c r="F164" s="68"/>
      <c r="G164" s="463"/>
      <c r="H164" s="70"/>
    </row>
    <row r="165" spans="6:8" x14ac:dyDescent="0.35">
      <c r="F165" s="68"/>
      <c r="G165" s="463"/>
      <c r="H165" s="70"/>
    </row>
    <row r="166" spans="6:8" x14ac:dyDescent="0.35">
      <c r="F166" s="68"/>
      <c r="G166" s="463"/>
      <c r="H166" s="70"/>
    </row>
    <row r="167" spans="6:8" x14ac:dyDescent="0.35">
      <c r="F167" s="68"/>
      <c r="G167" s="463"/>
      <c r="H167" s="70"/>
    </row>
    <row r="168" spans="6:8" x14ac:dyDescent="0.35">
      <c r="F168" s="68"/>
      <c r="G168" s="463"/>
      <c r="H168" s="70"/>
    </row>
    <row r="169" spans="6:8" x14ac:dyDescent="0.35">
      <c r="F169" s="68"/>
      <c r="G169" s="463"/>
      <c r="H169" s="70"/>
    </row>
    <row r="170" spans="6:8" x14ac:dyDescent="0.35">
      <c r="F170" s="68"/>
      <c r="G170" s="463"/>
      <c r="H170" s="70"/>
    </row>
    <row r="171" spans="6:8" x14ac:dyDescent="0.35">
      <c r="F171" s="68"/>
      <c r="G171" s="463"/>
      <c r="H171" s="70"/>
    </row>
    <row r="172" spans="6:8" x14ac:dyDescent="0.35">
      <c r="F172" s="68"/>
      <c r="G172" s="463"/>
      <c r="H172" s="70"/>
    </row>
    <row r="173" spans="6:8" x14ac:dyDescent="0.35">
      <c r="F173" s="68"/>
      <c r="G173" s="463"/>
      <c r="H173" s="70"/>
    </row>
    <row r="174" spans="6:8" x14ac:dyDescent="0.35">
      <c r="F174" s="68"/>
      <c r="G174" s="463"/>
      <c r="H174" s="70"/>
    </row>
    <row r="175" spans="6:8" x14ac:dyDescent="0.35">
      <c r="F175" s="68"/>
      <c r="G175" s="463"/>
      <c r="H175" s="70"/>
    </row>
    <row r="176" spans="6:8" x14ac:dyDescent="0.35">
      <c r="F176" s="68"/>
      <c r="G176" s="463"/>
      <c r="H176" s="70"/>
    </row>
    <row r="177" spans="6:8" x14ac:dyDescent="0.35">
      <c r="F177" s="68"/>
      <c r="G177" s="463"/>
      <c r="H177" s="70"/>
    </row>
    <row r="178" spans="6:8" x14ac:dyDescent="0.35">
      <c r="F178" s="68"/>
      <c r="G178" s="463"/>
      <c r="H178" s="70"/>
    </row>
    <row r="179" spans="6:8" x14ac:dyDescent="0.35">
      <c r="F179" s="68"/>
      <c r="G179" s="463"/>
      <c r="H179" s="70"/>
    </row>
    <row r="180" spans="6:8" x14ac:dyDescent="0.35">
      <c r="F180" s="68"/>
      <c r="G180" s="463"/>
      <c r="H180" s="70"/>
    </row>
    <row r="181" spans="6:8" x14ac:dyDescent="0.35">
      <c r="F181" s="68"/>
      <c r="G181" s="463"/>
      <c r="H181" s="70"/>
    </row>
    <row r="182" spans="6:8" x14ac:dyDescent="0.35">
      <c r="F182" s="68"/>
      <c r="G182" s="463"/>
      <c r="H182" s="70"/>
    </row>
    <row r="183" spans="6:8" x14ac:dyDescent="0.35">
      <c r="F183" s="68"/>
      <c r="G183" s="463"/>
      <c r="H183" s="70"/>
    </row>
    <row r="184" spans="6:8" x14ac:dyDescent="0.35">
      <c r="F184" s="68"/>
      <c r="G184" s="463"/>
      <c r="H184" s="70"/>
    </row>
    <row r="185" spans="6:8" x14ac:dyDescent="0.35">
      <c r="F185" s="68"/>
      <c r="G185" s="463"/>
      <c r="H185" s="70"/>
    </row>
    <row r="186" spans="6:8" x14ac:dyDescent="0.35">
      <c r="F186" s="68"/>
      <c r="G186" s="463"/>
      <c r="H186" s="70"/>
    </row>
    <row r="187" spans="6:8" x14ac:dyDescent="0.35">
      <c r="F187" s="68"/>
      <c r="G187" s="463"/>
      <c r="H187" s="70"/>
    </row>
    <row r="188" spans="6:8" x14ac:dyDescent="0.35">
      <c r="F188" s="68"/>
      <c r="G188" s="463"/>
      <c r="H188" s="70"/>
    </row>
    <row r="189" spans="6:8" x14ac:dyDescent="0.35">
      <c r="F189" s="68"/>
      <c r="G189" s="463"/>
      <c r="H189" s="70"/>
    </row>
    <row r="190" spans="6:8" x14ac:dyDescent="0.35">
      <c r="F190" s="68"/>
      <c r="G190" s="463"/>
      <c r="H190" s="70"/>
    </row>
    <row r="191" spans="6:8" x14ac:dyDescent="0.35">
      <c r="F191" s="68"/>
      <c r="G191" s="463"/>
      <c r="H191" s="70"/>
    </row>
    <row r="192" spans="6:8" x14ac:dyDescent="0.35">
      <c r="F192" s="68"/>
      <c r="G192" s="463"/>
      <c r="H192" s="70"/>
    </row>
    <row r="193" spans="6:8" x14ac:dyDescent="0.35">
      <c r="F193" s="68"/>
      <c r="G193" s="463"/>
      <c r="H193" s="70"/>
    </row>
    <row r="194" spans="6:8" x14ac:dyDescent="0.35">
      <c r="F194" s="68"/>
      <c r="G194" s="463"/>
      <c r="H194" s="70"/>
    </row>
    <row r="195" spans="6:8" x14ac:dyDescent="0.35">
      <c r="F195" s="68"/>
      <c r="G195" s="463"/>
      <c r="H195" s="70"/>
    </row>
    <row r="196" spans="6:8" x14ac:dyDescent="0.35">
      <c r="F196" s="68"/>
      <c r="G196" s="463"/>
      <c r="H196" s="70"/>
    </row>
    <row r="197" spans="6:8" x14ac:dyDescent="0.35">
      <c r="F197" s="68"/>
      <c r="G197" s="463"/>
      <c r="H197" s="70"/>
    </row>
    <row r="198" spans="6:8" x14ac:dyDescent="0.35">
      <c r="F198" s="68"/>
      <c r="G198" s="463"/>
      <c r="H198" s="70"/>
    </row>
    <row r="199" spans="6:8" x14ac:dyDescent="0.35">
      <c r="F199" s="68"/>
      <c r="G199" s="463"/>
      <c r="H199" s="70"/>
    </row>
    <row r="200" spans="6:8" x14ac:dyDescent="0.35">
      <c r="F200" s="68"/>
      <c r="G200" s="463"/>
      <c r="H200" s="70"/>
    </row>
    <row r="201" spans="6:8" x14ac:dyDescent="0.35">
      <c r="F201" s="68"/>
      <c r="G201" s="463"/>
      <c r="H201" s="70"/>
    </row>
    <row r="202" spans="6:8" x14ac:dyDescent="0.35">
      <c r="F202" s="68"/>
      <c r="G202" s="463"/>
      <c r="H202" s="70"/>
    </row>
    <row r="203" spans="6:8" x14ac:dyDescent="0.35">
      <c r="F203" s="68"/>
      <c r="G203" s="463"/>
      <c r="H203" s="70"/>
    </row>
    <row r="204" spans="6:8" x14ac:dyDescent="0.35">
      <c r="F204" s="68"/>
      <c r="G204" s="463"/>
      <c r="H204" s="70"/>
    </row>
    <row r="205" spans="6:8" x14ac:dyDescent="0.35">
      <c r="F205" s="68"/>
      <c r="G205" s="463"/>
      <c r="H205" s="70"/>
    </row>
    <row r="206" spans="6:8" x14ac:dyDescent="0.35">
      <c r="F206" s="68"/>
      <c r="G206" s="463"/>
      <c r="H206" s="70"/>
    </row>
    <row r="207" spans="6:8" x14ac:dyDescent="0.35">
      <c r="F207" s="68"/>
      <c r="G207" s="463"/>
      <c r="H207" s="70"/>
    </row>
    <row r="208" spans="6:8" x14ac:dyDescent="0.35">
      <c r="F208" s="68"/>
      <c r="G208" s="463"/>
      <c r="H208" s="70"/>
    </row>
    <row r="209" spans="6:8" x14ac:dyDescent="0.35">
      <c r="F209" s="68"/>
      <c r="G209" s="463"/>
      <c r="H209" s="70"/>
    </row>
    <row r="210" spans="6:8" x14ac:dyDescent="0.35">
      <c r="F210" s="68"/>
      <c r="G210" s="463"/>
      <c r="H210" s="70"/>
    </row>
    <row r="211" spans="6:8" x14ac:dyDescent="0.35">
      <c r="F211" s="68"/>
      <c r="G211" s="463"/>
      <c r="H211" s="70"/>
    </row>
    <row r="212" spans="6:8" x14ac:dyDescent="0.35">
      <c r="F212" s="68"/>
      <c r="G212" s="463"/>
      <c r="H212" s="70"/>
    </row>
    <row r="213" spans="6:8" x14ac:dyDescent="0.35">
      <c r="F213" s="68"/>
      <c r="G213" s="463"/>
      <c r="H213" s="70"/>
    </row>
    <row r="214" spans="6:8" x14ac:dyDescent="0.35">
      <c r="F214" s="68"/>
      <c r="G214" s="463"/>
      <c r="H214" s="70"/>
    </row>
    <row r="215" spans="6:8" x14ac:dyDescent="0.35">
      <c r="F215" s="68"/>
      <c r="G215" s="463"/>
      <c r="H215" s="70"/>
    </row>
    <row r="216" spans="6:8" x14ac:dyDescent="0.35">
      <c r="F216" s="68"/>
      <c r="G216" s="463"/>
      <c r="H216" s="70"/>
    </row>
    <row r="217" spans="6:8" x14ac:dyDescent="0.35">
      <c r="F217" s="68"/>
      <c r="G217" s="463"/>
      <c r="H217" s="70"/>
    </row>
    <row r="218" spans="6:8" x14ac:dyDescent="0.35">
      <c r="F218" s="68"/>
      <c r="G218" s="463"/>
      <c r="H218" s="70"/>
    </row>
    <row r="219" spans="6:8" x14ac:dyDescent="0.35">
      <c r="F219" s="68"/>
      <c r="G219" s="463"/>
      <c r="H219" s="70"/>
    </row>
    <row r="220" spans="6:8" x14ac:dyDescent="0.35">
      <c r="F220" s="68"/>
      <c r="G220" s="463"/>
      <c r="H220" s="70"/>
    </row>
    <row r="221" spans="6:8" x14ac:dyDescent="0.35">
      <c r="F221" s="68"/>
      <c r="G221" s="463"/>
      <c r="H221" s="70"/>
    </row>
    <row r="222" spans="6:8" x14ac:dyDescent="0.35">
      <c r="F222" s="68"/>
      <c r="G222" s="463"/>
      <c r="H222" s="70"/>
    </row>
    <row r="223" spans="6:8" x14ac:dyDescent="0.35">
      <c r="F223" s="68"/>
      <c r="G223" s="463"/>
      <c r="H223" s="70"/>
    </row>
    <row r="224" spans="6:8" x14ac:dyDescent="0.35">
      <c r="F224" s="68"/>
      <c r="G224" s="463"/>
      <c r="H224" s="70"/>
    </row>
    <row r="225" spans="6:8" x14ac:dyDescent="0.35">
      <c r="F225" s="68"/>
      <c r="G225" s="463"/>
      <c r="H225" s="70"/>
    </row>
    <row r="226" spans="6:8" x14ac:dyDescent="0.35">
      <c r="F226" s="68"/>
      <c r="G226" s="463"/>
      <c r="H226" s="70"/>
    </row>
    <row r="227" spans="6:8" x14ac:dyDescent="0.35">
      <c r="F227" s="68"/>
      <c r="G227" s="463"/>
      <c r="H227" s="70"/>
    </row>
    <row r="228" spans="6:8" x14ac:dyDescent="0.35">
      <c r="F228" s="68"/>
      <c r="G228" s="463"/>
      <c r="H228" s="70"/>
    </row>
    <row r="229" spans="6:8" x14ac:dyDescent="0.35">
      <c r="F229" s="68"/>
      <c r="G229" s="463"/>
      <c r="H229" s="70"/>
    </row>
    <row r="230" spans="6:8" x14ac:dyDescent="0.35">
      <c r="F230" s="68"/>
      <c r="G230" s="463"/>
      <c r="H230" s="70"/>
    </row>
    <row r="231" spans="6:8" x14ac:dyDescent="0.35">
      <c r="F231" s="68"/>
      <c r="G231" s="463"/>
      <c r="H231" s="70"/>
    </row>
    <row r="232" spans="6:8" x14ac:dyDescent="0.35">
      <c r="F232" s="68"/>
      <c r="G232" s="463"/>
      <c r="H232" s="70"/>
    </row>
    <row r="233" spans="6:8" x14ac:dyDescent="0.35">
      <c r="F233" s="68"/>
      <c r="G233" s="463"/>
      <c r="H233" s="70"/>
    </row>
    <row r="234" spans="6:8" x14ac:dyDescent="0.35">
      <c r="F234" s="68"/>
      <c r="G234" s="463"/>
      <c r="H234" s="70"/>
    </row>
    <row r="235" spans="6:8" x14ac:dyDescent="0.35">
      <c r="F235" s="68"/>
      <c r="G235" s="463"/>
      <c r="H235" s="70"/>
    </row>
    <row r="236" spans="6:8" x14ac:dyDescent="0.35">
      <c r="F236" s="68"/>
      <c r="G236" s="463"/>
      <c r="H236" s="70"/>
    </row>
    <row r="237" spans="6:8" x14ac:dyDescent="0.35">
      <c r="F237" s="68"/>
      <c r="G237" s="463"/>
      <c r="H237" s="70"/>
    </row>
    <row r="238" spans="6:8" x14ac:dyDescent="0.35">
      <c r="F238" s="68"/>
      <c r="G238" s="463"/>
      <c r="H238" s="70"/>
    </row>
    <row r="239" spans="6:8" x14ac:dyDescent="0.35">
      <c r="F239" s="68"/>
      <c r="G239" s="463"/>
      <c r="H239" s="70"/>
    </row>
    <row r="240" spans="6:8" x14ac:dyDescent="0.35">
      <c r="F240" s="68"/>
      <c r="G240" s="463"/>
      <c r="H240" s="70"/>
    </row>
    <row r="241" spans="6:8" x14ac:dyDescent="0.35">
      <c r="F241" s="68"/>
      <c r="G241" s="463"/>
      <c r="H241" s="70"/>
    </row>
    <row r="242" spans="6:8" x14ac:dyDescent="0.35">
      <c r="F242" s="68"/>
      <c r="G242" s="463"/>
      <c r="H242" s="70"/>
    </row>
    <row r="243" spans="6:8" x14ac:dyDescent="0.35">
      <c r="F243" s="68"/>
      <c r="G243" s="463"/>
      <c r="H243" s="70"/>
    </row>
    <row r="244" spans="6:8" x14ac:dyDescent="0.35">
      <c r="F244" s="68"/>
      <c r="G244" s="463"/>
      <c r="H244" s="70"/>
    </row>
    <row r="245" spans="6:8" x14ac:dyDescent="0.35">
      <c r="F245" s="68"/>
      <c r="G245" s="463"/>
      <c r="H245" s="70"/>
    </row>
    <row r="246" spans="6:8" x14ac:dyDescent="0.35">
      <c r="F246" s="68"/>
      <c r="G246" s="463"/>
      <c r="H246" s="70"/>
    </row>
    <row r="247" spans="6:8" x14ac:dyDescent="0.35">
      <c r="F247" s="68"/>
      <c r="G247" s="463"/>
      <c r="H247" s="70"/>
    </row>
    <row r="248" spans="6:8" x14ac:dyDescent="0.35">
      <c r="F248" s="68"/>
      <c r="G248" s="463"/>
      <c r="H248" s="70"/>
    </row>
    <row r="249" spans="6:8" x14ac:dyDescent="0.35">
      <c r="F249" s="68"/>
      <c r="G249" s="463"/>
      <c r="H249" s="70"/>
    </row>
    <row r="250" spans="6:8" x14ac:dyDescent="0.35">
      <c r="F250" s="68"/>
      <c r="G250" s="463"/>
      <c r="H250" s="70"/>
    </row>
    <row r="251" spans="6:8" x14ac:dyDescent="0.35">
      <c r="F251" s="68"/>
      <c r="G251" s="463"/>
      <c r="H251" s="70"/>
    </row>
    <row r="252" spans="6:8" x14ac:dyDescent="0.35">
      <c r="F252" s="68"/>
      <c r="G252" s="463"/>
      <c r="H252" s="70"/>
    </row>
    <row r="253" spans="6:8" x14ac:dyDescent="0.35">
      <c r="F253" s="68"/>
      <c r="G253" s="463"/>
      <c r="H253" s="70"/>
    </row>
    <row r="254" spans="6:8" x14ac:dyDescent="0.35">
      <c r="F254" s="68"/>
      <c r="G254" s="463"/>
      <c r="H254" s="70"/>
    </row>
    <row r="255" spans="6:8" x14ac:dyDescent="0.35">
      <c r="F255" s="68"/>
      <c r="G255" s="463"/>
      <c r="H255" s="70"/>
    </row>
    <row r="256" spans="6:8" x14ac:dyDescent="0.35">
      <c r="F256" s="68"/>
      <c r="G256" s="463"/>
      <c r="H256" s="70"/>
    </row>
    <row r="257" spans="6:8" x14ac:dyDescent="0.35">
      <c r="F257" s="68"/>
      <c r="G257" s="463"/>
      <c r="H257" s="70"/>
    </row>
    <row r="258" spans="6:8" x14ac:dyDescent="0.35">
      <c r="F258" s="68"/>
      <c r="G258" s="463"/>
      <c r="H258" s="70"/>
    </row>
    <row r="259" spans="6:8" x14ac:dyDescent="0.35">
      <c r="F259" s="68"/>
      <c r="G259" s="463"/>
      <c r="H259" s="70"/>
    </row>
    <row r="260" spans="6:8" x14ac:dyDescent="0.35">
      <c r="F260" s="68"/>
      <c r="G260" s="463"/>
      <c r="H260" s="70"/>
    </row>
    <row r="261" spans="6:8" x14ac:dyDescent="0.35">
      <c r="F261" s="68"/>
      <c r="G261" s="463"/>
      <c r="H261" s="70"/>
    </row>
    <row r="262" spans="6:8" x14ac:dyDescent="0.35">
      <c r="F262" s="68"/>
      <c r="G262" s="463"/>
      <c r="H262" s="70"/>
    </row>
    <row r="263" spans="6:8" x14ac:dyDescent="0.35">
      <c r="F263" s="68"/>
      <c r="G263" s="463"/>
      <c r="H263" s="70"/>
    </row>
    <row r="264" spans="6:8" x14ac:dyDescent="0.35">
      <c r="F264" s="68"/>
      <c r="G264" s="463"/>
      <c r="H264" s="70"/>
    </row>
    <row r="265" spans="6:8" x14ac:dyDescent="0.35">
      <c r="F265" s="68"/>
      <c r="G265" s="463"/>
      <c r="H265" s="70"/>
    </row>
    <row r="266" spans="6:8" x14ac:dyDescent="0.35">
      <c r="F266" s="68"/>
      <c r="G266" s="463"/>
      <c r="H266" s="70"/>
    </row>
    <row r="267" spans="6:8" x14ac:dyDescent="0.35">
      <c r="F267" s="68"/>
      <c r="G267" s="463"/>
      <c r="H267" s="70"/>
    </row>
    <row r="268" spans="6:8" x14ac:dyDescent="0.35">
      <c r="F268" s="68"/>
      <c r="G268" s="463"/>
      <c r="H268" s="70"/>
    </row>
    <row r="269" spans="6:8" x14ac:dyDescent="0.35">
      <c r="F269" s="68"/>
      <c r="G269" s="463"/>
      <c r="H269" s="70"/>
    </row>
    <row r="270" spans="6:8" x14ac:dyDescent="0.35">
      <c r="F270" s="68"/>
      <c r="G270" s="463"/>
      <c r="H270" s="70"/>
    </row>
    <row r="271" spans="6:8" x14ac:dyDescent="0.35">
      <c r="F271" s="68"/>
      <c r="G271" s="463"/>
      <c r="H271" s="70"/>
    </row>
    <row r="272" spans="6:8" x14ac:dyDescent="0.35">
      <c r="F272" s="68"/>
      <c r="G272" s="463"/>
      <c r="H272" s="70"/>
    </row>
    <row r="273" spans="6:8" x14ac:dyDescent="0.35">
      <c r="F273" s="68"/>
      <c r="G273" s="463"/>
      <c r="H273" s="70"/>
    </row>
    <row r="274" spans="6:8" x14ac:dyDescent="0.35">
      <c r="F274" s="68"/>
      <c r="G274" s="463"/>
      <c r="H274" s="70"/>
    </row>
    <row r="275" spans="6:8" x14ac:dyDescent="0.35">
      <c r="F275" s="68"/>
      <c r="G275" s="463"/>
      <c r="H275" s="70"/>
    </row>
    <row r="276" spans="6:8" x14ac:dyDescent="0.35">
      <c r="F276" s="68"/>
      <c r="G276" s="463"/>
      <c r="H276" s="70"/>
    </row>
    <row r="277" spans="6:8" x14ac:dyDescent="0.35">
      <c r="F277" s="68"/>
      <c r="G277" s="463"/>
      <c r="H277" s="70"/>
    </row>
    <row r="278" spans="6:8" x14ac:dyDescent="0.35">
      <c r="F278" s="68"/>
      <c r="G278" s="463"/>
      <c r="H278" s="70"/>
    </row>
    <row r="279" spans="6:8" x14ac:dyDescent="0.35">
      <c r="F279" s="68"/>
      <c r="G279" s="463"/>
      <c r="H279" s="70"/>
    </row>
    <row r="280" spans="6:8" x14ac:dyDescent="0.35">
      <c r="F280" s="68"/>
      <c r="G280" s="463"/>
      <c r="H280" s="70"/>
    </row>
    <row r="281" spans="6:8" x14ac:dyDescent="0.35">
      <c r="F281" s="68"/>
      <c r="G281" s="463"/>
      <c r="H281" s="70"/>
    </row>
    <row r="282" spans="6:8" x14ac:dyDescent="0.35">
      <c r="F282" s="68"/>
      <c r="G282" s="463"/>
      <c r="H282" s="70"/>
    </row>
    <row r="283" spans="6:8" x14ac:dyDescent="0.35">
      <c r="F283" s="68"/>
      <c r="G283" s="463"/>
      <c r="H283" s="70"/>
    </row>
    <row r="284" spans="6:8" x14ac:dyDescent="0.35">
      <c r="F284" s="68"/>
      <c r="G284" s="463"/>
      <c r="H284" s="70"/>
    </row>
    <row r="285" spans="6:8" x14ac:dyDescent="0.35">
      <c r="F285" s="68"/>
      <c r="G285" s="463"/>
      <c r="H285" s="70"/>
    </row>
    <row r="286" spans="6:8" x14ac:dyDescent="0.35">
      <c r="F286" s="68"/>
      <c r="G286" s="463"/>
      <c r="H286" s="70"/>
    </row>
    <row r="287" spans="6:8" x14ac:dyDescent="0.35">
      <c r="F287" s="68"/>
      <c r="G287" s="463"/>
      <c r="H287" s="70"/>
    </row>
    <row r="288" spans="6:8" x14ac:dyDescent="0.35">
      <c r="F288" s="68"/>
      <c r="G288" s="463"/>
      <c r="H288" s="70"/>
    </row>
    <row r="289" spans="6:8" x14ac:dyDescent="0.35">
      <c r="F289" s="68"/>
      <c r="G289" s="463"/>
      <c r="H289" s="70"/>
    </row>
    <row r="290" spans="6:8" x14ac:dyDescent="0.35">
      <c r="F290" s="68"/>
      <c r="G290" s="463"/>
      <c r="H290" s="70"/>
    </row>
    <row r="291" spans="6:8" x14ac:dyDescent="0.35">
      <c r="F291" s="68"/>
      <c r="G291" s="463"/>
      <c r="H291" s="70"/>
    </row>
    <row r="292" spans="6:8" x14ac:dyDescent="0.35">
      <c r="F292" s="68"/>
      <c r="G292" s="463"/>
      <c r="H292" s="70"/>
    </row>
    <row r="293" spans="6:8" x14ac:dyDescent="0.35">
      <c r="F293" s="68"/>
      <c r="G293" s="463"/>
      <c r="H293" s="70"/>
    </row>
    <row r="294" spans="6:8" x14ac:dyDescent="0.35">
      <c r="F294" s="68"/>
      <c r="G294" s="463"/>
      <c r="H294" s="70"/>
    </row>
    <row r="295" spans="6:8" x14ac:dyDescent="0.35">
      <c r="F295" s="68"/>
      <c r="G295" s="463"/>
      <c r="H295" s="70"/>
    </row>
    <row r="296" spans="6:8" x14ac:dyDescent="0.35">
      <c r="F296" s="68"/>
      <c r="G296" s="463"/>
      <c r="H296" s="70"/>
    </row>
    <row r="297" spans="6:8" x14ac:dyDescent="0.35">
      <c r="F297" s="68"/>
      <c r="G297" s="463"/>
      <c r="H297" s="70"/>
    </row>
    <row r="298" spans="6:8" x14ac:dyDescent="0.35">
      <c r="F298" s="68"/>
      <c r="G298" s="463"/>
      <c r="H298" s="70"/>
    </row>
    <row r="299" spans="6:8" x14ac:dyDescent="0.35">
      <c r="F299" s="68"/>
      <c r="G299" s="463"/>
      <c r="H299" s="70"/>
    </row>
    <row r="300" spans="6:8" ht="15" thickBot="1" x14ac:dyDescent="0.4">
      <c r="F300" s="83"/>
      <c r="G300" s="464"/>
      <c r="H300" s="71"/>
    </row>
  </sheetData>
  <mergeCells count="3">
    <mergeCell ref="N2:O2"/>
    <mergeCell ref="Q2:R2"/>
    <mergeCell ref="T2:U2"/>
  </mergeCells>
  <phoneticPr fontId="14" type="noConversion"/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C73D-983B-457E-8BFE-EFB51587D6B2}">
  <sheetPr>
    <tabColor theme="5" tint="0.39997558519241921"/>
  </sheetPr>
  <dimension ref="B1:Q300"/>
  <sheetViews>
    <sheetView zoomScale="85" zoomScaleNormal="85" workbookViewId="0">
      <selection activeCell="K4" sqref="K4"/>
    </sheetView>
  </sheetViews>
  <sheetFormatPr defaultRowHeight="14.5" x14ac:dyDescent="0.35"/>
  <cols>
    <col min="1" max="1" width="8.7265625" style="2"/>
    <col min="2" max="2" width="17.453125" style="2" customWidth="1"/>
    <col min="3" max="3" width="19.26953125" style="2" customWidth="1"/>
    <col min="4" max="4" width="8.7265625" style="2"/>
    <col min="5" max="5" width="24.54296875" style="2" customWidth="1"/>
    <col min="6" max="6" width="22.26953125" style="2" customWidth="1"/>
    <col min="7" max="7" width="23.453125" style="2" customWidth="1"/>
    <col min="8" max="8" width="28.6328125" style="2" customWidth="1"/>
    <col min="9" max="9" width="22.1796875" style="2" customWidth="1"/>
    <col min="10" max="10" width="28" style="2" customWidth="1"/>
    <col min="11" max="11" width="12.08984375" style="2" bestFit="1" customWidth="1"/>
    <col min="12" max="12" width="8.7265625" style="2"/>
    <col min="13" max="13" width="27.7265625" style="2" customWidth="1"/>
    <col min="14" max="14" width="24.90625" style="2" customWidth="1"/>
    <col min="15" max="15" width="9.81640625" style="2" customWidth="1"/>
    <col min="16" max="16" width="23.81640625" style="2" customWidth="1"/>
    <col min="17" max="17" width="27" style="2" customWidth="1"/>
    <col min="18" max="18" width="8.7265625" style="2"/>
    <col min="19" max="20" width="18.90625" style="2" bestFit="1" customWidth="1"/>
    <col min="21" max="21" width="10.81640625" style="2" bestFit="1" customWidth="1"/>
    <col min="22" max="16384" width="8.7265625" style="2"/>
  </cols>
  <sheetData>
    <row r="1" spans="2:17" ht="15" thickBot="1" x14ac:dyDescent="0.4"/>
    <row r="2" spans="2:17" ht="16" thickBot="1" x14ac:dyDescent="0.4">
      <c r="M2" s="525" t="s">
        <v>327</v>
      </c>
      <c r="N2" s="526"/>
      <c r="P2" s="525" t="s">
        <v>328</v>
      </c>
      <c r="Q2" s="526"/>
    </row>
    <row r="3" spans="2:17" ht="15" thickBot="1" x14ac:dyDescent="0.4">
      <c r="B3" s="80" t="s">
        <v>120</v>
      </c>
      <c r="C3" s="80" t="s">
        <v>169</v>
      </c>
      <c r="E3" s="24" t="s">
        <v>173</v>
      </c>
      <c r="F3" s="96" t="s">
        <v>174</v>
      </c>
      <c r="G3" s="96" t="s">
        <v>175</v>
      </c>
      <c r="H3" s="97" t="s">
        <v>181</v>
      </c>
      <c r="I3" s="96" t="s">
        <v>176</v>
      </c>
      <c r="J3" s="98" t="s">
        <v>180</v>
      </c>
      <c r="K3" s="458" t="s">
        <v>389</v>
      </c>
      <c r="M3" s="87" t="s">
        <v>67</v>
      </c>
      <c r="N3" s="88" t="s">
        <v>284</v>
      </c>
      <c r="P3" s="93" t="s">
        <v>67</v>
      </c>
      <c r="Q3" s="82" t="s">
        <v>285</v>
      </c>
    </row>
    <row r="4" spans="2:17" x14ac:dyDescent="0.35">
      <c r="B4" s="79" t="s">
        <v>92</v>
      </c>
      <c r="C4" s="79" t="s">
        <v>170</v>
      </c>
      <c r="E4" s="68" t="str">
        <f>SUBSTITUTE(IFERROR(INDEX(Controls!$K$4:$K$70,MATCH('Vendor Level Info'!$F4,Controls!$J$4:$J$70,0)),"-"),0,"-")</f>
        <v>Doximity</v>
      </c>
      <c r="F4" s="26" t="s">
        <v>13</v>
      </c>
      <c r="G4" s="81">
        <v>713949</v>
      </c>
      <c r="H4" s="89">
        <f t="shared" ref="H4:H15" si="0">IFERROR(INDEX($Q$4:$Q$300,MATCH($F4,$P$4:$P$300,0)),"-")</f>
        <v>9798</v>
      </c>
      <c r="I4" s="81">
        <v>311070</v>
      </c>
      <c r="J4" s="94">
        <f t="shared" ref="J4:J14" si="1">IFERROR(INDEX($N$4:$N$300,MATCH($F4,$M$4:$M$300,0)),"-")</f>
        <v>3384</v>
      </c>
      <c r="K4" s="484">
        <v>330189.50807136786</v>
      </c>
      <c r="M4" s="72" t="s">
        <v>182</v>
      </c>
      <c r="N4" s="94">
        <v>53279</v>
      </c>
      <c r="P4" s="68" t="s">
        <v>279</v>
      </c>
      <c r="Q4" s="94">
        <v>198745</v>
      </c>
    </row>
    <row r="5" spans="2:17" x14ac:dyDescent="0.35">
      <c r="B5" s="79" t="s">
        <v>5</v>
      </c>
      <c r="C5" s="79" t="s">
        <v>171</v>
      </c>
      <c r="E5" s="68" t="str">
        <f>SUBSTITUTE(IFERROR(INDEX(Controls!$K$4:$K$70,MATCH('Vendor Level Info'!$F5,Controls!$J$4:$J$70,0)),"-"),0,"-")</f>
        <v>Deepintent</v>
      </c>
      <c r="F5" s="26" t="s">
        <v>14</v>
      </c>
      <c r="G5" s="81">
        <v>266149.43</v>
      </c>
      <c r="H5" s="89">
        <f t="shared" si="0"/>
        <v>3082</v>
      </c>
      <c r="I5" s="81">
        <v>35707.999999999993</v>
      </c>
      <c r="J5" s="94">
        <f t="shared" si="1"/>
        <v>717</v>
      </c>
      <c r="M5" s="72" t="s">
        <v>183</v>
      </c>
      <c r="N5" s="94">
        <v>448962</v>
      </c>
      <c r="P5" s="68" t="s">
        <v>273</v>
      </c>
      <c r="Q5" s="94">
        <v>6857</v>
      </c>
    </row>
    <row r="6" spans="2:17" x14ac:dyDescent="0.35">
      <c r="B6" s="79" t="s">
        <v>109</v>
      </c>
      <c r="C6" s="79" t="s">
        <v>171</v>
      </c>
      <c r="E6" s="68" t="str">
        <f>SUBSTITUTE(IFERROR(INDEX(Controls!$K$4:$K$70,MATCH('Vendor Level Info'!$F6,Controls!$J$4:$J$70,0)),"-"),0,"-")</f>
        <v>EDH</v>
      </c>
      <c r="F6" s="26" t="s">
        <v>15</v>
      </c>
      <c r="G6" s="81"/>
      <c r="H6" s="89">
        <f t="shared" si="0"/>
        <v>0</v>
      </c>
      <c r="I6" s="81"/>
      <c r="J6" s="94">
        <f t="shared" si="1"/>
        <v>0</v>
      </c>
      <c r="M6" s="72" t="s">
        <v>184</v>
      </c>
      <c r="N6" s="94">
        <v>448962</v>
      </c>
      <c r="P6" s="68" t="s">
        <v>275</v>
      </c>
      <c r="Q6" s="94">
        <v>0</v>
      </c>
    </row>
    <row r="7" spans="2:17" x14ac:dyDescent="0.35">
      <c r="B7" s="79" t="s">
        <v>10</v>
      </c>
      <c r="C7" s="79" t="s">
        <v>171</v>
      </c>
      <c r="E7" s="68" t="str">
        <f>SUBSTITUTE(IFERROR(INDEX(Controls!$K$4:$K$70,MATCH('Vendor Level Info'!$F7,Controls!$J$4:$J$70,0)),"-"),0,"-")</f>
        <v>Epocrates</v>
      </c>
      <c r="F7" s="26" t="s">
        <v>16</v>
      </c>
      <c r="G7" s="81">
        <v>642600</v>
      </c>
      <c r="H7" s="89">
        <f t="shared" si="0"/>
        <v>8583</v>
      </c>
      <c r="I7" s="81">
        <v>255935</v>
      </c>
      <c r="J7" s="94">
        <f t="shared" si="1"/>
        <v>3021</v>
      </c>
      <c r="M7" s="72" t="s">
        <v>185</v>
      </c>
      <c r="N7" s="94">
        <v>35901332.682999924</v>
      </c>
      <c r="P7" s="68" t="s">
        <v>23</v>
      </c>
      <c r="Q7" s="94">
        <v>179322</v>
      </c>
    </row>
    <row r="8" spans="2:17" x14ac:dyDescent="0.35">
      <c r="B8" s="79" t="s">
        <v>11</v>
      </c>
      <c r="C8" s="79" t="s">
        <v>172</v>
      </c>
      <c r="E8" s="68" t="str">
        <f>SUBSTITUTE(IFERROR(INDEX(Controls!$K$4:$K$70,MATCH('Vendor Level Info'!$F8,Controls!$J$4:$J$70,0)),"-"),0,"-")</f>
        <v>Field</v>
      </c>
      <c r="F8" s="26" t="s">
        <v>17</v>
      </c>
      <c r="G8" s="81"/>
      <c r="H8" s="89">
        <f t="shared" si="0"/>
        <v>23336</v>
      </c>
      <c r="I8" s="81"/>
      <c r="J8" s="94">
        <f t="shared" si="1"/>
        <v>29046</v>
      </c>
      <c r="M8" s="72" t="s">
        <v>186</v>
      </c>
      <c r="N8" s="94">
        <v>63955457.580999903</v>
      </c>
      <c r="P8" s="68" t="s">
        <v>182</v>
      </c>
      <c r="Q8" s="94">
        <v>45048</v>
      </c>
    </row>
    <row r="9" spans="2:17" x14ac:dyDescent="0.35">
      <c r="B9" s="79" t="s">
        <v>12</v>
      </c>
      <c r="C9" s="79" t="s">
        <v>172</v>
      </c>
      <c r="E9" s="68" t="str">
        <f>SUBSTITUTE(IFERROR(INDEX(Controls!$K$4:$K$70,MATCH('Vendor Level Info'!$F9,Controls!$J$4:$J$70,0)),"-"),0,"-")</f>
        <v>Nexgen</v>
      </c>
      <c r="F9" s="26" t="s">
        <v>21</v>
      </c>
      <c r="G9" s="81">
        <v>122740</v>
      </c>
      <c r="H9" s="89">
        <f t="shared" si="0"/>
        <v>4331</v>
      </c>
      <c r="I9" s="81"/>
      <c r="J9" s="94">
        <f t="shared" si="1"/>
        <v>0</v>
      </c>
      <c r="M9" s="72" t="s">
        <v>28</v>
      </c>
      <c r="N9" s="94">
        <v>253603.05399999939</v>
      </c>
      <c r="P9" s="68" t="s">
        <v>324</v>
      </c>
      <c r="Q9" s="94">
        <v>30630</v>
      </c>
    </row>
    <row r="10" spans="2:17" x14ac:dyDescent="0.35">
      <c r="E10" s="68" t="str">
        <f>SUBSTITUTE(IFERROR(INDEX(Controls!$K$4:$K$70,MATCH('Vendor Level Info'!$F10,Controls!$J$4:$J$70,0)),"-"),0,"-")</f>
        <v>Medscape</v>
      </c>
      <c r="F10" s="26" t="s">
        <v>22</v>
      </c>
      <c r="G10" s="81">
        <v>962219.6</v>
      </c>
      <c r="H10" s="89">
        <f t="shared" si="0"/>
        <v>29587</v>
      </c>
      <c r="I10" s="81">
        <v>483510.48</v>
      </c>
      <c r="J10" s="94">
        <f t="shared" si="1"/>
        <v>12946</v>
      </c>
      <c r="M10" s="72" t="s">
        <v>19</v>
      </c>
      <c r="N10" s="94">
        <v>1138962</v>
      </c>
      <c r="P10" s="68" t="s">
        <v>325</v>
      </c>
      <c r="Q10" s="94">
        <v>3813037</v>
      </c>
    </row>
    <row r="11" spans="2:17" x14ac:dyDescent="0.35">
      <c r="E11" s="68" t="str">
        <f>SUBSTITUTE(IFERROR(INDEX(Controls!$K$4:$K$70,MATCH('Vendor Level Info'!$F11,Controls!$J$4:$J$70,0)),"-"),0,"-")</f>
        <v>Detailing</v>
      </c>
      <c r="F11" s="26" t="s">
        <v>23</v>
      </c>
      <c r="G11" s="81"/>
      <c r="H11" s="89">
        <f t="shared" si="0"/>
        <v>179322</v>
      </c>
      <c r="I11" s="81"/>
      <c r="J11" s="94">
        <f t="shared" si="1"/>
        <v>169405</v>
      </c>
      <c r="M11" s="72" t="s">
        <v>29</v>
      </c>
      <c r="N11" s="94">
        <v>417344.5409999988</v>
      </c>
      <c r="P11" s="68" t="s">
        <v>326</v>
      </c>
      <c r="Q11" s="94">
        <v>218729</v>
      </c>
    </row>
    <row r="12" spans="2:17" x14ac:dyDescent="0.35">
      <c r="E12" s="68" t="str">
        <f>SUBSTITUTE(IFERROR(INDEX(Controls!$K$4:$K$70,MATCH('Vendor Level Info'!$F12,Controls!$J$4:$J$70,0)),"-"),0,"-")</f>
        <v>SFMC</v>
      </c>
      <c r="F12" s="26" t="s">
        <v>24</v>
      </c>
      <c r="G12" s="81">
        <v>157000</v>
      </c>
      <c r="H12" s="89">
        <f t="shared" si="0"/>
        <v>140032</v>
      </c>
      <c r="I12" s="81">
        <v>194100</v>
      </c>
      <c r="J12" s="94">
        <f t="shared" si="1"/>
        <v>214128</v>
      </c>
      <c r="M12" s="72" t="s">
        <v>20</v>
      </c>
      <c r="N12" s="94">
        <v>5506.0289999999995</v>
      </c>
      <c r="P12" s="68" t="s">
        <v>14</v>
      </c>
      <c r="Q12" s="94">
        <v>3082</v>
      </c>
    </row>
    <row r="13" spans="2:17" x14ac:dyDescent="0.35">
      <c r="E13" s="68" t="str">
        <f>SUBSTITUTE(IFERROR(INDEX(Controls!$K$4:$K$70,MATCH('Vendor Level Info'!$F13,Controls!$J$4:$J$70,0)),"-"),0,"-")</f>
        <v>Patient Point HCP</v>
      </c>
      <c r="F13" s="26" t="s">
        <v>115</v>
      </c>
      <c r="G13" s="81"/>
      <c r="H13" s="89">
        <f t="shared" si="0"/>
        <v>19215</v>
      </c>
      <c r="I13" s="81">
        <v>195006</v>
      </c>
      <c r="J13" s="94">
        <v>31572</v>
      </c>
      <c r="M13" s="72" t="s">
        <v>30</v>
      </c>
      <c r="N13" s="94">
        <v>5578.4869999999974</v>
      </c>
      <c r="P13" s="68" t="s">
        <v>13</v>
      </c>
      <c r="Q13" s="94">
        <v>9798</v>
      </c>
    </row>
    <row r="14" spans="2:17" x14ac:dyDescent="0.35">
      <c r="E14" s="68" t="str">
        <f>SUBSTITUTE(IFERROR(INDEX(Controls!$K$4:$K$70,MATCH('Vendor Level Info'!$F14,Controls!$J$4:$J$70,0)),"-"),0,"-")</f>
        <v>CoverWrap</v>
      </c>
      <c r="F14" s="26" t="s">
        <v>114</v>
      </c>
      <c r="G14" s="81"/>
      <c r="H14" s="89" t="str">
        <f t="shared" si="0"/>
        <v>-</v>
      </c>
      <c r="I14" s="81">
        <v>607005</v>
      </c>
      <c r="J14" s="94">
        <f t="shared" si="1"/>
        <v>149017</v>
      </c>
      <c r="M14" s="72" t="s">
        <v>187</v>
      </c>
      <c r="N14" s="94">
        <v>717</v>
      </c>
      <c r="P14" s="68" t="s">
        <v>15</v>
      </c>
      <c r="Q14" s="94">
        <v>0</v>
      </c>
    </row>
    <row r="15" spans="2:17" x14ac:dyDescent="0.35">
      <c r="E15" s="68" t="str">
        <f>SUBSTITUTE(IFERROR(INDEX(Controls!$K$4:$K$70,MATCH('Vendor Level Info'!$F15,Controls!$J$4:$J$70,0)),"-"),0,"-")</f>
        <v>SFMC Pre</v>
      </c>
      <c r="F15" s="26" t="s">
        <v>111</v>
      </c>
      <c r="G15" s="81"/>
      <c r="H15" s="89" t="str">
        <f t="shared" si="0"/>
        <v>-</v>
      </c>
      <c r="I15" s="81"/>
      <c r="J15" s="94">
        <v>0</v>
      </c>
      <c r="M15" s="72" t="s">
        <v>188</v>
      </c>
      <c r="N15" s="94">
        <v>0</v>
      </c>
      <c r="P15" s="68" t="s">
        <v>16</v>
      </c>
      <c r="Q15" s="94">
        <v>8583</v>
      </c>
    </row>
    <row r="16" spans="2:17" x14ac:dyDescent="0.35">
      <c r="E16" s="68" t="str">
        <f>SUBSTITUTE(IFERROR(INDEX(Controls!$K$4:$K$70,MATCH('Vendor Level Info'!$F16,Controls!$J$4:$J$70,0)),"-"),0,"-")</f>
        <v>SFMC Post</v>
      </c>
      <c r="F16" s="26" t="s">
        <v>110</v>
      </c>
      <c r="G16" s="81"/>
      <c r="H16" s="89" t="str">
        <f t="shared" ref="H16:H50" si="2">IFERROR(INDEX($Q$4:$Q$300,MATCH($F16,$P$4:$P$300,0)),"-")</f>
        <v>-</v>
      </c>
      <c r="I16" s="81"/>
      <c r="J16" s="94">
        <v>214128</v>
      </c>
      <c r="M16" s="72" t="s">
        <v>189</v>
      </c>
      <c r="N16" s="94">
        <v>0</v>
      </c>
      <c r="P16" s="68" t="s">
        <v>17</v>
      </c>
      <c r="Q16" s="94">
        <v>23336</v>
      </c>
    </row>
    <row r="17" spans="5:17" x14ac:dyDescent="0.35">
      <c r="E17" s="68" t="str">
        <f>SUBSTITUTE(IFERROR(INDEX(Controls!$K$4:$K$70,MATCH('Vendor Level Info'!$F17,Controls!$J$4:$J$70,0)),"-"),0,"-")</f>
        <v>Field Pre</v>
      </c>
      <c r="F17" s="26" t="s">
        <v>113</v>
      </c>
      <c r="G17" s="81"/>
      <c r="H17" s="89" t="str">
        <f t="shared" si="2"/>
        <v>-</v>
      </c>
      <c r="I17" s="81"/>
      <c r="J17" s="94">
        <v>0</v>
      </c>
      <c r="M17" s="72" t="s">
        <v>190</v>
      </c>
      <c r="N17" s="94">
        <v>117</v>
      </c>
      <c r="P17" s="68" t="s">
        <v>22</v>
      </c>
      <c r="Q17" s="94">
        <v>29587</v>
      </c>
    </row>
    <row r="18" spans="5:17" x14ac:dyDescent="0.35">
      <c r="E18" s="68" t="str">
        <f>SUBSTITUTE(IFERROR(INDEX(Controls!$K$4:$K$70,MATCH('Vendor Level Info'!$F18,Controls!$J$4:$J$70,0)),"-"),0,"-")</f>
        <v>Field Post</v>
      </c>
      <c r="F18" s="26" t="s">
        <v>112</v>
      </c>
      <c r="G18" s="81"/>
      <c r="H18" s="89" t="str">
        <f t="shared" si="2"/>
        <v>-</v>
      </c>
      <c r="I18" s="81"/>
      <c r="J18" s="94">
        <v>29046</v>
      </c>
      <c r="M18" s="72" t="s">
        <v>75</v>
      </c>
      <c r="N18" s="94">
        <v>605</v>
      </c>
      <c r="P18" s="68" t="s">
        <v>21</v>
      </c>
      <c r="Q18" s="94">
        <v>4331</v>
      </c>
    </row>
    <row r="19" spans="5:17" x14ac:dyDescent="0.35">
      <c r="E19" s="68" t="str">
        <f>SUBSTITUTE(IFERROR(INDEX(Controls!$K$4:$K$70,MATCH('Vendor Level Info'!$F19,Controls!$J$4:$J$70,0)),"-"),0,"-")</f>
        <v>Patient Point HCC</v>
      </c>
      <c r="F19" s="26" t="s">
        <v>377</v>
      </c>
      <c r="G19" s="81"/>
      <c r="H19" s="89" t="str">
        <f t="shared" si="2"/>
        <v>-</v>
      </c>
      <c r="I19" s="81">
        <v>2141209.6000000001</v>
      </c>
      <c r="J19" s="94">
        <v>459630</v>
      </c>
      <c r="M19" s="72" t="s">
        <v>191</v>
      </c>
      <c r="N19" s="94">
        <v>16</v>
      </c>
      <c r="P19" s="68" t="s">
        <v>24</v>
      </c>
      <c r="Q19" s="94">
        <v>140032</v>
      </c>
    </row>
    <row r="20" spans="5:17" x14ac:dyDescent="0.35">
      <c r="E20" s="68" t="str">
        <f>SUBSTITUTE(IFERROR(INDEX(Controls!$K$4:$K$70,MATCH('Vendor Level Info'!$F20,Controls!$J$4:$J$70,0)),"-"),0,"-")</f>
        <v>Patient Point Any</v>
      </c>
      <c r="F20" s="26" t="s">
        <v>383</v>
      </c>
      <c r="G20" s="81"/>
      <c r="H20" s="89" t="str">
        <f t="shared" si="2"/>
        <v>-</v>
      </c>
      <c r="I20" s="81">
        <f>I19+I13</f>
        <v>2336215.6</v>
      </c>
      <c r="J20" s="94">
        <v>400172</v>
      </c>
      <c r="M20" s="72" t="s">
        <v>73</v>
      </c>
      <c r="N20" s="94">
        <v>0</v>
      </c>
      <c r="P20" s="68" t="s">
        <v>268</v>
      </c>
      <c r="Q20" s="94">
        <v>150501863</v>
      </c>
    </row>
    <row r="21" spans="5:17" x14ac:dyDescent="0.35">
      <c r="E21" s="68" t="str">
        <f>SUBSTITUTE(IFERROR(INDEX(Controls!$K$4:$K$70,MATCH('Vendor Level Info'!$F21,Controls!$J$4:$J$70,0)),"-"),0,"-")</f>
        <v>Deepintent</v>
      </c>
      <c r="F21" s="26" t="s">
        <v>192</v>
      </c>
      <c r="G21" s="81">
        <v>266149.43</v>
      </c>
      <c r="H21" s="89" t="str">
        <f t="shared" si="2"/>
        <v>-</v>
      </c>
      <c r="I21" s="81">
        <v>35707.999999999993</v>
      </c>
      <c r="J21" s="94">
        <f>IFERROR(INDEX($N$4:$N$300,MATCH($F21,$M$4:$M$300,0)),"-")</f>
        <v>367181</v>
      </c>
      <c r="M21" s="72" t="s">
        <v>74</v>
      </c>
      <c r="N21" s="94">
        <v>19719</v>
      </c>
      <c r="P21" s="68" t="s">
        <v>260</v>
      </c>
      <c r="Q21" s="94">
        <v>9786364</v>
      </c>
    </row>
    <row r="22" spans="5:17" x14ac:dyDescent="0.35">
      <c r="E22" s="68" t="str">
        <f>SUBSTITUTE(IFERROR(INDEX(Controls!$K$4:$K$70,MATCH('Vendor Level Info'!$F22,Controls!$J$4:$J$70,0)),"-"),0,"-")</f>
        <v/>
      </c>
      <c r="F22" s="26"/>
      <c r="G22" s="81"/>
      <c r="H22" s="89" t="str">
        <f t="shared" si="2"/>
        <v>-</v>
      </c>
      <c r="I22" s="81"/>
      <c r="J22" s="94" t="str">
        <f t="shared" ref="J22:J50" si="3">IFERROR(INDEX($N$4:$N$300,MATCH($F22,$M$4:$M$300,0)),"-")</f>
        <v>-</v>
      </c>
      <c r="M22" s="72" t="s">
        <v>192</v>
      </c>
      <c r="N22" s="94">
        <v>367181</v>
      </c>
      <c r="P22" s="68" t="s">
        <v>184</v>
      </c>
      <c r="Q22" s="94">
        <v>16866</v>
      </c>
    </row>
    <row r="23" spans="5:17" x14ac:dyDescent="0.35">
      <c r="E23" s="68" t="str">
        <f>SUBSTITUTE(IFERROR(INDEX(Controls!$K$4:$K$70,MATCH('Vendor Level Info'!$F23,Controls!$J$4:$J$70,0)),"-"),0,"-")</f>
        <v/>
      </c>
      <c r="F23" s="26"/>
      <c r="G23" s="81"/>
      <c r="H23" s="89" t="str">
        <f t="shared" si="2"/>
        <v>-</v>
      </c>
      <c r="I23" s="81"/>
      <c r="J23" s="94" t="str">
        <f t="shared" si="3"/>
        <v>-</v>
      </c>
      <c r="M23" s="72" t="s">
        <v>193</v>
      </c>
      <c r="N23" s="94">
        <v>5112</v>
      </c>
      <c r="P23" s="68" t="s">
        <v>283</v>
      </c>
      <c r="Q23" s="94">
        <v>277</v>
      </c>
    </row>
    <row r="24" spans="5:17" x14ac:dyDescent="0.35">
      <c r="E24" s="68" t="str">
        <f>SUBSTITUTE(IFERROR(INDEX(Controls!$K$4:$K$70,MATCH('Vendor Level Info'!$F24,Controls!$J$4:$J$70,0)),"-"),0,"-")</f>
        <v/>
      </c>
      <c r="F24" s="26"/>
      <c r="G24" s="81"/>
      <c r="H24" s="89" t="str">
        <f t="shared" si="2"/>
        <v>-</v>
      </c>
      <c r="I24" s="81"/>
      <c r="J24" s="94" t="str">
        <f t="shared" si="3"/>
        <v>-</v>
      </c>
      <c r="M24" s="72" t="s">
        <v>194</v>
      </c>
      <c r="N24" s="94">
        <v>0</v>
      </c>
      <c r="P24" s="68" t="s">
        <v>28</v>
      </c>
      <c r="Q24" s="94">
        <v>239600.79699999941</v>
      </c>
    </row>
    <row r="25" spans="5:17" x14ac:dyDescent="0.35">
      <c r="E25" s="68" t="str">
        <f>SUBSTITUTE(IFERROR(INDEX(Controls!$K$4:$K$70,MATCH('Vendor Level Info'!$F25,Controls!$J$4:$J$70,0)),"-"),0,"-")</f>
        <v/>
      </c>
      <c r="F25" s="26"/>
      <c r="G25" s="81"/>
      <c r="H25" s="89" t="str">
        <f t="shared" si="2"/>
        <v>-</v>
      </c>
      <c r="I25" s="81"/>
      <c r="J25" s="94" t="str">
        <f t="shared" si="3"/>
        <v>-</v>
      </c>
      <c r="M25" s="72" t="s">
        <v>195</v>
      </c>
      <c r="N25" s="94">
        <v>21342</v>
      </c>
      <c r="P25" s="68" t="s">
        <v>19</v>
      </c>
      <c r="Q25" s="94">
        <v>1311759</v>
      </c>
    </row>
    <row r="26" spans="5:17" x14ac:dyDescent="0.35">
      <c r="E26" s="68" t="str">
        <f>SUBSTITUTE(IFERROR(INDEX(Controls!$K$4:$K$70,MATCH('Vendor Level Info'!$F26,Controls!$J$4:$J$70,0)),"-"),0,"-")</f>
        <v/>
      </c>
      <c r="F26" s="26"/>
      <c r="G26" s="81"/>
      <c r="H26" s="89" t="str">
        <f t="shared" si="2"/>
        <v>-</v>
      </c>
      <c r="I26" s="81"/>
      <c r="J26" s="94" t="str">
        <f t="shared" si="3"/>
        <v>-</v>
      </c>
      <c r="M26" s="72" t="s">
        <v>196</v>
      </c>
      <c r="N26" s="94">
        <v>85377</v>
      </c>
      <c r="P26" s="68" t="s">
        <v>29</v>
      </c>
      <c r="Q26" s="94">
        <v>407049.84100000007</v>
      </c>
    </row>
    <row r="27" spans="5:17" x14ac:dyDescent="0.35">
      <c r="E27" s="68" t="str">
        <f>SUBSTITUTE(IFERROR(INDEX(Controls!$K$4:$K$70,MATCH('Vendor Level Info'!$F27,Controls!$J$4:$J$70,0)),"-"),0,"-")</f>
        <v/>
      </c>
      <c r="F27" s="26"/>
      <c r="G27" s="81"/>
      <c r="H27" s="89" t="str">
        <f t="shared" si="2"/>
        <v>-</v>
      </c>
      <c r="I27" s="81"/>
      <c r="J27" s="94" t="str">
        <f t="shared" si="3"/>
        <v>-</v>
      </c>
      <c r="M27" s="72" t="s">
        <v>197</v>
      </c>
      <c r="N27" s="94">
        <v>15768</v>
      </c>
      <c r="P27" s="68" t="s">
        <v>20</v>
      </c>
      <c r="Q27" s="94">
        <v>5486.8979999999992</v>
      </c>
    </row>
    <row r="28" spans="5:17" x14ac:dyDescent="0.35">
      <c r="E28" s="68" t="str">
        <f>SUBSTITUTE(IFERROR(INDEX(Controls!$K$4:$K$70,MATCH('Vendor Level Info'!$F28,Controls!$J$4:$J$70,0)),"-"),0,"-")</f>
        <v/>
      </c>
      <c r="F28" s="26"/>
      <c r="G28" s="81"/>
      <c r="H28" s="89" t="str">
        <f t="shared" si="2"/>
        <v>-</v>
      </c>
      <c r="I28" s="81"/>
      <c r="J28" s="94" t="str">
        <f t="shared" si="3"/>
        <v>-</v>
      </c>
      <c r="M28" s="72" t="s">
        <v>198</v>
      </c>
      <c r="N28" s="94">
        <v>0</v>
      </c>
      <c r="P28" s="68" t="s">
        <v>30</v>
      </c>
      <c r="Q28" s="94">
        <v>5564.2429999999968</v>
      </c>
    </row>
    <row r="29" spans="5:17" x14ac:dyDescent="0.35">
      <c r="E29" s="68" t="str">
        <f>SUBSTITUTE(IFERROR(INDEX(Controls!$K$4:$K$70,MATCH('Vendor Level Info'!$F29,Controls!$J$4:$J$70,0)),"-"),0,"-")</f>
        <v/>
      </c>
      <c r="F29" s="26"/>
      <c r="G29" s="81"/>
      <c r="H29" s="89" t="str">
        <f t="shared" si="2"/>
        <v>-</v>
      </c>
      <c r="I29" s="81"/>
      <c r="J29" s="94" t="str">
        <f t="shared" si="3"/>
        <v>-</v>
      </c>
      <c r="M29" s="72" t="s">
        <v>199</v>
      </c>
      <c r="N29" s="94">
        <v>1197796</v>
      </c>
      <c r="P29" s="68" t="s">
        <v>115</v>
      </c>
      <c r="Q29" s="94">
        <v>19215</v>
      </c>
    </row>
    <row r="30" spans="5:17" x14ac:dyDescent="0.35">
      <c r="E30" s="68" t="str">
        <f>SUBSTITUTE(IFERROR(INDEX(Controls!$K$4:$K$70,MATCH('Vendor Level Info'!$F30,Controls!$J$4:$J$70,0)),"-"),0,"-")</f>
        <v/>
      </c>
      <c r="F30" s="26"/>
      <c r="G30" s="81"/>
      <c r="H30" s="89" t="str">
        <f t="shared" si="2"/>
        <v>-</v>
      </c>
      <c r="I30" s="81"/>
      <c r="J30" s="94" t="str">
        <f t="shared" si="3"/>
        <v>-</v>
      </c>
      <c r="M30" s="72" t="s">
        <v>14</v>
      </c>
      <c r="N30" s="94">
        <v>717</v>
      </c>
      <c r="P30" s="68"/>
      <c r="Q30" s="94"/>
    </row>
    <row r="31" spans="5:17" x14ac:dyDescent="0.35">
      <c r="E31" s="68" t="str">
        <f>SUBSTITUTE(IFERROR(INDEX(Controls!$K$4:$K$70,MATCH('Vendor Level Info'!$F31,Controls!$J$4:$J$70,0)),"-"),0,"-")</f>
        <v/>
      </c>
      <c r="F31" s="26"/>
      <c r="G31" s="81"/>
      <c r="H31" s="89" t="str">
        <f t="shared" si="2"/>
        <v>-</v>
      </c>
      <c r="I31" s="81"/>
      <c r="J31" s="94" t="str">
        <f t="shared" si="3"/>
        <v>-</v>
      </c>
      <c r="M31" s="72" t="s">
        <v>13</v>
      </c>
      <c r="N31" s="94">
        <v>3384</v>
      </c>
      <c r="P31" s="68"/>
      <c r="Q31" s="94"/>
    </row>
    <row r="32" spans="5:17" x14ac:dyDescent="0.35">
      <c r="E32" s="68" t="str">
        <f>SUBSTITUTE(IFERROR(INDEX(Controls!$K$4:$K$70,MATCH('Vendor Level Info'!$F32,Controls!$J$4:$J$70,0)),"-"),0,"-")</f>
        <v/>
      </c>
      <c r="F32" s="26"/>
      <c r="G32" s="81"/>
      <c r="H32" s="89" t="str">
        <f t="shared" si="2"/>
        <v>-</v>
      </c>
      <c r="I32" s="81"/>
      <c r="J32" s="94" t="str">
        <f t="shared" si="3"/>
        <v>-</v>
      </c>
      <c r="M32" s="72" t="s">
        <v>15</v>
      </c>
      <c r="N32" s="94">
        <v>0</v>
      </c>
      <c r="P32" s="68"/>
      <c r="Q32" s="94"/>
    </row>
    <row r="33" spans="5:17" x14ac:dyDescent="0.35">
      <c r="E33" s="68" t="str">
        <f>SUBSTITUTE(IFERROR(INDEX(Controls!$K$4:$K$70,MATCH('Vendor Level Info'!$F33,Controls!$J$4:$J$70,0)),"-"),0,"-")</f>
        <v/>
      </c>
      <c r="F33" s="26"/>
      <c r="G33" s="81"/>
      <c r="H33" s="89" t="str">
        <f t="shared" si="2"/>
        <v>-</v>
      </c>
      <c r="I33" s="81"/>
      <c r="J33" s="94" t="str">
        <f t="shared" si="3"/>
        <v>-</v>
      </c>
      <c r="M33" s="72" t="s">
        <v>16</v>
      </c>
      <c r="N33" s="94">
        <v>3021</v>
      </c>
      <c r="P33" s="68"/>
      <c r="Q33" s="94"/>
    </row>
    <row r="34" spans="5:17" x14ac:dyDescent="0.35">
      <c r="E34" s="68" t="str">
        <f>SUBSTITUTE(IFERROR(INDEX(Controls!$K$4:$K$70,MATCH('Vendor Level Info'!$F34,Controls!$J$4:$J$70,0)),"-"),0,"-")</f>
        <v/>
      </c>
      <c r="F34" s="26"/>
      <c r="G34" s="81"/>
      <c r="H34" s="89" t="str">
        <f t="shared" si="2"/>
        <v>-</v>
      </c>
      <c r="I34" s="81"/>
      <c r="J34" s="94" t="str">
        <f t="shared" si="3"/>
        <v>-</v>
      </c>
      <c r="M34" s="72" t="s">
        <v>17</v>
      </c>
      <c r="N34" s="94">
        <v>29046</v>
      </c>
      <c r="P34" s="68"/>
      <c r="Q34" s="94"/>
    </row>
    <row r="35" spans="5:17" x14ac:dyDescent="0.35">
      <c r="E35" s="68" t="str">
        <f>SUBSTITUTE(IFERROR(INDEX(Controls!$K$4:$K$70,MATCH('Vendor Level Info'!$F35,Controls!$J$4:$J$70,0)),"-"),0,"-")</f>
        <v/>
      </c>
      <c r="F35" s="26"/>
      <c r="G35" s="81"/>
      <c r="H35" s="89" t="str">
        <f t="shared" si="2"/>
        <v>-</v>
      </c>
      <c r="I35" s="81"/>
      <c r="J35" s="94" t="str">
        <f t="shared" si="3"/>
        <v>-</v>
      </c>
      <c r="M35" s="72" t="s">
        <v>22</v>
      </c>
      <c r="N35" s="94">
        <v>12946</v>
      </c>
      <c r="P35" s="68"/>
      <c r="Q35" s="94"/>
    </row>
    <row r="36" spans="5:17" x14ac:dyDescent="0.35">
      <c r="E36" s="68" t="str">
        <f>SUBSTITUTE(IFERROR(INDEX(Controls!$K$4:$K$70,MATCH('Vendor Level Info'!$F36,Controls!$J$4:$J$70,0)),"-"),0,"-")</f>
        <v/>
      </c>
      <c r="F36" s="26"/>
      <c r="G36" s="81"/>
      <c r="H36" s="89" t="str">
        <f t="shared" si="2"/>
        <v>-</v>
      </c>
      <c r="I36" s="81"/>
      <c r="J36" s="94" t="str">
        <f t="shared" si="3"/>
        <v>-</v>
      </c>
      <c r="M36" s="72" t="s">
        <v>21</v>
      </c>
      <c r="N36" s="94">
        <v>0</v>
      </c>
      <c r="P36" s="68"/>
      <c r="Q36" s="94"/>
    </row>
    <row r="37" spans="5:17" x14ac:dyDescent="0.35">
      <c r="E37" s="68" t="str">
        <f>SUBSTITUTE(IFERROR(INDEX(Controls!$K$4:$K$70,MATCH('Vendor Level Info'!$F37,Controls!$J$4:$J$70,0)),"-"),0,"-")</f>
        <v/>
      </c>
      <c r="F37" s="26"/>
      <c r="G37" s="81"/>
      <c r="H37" s="89" t="str">
        <f t="shared" si="2"/>
        <v>-</v>
      </c>
      <c r="I37" s="81"/>
      <c r="J37" s="94" t="str">
        <f t="shared" si="3"/>
        <v>-</v>
      </c>
      <c r="M37" s="72" t="s">
        <v>24</v>
      </c>
      <c r="N37" s="94">
        <v>214128</v>
      </c>
      <c r="P37" s="68"/>
      <c r="Q37" s="94"/>
    </row>
    <row r="38" spans="5:17" x14ac:dyDescent="0.35">
      <c r="E38" s="68" t="str">
        <f>SUBSTITUTE(IFERROR(INDEX(Controls!$K$4:$K$70,MATCH('Vendor Level Info'!$F38,Controls!$J$4:$J$70,0)),"-"),0,"-")</f>
        <v/>
      </c>
      <c r="F38" s="26"/>
      <c r="G38" s="81"/>
      <c r="H38" s="89" t="str">
        <f t="shared" si="2"/>
        <v>-</v>
      </c>
      <c r="I38" s="81"/>
      <c r="J38" s="94" t="str">
        <f t="shared" si="3"/>
        <v>-</v>
      </c>
      <c r="M38" s="72" t="s">
        <v>200</v>
      </c>
      <c r="N38" s="94">
        <v>133</v>
      </c>
      <c r="P38" s="68"/>
      <c r="Q38" s="94"/>
    </row>
    <row r="39" spans="5:17" x14ac:dyDescent="0.35">
      <c r="E39" s="68" t="str">
        <f>SUBSTITUTE(IFERROR(INDEX(Controls!$K$4:$K$70,MATCH('Vendor Level Info'!$F39,Controls!$J$4:$J$70,0)),"-"),0,"-")</f>
        <v/>
      </c>
      <c r="F39" s="26"/>
      <c r="G39" s="81"/>
      <c r="H39" s="89" t="str">
        <f t="shared" si="2"/>
        <v>-</v>
      </c>
      <c r="I39" s="81"/>
      <c r="J39" s="94" t="str">
        <f t="shared" si="3"/>
        <v>-</v>
      </c>
      <c r="M39" s="72" t="s">
        <v>201</v>
      </c>
      <c r="N39" s="94">
        <v>717</v>
      </c>
      <c r="P39" s="68"/>
      <c r="Q39" s="94"/>
    </row>
    <row r="40" spans="5:17" x14ac:dyDescent="0.35">
      <c r="E40" s="68" t="str">
        <f>SUBSTITUTE(IFERROR(INDEX(Controls!$K$4:$K$70,MATCH('Vendor Level Info'!$F40,Controls!$J$4:$J$70,0)),"-"),0,"-")</f>
        <v/>
      </c>
      <c r="F40" s="26"/>
      <c r="G40" s="81"/>
      <c r="H40" s="89" t="str">
        <f t="shared" si="2"/>
        <v>-</v>
      </c>
      <c r="I40" s="81"/>
      <c r="J40" s="94" t="str">
        <f t="shared" si="3"/>
        <v>-</v>
      </c>
      <c r="M40" s="72" t="s">
        <v>202</v>
      </c>
      <c r="N40" s="94">
        <v>0</v>
      </c>
      <c r="P40" s="68"/>
      <c r="Q40" s="94"/>
    </row>
    <row r="41" spans="5:17" x14ac:dyDescent="0.35">
      <c r="E41" s="68" t="str">
        <f>SUBSTITUTE(IFERROR(INDEX(Controls!$K$4:$K$70,MATCH('Vendor Level Info'!$F41,Controls!$J$4:$J$70,0)),"-"),0,"-")</f>
        <v/>
      </c>
      <c r="F41" s="26"/>
      <c r="G41" s="81"/>
      <c r="H41" s="89" t="str">
        <f t="shared" si="2"/>
        <v>-</v>
      </c>
      <c r="I41" s="81"/>
      <c r="J41" s="94" t="str">
        <f t="shared" si="3"/>
        <v>-</v>
      </c>
      <c r="M41" s="72" t="s">
        <v>203</v>
      </c>
      <c r="N41" s="94">
        <v>19719</v>
      </c>
      <c r="P41" s="68"/>
      <c r="Q41" s="94"/>
    </row>
    <row r="42" spans="5:17" x14ac:dyDescent="0.35">
      <c r="E42" s="68" t="str">
        <f>SUBSTITUTE(IFERROR(INDEX(Controls!$K$4:$K$70,MATCH('Vendor Level Info'!$F42,Controls!$J$4:$J$70,0)),"-"),0,"-")</f>
        <v/>
      </c>
      <c r="F42" s="26"/>
      <c r="G42" s="81"/>
      <c r="H42" s="89" t="str">
        <f t="shared" si="2"/>
        <v>-</v>
      </c>
      <c r="I42" s="81"/>
      <c r="J42" s="94" t="str">
        <f t="shared" si="3"/>
        <v>-</v>
      </c>
      <c r="M42" s="72" t="s">
        <v>204</v>
      </c>
      <c r="N42" s="94">
        <v>605</v>
      </c>
      <c r="P42" s="68"/>
      <c r="Q42" s="94"/>
    </row>
    <row r="43" spans="5:17" x14ac:dyDescent="0.35">
      <c r="E43" s="68" t="str">
        <f>SUBSTITUTE(IFERROR(INDEX(Controls!$K$4:$K$70,MATCH('Vendor Level Info'!$F43,Controls!$J$4:$J$70,0)),"-"),0,"-")</f>
        <v/>
      </c>
      <c r="F43" s="26"/>
      <c r="G43" s="81"/>
      <c r="H43" s="89" t="str">
        <f t="shared" si="2"/>
        <v>-</v>
      </c>
      <c r="I43" s="81"/>
      <c r="J43" s="94" t="str">
        <f t="shared" si="3"/>
        <v>-</v>
      </c>
      <c r="M43" s="72" t="s">
        <v>205</v>
      </c>
      <c r="N43" s="94">
        <v>42222</v>
      </c>
      <c r="P43" s="68"/>
      <c r="Q43" s="94"/>
    </row>
    <row r="44" spans="5:17" x14ac:dyDescent="0.35">
      <c r="E44" s="68" t="str">
        <f>SUBSTITUTE(IFERROR(INDEX(Controls!$K$4:$K$70,MATCH('Vendor Level Info'!$F44,Controls!$J$4:$J$70,0)),"-"),0,"-")</f>
        <v/>
      </c>
      <c r="F44" s="26"/>
      <c r="G44" s="81"/>
      <c r="H44" s="89" t="str">
        <f t="shared" si="2"/>
        <v>-</v>
      </c>
      <c r="I44" s="81"/>
      <c r="J44" s="94" t="str">
        <f t="shared" si="3"/>
        <v>-</v>
      </c>
      <c r="M44" s="72" t="s">
        <v>206</v>
      </c>
      <c r="N44" s="94">
        <v>367181</v>
      </c>
      <c r="P44" s="68"/>
      <c r="Q44" s="94"/>
    </row>
    <row r="45" spans="5:17" x14ac:dyDescent="0.35">
      <c r="E45" s="68" t="str">
        <f>SUBSTITUTE(IFERROR(INDEX(Controls!$K$4:$K$70,MATCH('Vendor Level Info'!$F45,Controls!$J$4:$J$70,0)),"-"),0,"-")</f>
        <v/>
      </c>
      <c r="F45" s="26"/>
      <c r="G45" s="81"/>
      <c r="H45" s="89" t="str">
        <f t="shared" si="2"/>
        <v>-</v>
      </c>
      <c r="I45" s="81"/>
      <c r="J45" s="94" t="str">
        <f t="shared" si="3"/>
        <v>-</v>
      </c>
      <c r="M45" s="72" t="s">
        <v>207</v>
      </c>
      <c r="N45" s="94">
        <v>0</v>
      </c>
      <c r="P45" s="68"/>
      <c r="Q45" s="94"/>
    </row>
    <row r="46" spans="5:17" x14ac:dyDescent="0.35">
      <c r="E46" s="68" t="str">
        <f>SUBSTITUTE(IFERROR(INDEX(Controls!$K$4:$K$70,MATCH('Vendor Level Info'!$F46,Controls!$J$4:$J$70,0)),"-"),0,"-")</f>
        <v/>
      </c>
      <c r="F46" s="26"/>
      <c r="G46" s="81"/>
      <c r="H46" s="89" t="str">
        <f t="shared" si="2"/>
        <v>-</v>
      </c>
      <c r="I46" s="81"/>
      <c r="J46" s="94" t="str">
        <f t="shared" si="3"/>
        <v>-</v>
      </c>
      <c r="M46" s="72" t="s">
        <v>208</v>
      </c>
      <c r="N46" s="94">
        <v>1197796</v>
      </c>
      <c r="P46" s="68"/>
      <c r="Q46" s="94"/>
    </row>
    <row r="47" spans="5:17" x14ac:dyDescent="0.35">
      <c r="E47" s="68" t="str">
        <f>SUBSTITUTE(IFERROR(INDEX(Controls!$K$4:$K$70,MATCH('Vendor Level Info'!$F47,Controls!$J$4:$J$70,0)),"-"),0,"-")</f>
        <v/>
      </c>
      <c r="F47" s="26"/>
      <c r="G47" s="81"/>
      <c r="H47" s="89" t="str">
        <f t="shared" si="2"/>
        <v>-</v>
      </c>
      <c r="I47" s="81"/>
      <c r="J47" s="94" t="str">
        <f t="shared" si="3"/>
        <v>-</v>
      </c>
      <c r="M47" s="72" t="s">
        <v>209</v>
      </c>
      <c r="N47" s="94">
        <v>85377</v>
      </c>
      <c r="P47" s="68"/>
      <c r="Q47" s="94"/>
    </row>
    <row r="48" spans="5:17" x14ac:dyDescent="0.35">
      <c r="E48" s="68" t="str">
        <f>SUBSTITUTE(IFERROR(INDEX(Controls!$K$4:$K$70,MATCH('Vendor Level Info'!$F48,Controls!$J$4:$J$70,0)),"-"),0,"-")</f>
        <v/>
      </c>
      <c r="F48" s="26"/>
      <c r="G48" s="81"/>
      <c r="H48" s="89" t="str">
        <f t="shared" si="2"/>
        <v>-</v>
      </c>
      <c r="I48" s="81"/>
      <c r="J48" s="94" t="str">
        <f t="shared" si="3"/>
        <v>-</v>
      </c>
      <c r="M48" s="72" t="s">
        <v>210</v>
      </c>
      <c r="N48" s="94">
        <v>19351</v>
      </c>
      <c r="P48" s="68"/>
      <c r="Q48" s="94"/>
    </row>
    <row r="49" spans="5:17" x14ac:dyDescent="0.35">
      <c r="E49" s="68" t="str">
        <f>SUBSTITUTE(IFERROR(INDEX(Controls!$K$4:$K$70,MATCH('Vendor Level Info'!$F49,Controls!$J$4:$J$70,0)),"-"),0,"-")</f>
        <v/>
      </c>
      <c r="F49" s="26"/>
      <c r="G49" s="81"/>
      <c r="H49" s="89" t="str">
        <f t="shared" si="2"/>
        <v>-</v>
      </c>
      <c r="I49" s="81"/>
      <c r="J49" s="94" t="str">
        <f t="shared" si="3"/>
        <v>-</v>
      </c>
      <c r="M49" s="72" t="s">
        <v>211</v>
      </c>
      <c r="N49" s="94">
        <v>717</v>
      </c>
      <c r="P49" s="68"/>
      <c r="Q49" s="94"/>
    </row>
    <row r="50" spans="5:17" ht="15" thickBot="1" x14ac:dyDescent="0.4">
      <c r="E50" s="83" t="str">
        <f>SUBSTITUTE(IFERROR(INDEX(Controls!$K$4:$K$70,MATCH('Vendor Level Info'!$F50,Controls!$J$4:$J$70,0)),"-"),0,"-")</f>
        <v/>
      </c>
      <c r="F50" s="32"/>
      <c r="G50" s="103"/>
      <c r="H50" s="104" t="str">
        <f t="shared" si="2"/>
        <v>-</v>
      </c>
      <c r="I50" s="103"/>
      <c r="J50" s="95" t="str">
        <f t="shared" si="3"/>
        <v>-</v>
      </c>
      <c r="M50" s="72" t="s">
        <v>212</v>
      </c>
      <c r="N50" s="94">
        <v>0</v>
      </c>
      <c r="P50" s="68"/>
      <c r="Q50" s="94"/>
    </row>
    <row r="51" spans="5:17" x14ac:dyDescent="0.35">
      <c r="M51" s="72" t="s">
        <v>213</v>
      </c>
      <c r="N51" s="94">
        <v>214128</v>
      </c>
      <c r="P51" s="68"/>
      <c r="Q51" s="94"/>
    </row>
    <row r="52" spans="5:17" x14ac:dyDescent="0.35">
      <c r="M52" s="72" t="s">
        <v>214</v>
      </c>
      <c r="N52" s="94">
        <v>29046</v>
      </c>
      <c r="P52" s="68"/>
      <c r="Q52" s="94"/>
    </row>
    <row r="53" spans="5:17" x14ac:dyDescent="0.35">
      <c r="M53" s="72" t="s">
        <v>215</v>
      </c>
      <c r="N53" s="94">
        <v>133</v>
      </c>
      <c r="P53" s="68"/>
      <c r="Q53" s="94"/>
    </row>
    <row r="54" spans="5:17" x14ac:dyDescent="0.35">
      <c r="M54" s="72" t="s">
        <v>216</v>
      </c>
      <c r="N54" s="94">
        <v>717</v>
      </c>
      <c r="P54" s="68"/>
      <c r="Q54" s="94"/>
    </row>
    <row r="55" spans="5:17" x14ac:dyDescent="0.35">
      <c r="M55" s="72" t="s">
        <v>217</v>
      </c>
      <c r="N55" s="94">
        <v>0</v>
      </c>
      <c r="P55" s="68"/>
      <c r="Q55" s="94"/>
    </row>
    <row r="56" spans="5:17" x14ac:dyDescent="0.35">
      <c r="M56" s="72" t="s">
        <v>218</v>
      </c>
      <c r="N56" s="94">
        <v>19719</v>
      </c>
      <c r="P56" s="68"/>
      <c r="Q56" s="94"/>
    </row>
    <row r="57" spans="5:17" x14ac:dyDescent="0.35">
      <c r="M57" s="72" t="s">
        <v>219</v>
      </c>
      <c r="N57" s="94">
        <v>605</v>
      </c>
      <c r="P57" s="68"/>
      <c r="Q57" s="94"/>
    </row>
    <row r="58" spans="5:17" x14ac:dyDescent="0.35">
      <c r="M58" s="72" t="s">
        <v>220</v>
      </c>
      <c r="N58" s="94">
        <v>42222</v>
      </c>
      <c r="P58" s="68"/>
      <c r="Q58" s="94"/>
    </row>
    <row r="59" spans="5:17" x14ac:dyDescent="0.35">
      <c r="M59" s="72" t="s">
        <v>221</v>
      </c>
      <c r="N59" s="94">
        <v>367181</v>
      </c>
      <c r="P59" s="68"/>
      <c r="Q59" s="94"/>
    </row>
    <row r="60" spans="5:17" x14ac:dyDescent="0.35">
      <c r="M60" s="72" t="s">
        <v>222</v>
      </c>
      <c r="N60" s="94">
        <v>0</v>
      </c>
      <c r="P60" s="68"/>
      <c r="Q60" s="94"/>
    </row>
    <row r="61" spans="5:17" x14ac:dyDescent="0.35">
      <c r="M61" s="72" t="s">
        <v>223</v>
      </c>
      <c r="N61" s="94">
        <v>1197796</v>
      </c>
      <c r="P61" s="68"/>
      <c r="Q61" s="94"/>
    </row>
    <row r="62" spans="5:17" x14ac:dyDescent="0.35">
      <c r="M62" s="72" t="s">
        <v>224</v>
      </c>
      <c r="N62" s="94">
        <v>85377</v>
      </c>
      <c r="P62" s="68"/>
      <c r="Q62" s="94"/>
    </row>
    <row r="63" spans="5:17" x14ac:dyDescent="0.35">
      <c r="M63" s="72" t="s">
        <v>97</v>
      </c>
      <c r="N63" s="94">
        <v>19351</v>
      </c>
      <c r="P63" s="68"/>
      <c r="Q63" s="94"/>
    </row>
    <row r="64" spans="5:17" x14ac:dyDescent="0.35">
      <c r="M64" s="72" t="s">
        <v>98</v>
      </c>
      <c r="N64" s="94">
        <v>717</v>
      </c>
      <c r="P64" s="68"/>
      <c r="Q64" s="94"/>
    </row>
    <row r="65" spans="13:17" x14ac:dyDescent="0.35">
      <c r="M65" s="72" t="s">
        <v>225</v>
      </c>
      <c r="N65" s="94">
        <v>0</v>
      </c>
      <c r="P65" s="68"/>
      <c r="Q65" s="94"/>
    </row>
    <row r="66" spans="13:17" x14ac:dyDescent="0.35">
      <c r="M66" s="72" t="s">
        <v>99</v>
      </c>
      <c r="N66" s="94">
        <v>214128</v>
      </c>
      <c r="P66" s="68"/>
      <c r="Q66" s="94"/>
    </row>
    <row r="67" spans="13:17" x14ac:dyDescent="0.35">
      <c r="M67" s="72" t="s">
        <v>100</v>
      </c>
      <c r="N67" s="94">
        <v>29046</v>
      </c>
      <c r="P67" s="68"/>
      <c r="Q67" s="94"/>
    </row>
    <row r="68" spans="13:17" x14ac:dyDescent="0.35">
      <c r="M68" s="72" t="s">
        <v>226</v>
      </c>
      <c r="N68" s="94">
        <v>0</v>
      </c>
      <c r="P68" s="68"/>
      <c r="Q68" s="94"/>
    </row>
    <row r="69" spans="13:17" x14ac:dyDescent="0.35">
      <c r="M69" s="72" t="s">
        <v>227</v>
      </c>
      <c r="N69" s="94">
        <v>0</v>
      </c>
      <c r="P69" s="68"/>
      <c r="Q69" s="94"/>
    </row>
    <row r="70" spans="13:17" x14ac:dyDescent="0.35">
      <c r="M70" s="72" t="s">
        <v>228</v>
      </c>
      <c r="N70" s="94">
        <v>117</v>
      </c>
      <c r="P70" s="68"/>
      <c r="Q70" s="94"/>
    </row>
    <row r="71" spans="13:17" x14ac:dyDescent="0.35">
      <c r="M71" s="72" t="s">
        <v>229</v>
      </c>
      <c r="N71" s="94">
        <v>16</v>
      </c>
      <c r="P71" s="68"/>
      <c r="Q71" s="94"/>
    </row>
    <row r="72" spans="13:17" x14ac:dyDescent="0.35">
      <c r="M72" s="72" t="s">
        <v>230</v>
      </c>
      <c r="N72" s="94">
        <v>717</v>
      </c>
      <c r="P72" s="68"/>
      <c r="Q72" s="94"/>
    </row>
    <row r="73" spans="13:17" x14ac:dyDescent="0.35">
      <c r="M73" s="72" t="s">
        <v>231</v>
      </c>
      <c r="N73" s="94">
        <v>0</v>
      </c>
      <c r="P73" s="68"/>
      <c r="Q73" s="94"/>
    </row>
    <row r="74" spans="13:17" x14ac:dyDescent="0.35">
      <c r="M74" s="72" t="s">
        <v>232</v>
      </c>
      <c r="N74" s="94">
        <v>0</v>
      </c>
      <c r="P74" s="68"/>
      <c r="Q74" s="94"/>
    </row>
    <row r="75" spans="13:17" x14ac:dyDescent="0.35">
      <c r="M75" s="72" t="s">
        <v>233</v>
      </c>
      <c r="N75" s="94">
        <v>0</v>
      </c>
      <c r="P75" s="68"/>
      <c r="Q75" s="94"/>
    </row>
    <row r="76" spans="13:17" x14ac:dyDescent="0.35">
      <c r="M76" s="72" t="s">
        <v>234</v>
      </c>
      <c r="N76" s="94">
        <v>19719</v>
      </c>
      <c r="P76" s="68"/>
      <c r="Q76" s="94"/>
    </row>
    <row r="77" spans="13:17" x14ac:dyDescent="0.35">
      <c r="M77" s="72" t="s">
        <v>235</v>
      </c>
      <c r="N77" s="94">
        <v>605</v>
      </c>
      <c r="P77" s="68"/>
      <c r="Q77" s="94"/>
    </row>
    <row r="78" spans="13:17" x14ac:dyDescent="0.35">
      <c r="M78" s="72" t="s">
        <v>236</v>
      </c>
      <c r="N78" s="94">
        <v>5112</v>
      </c>
      <c r="P78" s="68"/>
      <c r="Q78" s="94"/>
    </row>
    <row r="79" spans="13:17" x14ac:dyDescent="0.35">
      <c r="M79" s="72" t="s">
        <v>237</v>
      </c>
      <c r="N79" s="94">
        <v>0</v>
      </c>
      <c r="P79" s="68"/>
      <c r="Q79" s="94"/>
    </row>
    <row r="80" spans="13:17" x14ac:dyDescent="0.35">
      <c r="M80" s="72" t="s">
        <v>238</v>
      </c>
      <c r="N80" s="94">
        <v>21342</v>
      </c>
      <c r="P80" s="68"/>
      <c r="Q80" s="94"/>
    </row>
    <row r="81" spans="13:17" x14ac:dyDescent="0.35">
      <c r="M81" s="72" t="s">
        <v>239</v>
      </c>
      <c r="N81" s="94">
        <v>15768</v>
      </c>
      <c r="P81" s="68"/>
      <c r="Q81" s="94"/>
    </row>
    <row r="82" spans="13:17" x14ac:dyDescent="0.35">
      <c r="M82" s="72" t="s">
        <v>240</v>
      </c>
      <c r="N82" s="94">
        <v>367181</v>
      </c>
      <c r="P82" s="68"/>
      <c r="Q82" s="94"/>
    </row>
    <row r="83" spans="13:17" x14ac:dyDescent="0.35">
      <c r="M83" s="72" t="s">
        <v>241</v>
      </c>
      <c r="N83" s="94">
        <v>0</v>
      </c>
      <c r="P83" s="68"/>
      <c r="Q83" s="94"/>
    </row>
    <row r="84" spans="13:17" x14ac:dyDescent="0.35">
      <c r="M84" s="72" t="s">
        <v>242</v>
      </c>
      <c r="N84" s="94">
        <v>0</v>
      </c>
      <c r="P84" s="68"/>
      <c r="Q84" s="94"/>
    </row>
    <row r="85" spans="13:17" x14ac:dyDescent="0.35">
      <c r="M85" s="72" t="s">
        <v>243</v>
      </c>
      <c r="N85" s="94">
        <v>0</v>
      </c>
      <c r="P85" s="68"/>
      <c r="Q85" s="94"/>
    </row>
    <row r="86" spans="13:17" x14ac:dyDescent="0.35">
      <c r="M86" s="72" t="s">
        <v>244</v>
      </c>
      <c r="N86" s="94">
        <v>1197796</v>
      </c>
      <c r="P86" s="68"/>
      <c r="Q86" s="94"/>
    </row>
    <row r="87" spans="13:17" x14ac:dyDescent="0.35">
      <c r="M87" s="72" t="s">
        <v>245</v>
      </c>
      <c r="N87" s="94">
        <v>85377</v>
      </c>
      <c r="P87" s="68"/>
      <c r="Q87" s="94"/>
    </row>
    <row r="88" spans="13:17" x14ac:dyDescent="0.35">
      <c r="M88" s="72" t="s">
        <v>246</v>
      </c>
      <c r="N88" s="94">
        <v>3384</v>
      </c>
      <c r="P88" s="68"/>
      <c r="Q88" s="94"/>
    </row>
    <row r="89" spans="13:17" x14ac:dyDescent="0.35">
      <c r="M89" s="72" t="s">
        <v>247</v>
      </c>
      <c r="N89" s="94">
        <v>0</v>
      </c>
      <c r="P89" s="68"/>
      <c r="Q89" s="94"/>
    </row>
    <row r="90" spans="13:17" x14ac:dyDescent="0.35">
      <c r="M90" s="72" t="s">
        <v>248</v>
      </c>
      <c r="N90" s="94">
        <v>3021</v>
      </c>
      <c r="P90" s="68"/>
      <c r="Q90" s="94"/>
    </row>
    <row r="91" spans="13:17" x14ac:dyDescent="0.35">
      <c r="M91" s="72" t="s">
        <v>249</v>
      </c>
      <c r="N91" s="94">
        <v>12946</v>
      </c>
      <c r="P91" s="68"/>
      <c r="Q91" s="94"/>
    </row>
    <row r="92" spans="13:17" x14ac:dyDescent="0.35">
      <c r="M92" s="72" t="s">
        <v>250</v>
      </c>
      <c r="N92" s="94">
        <v>717</v>
      </c>
      <c r="P92" s="68"/>
      <c r="Q92" s="94"/>
    </row>
    <row r="93" spans="13:17" x14ac:dyDescent="0.35">
      <c r="M93" s="72" t="s">
        <v>251</v>
      </c>
      <c r="N93" s="94">
        <v>0</v>
      </c>
      <c r="P93" s="68"/>
      <c r="Q93" s="94"/>
    </row>
    <row r="94" spans="13:17" x14ac:dyDescent="0.35">
      <c r="M94" s="72" t="s">
        <v>252</v>
      </c>
      <c r="N94" s="94">
        <v>0</v>
      </c>
      <c r="P94" s="68"/>
      <c r="Q94" s="94"/>
    </row>
    <row r="95" spans="13:17" x14ac:dyDescent="0.35">
      <c r="M95" s="72" t="s">
        <v>253</v>
      </c>
      <c r="N95" s="94">
        <v>0</v>
      </c>
      <c r="P95" s="68"/>
      <c r="Q95" s="94"/>
    </row>
    <row r="96" spans="13:17" x14ac:dyDescent="0.35">
      <c r="M96" s="72" t="s">
        <v>254</v>
      </c>
      <c r="N96" s="94">
        <v>214128</v>
      </c>
      <c r="P96" s="68"/>
      <c r="Q96" s="94"/>
    </row>
    <row r="97" spans="13:17" x14ac:dyDescent="0.35">
      <c r="M97" s="72" t="s">
        <v>255</v>
      </c>
      <c r="N97" s="94">
        <v>29046</v>
      </c>
      <c r="P97" s="68"/>
      <c r="Q97" s="94"/>
    </row>
    <row r="98" spans="13:17" x14ac:dyDescent="0.35">
      <c r="M98" s="72" t="s">
        <v>256</v>
      </c>
      <c r="N98" s="94">
        <v>123204</v>
      </c>
      <c r="P98" s="68"/>
      <c r="Q98" s="94"/>
    </row>
    <row r="99" spans="13:17" x14ac:dyDescent="0.35">
      <c r="M99" s="72" t="s">
        <v>257</v>
      </c>
      <c r="N99" s="94">
        <v>0</v>
      </c>
      <c r="P99" s="68"/>
      <c r="Q99" s="94"/>
    </row>
    <row r="100" spans="13:17" x14ac:dyDescent="0.35">
      <c r="M100" s="72" t="s">
        <v>258</v>
      </c>
      <c r="N100" s="94">
        <v>46201</v>
      </c>
      <c r="P100" s="68"/>
      <c r="Q100" s="94"/>
    </row>
    <row r="101" spans="13:17" x14ac:dyDescent="0.35">
      <c r="M101" s="72" t="s">
        <v>23</v>
      </c>
      <c r="N101" s="94">
        <v>169405</v>
      </c>
      <c r="P101" s="68"/>
      <c r="Q101" s="94"/>
    </row>
    <row r="102" spans="13:17" x14ac:dyDescent="0.35">
      <c r="M102" s="72" t="s">
        <v>259</v>
      </c>
      <c r="N102" s="94">
        <v>12</v>
      </c>
      <c r="P102" s="68"/>
      <c r="Q102" s="94"/>
    </row>
    <row r="103" spans="13:17" x14ac:dyDescent="0.35">
      <c r="M103" s="72" t="s">
        <v>260</v>
      </c>
      <c r="N103" s="94">
        <v>12</v>
      </c>
      <c r="P103" s="68"/>
      <c r="Q103" s="94"/>
    </row>
    <row r="104" spans="13:17" x14ac:dyDescent="0.35">
      <c r="M104" s="72" t="s">
        <v>261</v>
      </c>
      <c r="N104" s="94">
        <v>286066</v>
      </c>
      <c r="P104" s="68"/>
      <c r="Q104" s="94"/>
    </row>
    <row r="105" spans="13:17" x14ac:dyDescent="0.35">
      <c r="M105" s="72" t="s">
        <v>262</v>
      </c>
      <c r="N105" s="94">
        <v>0</v>
      </c>
      <c r="P105" s="68"/>
      <c r="Q105" s="94"/>
    </row>
    <row r="106" spans="13:17" x14ac:dyDescent="0.35">
      <c r="M106" s="72" t="s">
        <v>263</v>
      </c>
      <c r="N106" s="94">
        <v>98369252</v>
      </c>
      <c r="P106" s="68"/>
      <c r="Q106" s="94"/>
    </row>
    <row r="107" spans="13:17" x14ac:dyDescent="0.35">
      <c r="M107" s="72" t="s">
        <v>264</v>
      </c>
      <c r="N107" s="94">
        <v>0</v>
      </c>
      <c r="P107" s="68"/>
      <c r="Q107" s="94"/>
    </row>
    <row r="108" spans="13:17" x14ac:dyDescent="0.35">
      <c r="M108" s="72" t="s">
        <v>265</v>
      </c>
      <c r="N108" s="94">
        <v>286066</v>
      </c>
      <c r="P108" s="68"/>
      <c r="Q108" s="94"/>
    </row>
    <row r="109" spans="13:17" x14ac:dyDescent="0.35">
      <c r="M109" s="72" t="s">
        <v>266</v>
      </c>
      <c r="N109" s="94">
        <v>98369252</v>
      </c>
      <c r="P109" s="68"/>
      <c r="Q109" s="94"/>
    </row>
    <row r="110" spans="13:17" x14ac:dyDescent="0.35">
      <c r="M110" s="72" t="s">
        <v>267</v>
      </c>
      <c r="N110" s="94">
        <v>286066</v>
      </c>
      <c r="P110" s="68"/>
      <c r="Q110" s="94"/>
    </row>
    <row r="111" spans="13:17" x14ac:dyDescent="0.35">
      <c r="M111" s="72" t="s">
        <v>268</v>
      </c>
      <c r="N111" s="94">
        <v>98369252</v>
      </c>
      <c r="P111" s="68"/>
      <c r="Q111" s="94"/>
    </row>
    <row r="112" spans="13:17" x14ac:dyDescent="0.35">
      <c r="M112" s="72" t="s">
        <v>269</v>
      </c>
      <c r="N112" s="94">
        <v>286066</v>
      </c>
      <c r="P112" s="68"/>
      <c r="Q112" s="94"/>
    </row>
    <row r="113" spans="13:17" x14ac:dyDescent="0.35">
      <c r="M113" s="72" t="s">
        <v>270</v>
      </c>
      <c r="N113" s="94">
        <v>0</v>
      </c>
      <c r="P113" s="68"/>
      <c r="Q113" s="94"/>
    </row>
    <row r="114" spans="13:17" x14ac:dyDescent="0.35">
      <c r="M114" s="72" t="s">
        <v>271</v>
      </c>
      <c r="N114" s="94">
        <v>98369252</v>
      </c>
      <c r="P114" s="68"/>
      <c r="Q114" s="94"/>
    </row>
    <row r="115" spans="13:17" x14ac:dyDescent="0.35">
      <c r="M115" s="72" t="s">
        <v>272</v>
      </c>
      <c r="N115" s="94">
        <v>0</v>
      </c>
      <c r="P115" s="68"/>
      <c r="Q115" s="94"/>
    </row>
    <row r="116" spans="13:17" x14ac:dyDescent="0.35">
      <c r="M116" s="72" t="s">
        <v>273</v>
      </c>
      <c r="N116" s="94">
        <v>7568</v>
      </c>
      <c r="P116" s="68"/>
      <c r="Q116" s="94"/>
    </row>
    <row r="117" spans="13:17" x14ac:dyDescent="0.35">
      <c r="M117" s="72" t="s">
        <v>274</v>
      </c>
      <c r="N117" s="94">
        <v>0</v>
      </c>
      <c r="P117" s="68"/>
      <c r="Q117" s="94"/>
    </row>
    <row r="118" spans="13:17" x14ac:dyDescent="0.35">
      <c r="M118" s="72" t="s">
        <v>275</v>
      </c>
      <c r="N118" s="94">
        <v>0</v>
      </c>
      <c r="P118" s="68"/>
      <c r="Q118" s="94"/>
    </row>
    <row r="119" spans="13:17" x14ac:dyDescent="0.35">
      <c r="M119" s="72" t="s">
        <v>276</v>
      </c>
      <c r="N119" s="94">
        <v>208804</v>
      </c>
      <c r="P119" s="68"/>
      <c r="Q119" s="94"/>
    </row>
    <row r="120" spans="13:17" ht="15" thickBot="1" x14ac:dyDescent="0.4">
      <c r="M120" s="72" t="s">
        <v>277</v>
      </c>
      <c r="N120" s="94">
        <v>33436</v>
      </c>
      <c r="P120" s="83"/>
      <c r="Q120" s="95"/>
    </row>
    <row r="121" spans="13:17" x14ac:dyDescent="0.35">
      <c r="M121" s="72" t="s">
        <v>278</v>
      </c>
      <c r="N121" s="94">
        <v>242240</v>
      </c>
    </row>
    <row r="122" spans="13:17" x14ac:dyDescent="0.35">
      <c r="M122" s="72" t="s">
        <v>279</v>
      </c>
      <c r="N122" s="94">
        <v>242240</v>
      </c>
    </row>
    <row r="123" spans="13:17" x14ac:dyDescent="0.35">
      <c r="M123" s="72" t="s">
        <v>280</v>
      </c>
      <c r="N123" s="94">
        <v>208804</v>
      </c>
    </row>
    <row r="124" spans="13:17" x14ac:dyDescent="0.35">
      <c r="M124" s="72" t="s">
        <v>281</v>
      </c>
      <c r="N124" s="94">
        <v>33436</v>
      </c>
    </row>
    <row r="125" spans="13:17" x14ac:dyDescent="0.35">
      <c r="M125" s="72" t="s">
        <v>282</v>
      </c>
      <c r="N125" s="94">
        <v>841</v>
      </c>
    </row>
    <row r="126" spans="13:17" x14ac:dyDescent="0.35">
      <c r="M126" s="72" t="s">
        <v>283</v>
      </c>
      <c r="N126" s="94">
        <v>841</v>
      </c>
    </row>
    <row r="127" spans="13:17" x14ac:dyDescent="0.35">
      <c r="M127" s="72" t="s">
        <v>114</v>
      </c>
      <c r="N127" s="94">
        <v>149017</v>
      </c>
    </row>
    <row r="128" spans="13:17" x14ac:dyDescent="0.35">
      <c r="M128" s="72" t="s">
        <v>115</v>
      </c>
      <c r="N128" s="94">
        <v>31031</v>
      </c>
    </row>
    <row r="129" spans="13:14" x14ac:dyDescent="0.35">
      <c r="M129" s="72" t="s">
        <v>116</v>
      </c>
      <c r="N129" s="94">
        <v>0</v>
      </c>
    </row>
    <row r="130" spans="13:14" x14ac:dyDescent="0.35">
      <c r="M130" s="72" t="s">
        <v>111</v>
      </c>
      <c r="N130" s="94">
        <v>0</v>
      </c>
    </row>
    <row r="131" spans="13:14" x14ac:dyDescent="0.35">
      <c r="M131" s="72" t="s">
        <v>110</v>
      </c>
      <c r="N131" s="94">
        <v>214128</v>
      </c>
    </row>
    <row r="132" spans="13:14" x14ac:dyDescent="0.35">
      <c r="M132" s="72" t="s">
        <v>113</v>
      </c>
      <c r="N132" s="94">
        <v>0</v>
      </c>
    </row>
    <row r="133" spans="13:14" x14ac:dyDescent="0.35">
      <c r="M133" s="72" t="s">
        <v>112</v>
      </c>
      <c r="N133" s="94">
        <v>29046</v>
      </c>
    </row>
    <row r="134" spans="13:14" x14ac:dyDescent="0.35">
      <c r="M134" s="72"/>
      <c r="N134" s="94"/>
    </row>
    <row r="135" spans="13:14" x14ac:dyDescent="0.35">
      <c r="M135" s="72"/>
      <c r="N135" s="94"/>
    </row>
    <row r="136" spans="13:14" x14ac:dyDescent="0.35">
      <c r="M136" s="72"/>
      <c r="N136" s="94"/>
    </row>
    <row r="137" spans="13:14" x14ac:dyDescent="0.35">
      <c r="M137" s="72"/>
      <c r="N137" s="94"/>
    </row>
    <row r="138" spans="13:14" x14ac:dyDescent="0.35">
      <c r="M138" s="72"/>
      <c r="N138" s="94"/>
    </row>
    <row r="139" spans="13:14" x14ac:dyDescent="0.35">
      <c r="M139" s="72"/>
      <c r="N139" s="94"/>
    </row>
    <row r="140" spans="13:14" x14ac:dyDescent="0.35">
      <c r="M140" s="72"/>
      <c r="N140" s="94"/>
    </row>
    <row r="141" spans="13:14" x14ac:dyDescent="0.35">
      <c r="M141" s="72"/>
      <c r="N141" s="94"/>
    </row>
    <row r="142" spans="13:14" x14ac:dyDescent="0.35">
      <c r="M142" s="72"/>
      <c r="N142" s="94"/>
    </row>
    <row r="143" spans="13:14" x14ac:dyDescent="0.35">
      <c r="M143" s="72"/>
      <c r="N143" s="94"/>
    </row>
    <row r="144" spans="13:14" x14ac:dyDescent="0.35">
      <c r="M144" s="72"/>
      <c r="N144" s="94"/>
    </row>
    <row r="145" spans="13:14" x14ac:dyDescent="0.35">
      <c r="M145" s="72"/>
      <c r="N145" s="94"/>
    </row>
    <row r="146" spans="13:14" x14ac:dyDescent="0.35">
      <c r="M146" s="72"/>
      <c r="N146" s="94"/>
    </row>
    <row r="147" spans="13:14" x14ac:dyDescent="0.35">
      <c r="M147" s="72"/>
      <c r="N147" s="94"/>
    </row>
    <row r="148" spans="13:14" x14ac:dyDescent="0.35">
      <c r="M148" s="72"/>
      <c r="N148" s="94"/>
    </row>
    <row r="149" spans="13:14" x14ac:dyDescent="0.35">
      <c r="M149" s="72"/>
      <c r="N149" s="94"/>
    </row>
    <row r="150" spans="13:14" x14ac:dyDescent="0.35">
      <c r="M150" s="72"/>
      <c r="N150" s="94"/>
    </row>
    <row r="151" spans="13:14" x14ac:dyDescent="0.35">
      <c r="M151" s="72"/>
      <c r="N151" s="94"/>
    </row>
    <row r="152" spans="13:14" x14ac:dyDescent="0.35">
      <c r="M152" s="72"/>
      <c r="N152" s="94"/>
    </row>
    <row r="153" spans="13:14" x14ac:dyDescent="0.35">
      <c r="M153" s="72"/>
      <c r="N153" s="94"/>
    </row>
    <row r="154" spans="13:14" x14ac:dyDescent="0.35">
      <c r="M154" s="72"/>
      <c r="N154" s="94"/>
    </row>
    <row r="155" spans="13:14" x14ac:dyDescent="0.35">
      <c r="M155" s="72"/>
      <c r="N155" s="94"/>
    </row>
    <row r="156" spans="13:14" x14ac:dyDescent="0.35">
      <c r="M156" s="72"/>
      <c r="N156" s="94"/>
    </row>
    <row r="157" spans="13:14" x14ac:dyDescent="0.35">
      <c r="M157" s="72"/>
      <c r="N157" s="94"/>
    </row>
    <row r="158" spans="13:14" x14ac:dyDescent="0.35">
      <c r="M158" s="72"/>
      <c r="N158" s="94"/>
    </row>
    <row r="159" spans="13:14" x14ac:dyDescent="0.35">
      <c r="M159" s="72"/>
      <c r="N159" s="94"/>
    </row>
    <row r="160" spans="13:14" x14ac:dyDescent="0.35">
      <c r="M160" s="72"/>
      <c r="N160" s="94"/>
    </row>
    <row r="161" spans="13:14" x14ac:dyDescent="0.35">
      <c r="M161" s="72"/>
      <c r="N161" s="94"/>
    </row>
    <row r="162" spans="13:14" x14ac:dyDescent="0.35">
      <c r="M162" s="72"/>
      <c r="N162" s="94"/>
    </row>
    <row r="163" spans="13:14" x14ac:dyDescent="0.35">
      <c r="M163" s="72"/>
      <c r="N163" s="94"/>
    </row>
    <row r="164" spans="13:14" x14ac:dyDescent="0.35">
      <c r="M164" s="72"/>
      <c r="N164" s="94"/>
    </row>
    <row r="165" spans="13:14" x14ac:dyDescent="0.35">
      <c r="M165" s="72"/>
      <c r="N165" s="94"/>
    </row>
    <row r="166" spans="13:14" x14ac:dyDescent="0.35">
      <c r="M166" s="72"/>
      <c r="N166" s="94"/>
    </row>
    <row r="167" spans="13:14" x14ac:dyDescent="0.35">
      <c r="M167" s="72"/>
      <c r="N167" s="94"/>
    </row>
    <row r="168" spans="13:14" x14ac:dyDescent="0.35">
      <c r="M168" s="72"/>
      <c r="N168" s="94"/>
    </row>
    <row r="169" spans="13:14" x14ac:dyDescent="0.35">
      <c r="M169" s="72"/>
      <c r="N169" s="94"/>
    </row>
    <row r="170" spans="13:14" x14ac:dyDescent="0.35">
      <c r="M170" s="72"/>
      <c r="N170" s="94"/>
    </row>
    <row r="171" spans="13:14" x14ac:dyDescent="0.35">
      <c r="M171" s="72"/>
      <c r="N171" s="94"/>
    </row>
    <row r="172" spans="13:14" x14ac:dyDescent="0.35">
      <c r="M172" s="72"/>
      <c r="N172" s="94"/>
    </row>
    <row r="173" spans="13:14" x14ac:dyDescent="0.35">
      <c r="M173" s="72"/>
      <c r="N173" s="94"/>
    </row>
    <row r="174" spans="13:14" x14ac:dyDescent="0.35">
      <c r="M174" s="72"/>
      <c r="N174" s="94"/>
    </row>
    <row r="175" spans="13:14" x14ac:dyDescent="0.35">
      <c r="M175" s="72"/>
      <c r="N175" s="94"/>
    </row>
    <row r="176" spans="13:14" x14ac:dyDescent="0.35">
      <c r="M176" s="72"/>
      <c r="N176" s="94"/>
    </row>
    <row r="177" spans="13:14" x14ac:dyDescent="0.35">
      <c r="M177" s="72"/>
      <c r="N177" s="94"/>
    </row>
    <row r="178" spans="13:14" x14ac:dyDescent="0.35">
      <c r="M178" s="72"/>
      <c r="N178" s="94"/>
    </row>
    <row r="179" spans="13:14" x14ac:dyDescent="0.35">
      <c r="M179" s="72"/>
      <c r="N179" s="94"/>
    </row>
    <row r="180" spans="13:14" x14ac:dyDescent="0.35">
      <c r="M180" s="72"/>
      <c r="N180" s="94"/>
    </row>
    <row r="181" spans="13:14" x14ac:dyDescent="0.35">
      <c r="M181" s="72"/>
      <c r="N181" s="94"/>
    </row>
    <row r="182" spans="13:14" x14ac:dyDescent="0.35">
      <c r="M182" s="72"/>
      <c r="N182" s="94"/>
    </row>
    <row r="183" spans="13:14" x14ac:dyDescent="0.35">
      <c r="M183" s="72"/>
      <c r="N183" s="94"/>
    </row>
    <row r="184" spans="13:14" x14ac:dyDescent="0.35">
      <c r="M184" s="72"/>
      <c r="N184" s="94"/>
    </row>
    <row r="185" spans="13:14" x14ac:dyDescent="0.35">
      <c r="M185" s="72"/>
      <c r="N185" s="94"/>
    </row>
    <row r="186" spans="13:14" x14ac:dyDescent="0.35">
      <c r="M186" s="72"/>
      <c r="N186" s="94"/>
    </row>
    <row r="187" spans="13:14" x14ac:dyDescent="0.35">
      <c r="M187" s="72"/>
      <c r="N187" s="94"/>
    </row>
    <row r="188" spans="13:14" x14ac:dyDescent="0.35">
      <c r="M188" s="72"/>
      <c r="N188" s="94"/>
    </row>
    <row r="189" spans="13:14" x14ac:dyDescent="0.35">
      <c r="M189" s="72"/>
      <c r="N189" s="94"/>
    </row>
    <row r="190" spans="13:14" x14ac:dyDescent="0.35">
      <c r="M190" s="72"/>
      <c r="N190" s="94"/>
    </row>
    <row r="191" spans="13:14" x14ac:dyDescent="0.35">
      <c r="M191" s="72"/>
      <c r="N191" s="94"/>
    </row>
    <row r="192" spans="13:14" x14ac:dyDescent="0.35">
      <c r="M192" s="72"/>
      <c r="N192" s="94"/>
    </row>
    <row r="193" spans="13:14" x14ac:dyDescent="0.35">
      <c r="M193" s="72"/>
      <c r="N193" s="94"/>
    </row>
    <row r="194" spans="13:14" x14ac:dyDescent="0.35">
      <c r="M194" s="72"/>
      <c r="N194" s="94"/>
    </row>
    <row r="195" spans="13:14" x14ac:dyDescent="0.35">
      <c r="M195" s="72"/>
      <c r="N195" s="94"/>
    </row>
    <row r="196" spans="13:14" x14ac:dyDescent="0.35">
      <c r="M196" s="72"/>
      <c r="N196" s="94"/>
    </row>
    <row r="197" spans="13:14" x14ac:dyDescent="0.35">
      <c r="M197" s="72"/>
      <c r="N197" s="94"/>
    </row>
    <row r="198" spans="13:14" x14ac:dyDescent="0.35">
      <c r="M198" s="72"/>
      <c r="N198" s="94"/>
    </row>
    <row r="199" spans="13:14" x14ac:dyDescent="0.35">
      <c r="M199" s="72"/>
      <c r="N199" s="94"/>
    </row>
    <row r="200" spans="13:14" x14ac:dyDescent="0.35">
      <c r="M200" s="72"/>
      <c r="N200" s="94"/>
    </row>
    <row r="201" spans="13:14" x14ac:dyDescent="0.35">
      <c r="M201" s="72"/>
      <c r="N201" s="94"/>
    </row>
    <row r="202" spans="13:14" x14ac:dyDescent="0.35">
      <c r="M202" s="72"/>
      <c r="N202" s="94"/>
    </row>
    <row r="203" spans="13:14" x14ac:dyDescent="0.35">
      <c r="M203" s="72"/>
      <c r="N203" s="94"/>
    </row>
    <row r="204" spans="13:14" x14ac:dyDescent="0.35">
      <c r="M204" s="72"/>
      <c r="N204" s="94"/>
    </row>
    <row r="205" spans="13:14" x14ac:dyDescent="0.35">
      <c r="M205" s="72"/>
      <c r="N205" s="94"/>
    </row>
    <row r="206" spans="13:14" x14ac:dyDescent="0.35">
      <c r="M206" s="72"/>
      <c r="N206" s="94"/>
    </row>
    <row r="207" spans="13:14" x14ac:dyDescent="0.35">
      <c r="M207" s="72"/>
      <c r="N207" s="94"/>
    </row>
    <row r="208" spans="13:14" x14ac:dyDescent="0.35">
      <c r="M208" s="72"/>
      <c r="N208" s="94"/>
    </row>
    <row r="209" spans="13:14" x14ac:dyDescent="0.35">
      <c r="M209" s="72"/>
      <c r="N209" s="94"/>
    </row>
    <row r="210" spans="13:14" x14ac:dyDescent="0.35">
      <c r="M210" s="72"/>
      <c r="N210" s="94"/>
    </row>
    <row r="211" spans="13:14" x14ac:dyDescent="0.35">
      <c r="M211" s="72"/>
      <c r="N211" s="94"/>
    </row>
    <row r="212" spans="13:14" x14ac:dyDescent="0.35">
      <c r="M212" s="72"/>
      <c r="N212" s="94"/>
    </row>
    <row r="213" spans="13:14" x14ac:dyDescent="0.35">
      <c r="M213" s="72"/>
      <c r="N213" s="94"/>
    </row>
    <row r="214" spans="13:14" x14ac:dyDescent="0.35">
      <c r="M214" s="72"/>
      <c r="N214" s="94"/>
    </row>
    <row r="215" spans="13:14" x14ac:dyDescent="0.35">
      <c r="M215" s="72"/>
      <c r="N215" s="94"/>
    </row>
    <row r="216" spans="13:14" x14ac:dyDescent="0.35">
      <c r="M216" s="72"/>
      <c r="N216" s="94"/>
    </row>
    <row r="217" spans="13:14" x14ac:dyDescent="0.35">
      <c r="M217" s="72"/>
      <c r="N217" s="94"/>
    </row>
    <row r="218" spans="13:14" x14ac:dyDescent="0.35">
      <c r="M218" s="72"/>
      <c r="N218" s="94"/>
    </row>
    <row r="219" spans="13:14" x14ac:dyDescent="0.35">
      <c r="M219" s="72"/>
      <c r="N219" s="94"/>
    </row>
    <row r="220" spans="13:14" x14ac:dyDescent="0.35">
      <c r="M220" s="72"/>
      <c r="N220" s="94"/>
    </row>
    <row r="221" spans="13:14" x14ac:dyDescent="0.35">
      <c r="M221" s="72"/>
      <c r="N221" s="94"/>
    </row>
    <row r="222" spans="13:14" x14ac:dyDescent="0.35">
      <c r="M222" s="72"/>
      <c r="N222" s="94"/>
    </row>
    <row r="223" spans="13:14" x14ac:dyDescent="0.35">
      <c r="M223" s="72"/>
      <c r="N223" s="94"/>
    </row>
    <row r="224" spans="13:14" x14ac:dyDescent="0.35">
      <c r="M224" s="72"/>
      <c r="N224" s="94"/>
    </row>
    <row r="225" spans="13:14" x14ac:dyDescent="0.35">
      <c r="M225" s="72"/>
      <c r="N225" s="94"/>
    </row>
    <row r="226" spans="13:14" x14ac:dyDescent="0.35">
      <c r="M226" s="72"/>
      <c r="N226" s="94"/>
    </row>
    <row r="227" spans="13:14" x14ac:dyDescent="0.35">
      <c r="M227" s="72"/>
      <c r="N227" s="94"/>
    </row>
    <row r="228" spans="13:14" x14ac:dyDescent="0.35">
      <c r="M228" s="72"/>
      <c r="N228" s="94"/>
    </row>
    <row r="229" spans="13:14" x14ac:dyDescent="0.35">
      <c r="M229" s="72"/>
      <c r="N229" s="94"/>
    </row>
    <row r="230" spans="13:14" x14ac:dyDescent="0.35">
      <c r="M230" s="72"/>
      <c r="N230" s="94"/>
    </row>
    <row r="231" spans="13:14" x14ac:dyDescent="0.35">
      <c r="M231" s="72"/>
      <c r="N231" s="94"/>
    </row>
    <row r="232" spans="13:14" x14ac:dyDescent="0.35">
      <c r="M232" s="72"/>
      <c r="N232" s="94"/>
    </row>
    <row r="233" spans="13:14" x14ac:dyDescent="0.35">
      <c r="M233" s="72"/>
      <c r="N233" s="94"/>
    </row>
    <row r="234" spans="13:14" x14ac:dyDescent="0.35">
      <c r="M234" s="72"/>
      <c r="N234" s="94"/>
    </row>
    <row r="235" spans="13:14" x14ac:dyDescent="0.35">
      <c r="M235" s="72"/>
      <c r="N235" s="94"/>
    </row>
    <row r="236" spans="13:14" x14ac:dyDescent="0.35">
      <c r="M236" s="72"/>
      <c r="N236" s="94"/>
    </row>
    <row r="237" spans="13:14" x14ac:dyDescent="0.35">
      <c r="M237" s="72"/>
      <c r="N237" s="94"/>
    </row>
    <row r="238" spans="13:14" x14ac:dyDescent="0.35">
      <c r="M238" s="72"/>
      <c r="N238" s="94"/>
    </row>
    <row r="239" spans="13:14" x14ac:dyDescent="0.35">
      <c r="M239" s="72"/>
      <c r="N239" s="94"/>
    </row>
    <row r="240" spans="13:14" x14ac:dyDescent="0.35">
      <c r="M240" s="72"/>
      <c r="N240" s="94"/>
    </row>
    <row r="241" spans="13:14" x14ac:dyDescent="0.35">
      <c r="M241" s="72"/>
      <c r="N241" s="94"/>
    </row>
    <row r="242" spans="13:14" x14ac:dyDescent="0.35">
      <c r="M242" s="72"/>
      <c r="N242" s="94"/>
    </row>
    <row r="243" spans="13:14" x14ac:dyDescent="0.35">
      <c r="M243" s="72"/>
      <c r="N243" s="94"/>
    </row>
    <row r="244" spans="13:14" x14ac:dyDescent="0.35">
      <c r="M244" s="72"/>
      <c r="N244" s="94"/>
    </row>
    <row r="245" spans="13:14" x14ac:dyDescent="0.35">
      <c r="M245" s="72"/>
      <c r="N245" s="94"/>
    </row>
    <row r="246" spans="13:14" x14ac:dyDescent="0.35">
      <c r="M246" s="72"/>
      <c r="N246" s="94"/>
    </row>
    <row r="247" spans="13:14" x14ac:dyDescent="0.35">
      <c r="M247" s="72"/>
      <c r="N247" s="94"/>
    </row>
    <row r="248" spans="13:14" x14ac:dyDescent="0.35">
      <c r="M248" s="72"/>
      <c r="N248" s="94"/>
    </row>
    <row r="249" spans="13:14" x14ac:dyDescent="0.35">
      <c r="M249" s="72"/>
      <c r="N249" s="94"/>
    </row>
    <row r="250" spans="13:14" x14ac:dyDescent="0.35">
      <c r="M250" s="72"/>
      <c r="N250" s="94"/>
    </row>
    <row r="251" spans="13:14" x14ac:dyDescent="0.35">
      <c r="M251" s="72"/>
      <c r="N251" s="94"/>
    </row>
    <row r="252" spans="13:14" x14ac:dyDescent="0.35">
      <c r="M252" s="72"/>
      <c r="N252" s="94"/>
    </row>
    <row r="253" spans="13:14" x14ac:dyDescent="0.35">
      <c r="M253" s="72"/>
      <c r="N253" s="94"/>
    </row>
    <row r="254" spans="13:14" x14ac:dyDescent="0.35">
      <c r="M254" s="72"/>
      <c r="N254" s="94"/>
    </row>
    <row r="255" spans="13:14" x14ac:dyDescent="0.35">
      <c r="M255" s="72"/>
      <c r="N255" s="94"/>
    </row>
    <row r="256" spans="13:14" x14ac:dyDescent="0.35">
      <c r="M256" s="72"/>
      <c r="N256" s="94"/>
    </row>
    <row r="257" spans="13:14" x14ac:dyDescent="0.35">
      <c r="M257" s="72"/>
      <c r="N257" s="94"/>
    </row>
    <row r="258" spans="13:14" x14ac:dyDescent="0.35">
      <c r="M258" s="72"/>
      <c r="N258" s="94"/>
    </row>
    <row r="259" spans="13:14" x14ac:dyDescent="0.35">
      <c r="M259" s="72"/>
      <c r="N259" s="94"/>
    </row>
    <row r="260" spans="13:14" x14ac:dyDescent="0.35">
      <c r="M260" s="72"/>
      <c r="N260" s="94"/>
    </row>
    <row r="261" spans="13:14" x14ac:dyDescent="0.35">
      <c r="M261" s="72"/>
      <c r="N261" s="94"/>
    </row>
    <row r="262" spans="13:14" x14ac:dyDescent="0.35">
      <c r="M262" s="72"/>
      <c r="N262" s="94"/>
    </row>
    <row r="263" spans="13:14" x14ac:dyDescent="0.35">
      <c r="M263" s="72"/>
      <c r="N263" s="94"/>
    </row>
    <row r="264" spans="13:14" x14ac:dyDescent="0.35">
      <c r="M264" s="72"/>
      <c r="N264" s="94"/>
    </row>
    <row r="265" spans="13:14" x14ac:dyDescent="0.35">
      <c r="M265" s="72"/>
      <c r="N265" s="94"/>
    </row>
    <row r="266" spans="13:14" x14ac:dyDescent="0.35">
      <c r="M266" s="72"/>
      <c r="N266" s="94"/>
    </row>
    <row r="267" spans="13:14" x14ac:dyDescent="0.35">
      <c r="M267" s="72"/>
      <c r="N267" s="94"/>
    </row>
    <row r="268" spans="13:14" x14ac:dyDescent="0.35">
      <c r="M268" s="72"/>
      <c r="N268" s="94"/>
    </row>
    <row r="269" spans="13:14" x14ac:dyDescent="0.35">
      <c r="M269" s="72"/>
      <c r="N269" s="94"/>
    </row>
    <row r="270" spans="13:14" x14ac:dyDescent="0.35">
      <c r="M270" s="72"/>
      <c r="N270" s="94"/>
    </row>
    <row r="271" spans="13:14" x14ac:dyDescent="0.35">
      <c r="M271" s="72"/>
      <c r="N271" s="94"/>
    </row>
    <row r="272" spans="13:14" x14ac:dyDescent="0.35">
      <c r="M272" s="72"/>
      <c r="N272" s="94"/>
    </row>
    <row r="273" spans="13:14" x14ac:dyDescent="0.35">
      <c r="M273" s="72"/>
      <c r="N273" s="94"/>
    </row>
    <row r="274" spans="13:14" x14ac:dyDescent="0.35">
      <c r="M274" s="72"/>
      <c r="N274" s="94"/>
    </row>
    <row r="275" spans="13:14" x14ac:dyDescent="0.35">
      <c r="M275" s="72"/>
      <c r="N275" s="94"/>
    </row>
    <row r="276" spans="13:14" x14ac:dyDescent="0.35">
      <c r="M276" s="72"/>
      <c r="N276" s="94"/>
    </row>
    <row r="277" spans="13:14" x14ac:dyDescent="0.35">
      <c r="M277" s="72"/>
      <c r="N277" s="94"/>
    </row>
    <row r="278" spans="13:14" x14ac:dyDescent="0.35">
      <c r="M278" s="72"/>
      <c r="N278" s="94"/>
    </row>
    <row r="279" spans="13:14" x14ac:dyDescent="0.35">
      <c r="M279" s="72"/>
      <c r="N279" s="94"/>
    </row>
    <row r="280" spans="13:14" x14ac:dyDescent="0.35">
      <c r="M280" s="72"/>
      <c r="N280" s="94"/>
    </row>
    <row r="281" spans="13:14" x14ac:dyDescent="0.35">
      <c r="M281" s="72"/>
      <c r="N281" s="94"/>
    </row>
    <row r="282" spans="13:14" x14ac:dyDescent="0.35">
      <c r="M282" s="72"/>
      <c r="N282" s="94"/>
    </row>
    <row r="283" spans="13:14" x14ac:dyDescent="0.35">
      <c r="M283" s="72"/>
      <c r="N283" s="94"/>
    </row>
    <row r="284" spans="13:14" x14ac:dyDescent="0.35">
      <c r="M284" s="72"/>
      <c r="N284" s="94"/>
    </row>
    <row r="285" spans="13:14" x14ac:dyDescent="0.35">
      <c r="M285" s="72"/>
      <c r="N285" s="94"/>
    </row>
    <row r="286" spans="13:14" x14ac:dyDescent="0.35">
      <c r="M286" s="72"/>
      <c r="N286" s="94"/>
    </row>
    <row r="287" spans="13:14" x14ac:dyDescent="0.35">
      <c r="M287" s="72"/>
      <c r="N287" s="94"/>
    </row>
    <row r="288" spans="13:14" x14ac:dyDescent="0.35">
      <c r="M288" s="72"/>
      <c r="N288" s="94"/>
    </row>
    <row r="289" spans="13:14" x14ac:dyDescent="0.35">
      <c r="M289" s="72"/>
      <c r="N289" s="94"/>
    </row>
    <row r="290" spans="13:14" x14ac:dyDescent="0.35">
      <c r="M290" s="72"/>
      <c r="N290" s="94"/>
    </row>
    <row r="291" spans="13:14" x14ac:dyDescent="0.35">
      <c r="M291" s="72"/>
      <c r="N291" s="94"/>
    </row>
    <row r="292" spans="13:14" x14ac:dyDescent="0.35">
      <c r="M292" s="72"/>
      <c r="N292" s="94"/>
    </row>
    <row r="293" spans="13:14" x14ac:dyDescent="0.35">
      <c r="M293" s="72"/>
      <c r="N293" s="94"/>
    </row>
    <row r="294" spans="13:14" x14ac:dyDescent="0.35">
      <c r="M294" s="72"/>
      <c r="N294" s="94"/>
    </row>
    <row r="295" spans="13:14" x14ac:dyDescent="0.35">
      <c r="M295" s="72"/>
      <c r="N295" s="94"/>
    </row>
    <row r="296" spans="13:14" x14ac:dyDescent="0.35">
      <c r="M296" s="72"/>
      <c r="N296" s="94"/>
    </row>
    <row r="297" spans="13:14" x14ac:dyDescent="0.35">
      <c r="M297" s="72"/>
      <c r="N297" s="94"/>
    </row>
    <row r="298" spans="13:14" x14ac:dyDescent="0.35">
      <c r="M298" s="72"/>
      <c r="N298" s="94"/>
    </row>
    <row r="299" spans="13:14" x14ac:dyDescent="0.35">
      <c r="M299" s="72"/>
      <c r="N299" s="94"/>
    </row>
    <row r="300" spans="13:14" ht="15" thickBot="1" x14ac:dyDescent="0.4">
      <c r="M300" s="129"/>
      <c r="N300" s="95"/>
    </row>
  </sheetData>
  <mergeCells count="2">
    <mergeCell ref="M2:N2"/>
    <mergeCell ref="P2:Q2"/>
  </mergeCell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47E95ED52E394381B4CD51DEA43B37" ma:contentTypeVersion="11" ma:contentTypeDescription="Create a new document." ma:contentTypeScope="" ma:versionID="a642d89a5403eb00e5848a95b5861ac9">
  <xsd:schema xmlns:xsd="http://www.w3.org/2001/XMLSchema" xmlns:xs="http://www.w3.org/2001/XMLSchema" xmlns:p="http://schemas.microsoft.com/office/2006/metadata/properties" xmlns:ns3="268ba7b8-636b-47df-8dc2-1ee9a7594643" xmlns:ns4="d39c275e-cd69-4b2d-9a27-bbf0385cc88c" targetNamespace="http://schemas.microsoft.com/office/2006/metadata/properties" ma:root="true" ma:fieldsID="72a6bc787ed550c383317d981b69a6e9" ns3:_="" ns4:_="">
    <xsd:import namespace="268ba7b8-636b-47df-8dc2-1ee9a7594643"/>
    <xsd:import namespace="d39c275e-cd69-4b2d-9a27-bbf0385cc8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ba7b8-636b-47df-8dc2-1ee9a759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c275e-cd69-4b2d-9a27-bbf0385cc88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8ba7b8-636b-47df-8dc2-1ee9a75946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5CD844-33E9-41F0-91A3-32CED85CF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8ba7b8-636b-47df-8dc2-1ee9a7594643"/>
    <ds:schemaRef ds:uri="d39c275e-cd69-4b2d-9a27-bbf0385cc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400588-1ACA-46DF-A568-B74EB9BA1B27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268ba7b8-636b-47df-8dc2-1ee9a7594643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39c275e-cd69-4b2d-9a27-bbf0385cc88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19238BB-B39E-41EA-AB5E-34A286D63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Index</vt:lpstr>
      <vt:lpstr>Model Comparison Vs Previous Tf</vt:lpstr>
      <vt:lpstr>Model Comparison</vt:lpstr>
      <vt:lpstr>Correlation </vt:lpstr>
      <vt:lpstr>Model 1</vt:lpstr>
      <vt:lpstr>Model 2</vt:lpstr>
      <vt:lpstr>Model 3</vt:lpstr>
      <vt:lpstr>Model 4</vt:lpstr>
      <vt:lpstr>Model 5</vt:lpstr>
      <vt:lpstr>Model 6</vt:lpstr>
      <vt:lpstr>Model 7</vt:lpstr>
      <vt:lpstr>Model 8</vt:lpstr>
      <vt:lpstr>Model 9</vt:lpstr>
      <vt:lpstr>Model 10</vt:lpstr>
      <vt:lpstr>Model 11</vt:lpstr>
      <vt:lpstr>Model 12</vt:lpstr>
      <vt:lpstr>Model 13</vt:lpstr>
      <vt:lpstr>Model 14</vt:lpstr>
      <vt:lpstr>Model 15</vt:lpstr>
      <vt:lpstr>Model 16</vt:lpstr>
      <vt:lpstr>Model 17</vt:lpstr>
      <vt:lpstr>Model 18</vt:lpstr>
      <vt:lpstr>Model 19</vt:lpstr>
      <vt:lpstr>Previous Run Final Results</vt:lpstr>
      <vt:lpstr>Controls</vt:lpstr>
      <vt:lpstr>Vendor Level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avijit.banduri@merck.com</dc:creator>
  <cp:lastModifiedBy>Banduri, Avijit</cp:lastModifiedBy>
  <dcterms:created xsi:type="dcterms:W3CDTF">2022-05-12T11:49:55Z</dcterms:created>
  <dcterms:modified xsi:type="dcterms:W3CDTF">2023-08-04T13:17:17Z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2022-05-12T12:02:41Z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ae22698a-a34d-4a5f-91e8-bd8871677495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  <property fmtid="{D5CDD505-2E9C-101B-9397-08002B2CF9AE}" pid="11" name="ContentTypeId">
    <vt:lpwstr>0x0101005C47E95ED52E394381B4CD51DEA43B37</vt:lpwstr>
  </property>
</Properties>
</file>